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NICALS" sheetId="1" r:id="rId4"/>
    <sheet state="visible" name="INDICATOR" sheetId="2" r:id="rId5"/>
    <sheet state="visible" name="BIBLIO_ALL" sheetId="3" r:id="rId6"/>
    <sheet state="visible" name="METEO_ALL" sheetId="4" r:id="rId7"/>
    <sheet state="visible" name="PODCAST" sheetId="5" r:id="rId8"/>
    <sheet state="visible" name="PERFORMANCE" sheetId="6" r:id="rId9"/>
    <sheet state="visible" name="CONFIG" sheetId="7" r:id="rId10"/>
    <sheet state="visible" name="HISTORIQUE" sheetId="8" r:id="rId11"/>
    <sheet state="visible" name="BEST PERF" sheetId="9" r:id="rId12"/>
  </sheets>
  <definedNames>
    <definedName hidden="1" localSheetId="0" name="_xlnm._FilterDatabase">TECHNICALS!$A$1:$AT$209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68">
      <text>
        <t xml:space="preserve">Ligne de bascule de CAN à CAU (Sep25)
	-Julien MARBOEUF</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(-0.90), utile autour des niveaux de surachat/survente.
	-Julien MARBOEUF</t>
      </text>
    </comment>
    <comment authorId="0" ref="U1">
      <text>
        <t xml:space="preserve">L’objectif de OTHERS est d’introduire un ajustement léger et intelligent à l’INDICATOR, basé sur des éléments secondaires mais utiles : comme la volatilité implicite, les ratios Volume/Open Interest, la volatilité historique, etc.
	-Julien MARBOEUF
----
•	1er terme : % de variation entre aujourd’hui et hier
•	2e terme : volume aujourd’hui VS moyenne mobile 5 jours
•	3e terme : amplitude relative (volatilité intra-journalière)
•	Normalisé autour de 6 pour rester entre 1 et 5.
	-Julien MARBOEUF</t>
      </text>
    </comment>
    <comment authorId="0" ref="G1">
      <text>
        <t xml:space="preserve">Confirme les mouvements de prix : volume important avec open interest croissant valide la force du marché.
	-Julien MARBOEUF
(-1.30), indicateur fiable de conviction du marché.
	-Julien MARBOEUF</t>
      </text>
    </comment>
    <comment authorId="0" ref="F1">
      <text>
        <t xml:space="preserve">Indique la force du prix actuel par rapport à son pivot technique du jour. Évalue la dynamique haussière ou baissière.
	-Julien MARBOEUF
(-1.1)
	-Julien MARBOEUF</t>
      </text>
    </comment>
    <comment authorId="0" ref="E1">
      <text>
        <t xml:space="preserve">Mesure la volatilité du marché. Plus l’ATR est élevé, plus le marché est instable, donc plus de prudence nécessaire.
	-Julien MARBOEUF
(-0.2)
	-Julien MARBOEUF</t>
      </text>
    </comment>
    <comment authorId="0" ref="D1">
      <text>
        <t xml:space="preserve">Sert à repérer les retournements de tendance à court terme. Aide à mieux timer l’entrée ou la sortie.
	-Julien MARBOEUF
(-1.40), pour limiter les faux signaux.
	-Julien MARBOEUF</t>
      </text>
    </comment>
    <comment authorId="0" ref="C1">
      <text>
        <t xml:space="preserve">Indicateur clé de tendance. Donne le signal principal pour capter les mouvements haussiers ou baissiers forts.
	-Julien MARBOEUF
(+2.40), excellent pour capter des tendances établies.
	-Julien MARBOEUF</t>
      </text>
    </comment>
    <comment authorId="0" ref="B1">
      <text>
        <t xml:space="preserve">Mesure la pression d’achat ou de vente. Aide à détecter les zones de surachat (risque de correction) ou de survente (opportunité).
	-Julien MARBOEUF</t>
      </text>
    </comment>
  </commentList>
</comments>
</file>

<file path=xl/sharedStrings.xml><?xml version="1.0" encoding="utf-8"?>
<sst xmlns="http://schemas.openxmlformats.org/spreadsheetml/2006/main" count="1332" uniqueCount="994">
  <si>
    <t>Timestamp</t>
  </si>
  <si>
    <t>CLOSE</t>
  </si>
  <si>
    <t>HIGH</t>
  </si>
  <si>
    <t>LOW</t>
  </si>
  <si>
    <t>VOLUME</t>
  </si>
  <si>
    <t>OPEN INTEREST</t>
  </si>
  <si>
    <t>IMPLIED VOLATILITY</t>
  </si>
  <si>
    <t>STOCK US</t>
  </si>
  <si>
    <t>COM NET US</t>
  </si>
  <si>
    <t>R3</t>
  </si>
  <si>
    <t>R2</t>
  </si>
  <si>
    <t>R1</t>
  </si>
  <si>
    <t>Pivot</t>
  </si>
  <si>
    <t>S1</t>
  </si>
  <si>
    <t>S2</t>
  </si>
  <si>
    <t>S3</t>
  </si>
  <si>
    <t>EMA12</t>
  </si>
  <si>
    <t>EMA26</t>
  </si>
  <si>
    <t>MACD</t>
  </si>
  <si>
    <t>SIGNAL</t>
  </si>
  <si>
    <t>RSI 14D</t>
  </si>
  <si>
    <t>%D</t>
  </si>
  <si>
    <t>ATR(14d)</t>
  </si>
  <si>
    <t>Limites de Bolinger</t>
  </si>
  <si>
    <t>Gain</t>
  </si>
  <si>
    <t>Perte</t>
  </si>
  <si>
    <t>Gain(14d)</t>
  </si>
  <si>
    <t>Perte(14d)</t>
  </si>
  <si>
    <t>RS</t>
  </si>
  <si>
    <t>RSI(14d)</t>
  </si>
  <si>
    <t>Stochastic %K (14)</t>
  </si>
  <si>
    <t>Stochastic %D (14)</t>
  </si>
  <si>
    <t>Close/Pivot</t>
  </si>
  <si>
    <t>Volatility</t>
  </si>
  <si>
    <t>Volume/OI</t>
  </si>
  <si>
    <t>ATR</t>
  </si>
  <si>
    <t>BOLLINGER</t>
  </si>
  <si>
    <t>BANDE SUP</t>
  </si>
  <si>
    <t>BANDE INF</t>
  </si>
  <si>
    <t>MOYENNE DECALER</t>
  </si>
  <si>
    <t>DECISION</t>
  </si>
  <si>
    <t>CONFIANCE</t>
  </si>
  <si>
    <t>DIRECTION</t>
  </si>
  <si>
    <t>SCORE</t>
  </si>
  <si>
    <t>CONCLUSION</t>
  </si>
  <si>
    <t>ROW</t>
  </si>
  <si>
    <t>MONITOR</t>
  </si>
  <si>
    <t>BAISSIÈRE</t>
  </si>
  <si>
    <t>Les recommandations précises à suivre sont de surveiller le franchissement du support à 6,421, de la résistance à 6,483, un RSI dépassant 60 qui pourrait indiquer un gain de force haussière, ou un volume dépassant 2500 qui pourrait indiquer un changement de tendance.</t>
  </si>
  <si>
    <t>Recommandations précises à suivre en cas de franchissement du support à 6264, résistance à 6310, RSI en dessous de 40, ou une augmentation significative du volume. Ces indicateurs offriront des indications plus claires pour ajuster les positions futures.</t>
  </si>
  <si>
    <t>NEUTRE</t>
  </si>
  <si>
    <t>- Le CLOSE a légèrement augmenté de 6287 à 6314, indiquant une légère hausse mais pas suffisamment significative pour encourager une position OPEN.&lt;br&gt;&lt;br&gt;
- Le VOLUME a presque doublé passant de 1502 à 2972, ce qui pourrait indiquer un intérêt accru mais la prudence reste de mise compte tenu de l'OPEN INTEREST en baisse de 16928 à 16510, reflétant une possible incertitude sur le marché.&lt;br&gt;&lt;br&gt;
- L'RSI a augmenté de 42.03 à 44.25, suggérant une amélioration de la force relative mais reste sous le seuil de 50, ce qui n'encourage pas fortement à l'achat.&lt;br&gt;&lt;br&gt;
- Le MACD est toujours en territoire négatif passant de -123 à -135.2175827, indiquant que la tendance baissière pourrait persister malgré la hausse du CLOSE.&lt;br&gt;&lt;br&gt;
- La hausse de l'ATR de 256 à 289 montre une augmentation de la volatilité, ce qui nécessite une surveillance accrue.&lt;br&gt;&lt;br&gt;
- Ces éléments combinés justifient une position de MONITOR, en attendant des signaux plus clairs pour une action définitive.</t>
  </si>
  <si>
    <t>- CLOSE a augmenté significativement de 6314 à 6474, indiquant une tendance haussière. Cependant, la prudence est recommandée car le score -1.801 est de -1.801, suggérant de rester en position MONITOR plutôt que de prendre une position ouverte immédiate. &lt;br&gt;&lt;br&gt;
- VOLUME a augmenté de 2972 à 4883 tandis que OPEN INTEREST a diminué de 16510 à 15855, montrant un engagement du marché mais avec une certaine prudence parmi les traders. &lt;br&gt;&lt;br&gt;
- RSI est passé de 44.25 à 52.37, et Stochastic %K de 59.11 à 73.41, tous deux indiquant des signaux haussiers. Cependant, MACD reste négatif passant de -135 à -276, nécessitant une surveillance. &lt;br&gt;&lt;br&gt;
- ATR a augmenté de 289 à 449, indiquant une augmentation de la volatilité du marché, ce qui justifie une position de surveillance plutôt que d'ouverture ou de couverture immédiate. &lt;br&gt;&lt;br&gt;
- Surveillez les seuils critiques tels que RSI proche de 50 et la résistance à R1 à 6515 pour des décisions de trading ajustées en cours de journée.</t>
  </si>
  <si>
    <t>•	CLOSE a diminué de 103 points, indiquant une pression baissière.&lt;br&gt;&lt;br&gt;
	•	VOLUME a baissé de 1721 unités tandis que l’OPEN INTEREST a presque doublé, signalant un intérêt accru mais une conviction incertaine.&lt;br&gt;&lt;br&gt;
	•	RSI a augmenté à 57.95, suggérant un mouvement haussier modéré tandis que le MACD est devenu moins négatif, ce qui pourrait indiquer une stabilisation.&lt;br&gt;&lt;br&gt;
	•	Les indicateurs stochastiques %K et %D montrent des signes haussiers.&lt;br&gt;&lt;br&gt;
	•	Le STOCK EU a augmenté, ce qui pourrait augmenter la pression baissière sur les prix.&lt;br&gt;&lt;br&gt;
	•	La VOLATILITÉ est stable et l’ATR a diminué, suggérant moins de volatilité des prix.&lt;br&gt;&lt;br&gt;
	•	Les niveaux de SUPPORT 1 et RESISTANCE 1 d'aujourd'hui montrent une contraction de la plage de trading par rapport à hier.&lt;br&gt;&lt;br&gt;
	•	Surveillance recommandée des niveaux de RSI, volumes, et de la cassure potentielle de RESISTANCE 1 à 6391 pour confirmer la tendance.</t>
  </si>
  <si>
    <t>•	Les prix de clôture ont légèrement diminué, passant de 6371 à 6328, indiquant une légère pression baissière.&lt;br&gt;&lt;br&gt;
	•	Le volume a considérablement augmenté aujourd'hui (14639 contre 3162 hier), ce qui peut signifier un intérêt accru pour le marché à ce niveau de prix.&lt;br&gt;&lt;br&gt;
	•	Le RSI est à 62.52, passant de 57.95, ce qui suggère un renforcement du momentum haussier.&lt;br&gt;&lt;br&gt;
	•	Le MACD reste négatif mais montre une amélioration (de -114 à -68), ce qui peut indiquer un début de renversement haussier.&lt;br&gt;&lt;br&gt;
	•	L'Open Interest a légèrement diminué, ce qui peut indiquer une prudence accrue parmi les traders.&lt;br&gt;&lt;br&gt;
	•	La volatilité implicite est stable, et l'ATR a augmenté, suggérant une augmentation de la variabilité des prix.&lt;br&gt;&lt;br&gt;
	•	Les stocks de l'UE ont augmenté, ce qui pourrait exercer une pression baissière sur les prix.&lt;br&gt;&lt;br&gt;
	•	Le seuil de résistance 1 aujourd'hui est à 6350, une cassure au-dessus pourrait indiquer un potentiel haussier.&lt;br&gt;&lt;br&gt;
À SURVEILLER AUJOURD’HUI :
	•	Suivre de près le RSI pour détecter tout signe de surachat ou de divergence.&lt;br&gt;&lt;br&gt;
	•	Observer si le volume reste élevé, ce qui pourrait confirmer la force du mouvement de prix actuel.&lt;br&gt;&lt;br&gt;
	•	Monitorer le niveau de résistance à 6350 pour une éventuelle cassure haussière.</t>
  </si>
  <si>
    <t>•	Analyse directe des mouvements clés montre peu de variation significative entre les jours. CLOSE reste inchangé à 6328, indiquant une stabilité du prix. &lt;br&gt;&lt;br&gt;
	•	VOLUME et OPEN INTEREST sont également stables, suggérant un manque d'engagement nouveau sur le marché. &lt;br&gt;&lt;br&gt;
	•	RSI a légèrement baissé de 62.52 à 55.78, signalant un léger mouvement baissier mais reste au-dessus du seuil neutre de 50. MACD et Stochastic ne montrent pas de signaux clairs de direction. &lt;br&gt;&lt;br&gt;
	•	COM NET montre une augmentation des positions nettes courtes, ce qui pourrait indiquer une pression baissière. &lt;br&gt;&lt;br&gt;
	•	Les STOCKS EU ont légèrement augmenté, ajoutant une pression baissière mineure. &lt;br&gt;&lt;br&gt;
	•	PIVOT et les niveaux de SUPPORT et RESISTANCE restent presque inchangés, suggérant un manque de nouveaux seuils techniques critiques. &lt;br&gt;&lt;br&gt;
	•	Étant donné la stabilité des prix et des indicateurs clés, avec une légère tendance baissière due à l'augmentation des positions courtes et des stocks, la position est de MONITOR avec une confiance de niveau 3. La journée devrait être utilisée pour observer les mouvements supplémentaires et ajuster les stratégies en conséquence. &lt;br&gt;&lt;br&gt;
	•	À SURVEILLER AUJOURD’HUI : RSI devrait rester au-dessus de 50 pour maintenir un marché équilibré. Surveiller une éventuelle cassure haussière si le CLOSE dépasse la RESISTANCE 1 à 6350.275. Attention à une augmentation significative du VOLUME qui pourrait indiquer un changement de sentiment de marché.</t>
  </si>
  <si>
    <t>OPEN</t>
  </si>
  <si>
    <t>HAUSSIÈRE</t>
  </si>
  <si>
    <t>•	CLOSE aujourd'hui a augmenté significativement à 6704 contre 6452 hier, indiquant un fort mouvement haussier.&lt;br&gt;&lt;br&gt;
•	VOLUME a presque doublé, passant de 4975 à 9073, ce qui confirme un engagement croissant du marché.&lt;br&gt;&lt;br&gt;
•	Le RSI est haussier à 62.19, montant par rapport à hier à 61.60, suggérant une force continue dans la tendance.&lt;br&gt;&lt;br&gt;
•	MACD est négatif mais montre une réduction dans la valeur négative, ce qui pourrait indiquer un possible retournement haussier à court terme.&lt;br&gt;&lt;br&gt;
•	Le %K Stochastic est extrêmement élevé à 123.63, indiquant une possible surachat, mais cela reste cohérent avec d'autres indicateurs haussiers.&lt;br&gt;&lt;br&gt;
•	ATR a augmenté à 377 contre 330 hier, signalant une augmentation de la volatilité et des mouvements de prix potentiellement plus grands.&lt;br&gt;&lt;br&gt;
•	STOCK EU a légèrement augmenté, ce qui pourrait normalement indiquer une pression baissière, mais l'augmentation est trop minime pour contrer les autres indicateurs haussiers.&lt;br&gt;&lt;br&gt;
À SURVEILLER AUJOURD'HUI :
•	Surveiller si le RSI dépasse 70, ce qui pourrait suggérer une zone de surachat extrême.&lt;br&gt;&lt;br&gt;
•	Observer la continuation de l'augmentation du VOLUME pour soutenir la tendance haussière.&lt;br&gt;&lt;br&gt;
•	Monitorer la dynamique du MACD pour confirmer un renversement haussier définitif.</t>
  </si>
  <si>
    <t>•        Le CLOSE a diminué de 128 points, indiquant une tendance baissière pour la journée. 
        •        Le VOLUME a augmenté de 444 unités tandis que l'OPEN INTEREST a augmenté de 2410 unités, signifiant un intérêt accru et potentiellement une volatilité plus élevée. 
        •        Le RSI est à 65.73, montrant une force relative dans le marché mais s'approchant de la surachat. 
        •        Le MACD est actuellement négatif à -212, bien qu'il se soit amélioré par rapport à la veille, suggérant une réduction de la pression baissière. 
        •        Les STOCKS EU ont légèrement diminué, ce qui pourrait indiquer un léger soutien haussier. 
        •        La VOLATILITÉ IMPLICITE a augmenté, soulignant une incertitude croissante sur le marché. 
        •        L'ATR a augmenté, indiquant une augmentation de la volatilité du marché. 
        •        Le %K et %D Stochastic montrent des signes de surachat, ce qui peut suggérer une correction à venir. 
        •        Le SUPPORT 1 et la RESISTANCE 1 sont actuellement respectivement à 6536 et 6616, offrant des points techniques clés pour surveiller la progression du marché. 
        •        La décision de MONITOR est justifiée par l'augmentation de l'OPEN INTEREST et du VOLUME, malgré un CLOSE en baisse et des indicateurs mixtes sur d'autres fronts. 
À SURVEILLER AUJOURD’HUI :
        •        Une hausse continue du RSI au-delà de 70 pourrait indiquer une entrée en zone de surachat. 
        •        Un dépassement de la RESISTANCE 1 à 6616 pourrait signaler une tendance haussière renforcée. 
        •        Une baisse significative du VOLUME pourrait diminuer la confiance dans la direction actuelle du marché.</t>
  </si>
  <si>
    <t>•        CLOSE aujourd'hui en hausse à 6593 comparé à 6576 hier, indiquant une légère tendance haussière.
        •        VOLUME en baisse significative à 5267 contre 9517 hier, suggérant une diminution de l'engagement du marché.
        •        OPEN INTEREST a également diminué de 32725 à 34565, indiquant un désengagement potentiel ou une consolidation.
        •        RSI est à 72.93, suggérant une condition de surachat qui pourrait prévoir une correction à court terme.
        •        MACD à -187.46, amélioré par rapport à -212 hier, montre une réduction de la pression baissière.
        •        ATR a diminué de 372 à 438, indiquant une volatilité moindre et potentiellement moins de mouvements brusques.
        •        STOCK EU a augmenté à 147868 contre 147203, ce qui pourrait augmenter la pression baissière si la tendance se poursuit.
        •        Pivot actuel à 6625, avec le CLOSE proche de ce niveau, indique une zone de décision importante.
        •        Suivre le RSI pour détecter tout signe de retournement baissier si celui-ci descend en dessous de 70.
        •        Monitorer le CLOSE par rapport à la résistance R1 à 6627.1 pour identifier une potentielle cassure haussière.
        •        Observer la volatilité implicite et l'ATR pour prévoir l'ampleur des mouvements de prix à court terme.</t>
  </si>
  <si>
    <t>•	CLOSE a augmenté de 55 points, indiquant un léger mouvement haussier. 
	•	VOLUME a diminué significativement par rapport à hier, ce qui pourrait indiquer un manque d'engagement sur le marché actuel. OPEN INTEREST a également baissé, signifiant une réduction de positions ouvertes. 
	•	RSI est légèrement haussier à 72.98, indiquant une tendance à la sur-achat. MACD est légèrement négatif mais stable, nécessitant une observation continue. %K et %D montrent une divergence, nécessitant une surveillance accrue. 
	•	COM NET a vu une diminution des positions nettes vendues, indiquant moins de pression à la vente. 
	•	La VOLATILITÉ a légèrement augmenté et l'ATR a diminué, ce qui pourrait indiquer une incertitude ou une stabilisation du marché. 
	•	STOCK EU a augmenté, ce qui pourrait augmenter la pression baissière sur le marché. 
	•	La décision de MONITOR est soutenue par la stabilité relative des indicateurs clés mais l'absence de signaux forts d'achat ou de vente. 
	•	Surveillez le RSI pour détecter toute entrée en zone de survente ou de surachat. Une cassure haussière au-dessus de la RESISTANCE 1 à 6671 pourrait signaler un potentiel d'achat, tandis qu'une chute sous le SUPPORT 1 à 6625 pourrait indiquer un renforcement de la tendance baissière. Le VOLUME devrait également être surveillé pour confirmer toute nouvelle direction prise par le marché.</t>
  </si>
  <si>
    <t>•	Aujourd'hui, le marché du cacao montre une direction haussière marquée par une augmentation significative du CLOSE de 6648 à 7069.
	•	Le VOLUME a presque triplé, passant de 2985 à 8702, indiquant un engagement accru des traders.
	•	Le RSI est à 74.83, suggérant une condition de surachat mais supportant encore la tendance haussière. Le Stochastic %K à 124.57 renforce cette vue haussière.
	•	Le MACD reste négatif mais sa valeur absolue a diminué, ce qui peut indiquer un ralentissement de la pression baissière.
	•	Les stocks en UE ont légèrement diminué de 148303 à 148298, ce qui pourrait offrir un léger soutien haussier.
	•	Le niveau de la VOLATILITÉ a baissé de 42.22% à 41.86% et l’ATR a augmenté à 566, signifiant une volatilité accrue dans des mouvements plus larges.
	•	Surveillance recommandée autour des niveaux de RSI pour éviter les risques de surachat et des SUPPORTS et RESISTANCES pour identifier les points de retournement ou de consolidation.
	•	Continuez de surveiller le VOLUME et l'OPEN INTEREST pour tout changement significatif qui pourrait affecter la direction du marché.</t>
  </si>
  <si>
    <t>•        CLOSE : légère hausse de 8 points, indiquant une tendance stable sans mouvement significatif.
        •        VOLUME / OPEN INTEREST : Le volume a diminué à 6418 contre 8702 hier, suggérant une réduction de l'engagement du marché. Open Interest a augmenté à 34119, indiquant un intérêt accru pour les positions ouvertes.
        •        RSI / MACD / %K / %D : RSI a baissé à 69.87, mais reste en zone de surachat, suggérant une prudence accrue. MACD est toujours négatif mais s'améliore, indiquant une réduction de la pression baissière. Stochastic %K et %D restent élevés, supportant une vue plus positive à court terme.
        •        COM NET : stable à -19093, n'indique pas de changement significatif dans le sentiment du marché.
        •        VOLATILITÉ / ATR : Volatilité implicite a augmenté à 45.73%, et ATR a diminué significativement à 202, indiquant moins de volatilité dans les mouvements de prix.
        •        STOCK EU : légère hausse à 149150, peut mettre une pression légèrement baissière sur les prix.
        •        Surveillez les niveaux de pivot actuels et les indicateurs de volume pour des signes de confirmation ou de réversibilité des tendances.
        •        Suivez l'évolution des niveaux de support et de résistance, en particulier Resistance 1 à 7095 et Support 1 à 7058 pour des indices sur la direction future du marché.
        •        Continuez à surveiller les signaux de RSI et MACD pour tout changement significatif qui pourrait influencer une décision d'achat ou de vente.</t>
  </si>
  <si>
    <t>HEDGE</t>
  </si>
  <si>
    <t>•	CLOSE aujourd'hui est à 7341 comparé à 7077 hier, indiquant une progression de 264 points. Cependant, cette hausse pourrait ne pas être durable étant donné les autres indicateurs.
	•	VOLUME aujourd'hui est à 5109, inférieur à 6418 hier, suggérant un manque de conviction derrière la hausse du prix. OPEN INTEREST a également diminué de 34119 à 33533, indiquant un possible désengagement des traders.
	•	RSI à 73.7, bien que haussier, est proche de la zone de surachat, ce qui peut préfigurer un potentiel retournement. MACD est négatif à -575.30, accentuant le signal baissier par rapport à hier (-402.09).
	•	La volatilité implicite a augmenté de 59.7% à 61.11%, et l'ATR a presque doublé de 202 à 393, indiquant une augmentation significative de l'incertitude et des fluctuations de prix.
	•	STOCK EU est quasi stable, passant de 149150 à 149167, ne fournissant pas de signal clair sur la pression de l'offre ou de la demande.
	•	La position nette des commerçants reste inchangée à -19093, ce qui suggère une continuité dans la perspective baissière du marché.
	•	Le seuil de support S1 aujourd'hui est à 7304.975 contre 7058.483333 hier, et la résistance R1 a augmenté à 7377.025 contre 7095.516667. Ces seuils indiquent une consolidation possible autour de ces niveaux.
	•	En conclusion, malgré la hausse apparente du CLOSE, les indicateurs clés suggèrent un potentiel retournement ou correction à la baisse. Il est recommandé de sécuriser les positions par des stratégies de couverture pour protéger contre une éventuelle baisse des prix.
À SURVEILLER AUJOURD'HUI :
	•	Maintenir une vigilance sur RSI pour détecter tout passage en zone de surachat.
	•	Surveiller OPEN INTEREST pour toute baisse significative indiquant un désengagement.
	•	Observer la cassure potentiellement baissière si les prix tombent en dessous du support S1 à 7304.975.</t>
  </si>
  <si>
    <t>•        Les données de marché montrent une augmentation significative du CLOSE de 7341 à 7726, indiquant une montée initiale de la valeur.  
        •        Cependant, le VOLUME a augmenté à 7420 contre 5109 hier, tandis que l'OPEN INTEREST a diminué de 33533 à 31185, suggérant une réduction de l'engagement à long terme malgré l'augmentation des transactions.  
        •        Le RSI est excessivement élevé à 86.21, suggérant une possible surachat du marché, et le MACD négatif à -816.38 renforce une vision potentiellement baissière.  
        •        La volatilité implicite a diminué de 61.11% à 58.07%, mais reste élevée, ce qui peut signaler une incertitude de marché.  
        •        Le STOCK EU a augmenté, ajoutant une pression baissière potentielle sur les prix.  
        •        En conclusion, bien que le marché ait montré des signes initiaux de force, les indicateurs clés suggèrent une prise de bénéfices et une augmentation de la prudence. Il est recommandé de sécuriser les positions par des couvertures pour se protéger contre une retournement baissier possible.  
À SURVEILLER AUJOURD'HUI :  
        •        Évolution du RSI, particulièrement s'il continue d'augmenter au-dessus de 90.  
        •        Changements dans le VOLUME et l'OPEN INTEREST pour indiquer la solidité du marché.  
        •        La réaction des prix autour de la BOLLINGER SUP à 7726 et BOLLINGER INF à 6793 pour des indications sur les limites de fluctuation de prix.</t>
  </si>
  <si>
    <t>•        Close a baissé de 74 points, signalant une pression baissière.
        •        Le volume a diminué de 1416 unités et l'Open Interest a légèrement baissé, indiquant un désengagement du marché.
        •        MACD reste négatif avec une amélioration par rapport à hier, mais insuffisante pour contrer les autres indicateurs baissiers.
        •        Le RSI est élevé à 82.89, suggérant une possible surachat et un risque de correction.
        •        La volatilité implicite a augmenté significativement, ce qui pourrait indiquer une instabilité croissante.
        •        Les stocks en EU ont légèrement augmenté, ajoutant une pression baissière supplémentaire.
        •        Recommandation de se couvrir contre les risques de baisse imminente, en alignement avec l'indicateur agrégé -3.697 et la décision de HEDGE.
À SURVEILLER AUJOURD'HUI
        •        Monitorer le RSI pour tout signe de descente en dessous de 80, indiquant une correction possible.
        •        Surveiller tout mouvement du CLOSE en dessous du support S1 à 7614, ce qui pourrait renforcer la tendance baissière.
        •        Observer l'évolution de la volatilité implicite, des hausses supplémentaires pourraient accentuer les mouvements de prix.</t>
  </si>
  <si>
    <t>•        CLOSE a légèrement diminué de 12 points, signalant une stabilité relative du marché.
        •        VOLUME a diminué, passant de 6004 à 4687, indiquant un moindre engagement des traders aujourd’hui par rapport à hier.
        •        OPEN INTEREST a également montré une légère baisse, ce qui pourrait indiquer une prudence accrue ou une consolidation du marché.
        •        L'indicateur RSI est élevé à 80.91, indiquant que le marché pourrait être suracheté à court terme.
        •        MACD actuel est négatif à -449, suggérant une pression baissière, mais il s’améliore par rapport à hier (-586).
        •        LA VOLATILITÉ implicite a diminué de 63.46% à 60.55%, indiquant une réduction des incertitudes ou des attentes de mouvements de prix importants.
        •        Le STOCK EU a légèrement diminué, ce qui pourrait être interprété comme un signal haussier potentiel, indiquant une offre moindre.
        •        SUIVEZ de près le RSI pour détecter tout signe de retournement du marché s’il commence à descendre sous les 80.
        •        Surveillez le VOLUME pour une augmentation qui pourrait signaler un renouvellement de l’intérêt et un potentiel mouvement haussier.
        •        Observez si le CLOSE peut dépasser la RESISTANCE 1 à 7666, ce qui serait un signal haussier clair.</t>
  </si>
  <si>
    <t>• Le CLOSE a reculé de 187 points, indiquant une pression baissière.   
• La hausse du VOLUME et de l'OPEN INTEREST (+174 et +386 respectivement) montre un regain d'intérêt pour le marché, bien que l'orientation reste incertaine.   
• Le RSI est à 77.46, suggérant une surachat, tandis que le MACD est négatif (-241), indiquant une possible correction à venir.   
• Le STOCK EU a augmenté, ajoutant une pression baissière potentielle sur les prix.   
• L'ATR élevé à 392 points montre une augmentation de la volatilité, nécessitant une vigilance accrue.   
• La décision de MONITOR est justifiée par une combinaison de signaux contradictoires. Une approche prudente est recommandée, avec une observation continue des niveaux de support et de résistance.   
À SURVEILLER AUJOURD'HUI :  
• Suivre le RSI pour détecter tout signe de retournement.   
• Observer le comportement du marché autour du PIVOT à 7499 pour des indications sur la direction future.   
• Monitorer le VOLUME pour confirmer toute tendance émergeante.</t>
  </si>
  <si>
    <t>•	Baisse significative du CLOSE aujourd'hui à 7099 par rapport à 7453 hier indiquant une tendance baissière.
	•	L'OPEN INTEREST a diminué passant de 31439 à 31184, signalant un désengagement léger des traders.
	•	Le RSI est passé de 77.46 à 66.90, indiquant un refroidissement après une période potentiellement surachetée.
	•	Le MACD a diminué de 320 à 292, suggérant une perte de momentum haussier, mais reste en territoire positif.
	•	Aucune variation dans le COM NET, maintenant à -23931, indique une stabilité relative des positions nettes commerciales.
	•	L'augmentation de l'ATR de 392 à 413 montre une hausse de la volatilité du marché, ce qui pourrait signaler des fluctuations de prix plus importantes à venir.
	•	Augmentation des STOCKS EU de 151562 à 151759 pourrait mettre une pression baissière sur les prix.
	•	Surveillance recommandée des niveaux de SUPPORT 1 à 7061 et de RESISTANCE 1 à 7137 pour identifier les prochaines directions potentielles du marché.
	•	Monitorer le VOLUME qui a légèrement augmenté à 5029, indiquant un intérêt accru mais pas encore décisif.
	•	Suivre l'évolution de l'IMPLIED VOLATILITY, actuellement à 53.23%, pour anticiper les changements de sentiment du marché.</t>
  </si>
  <si>
    <t>•	Les indicateurs montrent des signaux mixtes nécessitant une surveillance accrue avant de prendre des décisions d'achat ou de vente.   
	•	Le CLOSE a diminué significativement de 7099 à 6644, indiquant une pression baissière.  
	•	Le VOLUME a augmenté de 5029 à 6603, suggérant un intérêt croissant pour le marché du cacao malgré la baisse des prix.  
	•	Le RSI est passé de 66.90 à 55.77, se rapprochant de la zone neutre, ce qui indique une possible stabilisation du marché.  
	•	Le MACD a diminué mais reste positif, ce qui pourrait signaler un ralentissement de la tendance baissière.  
	•	Suivez les seuils techniques importants : si le RSI passe en dessous de 50, cela pourrait signaler une confirmation de la tendance baissière. Surveillez également le niveau de SUPPORT 1 à 6585 pour voir si les prix se stabilisent ou continuent de baisser.  
	•	Il est prudent de surveiller le marché aujourd'hui et de ne pas s'engager dans des positions importantes jusqu'à ce que des signaux plus clairs émergent.</t>
  </si>
  <si>
    <t>•	Aujourd'hui, le marché du cacao montre un léger recul avec un CLOSE à 6562 par rapport à 6644 hier. 
	•	Le VOLUME a diminué, passant de 6603 à 5683, ce qui peut indiquer une baisse de l'engagement du marché. 
	•	L'OPEN INTEREST a également reculé, de 31247 à 30018, suggérant une réduction de positions ouvertes. 
	•	Le RSI actuel est à 52.04, légèrement inférieur à hier (55.77), indiquant une absence de momentum clair. 
	•	Le MACD est passé de 229 à 172, et le SIGNAL de 224 à 213, tous deux en baisse, ce qui peut signaler un affaiblissement de la tendance haussière précédente. 
	•	La STOCHASTIQUE montre une baisse avec %K et %D à 24.29 et 36.30 respectivement, en baisse par rapport à hier, suggérant un essoufflement de la pression acheteuse. 
	•	L'ATR, qui mesure la volatilité, a considérablement baissé de 644 à 256, indiquant une diminution de la volatilité du marché. 
	•	Les STOCKS EU ont légèrement augmenté, ce qui pourrait mettre une pression baissière sur les prix. 
	•	Le niveau de Soutien 1 aujourd'hui est à 6539, légèrement en dessous du Close, ce qui peut servir de point de surveillance pour une potentielle baisse. 
	•	La Résistance 1 est à 6585, un niveau à surveiller pour une éventuelle cassure haussière. 
	•	Surveillance recommandée aujourd'hui : RSI proche de 50, cassure haussière au-dessus de R1 à 6585, volume à surveiller au-dessus de 5683. 
	•	Également, surveiller une baisse potentiel de l'OPEN INTEREST en dessous de 30018, qui pourrait signaler un désengagement du marché.</t>
  </si>
  <si>
    <t>La fermeture du marché a montré une baisse de 56 points par rapport à la veille.
Le volume a augmenté, démontrant un engagement accru du marché, tandis que l'intérêt ouvert a diminué, suggérant une certaine prudence parmi les traders.
Le RSI est passé de 52.04 à 46.04, indiquant une perte de momentum haussier.
Le MACD a également diminué, passant de 172 à 120, tandis que le signal est passé de 213 à 194, ce qui suggère un affaiblissement des tendances haussières.
Le pourcentage de Stochastic %K et %D a diminué, indiquant une tendance baissière plus forte.
L'augmentation de la volatilité implicite et de la gamme moyenne vraie (ATR) signale une augmentation de l'incertitude et des fluctuations potentielles des prix.
Les stocks de l'UE ont légèrement augmenté, ce qui peut exercer une pression baissière sur les prix.
Surveillez les supports techniques à 6479 et la résistance à 6533 pour identifier les points de rupture potentiels.
Une attention particulière doit être portée sur les niveaux de RSI et les mouvements de prix autour des points pivot pour ajuster les stratégies en conséquence.
À SURVEILLER AUJOURD'HUI :
RSI sous 40 = risque de cassure baissière
Cassure haussière si CLOSE dépasse R1 à 6533
OPEN INTEREST sous 28000 = baisse de la conviction marché</t>
  </si>
  <si>
    <t>•        L'analyse des mouvements de marché montre une baisse significative du CLOSE de 6506 à 6201, indiquant une pression baissière. 
        •        Le VOLUME a diminué de 6192 à 5812, et l'OPEN INTEREST a également baissé de 29081 à 28734, suggérant une diminution de l'engagement du marché. 
        •        Le RSI est passé de 46.04 à 42.99, se rapprochant du seuil de survente, et le MACD a fortement chuté de 120 à 53, indiquant une possible continuation de la tendance baissière. 
        •        Les fluctuations de l'ATR de 290 à 398 suggèrent une augmentation de la volatilité, ce qui pourrait indiquer des mouvements de prix plus imprévisibles à venir. 
        •        Les stocks US ont augmenté, ce qui pourrait mettre une pression supplémentaire sur les prix. 
        •        Sur la base de l'indicateur 3.083 et de l'analyse des données du marché, la recommandation pour aujourd'hui est OPEN tout en surveillant le marché de près, en particulier le RSI et le MACD pour des signes plus clairs de direction. 
        •        Il est conseillé de prêter attention aux niveaux de SUPPORT 1 à 6165 et de RESISTANCE 1 à 6237 pour identifier des opportunités potentielles d'entrée ou de sortie.</t>
  </si>
  <si>
    <t>•	Le CLOSE a augmenté significativement de 340 points, indiquant une poussée haussière. Cependant, le volume a légèrement diminué de 669 unités et l'Open Interest a augmenté, ce qui montre un engagement modéré des traders.
	•	L'indicateur RSI est de 49.13, proche de la neutralité, et le MACD a diminué à 28, suggérant une perte de momentum haussier. Le Stochastic %K et %D sont tous deux bas, indiquant un potentiel de baisse.
	•	Le stock en EU a légèrement augmenté, ce qui pourrait exercer une pression baissière sur les prix. La volatilité implicite a diminué, indiquant une possible stabilisation du marché.
	•	Sur la base de ces observations, la décision de MONITOR est justifiée. Les traders doivent surveiller les niveaux de support et de résistance, ainsi que les indicateurs pour des signes clairs avant de prendre des positions.
	•	Surveillez le RSI pour voir s'il passe au-dessus de 50 pour confirmer une tendance haussière ou casse en dessous de 40 pour signaler une baisse. Gardez un œil sur le volume pour confirmation des mouvements de prix.
	•	La résistance à surveiller est à 6578 et le support est à 6504. Un franchissement de ces niveaux pourrait indiquer une nouvelle direction pour le marché.</t>
  </si>
  <si>
    <t>•	Le CLOSE a diminué significativement passant de 6541 à 6323, indiquant une pression baissière notable.&lt;br&gt;&lt;br&gt;
	•	Le VOLUME a diminué de 5143 à 2937, révélant un désengagement du marché.&lt;br&gt;&lt;br&gt;
	•	L'OPEN INTEREST a également chuté de 29229 à 28244, confirmant la baisse de l'engagement.&lt;br&gt;&lt;br&gt;
	•	Le RSI est passé de 49.13 à 44.86, se rapprochant de la zone de survente.&lt;br&gt;&lt;br&gt;
	•	Le MACD est devenu négatif, passant de 28 à -10, signalant un renforcement de la tendance baissière.&lt;br&gt;&lt;br&gt;
	•	La volatilité implicite a légèrement augmenté, passant de 51.09% à 51.23%, ce qui peut indiquer une incertitude croissante sur le marché.&lt;br&gt;&lt;br&gt;
	•	Le STOCK EU a augmenté légèrement de 154136 à 154146, ce qui pourrait contribuer à la pression baissière sur les prix.&lt;br&gt;&lt;br&gt;
	•	Surveillance recommandée : RSI approchant de 40, suivi de la réaction du marché si cette valeur est atteinte. Cassure baissière à surveiller si le CLOSE passe en dessous du BOLLINGER INF à 5353. Monitorer également l'OPEN INTEREST pour une éventuelle stabilisation ou reprise.</t>
  </si>
  <si>
    <t>•	L'indicateur de marché 1.964 recommande de MONITOR aujourd'hui. Analysons brièvement les mouvements clés et les indicateurs pour évaluer cette décision.
	•	CLOSE a augmenté de 151 points, passant de 6323 à 6474, indiquant une légère hausse du prix.
	•	Le VOLUME a légèrement augmenté de 2937 à 3025, suggérant une participation accrue des traders.
	•	Le OPEN INTEREST a diminué de 28244 à 27879, signe que quelques positions ont été clôturées.
	•	Le RSI est passé de 44.86 à 39.71, indiquant une tendance plus baissière malgré la hausse du CLOSE.
	•	MACD a diminué de -10 à -27, ce qui confirme une tendance baissière renforcée.
	•	La VOLATILITÉ IMPLICITE a augmenté de 51.23% à 54.47%, signalant une incertitude accrue sur le marché.
	•	Les STOCKS EU ont augmenté de 154146 à 155254, ce qui pourrait exercer une pression baissière sur les prix.
	•	Bien que le CLOSE ait augmenté, les indicateurs tels que RSI, MACD et une volatilité plus élevée suggèrent de rester vigilants et de surveiller les mouvements de prix supplémentaires.
	•	Seuils à surveiller : RSI approchant de 40 et CLOSE tentant de dépasser la RESISTANCE 1 à 6497.</t>
  </si>
  <si>
    <t>•	La fermeture du marché cacao montre une hausse à 6547 contre 6474 hier, indiquant une légère tendance haussière. &lt;br&gt;&lt;br&gt;
	•	Le volume a augmenté à 3537 aujourd'hui par rapport à 3025 hier, suggérant une participation accrue des investisseurs. &lt;br&gt;&lt;br&gt;
	•	L'intérêt ouvert a légèrement diminué, passant de 27879 à 27787, ce qui pourrait indiquer une prudence accrue parmi les traders. &lt;br&gt;&lt;br&gt;
	•	Le RSI actuel de 41.04, en hausse par rapport à 39.71, reste en territoire neutre mais s'approche de la zone de survente, ce qui nécessite une surveillance. &lt;br&gt;&lt;br&gt;
	•	Le MACD est négatif à -34, signalant une pression baissière, bien que moins forte que la session précédente. &lt;br&gt;&lt;br&gt;
	•	La volatilité implicite a légèrement augmenté, passant de 54.47% à 54.54%, indiquant une incertitude croissante sur le marché. &lt;br&gt;&lt;br&gt;
	•	Surveillance recommandée des points de pivot et résistance, actuellement à 6483 et 6574 respectivement, pour identifier des opportunités potentielles d'entrée ou de sortie. &lt;br&gt;&lt;br&gt;
	•	Attention particulière au comportement du marché autour des niveaux de support et résistance, notamment si le RSI passe sous 40 ou si le volume dépasse 5000.</t>
  </si>
  <si>
    <t>•	La décision du jour est de surveiller le marché, soutenue par des signaux mixtes sur les indicateurs clés. Le CLOSE a augmenté de 65 points, ce qui suggère une légère tendance haussière. Cependant, le VOLUME a diminué, et l'OPEN INTEREST a également baissé de 1247 unités, indiquant un moindre engagement des traders.&lt;br&gt;&lt;br&gt;  
•	Le RSI est à 36.78, montrant une condition de survente qui pourrait entraîner un rebond ou une poursuite de la baisse. Le MACD est négatif, ce qui renforce la prudence. La volatilité implicite a légèrement diminué, et l'ATR est aussi en baisse, ce qui pourrait indiquer moins de fluctuations à court terme.&lt;br&gt;&lt;br&gt;  
•	Les stocks en UE ont légèrement augmenté, suggérant une pression baissière. Les indicateurs techniques montrent des signaux mixtes, donc une approche de surveillance est justifiée. Surveillez les seuils techniques tels que le RSI proche de 50, une cassure haussière au-dessus de la résistance 1 à 6630, et un volume significatif au-dessus de 3000.&lt;br&gt;&lt;br&gt;  
À SURVEILLER AUJOURD'HUI :  
•	RSI proche de 40 pour indications de survente  
•	Cassure haussière si CLOSE dépasse 6630  
•	VOLUME significatif pour validation de mouvement</t>
  </si>
  <si>
    <t>•	CLOSE a diminué significativement de 6612 à 6431, indiquant une forte tendance baissière.&lt;br&gt;&lt;br&gt;
	•	Le volume a plus que doublé passant de 2583 à 5439, montrant un regain d'intérêt pour le marché bien que la direction soit baissière.&lt;br&gt;&lt;br&gt;
	•	L'OPEN INTEREST a augmenté de 26540 à 28084, suggérant une augmentation des positions ouvertes malgré la baisse des prix.&lt;br&gt;&lt;br&gt;
	•	Le RSI est très bas à 24.64, indiquant une possible survente. Cela pourrait prévoir un rebond si une stabilisation se confirme.&lt;br&gt;&lt;br&gt;
	•	Le MACD est passé de -35 à -49, renforçant la perspective baissière.&lt;br&gt;&lt;br&gt;
	•	La volatilité implicite a légèrement augmenté de 54.37% à 54.85%, indiquant une incertitude croissante sur le marché.&lt;br&gt;&lt;br&gt;
	•	Le STOCK EU reste constant à 156280, sans impact immédiat sur les prix.&lt;br&gt;&lt;br&gt;
	•	Le COM NET reste inchangé à -22890, montrant peu de changement dans les positions nettes commerciales.&lt;br&gt;&lt;br&gt;
	•	La baisse significative du CLOSE et du MACD, combinée à un RSI très bas, justifie une position de surveillance plutôt qu'une action immédiate. Monitorer pour des signes de stabilisation ou de rebond.&lt;br&gt;&lt;br&gt;
À SURVEILLER AUJOURD'HUI:
	•	RSI proche de 25, surveiller pour un potentiel rebond technique.&lt;br&gt;&lt;br&gt;
	•	Suivre le volume qui est actuellement élevé, pour déterminer si le regain d'intérêt est de courte durée ou si une tendance plus stable se dessine.&lt;br&gt;&lt;br&gt;
	•	Observer si le CLOSE dépasse la résistance R1 à 6442, ce qui pourrait indiquer un renversement de la tendance actuelle.</t>
  </si>
  <si>
    <t>•	CLOSE a augmenté de 215 points, indiquant un marché haussier. La hausse du CLOSE est significative et montre un regain d'intérêt pour le marché cacao.
	•	Le VOLUME a augmenté de 962 unités tandis que l'OPEN INTEREST a également progressé, soulignant une participation accrue et un engagement plus fort des traders.
	•	Le RSI est passé de 24.64 à 31.33, suggérant une réduction de la survente et un potentiel de continuation haussière.
	•	MACD montre une amélioration, passant de -49 à -42.24, ce qui indique une réduction de la dynamique baissière.
	•	L'ATR a augmenté, signifiant une volatilité accrue et des mouvements de prix plus larges, ce qui pourrait favoriser des opportunités d'achat.
	•	Le STOCK EU a légèrement augmenté, ce qui pourrait mettre une pression baissière légère sur les prix, mais cet effet est modéré par les autres indicateurs haussiers.
À SURVEILLER AUJOURD'HUI :
	•	Surveiller si le RSI continue d'augmenter vers le seuil de 40 pour confirmer la tendance haussière.
	•	Suivre le CLOSE par rapport à la RESISTANCE 1 à 6676 pour identifier une potentielle cassure haussière.
	•	Monitorez le VOLUME pour maintenir au-dessus de 6000, renforçant la conviction du marché dans la direction haussière.</t>
  </si>
  <si>
    <t>•        Le CLOSE a légèrement diminué de 6646 à 6626, indiquant une petite baisse du marché.  
        •        Le VOLUME a diminué de 4545 à 6401, montrant une réduction de l'activité du marché, ce qui peut indiquer une pause ou une consolidation.  
        •        Le RSI est de 31.24, indiquant une condition de survente qui pourrait potentiellement conduire à un rebond.  
        •        Le MACD à -38 contre -42 hier montre une diminution de la dynamique baissière.  
        •        Le COM NET montre une légère augmentation des positions nettes à -22583 contre -22890, suggérant une réduction des positions baissières.  
        •        La VOLATILITÉ IMPLICITE s'est accrue, passant de 54.85% à 56.23%, indiquant une augmentation des incertitudes ou des anticipations de mouvements de prix significatifs.  
        •        Les STOCKS EU ont augmenté, passant de 156726 à 158176, ce qui pourrait exercer une pression baissière sur les prix.  
        •        Surveillance recommandée des seuils techniques suivants : RSI proche de 30, une possible cassure haussière si le CLOSE dépasse la résistance 1 à 6654, et un suivi du volume pour confirmation de la tendance.  
        •        OPEN INTEREST augmenté à 28950 depuis 28222, signalant une croissance de l'engagement du marché malgré la baisse des prix, ce qui pourrait indiquer une accumulation.  
        •        À SURVEILLER AUJOURD'HUI : RSI sous 30 pourrait signaler une opportunité d'achat en raison de la survente, CLOSE au-dessus de 6654 confirmerait un potentiel rebond, OPEN INTEREST en hausse soutient l'engagement malgré la baisse des prix.</t>
  </si>
  <si>
    <t>•	Close a diminué de 222 points, indiquant une direction baissière.
	•	Le volume a augmenté passant de 4545 à 6053, montrant un engagement accru du marché.
	•	Le RSI est passé de 31.24 à 30.84, restant en zone de survente, ce qui pourrait signaler une pression à la baisse persistante.
	•	Le MACD a chuté de -38 à -52, renforçant le signal baissier.
	•	Stochastic %K et %D sont tous deux en baisse, ce qui confirme la tendance baissière.
	•	L'Open Interest a augmenté, passant de 28950 à 29575, signifiant plus d'ouvertures de positions.
	•	La volatilité implicite a augmenté, ce qui peut indiquer une incertitude accrue ou des mouvements de prix attendus.
	•	Le stock en EU a légèrement diminué, ce qui pourrait indiquer une légère pression haussière sur les prix.
	•	La décision OPEN est soutenue par l'augmentation de l'Open Interest et du volume, malgré les signaux baissiers des indicateurs techniques.
À SURVEILLER AUJOURD'HUI :
	•	RSI restant sous 40 pourrait indiquer un renforcement de la tendance baissière.
	•	Surveillance de la résistance à 6433 pour évaluer la force des haussiers.
	•	Suivre de près le MACD pour d'éventuelles divergences ou retournements.</t>
  </si>
  <si>
    <t>•	Aujourd'hui, le CLOSE est en baisse à 6349 par rapport à 6404 hier, indiquant une légère correction. Toutefois, le VOLUME a augmenté, passant de 6053 à 6646, suggérant un engagement accru sur le marché.   
	•	Le RSI est passé de 30.84 à 34.62, se rapprochant de la zone neutre, et le MACD a diminué légèrement de -52 à -67, montrant une baisse de la dynamique haussière mais pas encore de signal de vente fort.   
	•	L'OPEN INTEREST a également augmenté de 29575 à 30031, signifiant que plus de contrats sont ouverts et potentiellement une anticipation haussière.   
	•	Bien que la volatilité implicite ait légèrement diminué de 57.85% à 56.84%, elle reste élevée, ce qui peut indiquer une prudence parmi les traders.   
	•	Le stock en Europe a augmenté (158856 contre 157955), ce qui peut mettre une pression baissière, cependant, la hausse du volume et de l'open interest ainsi que la stabilisation du RSI suggèrent des perspectives haussières à court terme.   
	•	En conclusion, les indicateurs principaux soutiennent la décision d'OPEN. Les exportateurs devraient envisager de placer des ordres d'achat tout en surveillant de près les signaux de stabilisation ou d'amélioration supplémentaire de ces indicateurs.  
À SURVEILLER AUJOURD'HUI :  
	•	RSI qui continue de monter vers la zone neutre.  
	•	VOLUME qui maintient sa progression.  
	•	OPEN INTEREST pour confirmer l'intérêt continu du marché.</t>
  </si>
  <si>
    <t>•	Aujourd'hui, le marché du cacao montre des signaux mixtes, mais la décision prioritaire est d'ouvrir des positions. Le CLOSE a légèrement augmenté de 18 points à 6367, indiquant une légère tendance haussière. 
    •	Le VOLUME a diminué à 4919 contre 6646 hier, suggérant une baisse de l'engagement des traders, tandis que l'OPEN INTEREST a augmenté à 30422, indiquant un intérêt accru pour le cacao. 
    •	Les indicateurs techniques montrent des signaux mixtes : le RSI est à 43.08, s'éloignant de la zone de survente, et le MACD à -77 montre une dynamique négative malgré une amélioration par rapport à hier. Le Stochastique %K et %D montrent également une légère amélioration. 
    •	La VOLATILITÉ IMPLICITE est légèrement réduite à 55.89%, et l'ATR a diminué à 132, indiquant une potentialité de mouvements de prix moins abrupts. 
    •	En dépit d'une baisse des STOCKS EU, la pression baissière pourrait être limitée. Les signaux sont suffisamment cohérents pour justifier une position d'achat conformément à la décision d'OPEN. 
À SURVEILLER AUJOURD'HUI :
    •	Monitorer toute augmentation significative du VOLUME qui pourrait confirmer la tendance haussière. 
    •	Observer le RSI pour voir s'il continue à s'éloigner de la zone de survente. 
    •	Prêter attention à toute cassure du CLOSE au-dessus de la résistance 1 à 6379, ce qui pourrait signaler un renforcement de la tendance haussière.</t>
  </si>
  <si>
    <t>Le prix de clôture a diminué significativement, passant de 6367 à 6228, indiquant une tendance baissière notable.  
Une baisse de volume de 4919 à 4033 suggère une réduction de l'engagement du marché, renforçant la perspective baissière.  
Le RSI a diminué de 43.08 à 41.89, et le MACD a également chuté de -77 à -94, confirmant la force de la tendance baissière.  
L'augmentation des stocks en Europe de 158726 à 159298 peut exercer une pression supplémentaire sur les prix, validant davantage la décision d'ouvrir des positions.  
La volatilité implicite a baissé de 55.89% à 53.6% et l'ATR a augmenté de 132 à 173, signalant un marché potentiellement plus instable et imprévisible, ce qui pourrait justifier une entrée opportune.  
Les indicateurs suggèrent globalement une poursuite de la baisse, rendant l'achat de positions à découvert une stratégie viable pour la journée.  
À SURVEILLER AUJOURD'HUI :  
L'évolution du RSI, s'il tombe en dessous de 40, pourrait signaler une accélération de la tendance baissière.  
Surveiller une éventuelle cassure du Bollinger inférieur à 5348 pour confirmer une continuation de la baisse.  
Observer l'Open Interest pour des signes de changement dans la conviction du marché, particulièrement s'il diminue sensiblement par rapport au niveau actuel de 30839.</t>
  </si>
  <si>
    <t>•	Analyse directe des mouvements clés a révélé une augmentation du CLOSE de 6338 par rapport à 6228 hier, indiquant une tendance haussière modérée. 
	•	Le VOLUME a augmenté significativement à 6536 contre 4033, tandis que l'OPEN INTEREST a également augmenté de 31146 à 30839, suggérant un engagement accru du marché. 
	•	Les indicateurs RSI et MACD montrent des signaux mitigés avec un RSI à 46.02 contre 41.89 hier, montrant une légère amélioration, et un MACD de -98 contre -94, suggérant toujours une pression baissière. 
	•	Le COM NET reste inchangé à -23831, indiquant une stabilité relative dans les positions nettes commerciales. 
	•	La VOLATILITÉ a légèrement diminué de 53.6% à 52.09%, et l'ATR a augmenté à 248 contre 173, indiquant une augmentation de la volatilité du marché. 
	•	L'augmentation des STOCKS EU à 161498 contre 159298 peut exercer une pression baissière sur les prix. 
	•	Surveillance recommandée des seuils techniques clés, en particulier le RSI proche de 50 et une éventuelle cassure haussière au-dessus de la résistance à 6361. 
	•	Attention particulière recommandée au volume qui devrait rester élevé pour confirmer toute tendance haussière. 
	•	À SURVEILLER AUJOURD'HUI : 
	•	RSI approchant 50 pourrait indiquer un renforcement ou une faiblesse. 
	•	Surveillance de la cassure haussière potentielle si CLOSE dépasse 6361. 
	•	VOLUME élevé à maintenir pour confirmer la continuité de l'engagement du marché.</t>
  </si>
  <si>
    <t>•	CLOSE aujourd'hui a baissé à 6224 contre 6338 hier, signalant une correction temporaire.
	•	VOLUME a diminué à 5612 aujourd'hui contre 6536 hier, indiquant une réduction de l'activité mais suffisante pour maintenir un intérêt.
	•	OPEN INTEREST a augmenté à 31815 aujourd'hui contre 31146 hier, montrant une accumulation d'engagement sur le marché.
	•	RSI est à 50.60, suggérant une neutralité du marché mais proche d'une zone d'achat potentiel.
	•	MACD à -109.28 et SIGNAL à -66.47 montrent une divergence négative, mais avec un potentiel de consolidation vu la proximité avec des niveaux bas.
	•	Stochastic %K et %D sont faibles à 10.61 et 15.95, respectivement, indiquant une possible survente et donc une opportunité d'achat.
	•	ATR à 282 indique une volatilité plus élevée, suggérant des fluctuations plus grandes et des opportunités de trading.
	•	STOCK EU a légèrement augmenté, ajoutant une pression baissière, mais cet effet est modéré par les autres indicateurs.
	•	Les niveaux de SUPPORT et RESISTANCE montrent que le marché teste des niveaux inférieurs avant une possible remontée.
	•	La décision d'OPEN est prise en considération de ces facteurs, avec une confiance de niveau 4 sur 5 pour un mouvement haussier potentiel à court terme.
À SURVEILLER AUJOURD'HUI :
	•	Maintien du RSI au-dessus de 50 pour confirmer la stabilité.
	•	Suivi de CLOSE pour une potentielle remontée au-delà de 6250.
	•	Monitoring de l'OPEN INTEREST pour une confirmation de l'engagement du marché.</t>
  </si>
  <si>
    <t>•        Les données d'aujourd'hui montrent une baisse significative du CLOSE de 6012 par rapport à 6224 hier, indiquant une forte pression baissière.  
        •        Le VOLUME a légèrement augmenté à 5801 contre 5612, suggérant une activité accrue sur le marché, tandis que l'OPEN INTEREST a diminué de 31667 à 31815, signifiant un désengagement relatif des traders.  
        •        Le RSI est passé de 50.60 à 35.25, renforçant les signaux baissiers et suggérant une possible survente.  
        •        L'EMA9 et l'EMA21 montrent tous deux une tendance à la baisse, avec des valeurs qui se sont réduites de 6356 à 6419 et de 6490 à 6528 respectivement.  
        •        Le MACD a également décliné de -109 à -134, indiquant un renforcement de la tendance baissière.  
        •        Les niveaux de BOLLINGER signalent une contraction avec le BOLLINGER SUP qui a diminué de 6330 à 6012.  
        •        Malgré ces signaux baissiers, la décision prioritaire est OPEN, indiquant que les investisseurs devraient envisager des positions d'achat à ce stade, en gardant un œil sur la stabilité du marché et les points de support comme le montre le pivot à 6084 et le support 1 à 5984.  
        •        En conclusion, la recommandation pour les exportateurs d’Afrique de l’Ouest est d'ouvrir des positions d'achat en surveillant attentivement les niveaux de support et les autres indicateurs pour ajuster rapidement en cas de changement de tendance.  
À SURVEILLER AUJOURD'HUI :  
        •        Suivre le RSI pour identifier toute entrée en zone de surachat/survente.  
        •        Monitorer les niveaux de support et de résistance, en particulier si le CLOSE dépasse le niveau de résistance 1 à 6040.  
        •        Observer l'évolution du VOLUME pour confirmer la solidité des mouvements du marché.</t>
  </si>
  <si>
    <t>CLOSE a fortement diminué passant de 6012 à 5745, indiquant une tendance baissière marquée.
        Le VOLUME a augmenté de 5801 à 9561, montrant un intérêt accru même dans un contexte de baisse des prix.
        Le RSI est passé de 35.25 à 34.31, restant dans une zone qui pourrait suggérer une survente prochaine.
        MACD continue de montrer une divergence négative avec une baisse de -134 à -172.
        Le %K et %D indiquent une baisse avec -27.31 et -13.39 respectivement, ce qui renforce la vision baissière.
        LA VOLATILITÉ IMPLICITE a légèrement baissé de 50.77% à 50.11%, mais reste élevée, indiquant une incertitude persistante.
        ATR a augmenté significativement de 306 à 522, signe d'une augmentation de la volatilité du marché.
        Le STOCK EU a légèrement baissé de 165470 à 164843, ce qui pourrait indiquer une pression haussière limitée.
        La décision MONITOR est justifiée par la présence d'indicateurs contradictoires et d'une volatilité élevée. La confiance est évaluée à 4 sur 5.
        Seuils techniques à surveiller incluent un RSI proche de 50, une cassure baissière sous le SUPPORT 1 à 5699, et un suivi attentif du volume et de l'OPEN INTEREST.
À SURVEILLER AUJOURD'HUI :
        RSI proche de 34, à surveiller pour une possible entrée en zone de survente.
        Observation de la stabilité ou de la modification de l'OPEN INTEREST pour évaluer la conviction du marché.
        Suivi de la résistance à 5791 pour évaluer une éventuelle reprise haussière.</t>
  </si>
  <si>
    <t>•	CLOSE aujourd'hui affiche une baisse significative à 5633 par rapport à 5745 hier, indiquant une pression vendeuse ou une correction.
	•	Le VOLUME a diminué à 6253 contre 9561, suggérant une réduction de l'engagement des traders.
	•	OPEN INTEREST légèrement en baisse à 31517 contre 31720, reflétant un léger désintérêt ou une consolidation.
	•	RSI à 26.68 montre une condition de survente, potentiellement prête pour un rebond.
	•	MACD à -210 en dessous du SIGNAL à -121, signale une tendance baissière persistante.
	•	Stochastic %K et %D très bas, indiquant une possible survente.
	•	ATR réduit à 257 depuis 522, indiquant une diminution de la volatilité et potentiellement moins de risque.
	•	VOLATILITÉ IMPLICITE en hausse à 51.72%, reflétant une augmentation des incertitudes ou des anticipations de mouvements de prix.
	•	STOCK EU a diminué légèrement à 164372, ce qui pourrait indiquer moins de pression baissière sur les prix.
	•	COM NET reste stable, indiquant un consensus ou une absence de changement dans les positions nettes des commerciaux.
	•	Les signaux de marché montrent une tendance baissière en termes de momentum et de volume, mais avec des conditions de survente qui pourraient préparer un rebond selon le RSI et Stochastic.
	•	L'indicateur 2.816 recommande un statut OPEN, qui, malgré les signaux baissiers, pourrait suggérer une opportunité d'achat sur des niveaux de survente, anticipant un rebond technique.
À SURVEILLER AUJOURD’HUI :
	•	Si RSI reste en dessous de 30, surveiller un potentiel rebond technique.
	•	Suivre le CLOSE par rapport à la RESISTANCE 1 aujourd'hui à 5657 pour confirmer une tendance haussière potentielle.
	•	Moniteur OPEN INTEREST pour toute augmentation significative qui pourrait indiquer un renouveau de l'intérêt pour le marché.</t>
  </si>
  <si>
    <t>•        Aujourd'hui, le marché cacao a montré une hausse notable du CLOSE qui est passé de 5633 à 5842, indiquant une tendance haussière sur la journée.   
        •        Le VOLUME a plus que doublé, passant de 6253 à 13881, ce qui montre un regain d'intérêt significatif sur le marché. Cependant, l'OPEN INTEREST a légèrement diminué, passant de 31517 à 31356, suggérant une prudence parmi les traders.  
        •        Le RSI a augmenté de 26.68 à 31.82, et le %K stochastique a également vu une augmentation de 11.09 à 27.29, bien que les deux restent en territoire de survente. Le MACD reste négatif, passant de -210 à -220, indiquant toujours une pression baissière.  
        •        Les STOCKS EU ont diminué, passant de 164372 à 163656, ce qui pourrait soutenir une perspective haussière à moyen terme.  
        •        La VOLATILITÉ implicite est restée stable à 51.72%, et l'ATR a augmenté de 257 à 338, indiquant une augmentation de la volatilité du marché.  
        •        COM NET montre une réduction des positions nettes courtes, passant de -23831 à -19376, ce qui pourrait indiquer une atténuation de la pression baissière.  
        •        Surveillance des niveaux de SUPPORT et de RÉSISTANCE ainsi que des indicateurs techniques pour une décision d'achat ou de vente claire dans les jours à venir.  
        •        Surveillance continue requise, avec une attention particulière sur le RSI et le volume des échanges qui pourraient indiquer un changement potentiel de la dynamique du marché.  
        •        Maintenir une approche prudente et réévaluer la stratégie basée sur les mouvements du marché et les signaux techniques dans les prochaines séances.</t>
  </si>
  <si>
    <t>• Aujourd'hui, le prix de clôture a augmenté par rapport à hier, passant de 5842 à 5907, ce qui indique une tendance haussière claire.   
	• Le volume a diminué significativement de 13881 à 4802, ce qui pourrait suggérer une certaine prudence sur le marché, mais l'intérêt ouvert a légèrement diminué, ce qui ne remet pas en cause la tendance haussière.   
	• Le RSI reste stable à 31.82, indiquant que le marché n'est pas en surachat. L'indicateur MACD est aussi stable, avec un signal qui indique une possible consolidation du marché.   
	• La volatilité implicite a légèrement augmenté, passant de 51.72% à 52.06%, indiquant une augmentation des incertitudes ou des attentes de mouvements de prix plus importants à venir.   
	• Les réserves en UE ont légèrement diminué, ce qui peut être interprété comme un signal haussier potentiel.   
	• Sur la base de ces observations, il est recommandé d'ouvrir des positions à l'achat sur le marché du cacao, en surveillant de près les indicateurs clés pour ajuster ou renforcer les positions en fonction de l'évolution du marché.</t>
  </si>
  <si>
    <t>•	CLOSE aujourd'hui inférieur à hier, mais avec une hausse du HIGH et un maintien au-dessus du support, indique une possibilité de reprise haussière imminente. 
	•	VOLUME en hausse significative et OPEN INTEREST également en hausse, ce qui démontre un engagement croissant du marché et un support potentiel pour la hausse des prix. 
	•	RSI et Stochastic %K et %D montrent des signaux baissiers, mais la présence d'un volume élevé et d'un intérêt ouvert en hausse peut indiquer un retournement potentiel. 
	•	STOCK EU en baisse, suggérant une réduction de l'offre disponible, ce qui peut contribuer à un potentiel haussier. 
	•	Le signal OPEN est soutenu par une hausse du PIVOT et un BOLLINGER SUP qui reste stable par rapport à hier, indiquant un support solide au niveau actuel. 
À SURVEILLER AUJOURD'HUI :
	•	RSI approchant 40 pourrait signaler un point de retournement crucial. 
	•	Surveiller une cassure haussière au-delà de RESISTANCE 1 à 5877. 
	•	Continuer à observer le VOLUME pour confirmer la tendance.</t>
  </si>
  <si>
    <t>•	Aujourd’hui, le prix de clôture a augmenté de 196 points pour atteindre 6056, indiquant une tendance haussière modérée.   
•	Le volume a diminué à 4273 contre 6126 hier, suggérant une baisse de l'engagement du marché malgré la hausse des prix.   
•	L'Open Interest a légèrement diminué, passant de 31256 à 31185, ce qui pourrait indiquer une prudence accrue parmi les traders.   
•	Le RSI est actuellement à 33.48, en baisse par rapport à 34.18 hier, montrant que le marché n'est pas encore en zone de survente malgré la baisse.   
•	Le MACD à -205, bien qu'amélioré par rapport à -222 hier, reste négatif, signalant toujours une possible pression baissière.   
•	L'ATR a augmenté à 305 contre 180 hier, ce qui reflète une volatilité accrue et pourrait signifier une incertitude croissante sur le marché.   
•	La volatilité implicite a légèrement diminué à 49.5% contre 50.17% hier, mais reste élevée, ce qui nécessite une surveillance continue.   
•	Le stock en UE a légèrement diminué, ce qui pourrait fournir un soutien limité aux prix.   
•	Surveillance recommandée des niveaux de support et de résistance, surtout avec le pivot actuel à 5992 et la résistance 1 à 6084, pour identifier les potentielles ruptures ou rejets. 
À SURVEILLER AUJOURD'HUI :  
•	RSI en approche de 30 indiquerait une possible zone de survente.   
•	Surveillance de la résistance à 6084 pour une éventuelle cassure haussière.   
•	Observation des changements dans le volume et l'Open Interest pour évaluer la conviction du marché.</t>
  </si>
  <si>
    <t>•	Le CLOSE aujourd'hui montre une légère baisse à 6017 par rapport à hier 6056, suggérant une consolidation plutôt qu'une inversion de tendance. 
	•	L'augmentation du VOLUME à 4649 contre 4273 hier, combinée avec l'augmentation de l'OPEN INTEREST à 31668 contre 31185 indique un intérêt accru pour le marché. 
	•	Le RSI à 33.13 aujourd'hui, légèrement inférieur à hier à 33.48, tout en restant en zone de survente, pourrait indiquer une opportunité d'achat si une reprise se confirme. 
	•	Le MACD à -192 amélioré par rapport à -205 hier et le SIGNAL à -180 contre -177 hier montrent une réduction de la dynamique négative. 
	•	La faible variation de la VOLATILITÉ IMPLICITE et du STOCK EU montre une stabilité relative sur ces fronts. 
	•	Sur la base de ces indicateurs, il est recommandé d'ouvrir des positions à l'achat, en anticipant une reprise potentiellement soutenue par l'engagement accru des traders. 
À SURVEILLER AUJOURD'HUI :
	•	RSI proche de 30 pourrait indiquer un point d'achat optimal si une baisse supplémentaire est observée. 
	•	Surveillance de la résistance à 6032, un dépassement pourrait confirmer la tendance haussière. 
	•	Moniteur CLOSE par rapport à BOLLINGER SUP à 6017 pour confirmer la force de la reprise.</t>
  </si>
  <si>
    <t>•        CLOSE aujourd'hui a diminué par rapport à hier, passant de 6017 à 5939, indiquant une baisse de 78 points. Ceci est un signal baissier.
        •        VOLUME a augmenté significativement aujourd'hui à 6633 contre 4649 hier, montrant une hausse de l'activité du marché malgré la baisse du prix.
        •        OPEN INTEREST a légèrement augmenté de 31668 à 31719, suggérant un engagement modéré des traders malgré la baisse des prix.
        •        RSI est aujourd'hui à 36.00, en hausse par rapport à 33.13 hier, indiquant une légère amélioration mais reste en territoire baissier.
        •        MACD est à -187 aujourd'hui, en légère amélioration par rapport à -192 hier, mais continue de montrer une tendance baissière.
        •        COM NET est de -16564 aujourd'hui, une amélioration par rapport à -19376 hier, indiquant une réduction des positions nettes courtes.
        •        La VOLATILITÉ IMPLICITE a légèrement diminué à 49.76% aujourd'hui contre 49.8% hier, indiquant une légère baisse des incertitudes.
        •        STOCK EU a augmenté, passant de 162061 à 162726, ce qui pourrait exercer une pression baissière supplémentaire sur les prix.
        •        ATR aujourd'hui est à 178, en hausse par rapport à 169 hier, montrant une augmentation de la volatilité des prix.
        •        BOLLINGER SUP aujourd'hui est à 5939, en baisse par rapport à 6056 hier, indiquant une pression baissière.
        •        BOLLINGER INF est également en baisse à 5315 aujourd'hui contre 5353 hier, montrant une extension de la plage de baisse.
        •        Malgré les signaux baissiers, la décision OPEN suggère de poursuivre les ouvertures de positions. Les traders devraient tirer parti des baisses pour acheter à des prix inférieurs, anticipant des corrections ou des revirements.
À SURVEILLER AUJOURD’HUI :
        •        RSI reste en dessous de 40, indiquant la possibilité de poursuite de la tendance baissière.
        •        Monitorer une éventuelle cassure baissière si CLOSE descend en dessous de BOLLINGER INF à 5315.
        •        Surveiller le VOLUME pour confirmer l'intérêt du marché, en particulier si celui-ci continue d'augmenter malgré la baisse des prix.</t>
  </si>
  <si>
    <t>La décision d'ouvrir des positions sur le marché du cacao est guidée par plusieurs indicateurs clés aujourd'hui. Bien que le CLOSE ait significativement baissé de 5939 à 5670, montrant une dépréciation, le VOLUME a augmenté de 6633 à 10111, indiquant un intérêt accru pour le marché.  
Le RSI est passé de 36.00 à 31.89, suggérant une survente qui pourrait potentiellement aboutir à un rebond du marché. Le MACD, bien que négatif, montre une légère augmentation de -201 à -185, ce qui pourrait indiquer un début de reprise.  
La VOLATILITÉ a légèrement diminué de 49.76% à 48.38%, et l'ATR a augmenté, passant de 178 à 296, signalant une augmentation de la volatilité du marché à très court terme.  
Les STOCKS EU ont légèrement baissé, ce qui pourrait mettre une pression haussière sur les prix à moyen terme.  
Considérant ces éléments, il est recommandé d'ouvrir des positions à l'achat aujourd'hui, en surveillant étroitement les indicateurs de survente comme le RSI et en profitant de toute correction à la hausse.   
À SURVEILLER AUJOURD'HUI :  
• RSI sous 40 = risque de cassure baissière   
• Cassure haussière si CLOSE dépasse le BOLLINGER SUP à 5670   
• OPEN INTEREST sous 32000 = baisse de la conviction marché</t>
  </si>
  <si>
    <t>•        Le CLOSE a diminué de 125 points, indiquant un mouvement baissier notoire.
        •        Le VOLUME aujourd'hui est en légère baisse par rapport à hier, signalant une diminution de l'engagement du marché.
        •        L'OPEN INTEREST a augmenté, suggérant une légère hausse de l'intérêt pour les contrats à terme sur le cacao.
        •        Le RSI est actuellement à 29.26, indiquant une situation de survente qui pourrait potentiellement mener à un rebond technique.
        •        Le MACD est négatif et continue de se détériorer, ce qui renforce le signal baissier.
        •        La volatilité implicite a légèrement diminué, suggérant une atténuation des incertitudes à court terme.
        •        Les stocks en EU ont augmenté, ce qui pourrait mettre une pression baissière supplémentaire sur les prix.
        •        Surveillez le RSI pour un possible rebond technique s'il dépasse 30.
        •        Payez attention au niveau de SUPPORT 1 à 5522 pour voir si le marché respecte ce seuil.
        •        Monitorez le VOLUME pour des indications supplémentaires sur l'engagement des traders.</t>
  </si>
  <si>
    <t>•	Le CLOSE du marché aujourd'hui est à 5441, marquant une baisse par rapport à hier à 5545. Cette direction baisse est notable et doit être surveillée de près.
	•	Le VOLUME a augmenté à 10258 aujourd'hui contre 9715 hier, indiquant un intérêt croissant malgré la baisse des prix, ce qui peut suggérer une volatilité à venir.
	•	L'OPEN INTEREST a diminué de 30541 à 32497, signe que moins de contrats restent ouverts, ce qui pourrait indiquer une prudence ou une réduction de l'engagement des traders.
	•	Le RSI est à 29.79, restant en zone de survente. Cela pourrait indiquer un potentiel de rebond si d'autres indicateurs soutiennent ce mouvement.
	•	Le MACD est à -242, indiquant une tendance forte à la baisse, qui est une information cruciale pour justifier la décision de surveiller plutôt que d'agir immédiatement.
	•	La VOLATILITÉ IMPLICITE est en hausse à 49.64%, suggérant une incertitude accrue sur le marché.
	•	Les STOCKS en UE ont légèrement augmenté à 163357, ce qui peut mettre une légère pression baissière sur les prix.
	•	Les supports et résistances indiquent une résistance à 5464 et un support à 5418 aujourd'hui, ce qui devrait être surveillé pour des signes de brisure ou de rebond.
	•	Surveillance recommandée : RSI proche de 30, volumes élevés, et évolutions du MACD.</t>
  </si>
  <si>
    <t>•	Le CLOSE a augmenté aujourd'hui à 5505 par rapport à 5441 hier, montrant une légère hausse. Cependant, cette augmentation ne suffit pas pour signaler un renversement de tendance compte tenu du contexte global.
	•	Le VOLUME a considérablement diminué aujourd'hui à 4899 contre 10258 hier, indiquant une baisse de l'engagement du marché et un manque de conviction dans la hausse du prix.
	•	Le RSI actuel de 28.09, en baisse par rapport à 29.79 hier, reste en territoire de survente, ce qui peut indiquer une pression baissière continue.
	•	Le MACD à -250 aujourd'hui, en baisse par rapport à -242 hier, et un SIGNAL de -212, également en baisse, confirment la force des signaux baissiers.
	•	L'OPEN INTEREST a augmenté à 31323 contre 30541, ce qui pourrait normalement indiquer un intérêt accru pour le marché, mais dans le contexte d'une volatilité élevée et d'autres signaux baissiers, cela pourrait plutôt suggérer une préparation au repli.
	•	La VOLATILITÉ IMPLICITE a légèrement diminué à 48.56% contre 49.64% hier, ce qui peut être une indication que les attentes de fluctuations de prix importantes diminuent légèrement, mais restent élevées.
	•	En conclusion, les principaux indicateurs, tels que RSI, MACD et la baisse des volumes, suggèrent que la tendance baissière pourrait se poursuivre. Ainsi, la stratégie de HEDGE est plus prudente pour aujourd'hui.
	•	Les seuils critiques à surveiller incluent un RSI qui reste sous 30, une continuation de la baisse du MACD, et un volume qui ne montre pas de signes clairs de reprise.</t>
  </si>
  <si>
    <t>L'analyse des mouvements clés montre une baisse du CLOSE de 5439 aujourd'hui par rapport à 5505 hier, indiquant une tendance légèrement baissière. Le VOLUME a augmenté à 6629 contre 4899, suggérant un intérêt accru pour le marché, tandis que l'OPEN INTEREST a légèrement diminué de 31055 à 31323, indiquant une certaine prudence parmi les traders.
Les indicateurs techniques tels que le RSI à 28.82 et le MACD à -259 montrent des signaux baissiers mais le Stochastic %K et %D restent très bas, ce qui pourrait indiquer une possible survente. La VOLATILITÉ IMPRIMÉE a légèrement diminué à 48.1% indiquant moins de fluctuations anticipées à court terme.
La décision de MONITOR est soutenue par un environnement de marché incertain, où les signaux contradictoires suggèrent de surveiller de plus près les mouvements avant de prendre des décisions d'achat ou de vente.
À SURVEILLER AUJOURD'HUI :
•	Le RSI reste sous 30 indiquant un potentiel rebond ou une confirmation de la tendance baissière.
•	Surveillance du VOLUME pour confirmer l'intérêt continu ou le retrait du marché.
•	Les niveaux de SUPPORT et RESISTANCE, particulièrement si le CLOSE dépasse le PIVOT à 5413 pour signaler un changement de tendance.</t>
  </si>
  <si>
    <t>•	CLOSE a baissé de 42 points, indiquant une direction baissière.
	•	Le VOLUME a diminué, passant de 6629 à 5580, signifiant une réduction de l'engagement du marché.
	•	OPEN INTEREST a légèrement augmenté, suggérant une prudence accrue parmi les traders.
	•	RSI est passé de 28.82 à 31.73, restant en zone de survente mais montrant une légère amélioration.
	•	MACD reste négatif, passant de -259 à -267, renforçant les signaux baissiers.
	•	Stochastic %K et %D sont très bas, indiquant une possible survente mais sans signes clairs de retournement.
	•	LA VOLATILITÉ IMPLICITE a légèrement diminué, passant de 48.1% à 47.81%, montrant une légère détente mais toujours élevée.
	•	STOCK EU a augmenté, ajoutant une pression baissière supplémentaire.
	•	ATR a diminué, indiquant une baisse de la volatilité du marché.
À SURVEILLER AUJOURD’HUI :
	•	RSI reste sous 40, surveiller toute chute plus prononcée indiquant un renforcement baissier.
	•	MACD devrait rester sous surveillance pour confirmer la tendance baissière.
	•	Surveiller CLOSE par rapport à BOLLINGER INF pour identifier des supports potentiels ou des cassures.</t>
  </si>
  <si>
    <t>•	Le CLOSE a enregistré une hausse significative passant de 5397 à 5542, suggérant un intérêt accru sur le marché. 
	•	Cependant, le VOLUME a diminué de 5580 à 5138, indiquant une légère baisse d'activité qui pourrait tempérer l'optimisme. 
	•	Le RSI est passé de 31.73 à 43.50, se rapprochant de la zone neutre et montrant une amélioration du momentum, mais sans signal clair de surachat ou de survente. 
	•	Le MACD reste négatif mais s'améliore légèrement de -267 à -258, ce qui pourrait indiquer un début de stabilisation ou une reprise timide. 
	•	Monitorer spécifiquement le CLOSE par rapport à la RESISTANCE 1 aujourd'hui à 5560 pour identifier une potentielle cassure ou rejet. 
	•	Suivre également le comportement du RSI et du VOLUME pour confirmer la tendance avant de prendre des décisions de trading plus affirmées. 
	•	Prêter attention à l'OPEN INTEREST qui a augmenté, suggérant un renforcement du consensus ou de l'engagement des traders sur les positions actuelles.</t>
  </si>
  <si>
    <t>•	Le CLOSE d'aujourd'hui montre une baisse significative par rapport à hier, indiquant une pression baissière sur le marché. 
	•	Le VOLUME a augmenté, ce qui suggère une intensification de l'activité, mais l'OPEN INTEREST a diminué, indiquant une réduction de l'engagement des traders. 
	•	Le RSI est tombé à 40.01, passant sous la barre des 43.50 d'hier, reflétant une dynamique baissière accrue. Le MACD est également négatif et s'est dégradé par rapport à hier. 
	•	Les valeurs de Stochastic %K et %D sont très basses, confirmant la tendance baissière. 
	•	LA VOLATILITÉ IMPLICITE a légèrement diminué, mais reste élevée, ce qui peut signaler une incertitude sur le marché. L'ATR augmente, ce qui indique une volatilité plus élevée des prix. 
	•	Le stock en Europe a légèrement augmenté, ce qui pourrait mettre une pression supplémentaire à la baisse sur les prix. 
	•	Recommandation pour les exportateurs : Considérez l'option de couverture pour vous protéger contre une baisse potentielle des prix. Surveillez de près les indicateurs clés et soyez prêts à agir rapidement en cas de changement de tendance ou de nouveaux signaux du marché. 
À SURVEILLER AUJOURD’HUI
	•	RSI sous 40 = risque de cassure baissière 
	•	Cassure haussière si CLOSE dépasse R1 à 5317 
	•	OPEN INTEREST sous 30000 = baisse de la conviction marché</t>
  </si>
  <si>
    <t>•	Les données indiquent une baisse légère du CLOSE de 5289 aujourd'hui comparé à 5294 hier, signalant une légère orientation baissière sur le marché.
	•	Le volume a considérablement diminué de 7653 à 3270, révélant un désengagement du marché et soutenant une approche de couverture.
	•	Le RSI est passé de 40.01 à 31.48, suggérant une intensification de la pression baissière.
	•	Le MACD a également diminué, passant de -268 à -273, renforçant la tendance négative observée avec le RSI.
	•	La hausse de l'OPEN INTEREST de 31746 à 34153 pourrait indiquer un intérêt croissant pour des positions défensives, alignée avec la stratégie de couverture recommandée.
	•	La volatilité implicite est légèrement descendue de 45.71% à 44.58%, bien que restant à un niveau élevé, ce qui justifie une stratégie prudente.
	•	L'augmentation des stocks en UE de 162340 à 163011 pourrait mettre une pression supplémentaire sur les prix, renforçant la nécessité d'une position de couverture.
	•	La décision de HEDGE est fondée sur un ensemble d'indicateurs majoritairement baissiers et une incertitude persistante sur le marché, justifiant une stratégie de protection contre une potentielle baisse des prix.
À SURVEILLER AUJOURD'HUI :
	•	RSI maintenu sous 40 pourrait indiquer une continuation de la tendance baissière.
	•	Surveillance de l'OPEN INTEREST pour confirmer l'intérêt pour les positions défensives.
	•	Observer les mouvements autour du PIVOT de 5275 pour détecter toute rupture significative.</t>
  </si>
  <si>
    <t>Le CLOSE a augmenté de 71 points passant de 5289 à 5360, indiquant une légère tendance haussière sur le marché du cacao. 
	Le VOLUME a connu une hausse, passant de 3270 à 3423, et l'OPEN INTEREST a également augmenté de 34153 à 34350, signalant un accroissement de l'engagement du marché. 
	Le RSI est passé de 31.48 à 31.75, restant sous le seuil de 40, ce qui indique une dynamique plutôt baissière. Le MACD reste négatif passant de -273 à -268, ce qui confirme cette tendance baissière malgré une amélioration marginale. 
	Les positions nettes commerciales (COM NET) montrent une réduction de l'engagement baissier, passant de -16406 à -15863. 
	L'ATR a augmenté à 155, contre 118 la veille, suggérant une augmentation de la volatilité du marché. 
	Les stocks en Europe (STOCK EU) ont augmenté de 163011 à 163710, ajoutant une pression baissière supplémentaire sur le marché. 
	Sur la base de ces observations, il est recommandé de continuer à surveiller le marché sans prendre de positions actives pour le moment. Les principaux indicateurs techniques montrent une combinaison de signaux haussiers et baissiers, rendant la direction du marché incertaine à ce stade. 
	À SURVEILLER AUJOURD'HUI :
	•	RSI toujours sous 40, indiquant une possible continuation de la pression baissière.
	•	Surveillez une éventuelle cassure haussière si le CLOSE dépasse le niveau de résistance à 5374.
	•	Maintenez une observation étroite sur le VOLUME et l'OPEN INTEREST pour des indications supplémentaires sur la conviction du marché.</t>
  </si>
  <si>
    <t>•	La baisse significative du CLOSE de 5207 aujourd'hui contre 5360 hier montre une pression baissière claire. 
	•	Le volume en hausse à 5734 aujourd'hui contre 3423 hier indique une activité accrue, mais l'OPEN INTEREST en baisse à 34214 aujourd'hui contre 34350 hier suggère une prudence des traders. 
	•	Le RSI à 29.66 aujourd'hui montre une condition de survente, ce qui pourrait indiquer un rebond potentiel. Cependant, le MACD à -274 reste négatif, renforçant la tendance baissière. 
	•	La volatilité implicite en baisse à 43.72% par rapport à 44.58% hier et l'ATR en hausse à 174 contre 155 indiquent une incertitude croissante mais potentiellement plus de mouvements de prix. 
	•	Le stock EU en légère baisse à 163522 aujourd'hui contre 163710 hier n'offre pas de soutien clair à une direction du marché. 
À SURVEILLER AUJOURD'HUI :
	•	Un RSI qui reste sous 30 pourrait indiquer une poursuite de la pression baissière. 
	•	Une cassure haussière si le prix dépasse la résistance 1 à 5222 pourrait suggérer un renversement de tendance. 
	•	Suivre de près le volume pour confirmer toute augmentation de l'activité d'achat ou de vente.</t>
  </si>
  <si>
    <t>• La baisse notable du CLOSE de 5207 hier à 5061 aujourd’hui signale une pression significative à la vente.   
	• L’augmentation du VOLUME de 5734 à 7189 et de l’OPEN INTEREST de 34214 à 36339 indique une activité de marché accrue, mais cette dernière peut être liée à une augmentation des positions de protection plutôt qu’à une accumulation haussière.   
	• Le RSI très faible à 18.01, en baisse depuis 29.66, et le MACD négatif à -287 montrent une dynamique baissière forte.   
	• La volatilité implicite légèrement en hausse et l’ATR élargi à 200 contre 174 hier mettent en évidence une instabilité croissante, justifiant davantage la décision de HEDGE.   
	• Les indicateurs de Stochastic montrent également une forte baisse avec un %K à -12.76 et un %D à 0.94, suggérant un manque de momentum haussier.   
	• Le stock en Europe légèrement augmenté de 163522 à 164124 pourrait mettre une pression supplémentaire à la baisse sur les prix.   
	• En considération de tous ces éléments, la recommandation est de couvrir les positions pour se protéger contre une baisse potentielle des prix. La surveillance des indicateurs de volatilité et des niveaux de support technique reste cruciale.   
À SURVEILLER AUJOURD'HUI :  
	• RSI maintenu sous 20 signalerait une persistance de la tendance baissière.   
	• Une baisse continue de l’OPEN INTEREST pourrait indiquer un retrait du marché, aggravant la pression baissière.   
	• Surveillance de CLOSE par rapport à BOLLINGER INF à 4491 pour détecter toute cassure significative.</t>
  </si>
  <si>
    <t>•	CLOSE a significativement diminué, passant de 5061 à 4803. Ceci suggère une pression baissière marquée. 
	•	VOLUME légèrement augmenté et OPEN INTEREST en hausse de 37222 contre 36339, indiquant un engagement accru des traders malgré la baisse des prix. 
	•	RSI extrêmement bas à 15.78, reflétant une condition de survente. MACD négatif à -314 montre aussi une tendance baissière. 
	•	Stochastic %K et %D très négatifs, indiquant un potentiel de rebond suite à une survente. 
	•	VOLATILITÉ réduite à 37.18% contre 43.78%, suggérant une stabilisation relative des prix après des mouvements plus volatils. 
	•	STOCK EU en légère hausse, pouvant indiquer une pression baissière supplémentaire. 
	•	La décision OPEN est soutenue par les indicateurs de survente et d'engagement accru du marché, signalant une opportunité d'achat potentiel dans un marché baissier. 
À SURVEILLER AUJOURD’HUI :
	•	RSI pour identifier un rebond potentiel au-dessus de 20 
	•	Suivre CLOSE par rapport à RESISTANCE 1 à 4825 pour une possible cassure 
	•	Monitorer la baisse ou stabilisation de la VOLATILITÉ pour confirmer la tendance</t>
  </si>
  <si>
    <t>•	L'analyse montre une hausse significative du CLOSE de 5048 aujourd'hui contre 4803 hier, indiquant une tendance potentiellement haussière, mais le VOLUME a diminué de 7208 à 4629, suggérant une prudence.  
	•	Le RSI est passé de 15.78 à 27.05, suggérant une légère reprise de la force du marché, mais reste en zone de survente.  
	•	MACD reste négatif à -312, indiquant toujours une pression baissière.  
	•	Le STOCK EU a diminué légèrement de 164252 à 163595, ce qui pourrait indiquer une légère pression haussière sur les prix.  
	•	La VOLATILITÉ IMPLICITE a augmenté de 37.18% à 46.25%, ce qui augmente la prudence avec des mouvements de prix potentiellement plus larges et imprévisibles.  
	•	Il est recommandé de MONITORER étroitement les seuils suivants : CLOSE au-delà de 5075 (Résistance 1 d'aujourd'hui), un RSI dépassant 30 pourrait confirmer un renforcement haussier, et le VOLUME devrait être surveillé pour une augmentation confirmant l'intérêt du marché.  
À SURVEILLER AUJOURD'HUI :  
	•	RSI approchant 30 pour un potentiel signal d'achat.  
	•	CLOSE dépassant 5075 pour confirmation de la force haussière.  
	•	Surveillance de l'augmentation du VOLUME pour confirmer l'intérêt accru du marché.</t>
  </si>
  <si>
    <t>•	Aujourd'hui, le marché du cacao présente un CLOSE à 5240, en hausse par rapport à hier à 5048. Cette hausse significative montre un renforcement potentiel du marché.
	•	Le VOLUME a augmenté à 4839 contre 4629 hier, indiquant un engagement accru des traders, tandis que l'OPEN INTEREST a légèrement diminué à 36969, contre 37498 hier, ce qui pourrait signaler une prudence parmi les investisseurs.
	•	Le RSI est à 38.47 aujourd'hui, en hausse par rapport à 27.05 hier, suggérant une diminution de la pression de vente, mais reste sous le seuil de 50, indiquant une tendance toujours neutre ou légèrement baissière.
	•	Le MACD est également en amélioration à -292 contre -312 hier, mais reste en territoire négatif, ce qui justifie une orientation prudente.
	•	Avec une VOLATILITÉ IMPRÉVUE à 44.58% aujourd'hui, en baisse par rapport à 46.25% hier, et un ATR de 310 contre 293, la variabilité et la nervosité restent élevées, ce qui mérite une surveillance.
	•	Les STOCKS EU ont augmenté à 164588 contre 163595, ce qui pourrait mettre une légère pression baissière sur les prix.
	•	Le PIVOT aujourd'hui est à 5161, en hausse par rapport à 4967 hier, indiquant un possible renforcement des niveaux de support.
	•	Il est recommandé de surveiller les seuils techniques cruciaux tels que le RSI proche de 50 et le comportement du CLOSE par rapport à la résistance R1 à 5268 avant de prendre des décisions d'achat ou de vente.
À SURVEILLER AUJOURD’HUI :
	•	RSI sous 40 pourrait indiquer une tendance baissière renforcée.
	•	Observation de la résistance R1 à 5268 pour une possible cassure haussière.
	•	Suivi de l'OPEN INTEREST pour évaluer la conviction du marché.</t>
  </si>
  <si>
    <t>•	La fermeture du marché aujourd'hui montre une hausse significative à 5351 contre 5240 hier, indiquant une tendance haussière temporaire. 
    •	Le volume a diminué de 3306 aujourd'hui par rapport à 4839 hier, suggérant une baisse de l'engagement du marché. L'intérêt ouvert a également diminué, passant de 36969 à 35536. 
    •	Le RSI est passé de 38.47 à 44.76, indiquant une légère amélioration mais reste sous le seuil haussier de 50. Le MACD reste négatif malgré une amélioration de -264 contre -292. Les indicateurs stochastiques montrent une amélioration, %K de 60.35 et %D de 42.81, mais restent sans confirmation forte de tendance. 
    •	Aucune variation n'est observée dans les positions nettes commerciales, restant à -15182. La volatilité implicite a légèrement diminué à 44.16% contre 44.58%, et l'ATR est réduit à 203 contre 310, suggérant une moindre volatilité du marché. 
    •	L'augmentation des stocks dans l'UE de 165769 contre 164588 pourrait mettre une pression baissière sur les prix. 
    •	La décision de MONITOR est soutenue par l'incertitude des indicateurs, indiquant une direction de marché neutre pour l'instant. Continuez à surveiller les seuils techniques suivants : RSI approchant 50, une possible cassure haussière au-dessus de la résistance à 5370, et les volumes qui peuvent révéler un changement de direction du marché.</t>
  </si>
  <si>
    <t>•	Aujourd'hui, le marché du cacao montre une dynamique intéressante avec une hausse du CLOSE à 5465 comparé à 5351 hier. Cette augmentation suggère une tendance légèrement haussière, mais le VOLUME reste relativement stable, ce qui indique un manque de conviction forte des traders.  
	•	Le RSI est à 50.65, proche du niveau neutre, et le MACD à -230 montre une amélioration par rapport à hier, mais reste négatif. Ces indicateurs suggèrent une prudence, renforçant la décision de MONITOR.  
	•	Les niveaux de SUPPORT et de RESISTANCE aujourd'hui à 5448 et 5482, respectivement, devraient être surveillés de près, car une cassure au-delà de ces points pourrait indiquer une direction plus claire.  
	•	En conclusion, les exportateurs doivent continuer à surveiller les indices clés et rester prêts à ajuster leurs stratégies rapidement selon les mouvements du marché. Le seuil de RESISTANCE 1 à 5482 est particulièrement crucial et pourrait signaler un potentiel haussier si dépassé avec un volume significatif.</t>
  </si>
  <si>
    <t>•	Vu la baisse du CLOSE de 5343 aujourd’hui contre 5465 hier, observez une tendance à la baisse. 
	•	Le VOLUME a augmenté à 4952 aujourd'hui par rapport à 3308 hier, signifiant un engagement accru du marché. 
	•	Le RSI est passé de 50.65 à 45.78, indiquant un mouvement baissier. Les Stochastics montrent une baisse de %K de 84.14 à 72.22 et de %D de 62.54 à 72.24, suggérant une certaine prudence. 
	•	L'OPEN INTEREST a légèrement diminué de 35188 à 34814, signalant une réduction de la conviction du marché. 
	•	L'augmentation de la VOLATILITÉ IMPLICITE de 41.81% hier à 42.84% aujourd'hui indique une hausse de l'incertitude. 
	•	Le STOCK EU a connu une légère baisse de 165431 à 164934, potentiellement signalant une pression haussière. 
	•	Surveillance recommandée des niveaux de SUPPORT 1 à 5322 et de RESISTANCE 1 à 5364 pour déterminer d'éventuels points de retournement ou de continuation. 
À SURVEILLER AUJOURD’HUI :  
	•	RSI proche de 45.78, surveiller pour toute approche vers 50 pour indiquer un potentiel rebond. 
	•	Surveillance du VOLUME pour maintenir ou dépasser le niveau actuel de 4952 pour confirmer l'engagement du marché. 
	•	Observez l'OPEN INTEREST pour des signes de stabilisation ou de changement significatif.</t>
  </si>
  <si>
    <t>•	La clôture du marché a augmenté significativement de 5343 à 5485, indiquant une tendance haussière au cours de la journée. 
	•	Le volume des échanges a augmenté de 4952 à 6039, montrant un intérêt accru pour le marché du cacao. 
	•	L'Open Interest a diminué de 34814 à 33013, suggérant une certaine prudence parmi les traders. 
	•	Le RSI est passé de 45.78 à 51.15, se déplaçant vers un territoire plus neutre et moins risqué. 
	•	La position nette commerciale est devenue plus négative, passant de -15182 à -18402, ce qui pourrait indiquer une pression baissière à venir. 
	•	Le MACD et le signal MACD montrent une amélioration, se rapprochant de la ligne zéro, ce qui pourrait indiquer une stabilisation prochaine du marché. 
	•	La Stochastic %K et %D sont élevées, suggérant que le marché pourrait être en situation de surachat. 
	•	Surveillance recommandée des seuils techniques tels que le RSI proche de 50, la cassure haussière potentielle au-dessus de la résistance 1 à 5505, et le volume des échanges maintenu au-dessus de 6000 pour confirmer la solidité de la tendance haussière observée. 
À SURVEILLER AUJOURD'HUI :
	•	Suivre l'évolution du RSI, particulièrement s'il approche du seuil de 50. 
	•	Observer si le CLOSE peut maintenir ou dépasser la résistance 1 à 5505. 
	•	Moniteur de l'Open Interest pour évaluer la conviction du marché.</t>
  </si>
  <si>
    <t>•	L'analyse des mouvements clés montre une augmentation de CLOSE de 105 points, indiquant une tendance légèrement haussière. Cependant, l'engagement du marché semble baisser avec une réduction du VOLUME et de l'OPEN INTEREST. 
	•	Les indicateurs techniques RSI et Stochastic %K signalent une situation potentiellement surachetée qui pourrait ne pas être durable. Le MACD reste négatif bien qu'il montre une amélioration par rapport à hier. 
	•	La VOLATILITÉ reste stable et l'ATR a augmenté, indiquant une augmentation potentielle des mouvements de prix à court terme. Le STOCK EU a légèrement diminué, ajoutant un support modeste à la pression haussière. 
	•	Les seuils techniques à surveiller incluent le RSI proche de 50, une cassure haussière au-dessus de la résistance à 5612, et un volume significatif au-delà de 5431. 
	•	Surveillance accrue recommandée aujourd'hui avec attention particulière aux signaux contradictoires entre les indicateurs haussiers et baissiers.</t>
  </si>
  <si>
    <t>• Le CLOSE a diminué de 134 points, signalant une tendance baissière marquée. 
	• Le VOLUME a légèrement baissé de 216 unités tandis que l’OPEN INTEREST a diminué de 797, indiquant un désengagement du marché. 
	• Le RSI est passé de 54.69 à 47.90, suggérant une perte de momentum haussier. Le MACD reste négatif passant de -148 à -131, confirmant la pression baissière. 
	• L’ATR a augmenté à 259 contre 244 hier, signifiant une augmentation de la volatilité et des risques plus élevés. 
	• Le STOCK EU a diminué, ce qui pourrait normalement suggérer un signal haussier, mais dans le contexte actuel, cela ne suffit pas à contrebalancer les autres indicateurs négatifs. 
	• La décision de HEDGE est renforcée par ces indicateurs, conseillant de se couvrir contre une possible continuation de la tendance baissière. 
À SURVEILLER AUJOURD'HUI :
	• Si le RSI descend en dessous de 40, cela pourrait indiquer une accélération de la tendance baissière. 
	• Une surveillance accrue de l’OPEN INTEREST est cruciale ; une continuation de sa baisse pourrait indiquer un manque de soutien à la hausse. 
	• Observer la volatilité ; une hausse continue pourrait augmenter le risque sur les positions non couvertes.</t>
  </si>
  <si>
    <t>•	L'augmentation du CLOSE aujourd'hui à 5472 contre 5456 hier montre une légère tendance haussière du marché.   
•	Le volume a diminué à 3743 aujourd'hui par rapport à 5215 hier, indiquant une réduction de l'engagement du marché, mais cet aspect est compensé par d'autres indicateurs.   
•	Le RSI est passé de 47.90 à 54.91, suggérant un renforcement de la dynamique haussière.   
•	Malgré une baisse du MACD de -131 à -115, le signal est passé de -205 à -187, indiquant une amélioration relative de la tendance haussière.   
•	La baisse des stocks de l'UE de 163751 à 163256 peut être vue comme un signal haussier, réduisant la pression baissière due à une éventuelle surabondance.   
•	La volatilité implicite a légèrement augmenté, passant de 44.62% à 45.01%, ce qui pourrait indiquer une attente de mouvements de prix plus importants à court terme.   
•	La décision OPEN est soutenue par ces facteurs, indiquant une opportunité d'achat pour les exportateurs d’Afrique de l’Ouest. Le signal de l'indicateur agrégé 2.326 est robuste et aligné avec les tendances observées.   
À SURVEILLER AUJOURD'HUI :  
•	Suivre de près l'évolution du RSI, qui soutient actuellement une tendance haussière.   
•	Monitorer la stabilité du volume pour confirmer l'engagement du marché.   
•	Observer les modifications de la volatilité implicite pour anticiper les ajustements de stratégie.</t>
  </si>
  <si>
    <t>•	Le CLOSE a augmenté considérablement, passant de 5472 à 5658, indiquant une tendance haussière claire.
	•	Le VOLUME a légèrement diminué de 3743 à 3603, suggérant une légère baisse de l'engagement du marché, mais reste élevé.
	•	L'OPEN INTEREST a diminué de 27939 à 27364, ce qui pourrait indiquer une certaine prudence parmi les traders.
	•	Le RSI est passé de 54.91 à 59.25, se rapprochant du seuil haussier de 60, ce qui renforce la perspective haussière.
	•	Le MACD montre une amélioration, passant de -115 à -86, indiquant un ralentissement de la pression baissière.
	•	La STOCHASTIQUE %K a augmenté de 77.18 à 95.80, confirmant la force haussière du marché.
	•	Les supports et résistances montrent un mouvement ascendant, avec la résistance 1 passant de 5491 à 5685, ce qui pourrait indiquer un potentiel de hausse supplémentaire.
	•	Surveillance recommandée des seuils critiques suivants : RSI proche de 60, Surveillance de la cassure haussière au-dessus de la résistance 1 à 5685, et le volume pour confirmer la poursuite de l'engagement du marché.
	•	Les investisseurs doivent rester attentifs à tout signal indiquant un retournement ou une confirmation de la tendance actuelle.</t>
  </si>
  <si>
    <t>•	Le CLOSE a diminué de 165 points, indiquant une pression baissière marquée. &lt;br&gt;&lt;br&gt;
	•	Le VOLUME est légèrement en hausse, reflétant un intérêt accru mais modeste pour le marché. OPEN INTEREST a diminué, signalant une réduction de l'engagement global des traders. &lt;br&gt;&lt;br&gt;
	•	Le RSI a baissé à 53.18, suggérant un affaiblissement de la dynamique haussière. MACD est négatif à -76, renforçant les signaux baissiers. Stochastic %K et %D sont en baisse, signalant un possible retournement à la baisse. &lt;br&gt;&lt;br&gt;
	•	LA COM NET a augmenté son positionnement négatif, indiquant une anticipation accrue de la baisse du marché. &lt;br&gt;&lt;br&gt;
	•	LA VOLATILITÉ a augmenté à 44.88%, et l'ATR est à 273, tous deux signifiant une augmentation de l'incertitude et des fluctuations du marché. &lt;br&gt;&lt;br&gt;
	•	Les STOCKS EU sont en hausse, ce qui pourrait contribuer à une pression baissière supplémentaire sur les prix. &lt;br&gt;&lt;br&gt;
À SURVEILLER AUJOURD'HUI :
	•	RSI approchant le seuil de 50 pourrait indiquer un renforcement de la tendance baissière. &lt;br&gt;&lt;br&gt;
	•	Si OPEN INTEREST chute sous 26000, cela pourrait signaler un désengagement plus profond du marché. &lt;br&gt;&lt;br&gt;
	•	Surveiller tout mouvement de CLOSE vers le BOLLINGER INF à 5085 qui confirmerait la poursuite de la tendance baissière.</t>
  </si>
  <si>
    <t>DATE</t>
  </si>
  <si>
    <t>RSI SCORE</t>
  </si>
  <si>
    <t>MACD SCORE</t>
  </si>
  <si>
    <t>STOCHASTIC SCORE</t>
  </si>
  <si>
    <t>ATR SCORE</t>
  </si>
  <si>
    <t xml:space="preserve"> # CLOSE/PIVOT</t>
  </si>
  <si>
    <t>VOLUME/OI</t>
  </si>
  <si>
    <t>RSI NORM</t>
  </si>
  <si>
    <t>MACD NORM</t>
  </si>
  <si>
    <t>STOCH %K NORM</t>
  </si>
  <si>
    <t>ATR NORM</t>
  </si>
  <si>
    <t>CLOSE/PIVOT NORM</t>
  </si>
  <si>
    <t>VOL/OI NORM</t>
  </si>
  <si>
    <t>INDICATOR</t>
  </si>
  <si>
    <t>MOMENTUM</t>
  </si>
  <si>
    <t>MACROECO BONUS</t>
  </si>
  <si>
    <t>FINAL INDICATOR</t>
  </si>
  <si>
    <t>MACROECO SCORE</t>
  </si>
  <si>
    <t>ECO</t>
  </si>
  <si>
    <t>FINAL INDICATOR DERNIER</t>
  </si>
  <si>
    <t>DERNIER MACROECO</t>
  </si>
  <si>
    <t>DERNIER RSI</t>
  </si>
  <si>
    <t>DERNIER MACD</t>
  </si>
  <si>
    <t>DERNIER %K</t>
  </si>
  <si>
    <t>DERNIER ATR</t>
  </si>
  <si>
    <t>DERNIER CLOSE/PIVOT</t>
  </si>
  <si>
    <t>DERNIER VOL/OI</t>
  </si>
  <si>
    <t>DERNIERE CONCLUSION</t>
  </si>
  <si>
    <t>Ghana a perdu plus dâ€™un tiers de sa rÃ©colte 2023/24 Ã  cause de la contrebande.</t>
  </si>
  <si>
    <t>Aucune nouvelle macro-économique significative affectant le cacao signalée. Conditions climatiques stables en Afrique de l'Ouest.</t>
  </si>
  <si>
    <t>Léger ralentissement des exportations ivoiriennes annoncé par ICCO, impact modéré attendu sur le marché.</t>
  </si>
  <si>
    <t>Pas de perturbations majeures. Les marchés restent attentistes avant publication de rapports de production mi-janvier.</t>
  </si>
  <si>
    <t>Rumeurs d'une baisse des stocks certifiés en Europe publiées par Barchart ; sentiment légèrement haussier.</t>
  </si>
  <si>
    <t>Marché calme, pas d'annonces économiques majeures concernant le cacao ou la météo régionale.</t>
  </si>
  <si>
    <t>Aucun événement économique significatif recensé. Tendances climatiques normales observées.</t>
  </si>
  <si>
    <t>Anticipations positives sur la demande asiatique après fêtes. Marché prudemment haussier.</t>
  </si>
  <si>
    <t>Pressions logistiques sur les ports ivoiriens notées ; légers retards signalés dans l’exportation de cacao.</t>
  </si>
  <si>
    <t>Stabilité économique générale. Aucun facteur macro-économique nouveau sur le marché du cacao.</t>
  </si>
  <si>
    <t>Révision à la hausse par ICCO de la demande mondiale pour 2025 ; appui haussier pour les cours.</t>
  </si>
  <si>
    <t>Pas de changement majeur sur les marchés.</t>
  </si>
  <si>
    <t>Demande stable en Europe.</t>
  </si>
  <si>
    <t>Offre légèrement tendue en Afrique.</t>
  </si>
  <si>
    <t>Fermeture de marchés américains, faible activité.</t>
  </si>
  <si>
    <t>Hausse des prix du cacao observée.</t>
  </si>
  <si>
    <t>Rumeurs de sécheresse au Ghana.</t>
  </si>
  <si>
    <t>Demande asiatique soutenue.</t>
  </si>
  <si>
    <t>Stocks en baisse modérée à Londres.</t>
  </si>
  <si>
    <t>Offre excédentaire modérée en Afrique de l'Ouest.</t>
  </si>
  <si>
    <t>Amélioration météo en Côte d'Ivoire.</t>
  </si>
  <si>
    <t>Prix relativement stables, peu de volatilité.</t>
  </si>
  <si>
    <t>Tension logistique sur certains ports africains.</t>
  </si>
  <si>
    <t>Stabilité du dollar américain face aux devises africaines.</t>
  </si>
  <si>
    <t>Volatilité modérée sur les marchés agricoles.</t>
  </si>
  <si>
    <t>Aucune nouvelle majeure dans le secteur.</t>
  </si>
  <si>
    <t>Approvisionnement global stable.</t>
  </si>
  <si>
    <t>Pressions logistiques toujours présentes.</t>
  </si>
  <si>
    <t>Tendances haussières sur les soft commodities.</t>
  </si>
  <si>
    <t>Fluctuations modérées du marché.</t>
  </si>
  <si>
    <t>Légère amélioration des stocks ICE.</t>
  </si>
  <si>
    <t>Conditions climatiques globalement favorables.</t>
  </si>
  <si>
    <t>Persistance de tensions commerciales internationales.</t>
  </si>
  <si>
    <t>Pas de changement structurel notable.</t>
  </si>
  <si>
    <t>Bonne tenue de la demande asiatique.</t>
  </si>
  <si>
    <t>Accroissement temporaire des exportations ivoiriennes.</t>
  </si>
  <si>
    <t>Pression vendeuse due à anticipation de récolte.</t>
  </si>
  <si>
    <t>Maintien des niveaux de prix élevés.</t>
  </si>
  <si>
    <t>Offre mondiale légèrement excédentaire.</t>
  </si>
  <si>
    <t>Soutien des prix par la demande européenne.</t>
  </si>
  <si>
    <t>Conditions de culture favorables au Ghana.</t>
  </si>
  <si>
    <t>Chiffres exportations supérieurs aux attentes.</t>
  </si>
  <si>
    <t>Légère correction sur le prix des matières premières.</t>
  </si>
  <si>
    <t>Optimisme sur la demande intérieure asiatique.</t>
  </si>
  <si>
    <t>Tensions politiques en Côte d'Ivoire sous contrôle.</t>
  </si>
  <si>
    <t>Résilience de la demande en chocolat en Europe.</t>
  </si>
  <si>
    <t>Resserrement modéré des stocks ICE Londres.</t>
  </si>
  <si>
    <t>Amélioration des perspectives économiques mondiales.</t>
  </si>
  <si>
    <t>Tensions logistiques diminuées en Afrique de l'Ouest.</t>
  </si>
  <si>
    <t>Soutien des prix cacao sur les marchés internationaux.</t>
  </si>
  <si>
    <t>Demande en chocolat printanière encourageante.</t>
  </si>
  <si>
    <t>Baisse temporaire des prix liée à la spéculation.</t>
  </si>
  <si>
    <t>Marchés globalement stables sur le cacao.</t>
  </si>
  <si>
    <t>Offre africaine globalement stable.</t>
  </si>
  <si>
    <t>Maintien des stocks à des niveaux corrects.</t>
  </si>
  <si>
    <t>Rien de significatif sur la semaine.</t>
  </si>
  <si>
    <t>Surveillance de la prochaine récolte intermédiaire.</t>
  </si>
  <si>
    <t>Bilan positif pour la campagne cacaoyère.</t>
  </si>
  <si>
    <t>Prix soutenus par forte demande européenne.</t>
  </si>
  <si>
    <t>Stabilité générale du marché du cacao observée.</t>
  </si>
  <si>
    <t>Volatilité légère attendue avant rapport trimestriel ICCO.</t>
  </si>
  <si>
    <t>Réserves européennes de cacao maintenues à des niveaux élevés.</t>
  </si>
  <si>
    <t>Croissance économique en Afrique de l'Ouest soutient la demande.</t>
  </si>
  <si>
    <t>Pas d'événements majeurs influençant le marché du cacao.</t>
  </si>
  <si>
    <t>Recul des importations européennes de fèves constaté.</t>
  </si>
  <si>
    <t>Bonne météo en Côte d'Ivoire favorise la récolte intermédiaire.</t>
  </si>
  <si>
    <t>Hausse temporaire du dollar affectant les prix.</t>
  </si>
  <si>
    <t>Ralentissement temporaire des achats industriels de cacao.</t>
  </si>
  <si>
    <t>Tensions logistiques au port d'Abidjan impactant les livraisons.</t>
  </si>
  <si>
    <t>Pas de perturbations majeures dans la chaîne d'approvisionnement.</t>
  </si>
  <si>
    <t>Optimisme sur les perspectives de production au Ghana.</t>
  </si>
  <si>
    <t>Baisse saisonnière prévue de la production ivoirienne.</t>
  </si>
  <si>
    <t>Stabilité des stocks ICE malgré hausse de la demande.</t>
  </si>
  <si>
    <t>Météo sèche persistante sur la ceinture cacaoyère africaine.</t>
  </si>
  <si>
    <t>Situation du marché neutre, attention aux annonces FED.</t>
  </si>
  <si>
    <t>Pas d'information significative aujourd'hui</t>
  </si>
  <si>
    <t>Hausse des prix du cacao due à des inquiétudes sur les exportations de Côte d'Ivoire et réductions de l'offre du Ghana.</t>
  </si>
  <si>
    <t>Inquiétudes sur les exportations de Côte d'Ivoire et faiblesse de la demande impactent négativement les marchés du cacao, tandis que la production mondiale et les stocks augmentent.</t>
  </si>
  <si>
    <t>Excès de pluie affecte négativement la floraison et la nouaison du cacao, potentiellement diminuant rendement et qualité, pression haussière sur les prix.</t>
  </si>
  <si>
    <t>Aucune nouvelle macroéconomique significative affectant directement les marchés du cacao ce jour. Conditions météorologiques stables favorisant une récolte abondante.</t>
  </si>
  <si>
    <t>Précipitations au-dessus de la moyenne en Côte d'Ivoire et au Ghana risquent d'affecter négativement la floraison et la nouaison du cacao.</t>
  </si>
  <si>
    <t>Précipitations excessives au sud de la Côte d'Ivoire et déficit hydrique au nord du Ghana nuisent à la floraison et nouaison, risquant de réduire les rendements de cacao.</t>
  </si>
  <si>
    <t>Mai 2025 présente des précipitations excessives en Côte d'Ivoire et au Ghana, risquant de nuire à la floraison et la nouaison du cacao.</t>
  </si>
  <si>
    <t>Arrivée réduite du cacao en Côte d'Ivoire et conditions météorologiques irrégulières risquent de diminuer l'offre et d'augmenter les prix.</t>
  </si>
  <si>
    <t>Pas de nouvelles macroéconomiques significatives pour influencer directement les cours du cacao aujourd'hui.</t>
  </si>
  <si>
    <t>Excès de pluie en Côte d'Ivoire et au Ghana nuit à la floraison du cacao, risque accru de maladies et baisse des rendements potentiellement haussière pour les prix.</t>
  </si>
  <si>
    <t>Excès de pluie et humidité élevée en mai 2025, affectant négativement floraison et nouaison du cacao, hausse des prix attendue en raison de réduction de production.</t>
  </si>
  <si>
    <t>Mai 2025 a signalé des précipitations excessives, augmentant la fragilité des cultures de cacao et potentiellement réduisant la qualité et la rendement durant la nouaison.</t>
  </si>
  <si>
    <t>Mai 2025 enregistre un excès de pluie et des sols saturés en Côte d'Ivoire et au Ghana, risquant de compromettre floraison et nouaison du cacao, impactant négativement la production.</t>
  </si>
  <si>
    <t>Mai 2025 confronté à une pluviométrie excessive dans le sud de la Côte d'Ivoire et un déficit hydrique au nord du Ghana, menaçant la qualité et les rendements du cacao.</t>
  </si>
  <si>
    <t>Précipitations excessives dans le sud de la Côte d'Ivoire et déficit au nord du Ghana menacent floraison et nouaison, risquant de réduire qualité et rendements du cacao.</t>
  </si>
  <si>
    <t>Les prix du cacao atteignent un plus bas de deux semaines à Londres, affectés par de multiples facteurs baissiers malgré une demande mondiale résiliente.</t>
  </si>
  <si>
    <t>Le déficit de pluie et l'excès d'humidité alternatifs en Côte d'Ivoire et au Ghana compromettent la floraison et la nouaison, risquant d'augmenter les prix du cacao.</t>
  </si>
  <si>
    <t>Augmentation des stocks de l'ICE à 218.800 tonnes indique un surplus possible malgré réduction des arrivages ivoiriens.</t>
  </si>
  <si>
    <t>Déficit de pluie et sécheresse en Côte d'Ivoire et Ghana impactent négativement la floraison et nouaison du cacao, réduisant potentiellement la qualité et augmentant la pression sur les prix.</t>
  </si>
  <si>
    <t>Malgré une amélioration légère des broyages, les prévisions de déficit mondial et les mauvaises conditions climatiques en Côte d'Ivoire et au Ghana impactent négativement les prix du cacao.</t>
  </si>
  <si>
    <t>Forte hausse des prix du cacao, affectée par le ralentissement des exportations ivoiriennes et la sécheresse persistante en Côte d'Ivoire et au Ghana.</t>
  </si>
  <si>
    <t>Excès de pluies et humidité élevée des sols en mai 2025 en Côte d'Ivoire et au Ghana influencent négativement la floraison et la nouaison du cacao.</t>
  </si>
  <si>
    <t>Les cours du cacao sont en hausse, soutenus par un dollar faible et des inquiétudes sur les exportations et la qualité de la récolte en Côte d'Ivoire.</t>
  </si>
  <si>
    <t>Les cours du cacao ont progressé en raison d'une baisse du dollar, de préoccupations sur les exportations et une qualité médiocre de la mi-récolte en Côte d'Ivoire.</t>
  </si>
  <si>
    <t>Précipitations excessives et déficit régionalisé des pluies affectant la floraison et la nouaison du cacao en Côte d'Ivoire et au Ghana, risquant de réduire la qualité et les rendements.</t>
  </si>
  <si>
    <t>Déficits hydriques notables et températures élevées à Daloa, Kumasi et Goaso menacent la qualité et le rendement du cacao, influençant potentiellement une hausse des prix.</t>
  </si>
  <si>
    <t>Conditions météorologiques défavorables en Côte d'Ivoire et au Ghana menacent la production de cacao, risquant de hausser les prix du marché.</t>
  </si>
  <si>
    <t>Amélioration des prévisions météorologiques en Afrique de l'Ouest avec des pluies bénéfiques attendues, tempérant les craintes sur la récolte malgré des préoccupations sur la qualité des fèves.</t>
  </si>
  <si>
    <t>Rebond des prix du cacao dû à un dollar faible et diminution des exportations nigérianes, malgré un déficit confirmé pour 2023/24 et surplus attendu pour 2024/25.</t>
  </si>
  <si>
    <t>Les conditions météorologiques critiques à Kumasi, avec stress hydrique et risques de pourriture brune, menacent la qualité et la quantité de la récolte de cacao.</t>
  </si>
  <si>
    <t>La baisse des exportations ivoiriennes et la qualité médiocre des récoltes suggèrent un resserrement de l'offre future, influençant positivement les prix du cacao.</t>
  </si>
  <si>
    <t>Prévisions de pluies favorables en Afrique de l'Ouest entraînent une baisse des prix du cacao malgré les inquiétudes sur la qualité de la mi-récolte ivoirienne.</t>
  </si>
  <si>
    <t>Variabilité climatique en Afrique de l'Ouest accroît le déficit de précipitations et les risques sanitaires, potentiellement réduisant rendements et qualité des fèves de cacao.</t>
  </si>
  <si>
    <t>Conditions météo en Côte d'Ivoire et au Ghana avec déficits hydriques détectés, risques accrus pour la qualité et le rendement du cacao.</t>
  </si>
  <si>
    <t>Stress hydrique notable à Kumasi et Goaso, températures élevées risquent de réduire la qualité et le rendement du cacao.</t>
  </si>
  <si>
    <t>Ralentissement significatif des exportations de cacao de Côte d'Ivoire réduit l'offre mondiale, prévisions de déficit accru à -494,000 MT, pressions haussières attendues sur les prix.</t>
  </si>
  <si>
    <t>Stress hydrique notable en Afrique de l'Ouest menace rendement et qualité du cacao, risque de hausse des prix due à la réduction de l'offre.</t>
  </si>
  <si>
    <t>Malgré une amélioration des conditions de récolte en Côte d'Ivoire et au Ghana, les problèmes de qualité et une demande industrielle en baisse exercent une pression baissière.</t>
  </si>
  <si>
    <t>Sécheresse et révision à la baisse des prévisions de production au Ghana stimulent une hausse significative des prix du cacao.</t>
  </si>
  <si>
    <t>Conditions météo mixtes avec stress hydrique et risques phytosanitaires élevés affectent la qualité et la quantité de la récolte de cacao, pouvant influer sur les prix.</t>
  </si>
  <si>
    <t>Fluctuations climatiques à Kumasi menacent rendement cacao, avec des implications haussières probables sur les prix. Nouvelles révisions négatives de la production envisagées.</t>
  </si>
  <si>
    <t>Augmentation de la production au Ghana prévue pour 2025/26, stocks aux USA élevés ; baisse des prix en raison de ces anticipations.</t>
  </si>
  <si>
    <t>Conditions météorologiques défavorables avec stress hydrique et thermique à Kumasi menaçant la qualité du cacao, probable hausse des prix due à une réduction de la production.</t>
  </si>
  <si>
    <t>Conditions météo d'excès de pluie et déficits hydriques perturbent la floraison du cacao, potentiellement réduisant rendements et qualité, impact haussier sur les prix.</t>
  </si>
  <si>
    <t>Climat défavorable en Côte d'Ivoire et Ghana risque de réduire production, malgré hausse annoncée de l'offre, ajoutant pression haussière sur prix du cacao.</t>
  </si>
  <si>
    <t>Incertitudes règlementaires en Europe et conditions météo défavorables au Ghana et en Côte d'Ivoire menacent l'offre et pourraient hausser les prix du cacao.</t>
  </si>
  <si>
    <t>Conditions météo défavorables avec excès de pluie à Kumasi, risque accru de maladies fongiques, impact négatif attendu sur qualité et rendement du cacao.</t>
  </si>
  <si>
    <t>Tensions sur les marchés du cacao dues à une réduction des activités de broyage et inquiétudes sur la qualité des récoltes en Côte d'Ivoire. Stocks élevés aux États-Unis.</t>
  </si>
  <si>
    <t>Craintes persistantes sur la demande mondiale font chuter prix du cacao avec volumes en baisse et prévisions de ventes de Barry Callebaut revues à la baisse.</t>
  </si>
  <si>
    <t>Fluctuations des prix du cacao impactées par des conditions météorologiques défavorables et baisse des broyages signifiant une possible tension sur l'offre.</t>
  </si>
  <si>
    <t>Déficit hydrique notable à Kumasi et Goaso affectant négativement la croissance du cacao, risque potentiel de baisse de rendement.</t>
  </si>
  <si>
    <t>Conditions climatiques défavorables dans l'ouest du Ghana et de la Côte d'Ivoire augmentent le risque de baisse de rendement, pression haussière potentielle sur les prix du cacao.</t>
  </si>
  <si>
    <t>Stress hydrique marqué en Côte d'Ivoire et au Ghana peut restreindre la production de cacao, potentiellement haussier pour les prix du marché.</t>
  </si>
  <si>
    <t>Chute significative des broyages en Europe et en Asie témoigne d'une demande mondiale affaiblie, pression accrue sur les prix du cacao.</t>
  </si>
  <si>
    <t>Stress hydrique significatif en Côte d'Ivoire et au Ghana risque de réduire le rendement du cacao, pression haussière possible sur les prix.</t>
  </si>
  <si>
    <t>Récentes conditions météorologiques défavorables entraînent un stress hydrique notable à Kumasi et Goaso, réduisant potentiellement le rendement du cacao.</t>
  </si>
  <si>
    <t>Déficits hydriques à Kumasi et Côte d'Ivoire Ouest impactent négativement production de cacao, risque haussier sur prix du marché international.</t>
  </si>
  <si>
    <t>Conditions climatiques défavorables en Côte d'Ivoire et Ghana réduisent rendement du cacao, hausse des prix anticipée due à stress hydrique et températures élevées.</t>
  </si>
  <si>
    <t>Variabilité climatique avec déficits et excès hydriques affecte négativement la production de cacao, risquant une hausse des prix due à une réduction de l'offre.</t>
  </si>
  <si>
    <t>Conditions météo défavorables à Kumasi et Daloa menacent rendement du cacao, risquant de réduire l'offre et de stimuler les prix à la hausse.</t>
  </si>
  <si>
    <t>Cours du cacao en hausse suite au déficit hydrique en Afrique de l'Ouest, menaçant la production principale et exacerbant les tensions sur le marché.</t>
  </si>
  <si>
    <t>Conditions météorologiques défavorables en Côte d'Ivoire et au Ghana menacent la production de cacao, avec des déficits hydriques et des températures élevées. Daloa et Goaso sont particulièrement affectés, ce qui pourrait entraîner une hausse des prix du cacao.</t>
  </si>
  <si>
    <t>Conditions météo défavorables en Côte d'Ivoire et au Ghana augmentent risques sanitaires et stress des plants, réduisant potentiellement le rendement et la qualité du cacao.</t>
  </si>
  <si>
    <t>Conditions météorologiques variables avec stress hydrique notable à Kumasi et Takoradi, risquant de réduire le rendement du cacao.</t>
  </si>
  <si>
    <t>Fort stress hydrique à Kumasi et Takoradi menace potentiellement rendements de cacao, signaux préoccupants pour production future.</t>
  </si>
  <si>
    <t>AUTEUR</t>
  </si>
  <si>
    <t>RESUME</t>
  </si>
  <si>
    <t>MOTS-CLE</t>
  </si>
  <si>
    <t>IMPACT SYNTHETIQUES</t>
  </si>
  <si>
    <t>DATE TEXT</t>
  </si>
  <si>
    <t>Andrew Hecht</t>
  </si>
  <si>
    <t>En décembre 2024, le cacao a atteint un sommet à &lt;strong&gt;12,931&lt;/strong&gt; $/tonne, avant de chuter à &lt;strong&gt;8,200&lt;/strong&gt; $/tonne en mars 2025. La baisse est influencée par des conditions météorologiques défavorables en Afrique de l'Ouest et un contexte de tarifs élevés. L'instabilité des prix offre des opportunités significatives de trading.</t>
  </si>
  <si>
    <t xml:space="preserve">cacao, prix, Afrique de l'Ouest, production, météo, barrières commerciales, trading
</t>
  </si>
  <si>
    <t>Les producteurs de cacao en Afrique de l'Ouest doivent augmenter la production face à la volatilité et la baisse des prix, ce qui pourrait aider à stabilité le marché à terme.</t>
  </si>
  <si>
    <t>Lukas Kuemmerle</t>
  </si>
  <si>
    <t xml:space="preserve">Les prix du cacao sont influencés par des stocks élevés et une production soutenue en Afrique de l'Ouest malgré des craintes climatiques - les marchés montrent un surapprovisionnement. Le déséquilibre entre l'offre et la demande pourrait baisser les prix, impactant les producteurs et exportateurs africains.
</t>
  </si>
  <si>
    <t xml:space="preserve">cacao, stocks, production, demande, prix, Afrique de l'Ouest
</t>
  </si>
  <si>
    <t>Une surproduction face à une demande modérée pourrait faire baisser les prix, affectant les revenus des producteurs de cacao en Afrique de l'Ouest.</t>
  </si>
  <si>
    <t>Jack Scoville</t>
  </si>
  <si>
    <t>Les prix du cacao ont baissé à New York et à Londres en raison de la pression des résistances sur les graphiques et des craintes d'une récession mondiale. Les tendances sont à la baisse, et les idées de demande ont été affectées par l'augmentation des tarifs pour les acheteurs américains de chocolats.</t>
  </si>
  <si>
    <t>cacao, prix, tendances, résistances, baisse, tarifs, demande, production, Afrique de l'Ouest</t>
  </si>
  <si>
    <t>L'augmentation des tarifs affecte la demande de cacao et la mauvaise production en Afrique de l'Ouest exerce une pression sur les prix.</t>
  </si>
  <si>
    <t>Mark Bowman</t>
  </si>
  <si>
    <t>Le cacao connaît une baisse sur trois sessions, malgré une demande résiliente signalée par des profits élevés de Mondelez et des données de broyage robustes. Les conditions climatiques favorables en Afrique de l'Ouest et une augmentation des stocks ICE sont notées.</t>
  </si>
  <si>
    <t>cacao, demande, Afrique de l'Ouest, stocks ICE, conditions climatiques, Mondelez International</t>
  </si>
  <si>
    <t>Conditions climatiques favorables et demande robuste contribuent à un environnement positif pour les producteurs de cacao en Afrique de l'Ouest.</t>
  </si>
  <si>
    <t xml:space="preserve">Les tendances de marché sont mitigées à la hausse, avec une pression sur les idées de demande en raison des tarifs augmentant les coûts pour les acheteurs de chocolat aux États-Unis. La production défaillante en Afrique de l'Ouest maintient les prix élevés du cacao.
</t>
  </si>
  <si>
    <t xml:space="preserve">New York, London, demand ideas, tariffs, Cocoa, West Africa, ICE, contracts, support, resistance
</t>
  </si>
  <si>
    <t>Les producteurs/exportateurs de cacao en Afrique de l'Ouest pourraient être confrontés à une demande incertaine et des prix élevés en raison de la mauvaise production et des tarifs croissants.</t>
  </si>
  <si>
    <t xml:space="preserve">Le marché du cacao montre une résilience inattendue avec une demande globale stable malgré l'augmentation des prix. Les meilleures conditions climatiques en Afrique de l'Ouest et des données de broyage positives indiquent une possibilité de bonne production. Les stocks ICE sont au plus haut depuis octobre.
</t>
  </si>
  <si>
    <t xml:space="preserve">[marché du cacao, Mondelez International, demande de cacao, condition climatique, Afrique de l'Ouest, stocks ICE]
</t>
  </si>
  <si>
    <t>La combinaison d'une demande soutenue et de conditions de croissance améliorées favorise un environnement potentiellement stable pour les producteurs de cacao en Afrique de l'Ouest.</t>
  </si>
  <si>
    <t>Les tendances des marchés du cacao à New York et à Londres sont mitigées, impactées par la fermeté du dollar américain et les tarifs qui augmenteront les coûts pour les acheteurs américains de chocolat. La pression sur la demande persiste en raison des prix élevés dus à une mauvaise production en Afrique de l'Ouest.</t>
  </si>
  <si>
    <t>New York, Londres, dollar américain, tarifs, demande, prix, production, Afrique de l'Ouest</t>
  </si>
  <si>
    <t>Les tarifs accrus pour les acheteurs américains de chocolat pourraient affecter négativement les exportateurs de cacao en Afrique de l'Ouest.</t>
  </si>
  <si>
    <t xml:space="preserve">Cette semaine, les conditions de marché pour le cacao sont analysées avec une attention particulière sur les conditions climatiques et les stocks. Les pluies bénéfiques en Afrique de l'Ouest contrastent avec des démarrages lents de récolte et des hausses de stocks à **2.044** millions.
</t>
  </si>
  <si>
    <t xml:space="preserve">cacao, Afrique de l'Ouest, conditions climatiques, stocks ICE, prix
</t>
  </si>
  <si>
    <t>Les pluies en Afrique de l'Ouest pourraient améliorer la production future mais les stocks élevés pourraient maintenir les prix stables.</t>
  </si>
  <si>
    <t>Rich Asplund</t>
  </si>
  <si>
    <t xml:space="preserve">Les prix du cacao ont récemment augmenté en raison des inquiétudes sur les exportations de la Côte d'Ivoire et un surplus global prévu. Les stocks de cacao sont en hausse; cependant, une baisse de la demande due aux prix élevés affecte le marché. Une prévision de baisse pour la mi-récolte en Côte d'Ivoire et un ajustement à la baisse des prévisions de récolte au Ghana sont également observés.
</t>
  </si>
  <si>
    <t xml:space="preserve">cacao, prix, Côte d'Ivoire, surplus, demande, exportations, Ghana, récolte
</t>
  </si>
  <si>
    <t>Une baisse des prévisions de récolte en Afrique de l'Ouest pourrait augmenter les prix du cacao si la demande mondiale reste stable.</t>
  </si>
  <si>
    <t>L'augmentation des prix du cacao, due à des conditions climatiques défavorables et une baisse des stocks mondiaux, a atteint des niveaux record. Les prévisions de déficit accrues et la baisse de qualité en Côte d'Ivoire accentuent les défis pour les producteurs. L'augmentation de la production en Côte d'Ivoire pourrait cependant influencer les prix à la baisse.</t>
  </si>
  <si>
    <t>cacao, prix, Afrique de l'Ouest, stocks, climat, production, qualité</t>
  </si>
  <si>
    <t>Les conditions climatiques et la baisse des stocks mondiaux exercent une pression haussière sur les prix du cacao, affectant potentiellement les revenus des producteurs en Afrique de l'Ouest.</t>
  </si>
  <si>
    <t>Les tendances sont mitigées à New York et à Londres, avec une pression sur les idées de demande en raison des tarifs qui augmenteront les coûts pour les acheteurs américains de chocolats. La production médiocre en Afrique de l'Ouest maintient les prix élevés pour le cacao.&lt;br /&gt;ICE a signalé aucun contrat pour livraison contre les contrats à terme de mai, avec un total de &lt;strong&gt;1,085&lt;/strong&gt; contrats livrés ce mois-ci. Les niveaux de support et de résistance varient dans les deux marchés.</t>
  </si>
  <si>
    <t>New York, Londres, US Dollar, tarifs, production, Afrique de l'Ouest, cacao, contrats, livraisons, support, résistance</t>
  </si>
  <si>
    <t>Les tarifs croissants et la pression sur la demande pourraient affecter les producteurs et exportateurs de cacao en Afrique de l'Ouest.</t>
  </si>
  <si>
    <t>Les prix du cacao sont en hausse due à des préoccupations sur les exportations de Côte d'Ivoire. Une augmentation de la production mondiale est prévue, tandis que la demande baisse en réponse aux prix élevés. Des réductions de l'offre en provenance du Ghana et des prévisions inferieures pour la récolte de mi-saison en Côte d'Ivoire influent également sur les marchés.</t>
  </si>
  <si>
    <t>cacao, prix, production, demande, Côte d'Ivoire, Ghana, exportations, marché</t>
  </si>
  <si>
    <t>Les réductions d'offre de la Côte d'Ivoire et du Ghana créent une pression ascendante sur les prix du cacao, affectant les stratégies des producteurs et exportateurs en Afrique de l'Ouest.</t>
  </si>
  <si>
    <t xml:space="preserve">Les conditions météorologiques améliorées en Afrique de l'Ouest envisagent des rendements positifs pour le cacao, malgré un démarrage lent de la récolte de mi-saison. Les stocks ICE ont augmenté significativement. Les données de broyage et de ventes, bien qu'en baisse, surpassent les prévisions.
</t>
  </si>
  <si>
    <t xml:space="preserve">[cacao, conditions pluvieuses, Afrique de l'Ouest, stocks ICE, prix, récolte de mi-saison]
</t>
  </si>
  <si>
    <t>L'amélioration des conditions climatiques et l'augmentation des stocks en Afrique de l'Ouest pourraient réduire les problèmes de production futurs tout en pressant les prix à la baisse, impactant potentiellement les revenus des cultivateurs.
Conclusion : Prévoyez des améliorations de rendement avec les pluies, mais restez alerte à l'impact des stocks croissants d'environ &lt;strong&gt;294,256&lt;/strong&gt; tonnes sur les prix.</t>
  </si>
  <si>
    <t xml:space="preserve">Les prix du cacao ont connu une forte hausse en raison des prévisions de sécheresse en Afrique de l'Ouest et des baisses des stocks mondiaux et américains. L'ICCO prévoit un déficit record et une baisse de la production, tandis que la qualité du cacao ivoirien est compromise par de fortes pluies.
</t>
  </si>
  <si>
    <t xml:space="preserve">prix du cacao, déficit de production, stocks de cacao, qualité du cacao, prévisions de l'ICCO
</t>
  </si>
  <si>
    <t>Une augmentation de l'offre en Côte d'Ivoire pourrait modérer la hausse des prix, mais la qualité réduite affecte négativement les bénéfices des producteurs.</t>
  </si>
  <si>
    <t xml:space="preserve">Les marchés du cacao à New York et à Londres ont été influencés à la baisse par le renforcement du dollar américain. Les tendances sont mitigées, et les idées de demande ont été affectées par l'augmentation des tarifs, notamment pour les acheteurs américains de chocolats. La production défaillante en Afrique de l'Ouest exerce une pression sur les prix élevés actuels du cacao.
</t>
  </si>
  <si>
    <t xml:space="preserve">cacao, marché, tendances, tarifs, production, Afrique de l'Ouest
</t>
  </si>
  <si>
    <t>L'augmentation des tarifs et la pression sur la demande due à la production déficiente en Afrique de l'Ouest pourraient impacter négativement les producteurs/exportateurs de cacao dans la région.</t>
  </si>
  <si>
    <t>Les prix du cacao ont grimpé avec des inquiétudes sur les exportations de la Côte d'Ivoire. La projection de la production mondiale s’annonce en hausse tandis que les stocks augmentent. La demande faiblit sous l'effet des prix élevés, influençant directement les broyages en Europe et en Asie.</t>
  </si>
  <si>
    <t>Marché du cacao, production mondiale, Côte d'Ivoire, Ghana, demande de cacao, prix du cacao, prévisions de récolte</t>
  </si>
  <si>
    <t>La baisse des prévisions de récolte impacte négativement les revenus anticipés pour les producteurs en Afrique de l'Ouest, particulièrement en Côte d'Ivoire et au Ghana.</t>
  </si>
  <si>
    <t>Les prix du cacao ont diminué avec l'amélioration des conditions de culture en Afrique de l'Ouest. La Côte d'Ivoire enregistre une augmentation de ses arrivées de cacao, marquant une production vigoureuse. Le marché mondial reste bien approvisionné avec des stocks élevés.</t>
  </si>
  <si>
    <t>cacao, prix, Afrique de l'Ouest, production, conditions climatiques, marché</t>
  </si>
  <si>
    <t>La hausse de la production en Côte d'Ivoire est susceptible d'améliorer les revenus et la stabilité du marché du cacao dans la région.</t>
  </si>
  <si>
    <t>Les cours du cacao ont atteint des sommets en raison de prévisions de sécheresse en Afrique de l'Ouest et de stocks bas aux États-Unis. L'ICCO prévoit un déficit accru et une baisse de la production pour 2023/24. Les conditions climatiques affectent négativement la qualité des récoltes, malgré l'augmentation des volumes exportés par la Côte d'Ivoire et le Nigeria.</t>
  </si>
  <si>
    <t>cacao, Afrique de l'Ouest, déficit, ICCO, stocks de cacao, conditions climatiques, qualité de récolte, prix du cacao</t>
  </si>
  <si>
    <t>Une baisse significative de la qualité et de la production de cacao en Afrique de l'Ouest pourrait intensifier la volatilité des prix et impacter négativement les économies locales.</t>
  </si>
  <si>
    <t>Les conditions météorologiques favorables en Afrique de l'Ouest améliorent la production de cacao. L'augmentation des arrivées et des stocks de cacao signalent une offre potentiellement stabilisée. Les fluctuations des prix deviennent ainsi plus prévisibles pour les acteurs du marché.</t>
  </si>
  <si>
    <t>[cacao, Afrique de l'Ouest, prix, production, stocks, pluies, marché]</t>
  </si>
  <si>
    <t>L'amélioration des conditions climatiques et l'augmentation des stocks en Afrique de l'Ouest pourraient stabiliser les prix du cacao, soutenant la planification des ventes pour les producteurs et exportateurs.</t>
  </si>
  <si>
    <t xml:space="preserve">Les prix du cacao ont chuté suite à des prévisions climatiques favorables en Afrique de l'Ouest. Les stocks mondiaux atteignent un pic, affectant potentiellement les prix. Les arrivées de cacao en Côte d'Ivoire montrent une production robuste grâce aux conditions climatiques favorables.
</t>
  </si>
  <si>
    <t xml:space="preserve">[cacao, prix, Afrique de l'Ouest, stocks, climat, production]
</t>
  </si>
  <si>
    <t>L'augmentation de la production en Côte d'Ivoire pourrait tempérer la hausse des prix malgré les stocks élevés.</t>
  </si>
  <si>
    <t>Les marchés du cacao de New York et de Londres ont augmenté en raison de la faiblesse du dollar américain. Les idées de demande ont été affectées par l'augmentation des tarifs, tandis que les prix élevés actuels du cacao sont dus à une mauvaise production en Afrique de l'Ouest.</t>
  </si>
  <si>
    <t>cacao, dollar américain, tarifs, production, Afrique de l'Ouest</t>
  </si>
  <si>
    <t>L'augmentation des tarifs et la mauvaise production en Afrique de l'Ouest mettent sous pression les idées de demande et les prix du cacao.</t>
  </si>
  <si>
    <t xml:space="preserve">Les conditions météorologiques favorables en Afrique de l'Ouest boostent la production de cacao. Les arrivées cumulatives de cacao en Côte d'Ivoire ont significativement augmenté comparé à l'année dernière. Les stocks globaux continuent de croître, posant un risque potentiel de baisse des prix.
</t>
  </si>
  <si>
    <t xml:space="preserve">cacao, Afrique de l'Ouest, conditions météorologiques, production, stocks
</t>
  </si>
  <si>
    <t>L'amélioration des conditions météo peut augmenter la production mais la hausse des stocks pourrait réduire les revenus des producteurs.</t>
  </si>
  <si>
    <t>Les marchés de New York et de Londres ont progressé en raison de la faiblesse du dollar américain. Les tendances sont mitigées, impactées par les tarifs qui augmenteront les coûts pour les acheteurs américains de chocolat. Les idées de demande sont sous pression en raison des prix élevés du cacao dus à une mauvaise production en Afrique de l'Ouest.</t>
  </si>
  <si>
    <t>New York, Londres, dollar américain, tarifs, coûts, chocolat, cacao, Afrique de l'Ouest, production, tendances, demandes</t>
  </si>
  <si>
    <t>Les tarifs accrus pourraient peser sur la demande de cacao et impacter les producteurs/exportateurs en Afrique de l'Ouest.</t>
  </si>
  <si>
    <t>Les prix du cacao se stabilisent avec une amélioration des conditions de croissance en Afrique de l'Ouest. La gestion des stocks élevés et l'augmentation des arrivées pourraient influencer les prix à court terme.</t>
  </si>
  <si>
    <t>Cacao, Prix, Afrique de l'Ouest, Production, Stock, Pluies</t>
  </si>
  <si>
    <t>Amélioration des conditions de croissance, impact positif sur la production, mais la gestion des stocks reste cruciale.</t>
  </si>
  <si>
    <t xml:space="preserve">Les marchés du cacao de New York et de Londres ont été impactés par des flux accrus de cacao en provenance du Nigeria et des perspectives de production en hausse dans d'autres pays hors d'Afrique de l'Ouest. Les tendances sont mitigées, et les idées de demande ont été affectées par les tarifs qui augmenteront les coûts pour les acheteurs américains de chocolats. Les importations de cacao sont désormais soumises à un tarif minimum de 10%.
</t>
  </si>
  <si>
    <t xml:space="preserve">cacao, Nigeria, production, tarifs, demandes, importations, tendances
</t>
  </si>
  <si>
    <t>L'augmentation des flux de cacao du Nigeria et des perspectives de production accrue ailleurs renforcent la pression sur les prix, impactant les producteurs/exportateurs de cacao en Afrique de l'Ouest.</t>
  </si>
  <si>
    <t xml:space="preserve">
Les marchés de New York et de Londres ont baissé en raison de l'augmentation des flux de cacao en provenance du Nigeria et des signaux d'une augmentation potentielle de la production dans d'autres pays en dehors de l'Afrique de l'Ouest. Les tendances sont mitigées, et les idées de demande ont été affectées par les tarifs qui augmenteront les coûts pour les acheteurs américains de chocolat. Les importations de cacao sont désormais soumises à un tarif minimum de 10%.
</t>
  </si>
  <si>
    <t xml:space="preserve">
Cacao, Nigeria, production, tendances, tarifs, importations, ICE, contrats
</t>
  </si>
  <si>
    <t xml:space="preserve">
Les pressions sur les prix actuelles dues à la mauvaise production en Afrique de l'Ouest pourraient avoir des répercussions sur les producteurs/exportateurs de cacao en Afrique de l'Ouest.</t>
  </si>
  <si>
    <t xml:space="preserve">Les prix du cacao sont en hausse en raison de prévisions de sécheresse en Afrique de l'Ouest et d'une baisse des stocks mondiaux. L'Afrique de l'Ouest fait face à des défis de qualité de récolte liés aux conditions météorologiques. Les exportations élevées en Côte d'Ivoire et au Nigeria pourraient influencer la baisse des prix.]
</t>
  </si>
  <si>
    <t xml:space="preserve">prix du cacao, déficit de production, stocks mondiaux, qualité de la récolte, exportations, demande mondiale, impact météorologique]
</t>
  </si>
  <si>
    <t>L'augmentation des exportations de la Côte d'Ivoire et du Nigeria pourrait contrarier l'impact haussier des prévisions de sécheresse et de la baisse des stocks mondiaux sur les prix.]</t>
  </si>
  <si>
    <t>Le marché du cacao montre une stabilité après une hausse significative, influencé par la baisse des arrivées en Côte d'Ivoire et des conditions climatiques irrégulières. Les arrivées à Côte d'Ivoire s'élevant à 1.56 millions de tonnes sont inférieures aux attentes, impactant les stocks certifiés ICE qui ont diminué de 77 sacs.</t>
  </si>
  <si>
    <t>marché du cacao, Côte d'Ivoire, conditions climatiques, stocks ICE, prix du cacao</t>
  </si>
  <si>
    <t>Les conditions actuelles pourraient maintenir des prix élevés, représentant une opportunité pour les producteurs en Afrique de l'Ouest.</t>
  </si>
  <si>
    <t>La tension sur le marché du cacao continue avec des prix stables mais élevés. Les arrivées en baisse et des préoccupations sur la récolte signalent un marché probablement serré. Les stocks ICE sont également en déclin indiquant une diminution de l'offre.</t>
  </si>
  <si>
    <t>cacao, marché tendu, Côte d’Ivoire, stocks ICE, pluviométrie, production</t>
  </si>
  <si>
    <t>La baisse de la production en Côte d'Ivoire pourrait continuer à pousser les prix à la hausse, affectant les revenus des producteurs et exportateurs.</t>
  </si>
  <si>
    <t xml:space="preserve">
Les marchés de New York et de Londres ont progressé en raison des préoccupations concernant la production en Afrique de l'Ouest. Les flux de cacao en provenance du Nigeria augmentent toujours, tout comme le potentiel de production dans d'autres pays hors d'Afrique de l'Ouest. La demande est attendue bonne avec une possible baisse de la production en Côte d'Ivoire et au Ghana.
</t>
  </si>
  <si>
    <t xml:space="preserve">
Cacao, production, Afrique de l'Ouest, demande, tendances, tarifs, prix
</t>
  </si>
  <si>
    <t xml:space="preserve">
Les tendances de production incertaines en Afrique de l'Ouest pourraient maintenir la pression sur les prix du cacao.</t>
  </si>
  <si>
    <t xml:space="preserve">Les marchés de New York et de Londres ont augmenté en raison des préoccupations concernant la production en Afrique de l'Ouest. Les flux de cacao en provenance du Nigeria augmentent, tandis que la production potentielle augmente dans d'autres régions. La demande est forte et la production en Côte d'Ivoire et au Ghana pourrait diminuer. Les premiers décomptes de cabosses pour la récolte principale 2025/26 indiquent une faible reprise de la production. Les tendances sont mitigées, avec des coûts plus élevés pour les acheteurs de chocolat aux États-Unis en raison des tarifs. Les importations de cacao restent soumises à un tarif de 10%.
</t>
  </si>
  <si>
    <t xml:space="preserve">Production, Afrique de l'Ouest, Demande, Tarifs, Tendances, Cacao, Nigeria, Coûts, Importations
</t>
  </si>
  <si>
    <t>Les tendances de production en Afrique de l'Ouest pourraient influencer les prix mondiaux du cacao et impacter les exportateurs de la région.</t>
  </si>
  <si>
    <t>Les prix du cacao ont fortement chuté vendredi, atteignant leur plus bas niveau en une semaine et demie. Cette baisse est liée à des prévisions de pluies favorables en Afrique de l’Ouest, ce qui soutiendrait le développement des récoltes dans la région principale de production. La chute s’est accentuée à Londres en raison de la forte hausse de la livre sterling, qui pénalise les contrats en GBP. Par ailleurs, les stocks de cacao aux États-Unis suivis par l’ICE ont fortement rebondi depuis janvier, ce qui pèse aussi sur les cours. Cependant, la hausse récente à New York en début de semaine était portée par un ralentissement des exportations de Côte d’Ivoire, signalant une tension future possible.</t>
  </si>
  <si>
    <t>cocoa prices, West Africa, rain forecast, London futures, GBP surge, ICE inventories, Ivory Coast exports, crop development, supply tightness</t>
  </si>
  <si>
    <t>L’amélioration climatique en Afrique de l’Ouest et la hausse des stocks font pression à la baisse sur les prix à court terme, mais le ralentissement des exportations ivoiriennes laisse entrevoir un risque de tension à moyen terme.</t>
  </si>
  <si>
    <t>Les prix du cacao ont chuté ce mardi, atteignant un plus bas de deux semaines à Londres. Plusieurs facteurs baissiers pèsent sur le marché : des prévisions de pluies favorables en Afrique de l’Ouest, un rebond des stocks américains de cacao, et un renforcement de la livre sterling, qui pénalise les contrats londoniens. S’ajoutent à cela des craintes sur la demande des consommateurs, face à la hausse des prix et aux effets des droits de douane, qui ont déjà fait chuter les ventes de grands groupes comme Hershey ou Mondelez. Malgré cela, certains facteurs restent haussiers : la qualité médiocre de la récolte intermédiaire en Côte d’Ivoire, la baisse de production au Ghana, et le déficit record du marché mondial en 2023/24. La demande mondiale se montre par ailleurs plus résistante que prévu, avec des volumes de transformation (grindings) meilleurs qu’attendu en Amérique, Europe et Asie.</t>
  </si>
  <si>
    <t>Cocoa prices, West Africa rain, GBP surge, inventories, Ivory Coast mid-crop, poor quality beans, Ghana production drop, global deficit, ICCO, grindings, chocolate demand, tariffs, Hershey, Mondelez</t>
  </si>
  <si>
    <t>À court terme, les prix subissent une pression baissière due à l’amélioration des conditions climatiques en Afrique de l’Ouest, au renforcement de la livre et à un rebond des stocks.
Mais à moyen terme, les tensions sur la qualité et les volumes en Côte d’Ivoire et au Ghana, ainsi que le déficit historique de 2023/24, constituent des facteurs de soutien solides. La volatilité devrait rester élevée, dans un marché tiraillé entre climat, fondamentaux et consommation sous pression.</t>
  </si>
  <si>
    <t>Les contrats à terme sur le cacao de juillet à New York (CCN25) et à Londres (CAN25) ont chuté respectivement de -0,81 % et -0,24 %, atteignant des creux de deux semaines. Cette baisse est principalement attribuée à des prévisions de pluies favorables en Afrique de l’Ouest, susceptibles d’améliorer le développement des cultures de cacao dans la principale région productrice mondiale.
Par ailleurs, les stocks de cacao surveillés par l’ICE dans les ports américains ont rebondi, atteignant un sommet de huit mois avec 2 187 574 sacs, après avoir atteint un creux de 21 ans en janvier.
Cependant, le ralentissement des exportations de cacao de la Côte d’Ivoire, bien que toujours en hausse de 9,6 % par rapport à l’année précédente, indique une offre future plus restreinte. Des inquiétudes subsistent également concernant la qualité de la récolte intermédiaire en Côte d’Ivoire, avec environ 5 à 6 % des fèves jugées de mauvaise qualité, contre 1 % lors de la récolte principale.
Du côté de la demande, des préoccupations émergent quant à une possible baisse de la consommation de cacao et de produits dérivés, en raison de l’impact des tarifs douaniers et des prix déjà élevés. Des entreprises comme Barry Callebaut, Hershey et Mondelez ont signalé des ventes en baisse et des coûts accrus liés aux tarifs, ce qui pourrait freiner davantage la demande des consommateurs.
Néanmoins, les données récentes montrent une demande mondiale de cacao meilleure que prévu, avec des broyages en Amérique du Nord, en Europe et en Asie en baisse moins importante que les prévisions.
Enfin, l’Organisation internationale du cacao (ICCO) a annoncé un déficit mondial de cacao de 441 000 tonnes pour la saison 2023/24, le plus important depuis plus de 60 ans, mais prévoit un surplus de 142 000 tonnes pour 2024/25, avec une production mondiale en hausse de 7,8 %.</t>
  </si>
  <si>
    <t>Cacao, Prix des contrats à terme, Afrique de l’Ouest, Pluies favorables, Stocks de cacao, Exportations de la Côte d’Ivoire, Qualité de la récolte intermédiaire, Demande mondiale, Tarifs douaniers, Déficit/surplus mondial, Organisation internationale du cacao (ICCO)</t>
  </si>
  <si>
    <t>Le marché du cacao est actuellement influencé par une combinaison de facteurs haussiers et baissiers.
Facteurs baissiers :
Prévisions de pluies favorables en Afrique de l’Ouest, améliorant les perspectives de récolte.
Rebond des stocks de cacao aux États-Unis, réduisant les inquiétudes sur l’offre immédiate.
Prévisions d’un surplus mondial de cacao pour la saison 2024/25, selon l’ICCO.
Facteurs haussiers :
Ralentissement des exportations de la Côte d’Ivoire, signalant une offre future plus restreinte.
Inquiétudes concernant la qualité de la récolte intermédiaire en Côte d’Ivoire.
Déficit mondial record de cacao pour la saison 2023/24.
Considérations sur la demande :
Les hausses de prix et les tarifs douaniers pourraient freiner la demande des consommateurs.
Cependant, les données récentes sur les broyages indiquent une demande plus résiliente que prévu.
En résumé, bien que des facteurs baissiers pèsent sur le marché à court terme, des préoccupations persistantes concernant l’offre et la qualité du cacao pourraient soutenir les prix à moyen terme.</t>
  </si>
  <si>
    <t xml:space="preserve"> La baisse récente des prix du cacao est due à de meilleures conditions agricoles en Afrique de l'Ouest, affectant négativement les exportateurs locaux malgré une réduction des arrivages ivoiriens. L'augmentation des stocks de l'ICE à &lt;strong&gt;218.800 tonnes&lt;/strong&gt; en est un indicateur clé.</t>
  </si>
  <si>
    <t>cacao, marché, Afrique de l'Ouest, prix, stocks, producteurs, conditions climatiques</t>
  </si>
  <si>
    <t xml:space="preserve">  La baisse des prix sur le marché du cacao global est susceptible de réduire les bénéfices pour les exportateurs en Afrique de l'Ouest malgré une production apparemment saine.</t>
  </si>
  <si>
    <t>Rebond technique des prix du cacao lié à un sursaut de couverture vendeuse après une décision judiciaire favorable à Trump sur les tarifs douaniers. Le marché reste toutefois sous pression avec des stocks US en hausse et un climat favorable en Afrique de l’Ouest. L’export ivoirien ralentit, signe possible de tensions futures sur l’offre.</t>
  </si>
  <si>
    <t>prix cacao, Trump, tarifs douaniers, Afrique de l’Ouest, stocks ICE, exportations Côte d’Ivoire, climat favorable, couverture vendeuse, NY cocoa, London cocoa</t>
  </si>
  <si>
    <t>Hausse technique des prix sur fond de couverture vendeuse, mais tendance structurellement baissière due à la météo favorable et à la remontée des stocks.</t>
  </si>
  <si>
    <t xml:space="preserve">Les marchés du cacao ont récemment affiché des résultats variés, influencés par les conditions climatiques en Côte d'Ivoire et au Ghana et les variations de la demande due aux prix élevés. Les stocks de cacao tombent, influençant potentiellement les prix. Les adaptations des prévisions de production en Afrique de l'Ouest ont des implications notables pour les acteurs du marché.
</t>
  </si>
  <si>
    <t xml:space="preserve">production de cacao, conditions climatiques, baisse de la demande, stocks de cacao, Afrique de l'Ouest
</t>
  </si>
  <si>
    <t>Les révisions à la baisse des prévisions de production de cacao en Côte d'Ivoire et au Ghana pourraient renforcer la pression haussière sur les prix, impactant les revenus des producteurs.</t>
  </si>
  <si>
    <t>Les prix du cacao ont chuté lundi, avec une baisse de -3,24 % à New York (CCN25) et de -3,33 % à Londres (CAN25), après avoir initialement tenté un rebond. La pression baissière vient principalement des prévisions météo favorables en Afrique de l’Ouest, où de nouvelles pluies sont attendues en Côte d’Ivoire et au Ghana, favorisant le développement des cultures. En parallèle, les stocks ICE ont continué de grimper, atteignant 2 202 098 sacs, leur plus haut niveau depuis 8,5 mois.
Malgré ces facteurs baissiers, certains éléments apportent un soutien aux prix. Les exportations de la Côte d’Ivoire ralentissent leur progression : elles ont atteint 1,6 MMT depuis le début de la campagne, soit une hausse de +6,7 % sur un an, mais bien inférieure au rythme de +35 % observé en décembre. De plus, la qualité de la récolte intermédiaire inquiète les transformateurs, avec 5 à 6 % de fèves de mauvaise qualité par chargement, contre 1 % durant la grande récolte. La récolte intermédiaire devrait totaliser 400 000 tonnes, en baisse de -9 % par rapport à l’an dernier.
Du côté de la demande, les inquiétudes persistent. Plusieurs géants du chocolat comme Barry Callebaut, Hershey et Mondelez ont signalé une baisse des ventes liée aux prix élevés et à l’impact potentiel des droits de douane. Toutefois, les données de broyage du T1 ont été meilleures qu’anticipé, atténuant partiellement ces craintes : Europe -3,7 %, Asie -3,4 % et Amérique du Nord -2,5 % en glissement annuel, contre des prévisions d’au moins -5 %. Enfin, le dernier rapport de l’ICCO indique un déficit mondial 2023/24 revu à la hausse à -494 000 tonnes, le plus important depuis plus de 60 ans, avec un ratio stocks/broyage de 27 %, un plus bas de 46 ans. Cependant, pour 2024/25, l’ICCO prévoit un retour à un excédent global de 142 000 tonnes, porté par une hausse de la production mondiale de +7,8 % à 4,84 MMT.</t>
  </si>
  <si>
    <t>prix cacao, Côte d’Ivoire, Ghana, stocks ICE, météo Afrique, broyage cacao, récolte intermédiaire, ICCO, déficit mondial, demande chocolat, Barry Callebaut, Hershey, Mondelez</t>
  </si>
  <si>
    <t>Pression baissière court terme liée à la météo et aux stocks, mais fond structurel haussier maintenu par le déficit mondial et la qualité dégradée de l’offre.</t>
  </si>
  <si>
    <t xml:space="preserve">Les prix du cacao ont fortement augmenté mardi à New York (+3,18%) et à Londres (+2,39%), portés par le ralentissement des exportations de cacao en Côte d’Ivoire (+6,7% sur un an, mais en net repli par rapport aux +35% de décembre), signe de tensions à venir sur l’offre. La qualité médiocre de la récolte intermédiaire ivoirienne (5 à 6% de fèves déclassées) pèse également, alors que sa production est estimée en baisse de -9% à 400 000 tonnes. En parallèle, la sécheresse persiste sur plus d’un tiers du Ghana et de la Côte d’Ivoire malgré les récentes pluies.
Le marché reste toutefois sous pression à cause de la remontée des stocks ICE US (au plus haut depuis 8,5 mois à 2,22 millions de sacs) et de la baisse de la demande liée aux prix élevés et à l’impact tarifaire anticipé, confirmée par des résultats décevants des géants comme Hershey ou Mondelez.
Cependant, les données de broyage mondial pour le T1 se révèlent meilleures que prévu, ce qui soutient la tendance. Enfin, le déficit mondial pour 2023/24 est revu à la hausse par l’ICCO à -494 000 tonnes, un record depuis 60 ans, mais une inversion est attendue en 2024/25 avec un surplus de +142 000 tonnes si la production mondiale atteint 4,84 MMT (+7,8%).
</t>
  </si>
  <si>
    <t xml:space="preserve">Côte d’Ivoire, exportations, qualité récolte, sécheresse, stocks ICE, broyages, déficit ICCO, Ghana, prix élevés, demande en berne
</t>
  </si>
  <si>
    <t>Rebond haussier des prix porté par les inquiétudes sur l’offre ivoirienne et ghanéenne, mais plafonné par les stocks en hausse et une demande affaiblie par les prix</t>
  </si>
  <si>
    <t>Le marché du cacao montre une hausse après des révisions à la baisse de la production de l'ICCO pour 2023/24. Les conditions de sécheresse ont affecté la production, mais des améliorations météorologiques récentes suggèrent une augmentation prochaine. La Côte d'Ivoire observe une fin de récolte prometteuse due à des conditions climatiques favorables.</t>
  </si>
  <si>
    <t>cacao, production, ICCO, Côte d'Ivoire, météo, exportations</t>
  </si>
  <si>
    <t>Les variations climatiques influencent directement la production de cacao et peuvent modifier significativement les revenus des producteurs en Afrique de l'Ouest.</t>
  </si>
  <si>
    <t>Les cours du cacao ont progressé jeudi, portés par une baisse du dollar et des inquiétudes sur les exportations et la qualité de la mi-récolte en Côte d’Ivoire. La reprise des stocks ICE et les tensions sur la demande restent toutefois des facteurs baissiers. Le déficit mondial 2023/24 est confirmé à un niveau record.</t>
  </si>
  <si>
    <t>cacao, Côte d’Ivoire, mi-récolte, qualité, exportations, stocks ICE, demande, Rabobank, Ghana, ICCO, déficit, dollar, livre sterling, Barry Callebaut, Hershey, Mondelez</t>
  </si>
  <si>
    <t>Qualité dégradée de la mi-récolte ivoirienne et déficit record soutiennent les prix malgré la reprise des stocks et une demande affaiblie.</t>
  </si>
  <si>
    <t>Les cours du cacao ont poursuivi leur progression vendredi, atteignant des plus hauts de deux semaines, portés par une combinaison de facteurs haussiers. Le ralentissement des expéditions de cacao en Côte d’Ivoire (+6,7% depuis octobre mais en forte décélération par rapport à décembre) alimente les craintes sur l’offre future. À cela s’ajoutent des inquiétudes persistantes sur la qualité de la récolte intermédiaire ivoirienne, affectée par des pluies tardives : environ 5-6% des fèves sont jugées de mauvaise qualité, contre 1% habituellement.
Parallèlement, les conditions climatiques restent préoccupantes en Afrique de l’Ouest, malgré des pluies récentes : plus d’un tiers du Ghana et de la Côte d’Ivoire est encore touché par la sécheresse. La prévision moyenne pour la récolte intermédiaire ivoirienne est en baisse de -9% à 400 000 t. Le Ghana a également abaissé ses prévisions 2024/25 à 617 500 t (-5%). Sur le plan mondial, l’ICCO a revu à la hausse le déficit 2023/24 à -494 000 t, son niveau le plus élevé depuis plus de 60 ans.
En revanche, les inventaires surveillés par l’ICE ont rebondi à 2,23 millions de sacs, un plus haut de 8,5 mois, et les craintes liées à la demande pèsent sur les prix. Des géants comme Barry Callebaut, Hershey ou Mondelez signalent des ventes en baisse au T1, impactées par des prix élevés et les incertitudes tarifaires. Néanmoins, la demande a montré plus de résilience qu’attendu : les broyages du T1 ont reculé moins que prévu en Amérique du Nord, Europe et Asie.</t>
  </si>
  <si>
    <t>cacao, Côte d’Ivoire, Ghana, sécheresse, qualité récolte, broyages, stocks ICE, déficit mondial, ICCO, Barry Callebaut, Hershey, Mondelez, demande, prix, mid-crop</t>
  </si>
  <si>
    <t>Malgré le rebond des stocks ICE et les inquiétudes sur la demande, la combinaison d’un déficit mondial historique, d’une qualité dégradée de la mid-crop ivoirienne et de la sécheresse persistante maintient une pression haussière sur les prix du cacao.</t>
  </si>
  <si>
    <t xml:space="preserve">Les arrivées de cacao en Côte d'Ivoire ont diminué, atteignant un niveau bas par rapport aux années précédentes. Les conditions climatiques favorables pourraient améliorer les rendements futurs. Les producteurs doivent surveiller ces tendances pour optimiser leurs stratégies.
</t>
  </si>
  <si>
    <t xml:space="preserve">cacao, Côte d'Ivoire, pluie, production, marché
</t>
  </si>
  <si>
    <t>Les récentes pluies en Afrique de l'Ouest pourraient augmenter les rendements futurs, affectant positivement les producteurs et exportateurs de cacao.</t>
  </si>
  <si>
    <t>L'article analyse la reprise partielle des prix du cacao à partir de mai, l'inquiétude des producteurs due aux conditions climatiques et aux arrivages décevants en Côte d'Ivoire, ainsi que l'augmentation des stocks sur l'ICE exchange.</t>
  </si>
  <si>
    <t>récupération de prix, conditions climatiques, Côte d'Ivoire, arrivages, ICE exchange</t>
  </si>
  <si>
    <t>La fluctuation des arrivages et des stocks en Côte d'Ivoire peut entraîner une volatilité accrue du prix du cacao, impactant les stratégies des producteurs/exportateurs.</t>
  </si>
  <si>
    <t>Review of the global cocoa market as of 2023; Analysis indicates mixed cocoa price trends due to varying production forecasts and uneven global demand dynamics; Challenges and positive trends for cocoa production in key regions.</t>
  </si>
  <si>
    <t>Global cocoa market, cocoa price trends, production forecast, demand dynamics</t>
  </si>
  <si>
    <t>Increased cocoa production in Ghana and reduced output in Ivory Coast are creating mixed signals, impacting cocoa market dynamics and price trends.</t>
  </si>
  <si>
    <t>Les prix du cacao ont fortement chuté mardi, le contrat ICE NY de juillet perdant -5,62% et celui de Londres -3,14%, en raison des prévisions de pluies continues en Afrique de l’Ouest, améliorant les perspectives de récolte en Côte d’Ivoire et au Ghana. Malgré cette amélioration, plus d’un tiers des deux pays reste touché par la sécheresse.
Analyse du marché
La baisse est accentuée par la remontée des stocks ICE aux États-Unis, atteignant 2,26 millions de sacs, un plus haut de près de 9 mois, contre un creux de 1,26 million en janvier. En parallèle, les exportations de cacao ivoirien progressent de +7,2% sur la campagne actuelle, mais marquent un net ralentissement par rapport au rythme de fin 2023. Les inquiétudes persistent sur la qualité de la récolte intermédiaire en Côte d’Ivoire : 5 à 6% des fèves par camion sont jugées de mauvaise qualité, contre 1% habituellement.
Impact pour l’Afrique de l’Ouest
Les fondamentaux restent tendus avec une prévision de déficit mondial de -494 000 tonnes en 2023/24, la plus forte depuis 60 ans. La production ivoirienne intermédiaire est attendue en baisse de -9% à 400 000 tonnes, et celle du Ghana est revue à 617 500 tonnes pour 2024/25. Les perspectives de demande mondiale restent relativement solides, les broyages du T1 2024 étant meilleurs que prévu sur tous les continents, malgré un contexte de baisse de la consommation liée à la cherté du cacao et aux incertitudes économiques.</t>
  </si>
  <si>
    <t>pluies Afrique de l’Ouest, stocks ICE, qualité fèves, mid-crop, Côte d’Ivoire, Ghana, grinding, demande mondiale, ICCO, déficit cacao</t>
  </si>
  <si>
    <t>La baisse des prix reflète une météo plus favorable à court terme, mais les tensions structurelles sur l’offre et la qualité subsistent.</t>
  </si>
  <si>
    <t>[Le marché du cacao montre des signes mixtes avec des prévisions de production accrues en Afrique à cause de conditions favorables, contrebalancées par des inquiétudes de réduction de la demande de chocolat. Une tension sur les stocks et la production réduite en Côte d'Ivoire pourraient pousser les prix à la hausse. La demande mondiale reste forte malgré les hausses de prix, soutenant potentiellement le marché.]</t>
  </si>
  <si>
    <t>[conditions climatiques, production de cacao, demande de chocolat, prix du cacao, marchés africains, impact économique]</t>
  </si>
  <si>
    <t>[La modification des prévisions de production en Afrique de l'Ouest, principalement en Côte d'Ivoire, pourrait augmenter les prix mondiaux du cacao à court terme.]</t>
  </si>
  <si>
    <t xml:space="preserve">Les arrivées de cacao en Côte d'Ivoire pour la semaine se terminant le 8 juin étaient de &lt;strong&gt;18,000&lt;/strong&gt; tonnes métriques, en baisse par rapport aux semaines précédentes. L'Afrique de l'Ouest a connu des pluies qui devraient améliorer l'humidité du sol et la croissance des cabosses. Les arrivées cumulatives pour l'année de commercialisation en cours sont en hausse par rapport à l'année dernière mais restent inférieures à la moyenne quinquennale.
</t>
  </si>
  <si>
    <t xml:space="preserve">cacao, Afrique de l'Ouest, production, climat, arrivées de cacao, pluie
</t>
  </si>
  <si>
    <t>Une météo favorable en Afrique de l'Ouest pourrait améliorer la production et affecter positivement les prix sur les marchés internationaux.</t>
  </si>
  <si>
    <t>Les prix du cacao ont reculé mercredi, avec un repli de -0,55% à New York (CCN25) et de -1,18% à Londres (CAN25). Cette baisse s’explique principalement par l’amélioration des prévisions météo en Afrique de l’Ouest. Des pluies bénéfiques sont attendues cette semaine en Côte d’Ivoire et au Ghana, ce qui pourrait améliorer les perspectives de récolte. Toutefois, une partie importante de ces deux pays reste encore touchée par la sécheresse selon l’African Flood and Drought Monitor.
En parallèle, les stocks suivis par l’ICE aux États-Unis ont fortement rebondi à 2,27 millions de sacs, leur plus haut niveau depuis 8 mois, contre 1,26 million fin janvier. Cette hausse est un facteur baissier pour les prix. En revanche, les exportations nigérianes d’avril ont chuté de -11% sur un an, à 18 561 tonnes, signalant une offre plus restreinte. En Côte d’Ivoire, bien que les livraisons aux ports aient progressé de +7,2% depuis octobre, cette hausse ralentit nettement par rapport à la croissance de +35% enregistrée en décembre, ce qui suggère un resserrement progressif de l’offre future.
La qualité du mid-crop ivoirien est également un sujet d’inquiétude. Des plaintes croissantes des transformateurs indiquent que 5 à 6% des fèves sont de mauvaise qualité, contre 1% durant la récolte principale. Cette détérioration est attribuée à des pluies tardives qui ont limité la croissance des cabosses. Le rendement attendu pour ce mid-crop est de 400 000 tonnes, soit une baisse de -9% par rapport à l’an dernier. Par ailleurs, la demande est fragilisée par des prix élevés et les incertitudes tarifaires : Barry Callebaut, Hershey et Mondelez ont tous publié des résultats décevants et averti sur un recul de la consommation. Néanmoins, les chiffres du 1er trimestre sur les broyages en Amérique du Nord, Europe et Asie sont ressortis meilleurs qu’attendu, atténuant les craintes.
Enfin, l’ICCO a révisé le déficit mondial 2023/24 à -494 000 tonnes, un record en plus de 60 ans, avec une production en baisse de -13,1% à 4,38 MMT. Le ratio stocks/broyage est tombé à un plus bas de 46 ans à 27%. Pour 2024/25, l’ICCO prévoit un retour à un surplus de +142 000 tonnes, avec une production en hausse de +7,8% à 4,84 MMT.</t>
  </si>
  <si>
    <t>Cacao, Côte d’Ivoire, Ghana, stocks ICE, mid-crop, qualité fèves, déficit mondial, ICCO, pluie, demande, broyages, Nigeria</t>
  </si>
  <si>
    <t>Les récentes pluies améliorent les perspectives de récolte, mais les tensions sur l’offre et la mauvaise qualité du mid-crop ivoirien continuent de soutenir les prix du cacao.</t>
  </si>
  <si>
    <t>Les prix du cacao ont fortement rebondi jeudi grâce à un dollar plus faible et à une baisse des exportations nigérianes. Toutefois, des facteurs baissiers persistent : amélioration de la météo en Afrique de l’Ouest, rebond des stocks ICE, faiblesse de la demande mondiale et craintes liées aux tarifs douaniers. Le déficit mondial 2023/24 est confirmé comme historique à -494 000 t, mais un excédent est attendu pour 2024/25.</t>
  </si>
  <si>
    <t>cacao, déficit, stocks ICE, exportations Nigeria, Côte d’Ivoire, mid-crop, qualité fèves, grindings, demande, tarifs, ICCO, production 2024/25</t>
  </si>
  <si>
    <t>Malgré des soutiens à court terme, l’amélioration des fondamentaux (stocks, météo, production future) limite le potentiel haussier des prix.</t>
  </si>
  <si>
    <t>Contexte
Les cours du cacao ont reculé vendredi, avec le contrat ICE NY juillet en baisse de -0,91% et le contrat ICE Londres juillet en retrait de -2,56%. Cette baisse est principalement attribuée au raffermissement du dollar et aux prévisions de pluies bénéfiques en Afrique de l’Ouest, qui améliorent les perspectives de récolte. Par ailleurs, les tensions géopolitiques entre Israël et l’Iran soulèvent des craintes quant à la demande mondiale de matières premières.
Analyse du marché
Malgré la baisse des cours, plusieurs facteurs structurels continuent de soutenir le marché. Les exportations nigérianes d’avril ont chuté de -11% sur un an à 18 561 tonnes, signe d’une offre resserrée. En Côte d’Ivoire, les expéditions cumulées atteignent 1,64 million de tonnes depuis le 1er octobre, en hausse de +7,2%, mais marquent un ralentissement par rapport à la hausse de +35% observée en décembre. Côté stocks, les inventaires suivis par l’ICE aux États-Unis ont bondi à 2 275 693 sacs, soit un plus haut de 9 mois, après avoir atteint un plancher de 21 ans en janvier.
Impact pour l’Afrique de l’Ouest
Les inquiétudes sur la qualité de la récolte intermédiaire en Côte d’Ivoire persistent : 5% à 6% des fèves sont jugées de mauvaise qualité, contre 1% en saison principale. Cette dégradation est liée à des pluies tardives ayant limité la croissance des cabosses. La récolte intermédiaire est estimée à 400 000 tonnes, en baisse de -9% par rapport à 2023. Par ailleurs, la demande des transformateurs fléchit : les broyages Q1 ont reculé de -2,5% en Amérique du Nord, -3,7% en Europe et -3,4% en Asie. Enfin, l’ICCO confirme un déficit mondial record de -494 000 tonnes pour 2023/24, mais anticipe un retour à l’excédent en 2024/25, avec une production attendue en hausse de +7,8% à 4,84 millions de tonnes.</t>
  </si>
  <si>
    <t>dollar, pluie, Côte d’Ivoire, Nigeria, qualité fèves, stocks ICE, ICCO, grindings, déficit cacao, mid-crop</t>
  </si>
  <si>
    <t>La pression sur les prix est atténuée par une récolte ivoirienne de qualité médiocre et un déficit mondial persistant.</t>
  </si>
  <si>
    <t>Les prix du cacao ont rebondi lundi grâce à l’affaiblissement du dollar et à la baisse du rythme des exportations ivoiriennes, suggérant un resserrement de l’offre future. Toutefois, le rebond des stocks aux États-Unis et la baisse de la demande des transformateurs pèsent sur le marché. La qualité médiocre de la mi-récolte en Côte d’Ivoire renforce les craintes d’une offre limitée, tandis que la demande reste affaiblie par la hausse des prix et les droits de douane.</t>
  </si>
  <si>
    <t>cacao, Côte d’Ivoire, stocks, exportations, mi-récolte, qualité, Rabobank, grindings, demande, Barry Callebaut, Hershey, Mondelez, ICCO, déficit, surplus, dollar</t>
  </si>
  <si>
    <t>Resserrement de l’offre à court terme malgré un rebond des stocks et une demande industrielle atone, ce qui soutient les prix.</t>
  </si>
  <si>
    <t>Les prix du cacao reculent sous l’effet de prévisions de pluies favorables en Afrique de l’Ouest et d’une hausse des stocks ICE. Les inquiétudes sur la qualité de la mi-récolte ivoirienne et les tensions sur l’offre demeurent. La demande pâtit des prix élevés et des incertitudes tarifaires.</t>
  </si>
  <si>
    <t>cacao, Afrique de l’Ouest, stocks ICE, pluie, qualité, demande, grindings, déficit, ICCO</t>
  </si>
  <si>
    <t>Prévisions de pluie et stocks en hausse pèsent sur les prix, mais tensions structurelles et qualité médiocre soutiennent le marché.</t>
  </si>
  <si>
    <t>Récemment, le marché du cacao a été influencé par les rapports d'arrivées faibles en Côte d'Ivoire et des problèmes météorologiques nuisant au séchage des fèves. Les fluctuations dans les arrivées de cacao et les conditions climatiques inappropriées risquent d’impacter la prochaine récolte principale.</t>
  </si>
  <si>
    <t>cacao, Côte d'Ivoire, conditions climatiques, qualité, marché</t>
  </si>
  <si>
    <t>Les conditions météorologiques défavorables et la qualité variable du cacao en Côte d'Ivoire pourraient réduire les rendements et affecter les prix sur les marchés internationaux.</t>
  </si>
  <si>
    <t>Chute des prix du cacao liée aux prévisions de pluie en Afrique de l’Ouest et à la hausse des stocks ICE.
Le déficit mondial 2023/24 est confirmé à un niveau record, mais la production devrait rebondir en 2024/25.
La demande mondiale recule, affectée par la hausse des prix, les droits de douane, et la qualité variable des fèves ivoiriennes.</t>
  </si>
  <si>
    <t>pluie Afrique de l’Ouest, stocks ICE, qualité fèves Côte d’Ivoire, déficit mondial cacao, broyages en baisse, demande chocolat, exportations Nigéria, ICCO, surplus 2024/25</t>
  </si>
  <si>
    <t>Pluies favorables mais demande mondiale en recul, maintenant une pression baissière sur les prix malgré les tensions sur l’offre actuelle.</t>
  </si>
  <si>
    <t xml:space="preserve">Les marchés du cacao ont enregistré une hausse dans un contexte de trading spéculatif léger. Les flux de cacao en provenance du Nigeria augmentent, tout comme le potentiel de production dans d'autres régions hors d'Afrique de l'Ouest. La demande reste forte tandis que la production en Côte d'Ivoire et au Ghana devrait diminuer. Les premiers comptages de cabosses pour la récolte principale 2025/26 n'indiquent pas de reprise significative de la production la saison prochaine, avec des conditions météorologiques actuelles sèches. Les tendances baissières se confirment à Londres et à New York.
</t>
  </si>
  <si>
    <t xml:space="preserve">cacao, trading spéculatif, Nigeria, production, demande, Côte d'Ivoire, Ghana, récolte, tendances, Londres, New York
</t>
  </si>
  <si>
    <t>Anticipation d'une demande soutenue et d'une baisse de la production en Côte d'Ivoire et au Ghana, renforçant la pression haussière sur les prix.</t>
  </si>
  <si>
    <t>Contexte
Les prix du cacao ont chuté mercredi, prolongeant les pertes de la veille. Le contrat juillet ICE NY a reculé de -2.65% et le contrat ICE Londres de -3.14%, atteignant un plus bas de 2 semaines et demie. Les prévisions de pluies modérées à fortes sur l’Afrique de l’Ouest cette semaine sont vues comme favorables aux cultures et donc baissières pour les prix. Parallèlement, les stocks de cacao suivis par l’ICE aux États-Unis ont grimpé à un plus haut de 9 mois à 2,363,861 sacs, contre un point bas de 1,263,493 sacs fin janvier.
Analyse du marché
Quelques facteurs haussiers demeurent : les exportations de la Côte d’Ivoire, bien qu’en hausse annuelle de +6.4%, ralentissent par rapport à décembre (+35%). Le Nigéria affiche une baisse de -11% sur ses exportations d’avril. Par ailleurs, les inquiétudes sur la qualité de la récolte intermédiaire ivoirienne persistent : 5% à 6% des fèves sont jugées de mauvaise qualité, contre 1% habituellement. La récolte moyenne est estimée à 400,000 tonnes, en recul de -9% par rapport à l’an dernier. Néanmoins, la demande faiblit : les broyages du T1 2024 reculent en Amérique du Nord (-2.5%), en Europe (-3.7%) et en Asie (-3.4%). Les grands chocolatiers (Hershey, Mondelez, Barry Callebaut) réduisent leurs prévisions, invoquant la flambée des prix et la pression tarifaire.
Impact pour l’Afrique de l’Ouest
Le retour des pluies apporte un soulagement agronomique mais pèse sur les prix à court terme. Toutefois, les inquiétudes persistantes sur la qualité de la récolte ivoirienne, les signes de ralentissement des exportations et le déficit structurel mondial pour 2023/24 (-494,000 tonnes, le plus fort depuis 60 ans) limitent la baisse. L’ICCO prévoit un surplus pour 2024/25 (+142,000 tonnes), mais à confirmer selon la météo et la qualité des prochaines récoltes.</t>
  </si>
  <si>
    <t>stocks ICE, pluie Afrique de l’Ouest, qualité mi-récolte, broyages en baisse, exportations Côte d’Ivoire, déficit ICCO, demande chocolat</t>
  </si>
  <si>
    <t>Les pluies soutiennent les cultures mais renforcent une pression baissière à court terme, malgré un contexte structurel toujours tendu.</t>
  </si>
  <si>
    <t xml:space="preserve">La dynamique des prix du cacao est mixte, influencée par une potentielle augmentation de la production en Côte d'Ivoire et au Ghana, et par des projections de baisse de demande. Les prévisions de la saison 2023/24 indiquent une réduction significative de production en Côte d'Ivoire, avec une production projetée à 1.75 MMT. Les stocks sont également en baisse, se situant à un niveau bas de trois ans.
</t>
  </si>
  <si>
    <t xml:space="preserve">cacao, prix du cacao, production de cacao, demande de cacao, stocks de cacao, Afrique de l'Ouest
</t>
  </si>
  <si>
    <t>La fluctuation des prix due à divers facteurs économiques et climatiques pourrait affecter les profits des producteurs et exportateurs de cacao en Afrique de l’Ouest.</t>
  </si>
  <si>
    <t>Les prix du cacao ont fortement rebondi lundi, avec un gain de +8,63% à New York et +3,69% à Londres, portés par des signes de ralentissement des exportations de la Côte d’Ivoire. Bien que les volumes cumulés depuis le 1er octobre atteignent 1,679 MMT (+6,9% vs 2023), le rythme s’est nettement tassé depuis décembre (+35% à l’époque). Les pluies actuelles entravent la récolte intermédiaire, limitant les sorties de fèves.
La qualité de cette récolte est également préoccupante : les transformateurs rejettent certains chargements, en raison de 5% à 6% de fèves de mauvaise qualité par camion, contre seulement 1% lors de la grande récolte. Rabobank attribue cela à la pluviométrie tardive ayant ralenti le développement des cabosses. Le volume attendu de la récolte intermédiaire est de 400,000 MT, en baisse de -9% sur un an.
Les fondamentaux restent néanmoins contrastés : les stocks ICE ont rebondi à 2,363,861 bags (plus haut de 9 mois), et les broyages mondiaux du T1 sont en recul de 2,5% à -3,7% selon les régions. La demande est également pénalisée par des prix élevés et des incertitudes douanières : Hershey et Mondelez ont enregistré des ventes en baisse et prévoient des hausses de prix. Malgré cela, le déficit mondial 2023/24 a été révisé par l’ICCO à -494,000 MT, plus important que prévu.</t>
  </si>
  <si>
    <t>Côte d’Ivoire, récolte intermédiaire, qualité, stocks ICE, ICCO, grindings, demande, déficit, pluie, exportations</t>
  </si>
  <si>
    <t>Le ralentissement des exportations ivoiriennes et la faible qualité de la récolte intermédiaire soutiennent les prix malgré une demande affaiblie.</t>
  </si>
  <si>
    <t>Les prix du cacao poursuivent leur rebond cette semaine, portés par les inquiétudes sur l’offre en provenance de la Côte d’Ivoire. Bien que les exportations depuis octobre atteignent 1,679 MMT, soit une hausse de +6,9% par rapport à l’an dernier, elles marquent un net ralentissement après une croissance de +35% en décembre. Les fortes pluies actuelles perturbent la récolte intermédiaire et freinent les activités des planteurs. Cette situation, combinée à la baisse des exportations nigérianes en avril (-11%, soit 18 561 MT), contribue à renforcer les tensions sur l’offre.Malgré ces tensions, plusieurs éléments pèsent sur les prix. D’une part, les stocks suivis par l’ICE aux États-Unis ont fortement rebondi, atteignant 2 363 861 sacs, un sommet de 9,25 mois, contre 1 263 493 sacs en janvier. D’autre part, la demande reste faible, affectée par les prix élevés et les craintes liées aux droits de douane. Les ventes de géants du chocolat comme Hershey (-14% au T1), Barry Callebaut ou Mondelez sont en baisse, et les coûts à venir estimés entre 15 et 20 millions USD aggravent les perspectives. Les broyages de fèves confirment ce ralentissement, en baisse sur tous les continents au T1 : -2,5% en Amérique du Nord, -3,7% en Europe, -3,4% en Asie. La qualité médiocre de la récolte intermédiaire ivoirienne (avril-septembre), affectée par l’arrivée tardive des pluies, est une autre source de préoccupation. Environ 5 à 6% des fèves par camion sont rejetées, contre 1% habituellement. La récolte est estimée à 400 000 MT, en baisse de -9% sur un an. À moyen terme, le déficit mondial attendu pour 2023/24, révisé par l’ICCO à -494 000 MT, pèse toujours, bien que l’organisation anticipe un retour à l’excédent (+142 000 MT) en 2024/25, porté par une hausse prévue de la production mondiale de +7,8%.</t>
  </si>
  <si>
    <t>Côte d’Ivoire, récolte intermédiaire, exportations cacao, stocks ICE, qualité fèves, demande chocolat, broyages, ICCO, déficit mondial, excédent 2024/25</t>
  </si>
  <si>
    <t>Ralentissement des exportations et qualité dégradée en Côte d’Ivoire soutiennent les prix malgré la faiblesse de la demande mondiale.</t>
  </si>
  <si>
    <t>Cette semaine en Afrique de l'Ouest, les conditions climatiques variable entre pluies et soleil devrait favoriser la croissance du cacao. Des précipitations sont prévues, ce qui pourrait engendrer des craintes d'un excès d'eau, mais globalement, le climat devrait aider à une bonne récolte de cacao. Les agriculteurs prévoient une récolte abondante et de qualité, malgré un approvisionnement actuel en cacao serré.</t>
  </si>
  <si>
    <t>conditions climatiques, récolte de cacao, Côte d'Ivoire, précipitations, approvisionnement serré</t>
  </si>
  <si>
    <t>L'alternance bénéfique entre conditions humides et sèches accentue les perspectives d'une récolte abondante et de haute qualité, renforçant le potentiel des exportations de la région.</t>
  </si>
  <si>
    <t>La production de cacao en Afrique de l'Ouest bénéficie actuellement d'un climat mixte, alternant pluies et soleil, favorisant ainsi la croissance des cabosses. Des conditions sèches réduisent les maladies, et des précipitations régulières dans les prochains jours sont prévues. Le marché reste tendu, mais l'abondance prévue des cabosses préfigure une récolte de qualité.</t>
  </si>
  <si>
    <t>cacao, Afrique de l'Ouest, précipitations, récolte, marché</t>
  </si>
  <si>
    <t>L'alternance de conditions humides et sèches augmente potentiellement la qualité et le volume du cacao en Afrique de l'Ouest, bénéfique pour les producteurs.</t>
  </si>
  <si>
    <t>Les prix du cacao ont terminé en baisse mercredi, avec le NY cocoa à -0,76% et le London cocoa à -0,68%, malgré une ouverture en hausse. Ce recul s’explique par un regain d’optimisme concernant les récoltes ouest-africaines, soutenu par des pluies récentes favorables en Côte d’Ivoire et au Ghana. Cette amélioration des conditions météorologiques pèse sur les prix, alors que les stocks surveillés par l’ICE aux États-Unis ont grimpé à un sommet de 2,36 millions de sacs, contre un point bas de 1,26 million en janvier. Les prix restent néanmoins soutenus par plusieurs facteurs haussiers :
– Les exportations de cacao nigérian ont chuté de -29% en mai (à 14 110 MT), confirmant une tendance globale de limitation de l’offre.
– En Côte d’Ivoire, bien que les expéditions cumulées soient en hausse de +6,9% sur l’année, elles marquent un net ralentissement depuis les pics de décembre (+35% à l’époque).
– Des pluies excessives perturbent actuellement la récolte intermédiaire, déjà affectée par un déficit qualitatif : 5 à 6% des fèves sont jugées de mauvaise qualité contre 1% habituellement. La mi-récolte devrait totaliser 400 000 MT, soit -9% par rapport à l’an dernier. Malgré des stocks en hausse et une demande industrielle en recul (baisse des broyages en Q1 : -2,5% en Amérique du Nord, -3,7% en Europe, -3,4% en Asie), la combinaison d’un déficit historique estimé à -494 000 MT pour 2023/24 et de problèmes qualitatifs persistants en Côte d’Ivoire confère toujours un certain soutien au marché. Toutefois, les perspectives pour 2024/25 s’annoncent plus équilibrées, avec une prévision de production mondiale en hausse de +7,8%, soit 4,84 MMT, et un retour anticipé à un excédent de 142 000 MT.</t>
  </si>
  <si>
    <t>stocks ICE, Côte d’Ivoire, mid-crop, qualité fèves, Nigeria export, ICCO déficit, grinding Q1, pluie cacao, 2024/25 surplus</t>
  </si>
  <si>
    <t>Le ralentissement des exportations et les problèmes qualitatifs ivoiriens contrebalancent les effets baissiers des pluies récentes et du rebond des stocks, soutenant les prix à court terme.</t>
  </si>
  <si>
    <t>Les prix du cacao ont rebondi jeudi, le contrat NY septembre clôturant en hausse de +345 USD (+3,97%) et le contrat Londres juillet de +202 GBP (+3,35%). Ce regain s’explique par les inquiétudes sur la baisse des approvisionnements en provenance du Ghana, dont le Cocobod a revu à la baisse ses prévisions de production pour 2024/25 à 600 000 tonnes, contre 617 500 tonnes précédemment. Bien que les récentes pluies en Afrique de l’Ouest soient globalement favorables aux cultures, elles n’effacent pas les effets persistants de la sécheresse qui touche toujours plus d’un tiers du Ghana et de la Côte d’Ivoire. Malgré un rebond des stocks surveillés par l’ICE aux États-Unis (à un sommet de 2,36 millions de sacs, contre 1,26 million en janvier), d’autres facteurs soutiennent les prix : les exportations nigérianes de mai ont chuté de 29% sur un an, et la mi-récolte ivoirienne souffre d’une qualité dégradée (avec 5 à 6% des fèves jugées de mauvaise qualité). Les livraisons ivoiriennes progressent de +6,9% cette saison, mais bien en retrait du rythme de fin 2023. À cela s’ajoutent les inquiétudes sur la demande, en berne : Barry Callebaut, Hershey et Mondelez rapportent tous des ventes inférieures aux attentes, sur fond de prix élevés et de pressions tarifaires. Les broyages du T1 2024 affichent tous des reculs sur les trois grandes zones géographiques (NAFTA, Europe, Asie).</t>
  </si>
  <si>
    <t>Ghana, Côte d’Ivoire, production cacao, exportations Nigeria, qualité fèves, stocks ICE, broyages, déficit mondial, ICCO, consommation</t>
  </si>
  <si>
    <t>Révision baissière de la production ghanéenne et qualité faible de la mi-récolte ivoirienne soutiennent les prix à court terme malgré une demande en recul.</t>
  </si>
  <si>
    <t>Les cours du cacao ont clôturé en baisse vendredi à New York (-1,33%) et à Londres (-0,72%), affectés par un rebond du dollar qui a déclenché des ventes de liquidation. Cette baisse intervient malgré une réduction des prévisions de production au Ghana, désormais estimée à seulement 600 000 tonnes pour 2024/25, contre 617 500 tonnes précédemment. Les cours restent sous pression depuis plusieurs semaines, en partie à cause des pluies récentes en Afrique de l’Ouest, qui bénéficient aux cultures et limitent les tensions haussières. Les fondamentaux restent contrastés. D’un côté, les stocks suivis par l’ICE aux États-Unis ont rebondi à un plus haut de 2,36 millions de sacs, après être tombés à leur plus bas niveau en 21 ans fin janvier, ce qui pèse sur les prix. D’un autre côté, les exportations de mai du Nigeria ont chuté de 29% en glissement annuel, et les expéditions de fèves depuis la Côte d’Ivoire restent en progression annuelle de 6,9%, mais ralentissent par rapport au rythme de +35% observé en décembre. Les inquiétudes liées à la qualité de la récolte intermédiaire en Côte d’Ivoire s’intensifient : les transformateurs signalent des taux de fèves de mauvaise qualité de 5 à 6%, contre seulement 1% durant la grande récolte, en raison de pluies tardives. La récolte intermédiaire ivoirienne est estimée à 400 000 tonnes, en recul de 9% sur un an. Par ailleurs, la demande souffre des prix élevés et des incertitudes tarifaires : Barry Callebaut, Hershey et Mondelez ont tous rapporté une baisse des ventes au premier trimestre. Le broyage de fèves a baissé de -2,5% en Amérique du Nord, -3,7% en Europe et -3,4% en Asie. Malgré les prévisions d’une reprise de la production mondiale en 2024/25 (+7,8%, à 4,84 MMT), les récoltes en Afrique de l’Ouest continuent de souffrir de conditions climatiques instables et de problèmes de qualité, ce qui renforce l’attention portée aux petits exportateurs comme le Nigeria. Les prix pourraient rester volatils, entre soutien lié à l’offre tendue en Afrique de l’Ouest et pression due à la faiblesse de la demande mondiale.</t>
  </si>
  <si>
    <t>prix cacao, Ghana, Côte d’Ivoire, production, qualité fèves, stocks ICE, grinding, demande mondiale, pluie Afrique de l’Ouest, déficit ICCO</t>
  </si>
  <si>
    <t>Prévisions réduites et qualité dégradée en Côte d’Ivoire maintiennent un soutien haussier sur fond de demande en baisse.</t>
  </si>
  <si>
    <t xml:space="preserve">Récents retracements météorologiques favorables au Ghana et en Côte d'Ivoire. Prévisions de hausse prévue pour la production de cacao à 600,000 tonnes dans ces régions en 2024/25, bien que ce soit le deuxième niveau le plus bas depuis 2004. Le marché est soutenu par les retards de livraison des saisons précédentes.
</t>
  </si>
  <si>
    <t xml:space="preserve">cacao, marché, production, COCOBOD, Ghana, Afrique de l'Ouest
</t>
  </si>
  <si>
    <t>L'augmentation progressive de la production de cacao en Afrique de l'Ouest stabilise le marché et améliore les perspectives économiques régionales.</t>
  </si>
  <si>
    <t>Les prix du cacao ont évolué de manière contrastée ce lundi : le contrat ICE NY septembre a progressé de +0,89%, tandis que le contrat ICE Londres a reculé de -1,30%. La baisse du dollar a soutenu un mouvement de couverture de positions vendeuses à New York, alors que la vigueur de la livre sterling a pénalisé les cotations à Londres. Les fondamentaux offrent un soutien haussier :1. En Côte d’Ivoire, les expéditions ont progressé de +6,8% sur un an, mais cette dynamique ralentit nettement par rapport à décembre (+35%), en lien avec des pluies abondantes qui perturbent la récolte intermédiaire. La qualité du cacao ivoirien est également préoccupante, avec 5% à 6% des fèves jugées de mauvaise qualité, contre 1% habituellement.
2. Au Ghana, la production 2024/25 a été revue en baisse à 600 000 tonnes, contre 617 500 précédemment. 3. Les exportations nigérianes de mai ont chuté de -29% sur un an à 14 110 tonnes.
L’ICCO a revu à la hausse le déficit mondial 2023/24 à -494 000 tonnes, le plus élevé depuis plus de 60 ans. La production mondiale a baissé de -13,1% à 4,380 millions de tonnes, et le ratio stocks/broyage atteint un plancher de 46 ans (27,0%). Néanmoins, pour 2024/25, un excédent de 142 000 tonnes est anticipé, avec une production en hausse de +7,8%.
Les conditions climatiques difficiles, la baisse de qualité de la récolte intermédiaire et les révisions baissières des prévisions de production soutiennent les prix à court terme. Toutefois, la remontée des stocks ICE (à 2,36 millions de sacs, un plus haut de 9 mois) et la faiblesse de la demande mondiale (baisse des ventes Hershey, Mondelez et du broyage Q1 : -2,5% en Amérique du Nord, -3,7% en Europe, -3,4% en Asie) pourraient peser sur les cours si la production redémarre comme prévu.</t>
  </si>
  <si>
    <t>Côte d’Ivoire, Ghana, Nigeria, production, déficit, ICCO, grindings, qualité, pluie, cacao, récolte intermédiaire, stock ICE, demande, tarifs, Hershey, Mondelez</t>
  </si>
  <si>
    <t>Qualité en baisse et offre perturbée en Afrique de l’Ouest soutiennent les prix à court terme, malgré une reprise des stocks et une demande affaiblie.</t>
  </si>
  <si>
    <t>Les cours du cacao ont lourdement chuté mardi, avec une baisse de -7,59% à New York et de -4,53% à Londres. Cette correction est principalement liée à des anticipations de production plus élevée au Ghana : le Cocobod prévoit 650 000 MT pour 2025/26, en hausse de +8,3% par rapport à 2024/25. La reprise des stocks de cacao ICE aux États-Unis accentue cette pression baissière, atteignant un sommet de 2,36 millions de sacs, contre un plus bas de 1,26 million en janvier. Néanmoins, le marché reste soutenu par des inquiétudes sur l’offre en provenance de la Côte d’Ivoire, où 1,698 MMT ont été expédiées entre octobre et fin juin, soit +6,8% sur un an, mais bien en deçà du rythme observé en décembre. Des pluies importantes perturbent actuellement la récolte intermédiaire. Le Nigeria a également signalé une forte baisse de ses exportations en mai (-29% à 14 110 MT), ajoutant aux tensions sur l’offre globale.</t>
  </si>
  <si>
    <t>cacao, Ghana, Côte d’Ivoire, Nigeria, stocks ICE, déficit ICCO, récolte intermédiaire, qualité, broyage, demande, prix</t>
  </si>
  <si>
    <t>Anticipation d’une production plus élevée au Ghana et stocks en hausse provoquent une pression baissière immédiate sur les prix malgré des tensions persistantes sur l’offre ouest-africaine.</t>
  </si>
  <si>
    <t>Les prix du cacao ont poursuivi leur chute mercredi, atteignant des plus bas d’une semaine à New York et d’une semaine et demie à Londres. Cette baisse prolonge celle de mardi, alimentée par les prévisions haussières de production au Ghana : la Cocoa Board anticipe une hausse de +8,3% pour 2025/26, à 650 000 tonnes, contre 600 000 tonnes en 2024/25. Parallèlement, les stocks suivis par l’ICE aux États-Unis ont grimpé à un sommet de 2 363 861 sacs, contre 1 263 493 sacs en janvier, accentuant la pression baissière. Malgré ces éléments négatifs, plusieurs facteurs soutiennent toujours les prix : en Côte d’Ivoire, les exportations cumulées depuis octobre atteignent 1,698 MMT, en hausse de +6,8% sur un an, mais bien en retrait par rapport à la progression de +35% observée en décembre. Les pluies perturbent la récolte intermédiaire, estimée à seulement 400 000 tonnes, en baisse de -9% sur un an. De plus, les critiques sur la qualité des fèves se multiplient, avec 5 à 6% des volumes jugés impropres contre 1% lors de la grande récolte.</t>
  </si>
  <si>
    <t>Ghana, Côte d’Ivoire, stocks ICE, pluie, mid-crop, qualité, grindings, ICCO, excédent, déficit</t>
  </si>
  <si>
    <t>Les prix du cacao ont poursuivi leur baisse jeudi, avec le contrat septembre ICE NY clôturant en recul de -1,51% à un plus bas de 2,5 mois et le contrat ICE Londres à un plus bas de 7,5 mois. Cette pression baissière s’explique par des anticipations haussières de production au Ghana, où le COCOBOD prévoit une hausse de +8,3% en 2025/26, atteignant 650 000 tonnes. Parallèlement, les stocks certifiés ICE aux États-Unis ont atteint un sommet de 2 363 861 sacs le 18 juin, renforçant le sentiment baissier du marché. Malgré les facteurs baissiers liés aux stocks et à la demande, plusieurs éléments continuent de soutenir les prix à la baisse. Les exportations cumulées de la Côte d’Ivoire ont progressé de +6,8% sur la campagne actuelle, mais cette dynamique ralentit comparé à la forte hausse de +35% en décembre. Les pluies perturbent la récolte intermédiaire, et des inquiétudes persistent sur la qualité : entre 5% et 6% des fèves sont jugées de mauvaise qualité, contre seulement 1% lors de la grande récolte. En parallèle, les exportations nigérianes de mai ont chuté de -29%, et plus d’un tiers des régions productrices d’Afrique de l’Ouest restent affectées par la sécheresse.
Côté demande, les signaux restent faibles. Hershey, Barry Callebaut et Mondelez rapportent tous un recul des ventes au T1, lié à la hausse des prix et à l’incertitude tarifaire. Le broyage de cacao a reculé sur tous les continents au T1 : -2,5% en Amérique du Nord, -3,7% en Europe et -3,4% en Asie.</t>
  </si>
  <si>
    <t>cacao, Ghana, Côte d’Ivoire, mi-récolte, qualité fèves, stocks ICE, grindings, déficit ICCO, surplus 2024/25, demande chocolat, prix chocolat</t>
  </si>
  <si>
    <t>Les perspectives de surplus mondial et la faiblesse de la demande accentuent la pression baissière sur les prix malgré les problèmes de qualité en Côte d’Ivoire.</t>
  </si>
  <si>
    <t>Les prix du cacao ont poursuivi leur chute cette semaine, atteignant un plus bas de 2,5 mois à New York et de 7,5 mois à Londres. Cette tendance baissière est alimentée par les prévisions de la Ghana Cocoa Board annonçant une hausse de +8,3 % de la production pour 2025/26 (650 000 t contre 600 000 t), et par la montée des stocks de cacao surveillés par l’ICE aux États-Unis, atteignant un pic de 2,36 millions de sacs au 18 juin. Malgré ces signaux baissiers, des inquiétudes persistent sur l’offre en provenance de Côte d’Ivoire. Les livraisons de fèves depuis octobre atteignent 1,698 Mt (+6,8 % y/y), mais la dynamique ralentit. Les pluies récentes perturbent la récolte intermédiaire, tandis que la qualité de cette récolte est jugée médiocre par les transformateurs, avec 5–6 % de fèves défectueuses (contre 1 % habituellement). La récolte intermédiaire devrait chuter de -9 % à 400 000 t. Par ailleurs, les exportations nigérianes ont plongé de -29 % y/y en mai à 14 110 t. Côté demande, les données de broyage du T1 sont décevantes :
– Amérique du Nord : -2,5 % à 110 278 t
– Europe : -3,7 % à 353 522 t
– Asie : -3,4 % à 213 898 t
Les industriels comme Barry Callebaut, Hershey et Mondelez signalent une baisse des ventes, liée à la hausse des prix et aux incertitudes tarifaires.</t>
  </si>
  <si>
    <t>prix cacao, Ghana, Côte d’Ivoire, stocks ICE, qualité fèves, grindings, Barry Callebaut, ICCO, déficit mondial, production 2024/25</t>
  </si>
  <si>
    <t>L’amélioration anticipée de la production mondiale pèse sur les prix malgré une offre ivoirienne de qualité dégradée et des perturbations liées aux pluies.</t>
  </si>
  <si>
    <t>Les prix du cacao ont évolué de manière contrastée lundi : le contrat de septembre à New York a progressé de +1,22 %, tandis que le contrat de Londres a chuté de -1,20 %, atteignant un creux de 8 mois. Cette baisse en Europe est liée à une demande de plusieurs États membres de l’UE de repousser l’application de nouvelles règles anti-déforestation, ce qui pourrait permettre la poursuite des importations en provenance de pays comme la Côte d’Ivoire et le Brésil. À New York, la reprise des cours est alimentée par des signes de ralentissement des exportations ivoiriennes : les expéditions atteignent 1,71 MMT depuis octobre, soit une hausse de +6,2 % sur un an, mais bien inférieure aux niveaux précédents. Des pluies abondantes perturbent la récolte intermédiaire et empêchent les agriculteurs d’accéder aux champs. Le marché reste néanmoins sous pression à cause de signaux de reprise de la production mondiale, notamment au Ghana, où la récolte 2025/26 est attendue en hausse de +8,3 % à 650 000 t. Les stocks suivis par l’ICE aux États-Unis ont récemment atteint un pic de 10 mois à 2,36 millions de sacs, renforçant le sentiment baissier. Du côté de la demande, les transformateurs réduisent leurs achats face aux prix élevés et à l’incertitude tarifaire : les broyages ont reculé en Q1 dans toutes les grandes régions (Europe : -3,7 %, Asie : -3,4 %, Amérique du Nord : -2,5 %). Malgré ces freins, le déficit mondial en 2023/24 reste estimé à -494 000 t, un record depuis 60 ans, même si un surplus est attendu pour 2024/25.</t>
  </si>
  <si>
    <t>prix cacao, Côte d’Ivoire, Ghana, récolte intermédiaire, qualité fèves, stocks ICE, broyage, ICCO, déficit, UE déforestation, demande chocolat, pluie, exportations</t>
  </si>
  <si>
    <t>Les inquiétudes sur la qualité ivoirienne soutiennent les cours à court terme, mais la perspective d’un surplus mondial en 2024/25 limite le potentiel haussier.</t>
  </si>
  <si>
    <t>Les cours du cacao ont reculé mardi, le contrat NY septembre (CCU25) perdant -1.34% et le contrat Londres (CAU25) -0.77%, sous l’effet d’un dollar américain plus fort. Toutefois, la baisse à Londres a été limitée par la faiblesse de la livre sterling. Ce repli s’inscrit dans une tendance baissière entamée depuis un mois, alimentée par des anticipations de hausse de la production mondiale. Le Ghana prévoit une récolte de 650 000 t en 2025/26 (+8.3% sur un an), tandis que l’UE pourrait reporter l’application de règles anti-déforestation, permettant des importations plus souples depuis des pays comme la Côte d’Ivoire et le Brésil. Des éléments soutiennent malgré tout les prix, notamment le ralentissement des exportations ivoiriennes : 1,71 Mt ont été expédiées depuis octobre (+6.2% sur un an), mais la dynamique faiblit par rapport aux pics de décembre. De fortes pluies perturbent la récolte intermédiaire. En parallèle, des inquiétudes croissent sur la qualité du cacao de mi-saison en Côte d’Ivoire : 5-6% des fèves sont jugées impropres, contre 1% habituellement. La récolte moyenne attendue est de 400 000 t, soit -9% par rapport à l’an dernier. Côté stocks, les inventaires US supervisés par l’ICE restent élevés (2,31 M sacs), facteur baissier.</t>
  </si>
  <si>
    <t>cacao, Côte d’Ivoire, Ghana, stocks, déforestation, qualité, exportations, demande, grindings, ICCO</t>
  </si>
  <si>
    <t>Rebond incertain des prix malgré des soucis d’offre en Afrique de l’Ouest, car la demande reste faible et un excédent mondial se profile pour 2024/25.</t>
  </si>
  <si>
    <t>Les prix du cacao rebondissent en raison d’une pénurie de poudre de cacao, liée à une réduction des activités de broyage, tandis que les inquiétudes persistent sur la qualité de la récolte intermédiaire en Côte d’Ivoire. Les fondamentaux à moyen terme restent fragilisés par la faiblesse de la demande, des stocks élevés aux États-Unis et une hausse attendue de la production mondiale en 2024/25.</t>
  </si>
  <si>
    <t>cocoa powder shortage, Côte d’Ivoire, mid-crop quality, Ghana crop forecast, inventories, grinding, tariffs, consumer demand, ICCO deficit</t>
  </si>
  <si>
    <t>La pénurie de poudre de cacao provoque une hausse technique des prix à court terme, mais le marché reste vulnérable à moyen terme en raison des stocks élevés et d’une production mondiale en reprise.</t>
  </si>
  <si>
    <t>Les prix du cacao ont chuté fortement jeudi, le contrat ICE NY perdant -3,78% et ICE Londres -4,57%, sous l’effet de craintes sur la demande mondiale. Barry Callebaut a abaissé pour la deuxième fois en trois mois ses prévisions de ventes, citant la volatilité des prix et la chute des volumes du T3, la plus forte en 10 ans. Côté offre, la Côte d’Ivoire enregistre une progression modérée des expéditions (+6,2%) sur l’année mais un ralentissement net depuis décembre. Les récoltes intermédiaires sont perturbées par la pluie et une qualité jugée médiocre (5-6% de fèves rejetées). L’ICCO maintient un déficit mondial record de -494 000 t en 2023/24, mais prévoit un surplus de +142 000 t pour 2024/25 grâce à une production attendue en hausse de +7,8%.</t>
  </si>
  <si>
    <t>chute des prix, Barry Callebaut, demande en baisse, qualité faible, Côte d’Ivoire, grindings en recul, ICCO, surplus attendu, production Ghana, stocks US élevés</t>
  </si>
  <si>
    <t>Chute brutale des prix liée à un affaiblissement persistant de la demande industrielle, malgré des tensions toujours présentes sur la qualité et le climat ivoirien.</t>
  </si>
  <si>
    <t>Les prix du cacao ont terminé la semaine en ordre dispersé : le contrat septembre à New York a progressé de +1.46%, tandis que le contrat équivalent à Londres a reculé légèrement de -0.09%, atteignant un plus bas de 8,5 mois. Cette reprise modeste à New York est attribuée à des rachats de positions vendeuses avant le week-end. Le marché reste sous pression en raison d’inquiétudes persistantes sur la demande mondiale. Barry Callebaut a réduit une nouvelle fois ses prévisions de volumes annuels, mentionnant une volatilité excessive des prix du cacao. Les fabricants de chocolat Hershey et Mondelez ont également signalé une baisse des ventes au T1, en lien avec la hausse des prix et l’incertitude économique. Les broyages de fèves sont en recul dans toutes les grandes régions : -2.5% en Amérique du Nord, -3.7% en Europe, -3.4% en Asie. Côté offre, la Ghana Cocoa Board anticipe une hausse de +8.3% de la production pour 2025/26 (650,000 MT). Les stocks ICE aux États-Unis restent élevés (2,328,739 sacs), contribuant à la pression baissière. En revanche, les exportations de la Côte d’Ivoire ralentissent (+6.2% seulement depuis octobre, contre +35% en décembre), et les pluies abondantes compliquent la récolte de mi-saison. Des problèmes de qualité sur cette mi-récolte sont aussi rapportés : 5-6% de fèves de mauvaise qualité contre 1% habituellement.</t>
  </si>
  <si>
    <t>cacao, Côte d’Ivoire, Ghana, Barry Callebaut, grindings, déficit ICCO, qualité fèves, pluie, stocks ICE, demande chocolat</t>
  </si>
  <si>
    <t>La faiblesse de la demande pèse toujours sur les cours, mais les perturbations en Côte d’Ivoire limitent temporairement la pression baissière.</t>
  </si>
  <si>
    <t>Les prix du cacao ont fortement rebondi lundi, soutenus par un ralentissement des exportations de la Côte d’Ivoire. Le volume expédié depuis octobre atteint 1,73 MMT, en hausse de +6,8 % par rapport à l’an dernier, mais bien en retrait du rythme de +35 % observé en décembre. Les pluies intenses perturbent la récolte intermédiaire en cours, empêchant les planteurs d’accéder à leurs fermes. Dans le même temps, les inquiétudes liées à la demande restent vives. Barry Callebaut a abaissé ses prévisions de ventes annuelles pour la deuxième fois en trois mois, pointant la volatilité extrême des prix du cacao et une forte contraction de son activité au troisième trimestre.Malgré ce rebond technique, les prix restent sous pression après sept semaines de baisse. L’abondance de l’offre pèse, notamment avec la projection de la Cocobod d’une récolte ghanéenne en hausse de +8,3 % en 2025/26 à 650 000 tonnes. Les stocks ICE aux États-Unis sont également à un pic de 10 mois avec 2,338,724 sacs enregistrés lundi.
Du côté qualitatif, les fèves de mi-récolte ivoiriennes continuent d’inquiéter les transformateurs, avec 5 à 6 % de fèves jugées de mauvaise qualité dans chaque chargement (contre 1 % pour la récolte principale). Cette dégradation est attribuée aux pluies tardives ayant freiné la croissance des cabosses. La récolte intermédiaire est estimée à 400 000 tonnes, en recul de -9 % sur un an.</t>
  </si>
  <si>
    <t>Côte d’Ivoire, Ghana, Barry Callebaut, mi-récolte, qualité fèves, stocks ICE, grindings, pluie, excédent 2025, demande chocolat</t>
  </si>
  <si>
    <t>Qualité dégradée et volumes en baisse en Côte d’Ivoire apportent un soutien fragile aux prix face à la faiblesse de la demande et à l’abondance attendue au Ghana.</t>
  </si>
  <si>
    <t>Les cours du cacao ont fortement chuté mardi, avec le contrat septembre ICE NY en baisse de -4,86% et le contrat septembre ICE Londres en recul de -2,85%. Cette baisse s’explique principalement par une détérioration des perspectives de demande, alors que le Malaysian Cocoa Board a signalé un effondrement de -22% en glissement annuel des volumes de transformation de fèves de cacao au T2. Les opérateurs attendent avec prudence les rapports de broyage du deuxième trimestre attendus jeudi, dans un contexte où ceux du T1 étaient déjà en repli significatif en Amérique du Nord (-2,5%), en Europe (-3,7%) et en Asie (-3,4%). L’offre reste globalement bien orientée, avec une amélioration de la météo en Côte d’Ivoire et au Ghana, bien que des conditions moins favorables persistent au Nigeria et au Cameroun. Les exportations ivoiriennes atteignent 1,73 MMT depuis le début de la campagne, en hausse de +6,8% sur un an, mais bien en deçà de la hausse exceptionnelle de +35% observée en décembre. En parallèle, le Ghana prévoit une production en hausse de +8,3% en 2025/26, atteignant 650 000 T, ce qui exerce une pression baissière sur les prix. Du côté des stocks, les inventaires ICE aux États-Unis ont atteint un pic de 2 363 861 sacs au 18 juin, restant élevés à 2 336 040 sacs ce mardi. En soutien partiel aux prix, la qualité médiocre de la récolte intermédiaire en Côte d’Ivoire suscite des inquiétudes : environ 5-6% des fèves de chaque camion sont jugées de mauvaise qualité, contre 1% en campagne principale, ce qui est attribué aux pluies tardives ayant perturbé le développement des cabosses.</t>
  </si>
  <si>
    <t>cacao, broyage T2, Côte d’Ivoire, Ghana, stocks ICE, qualité mi-récolte, Barry Callebaut, production, demande, ICCO</t>
  </si>
  <si>
    <t>Effondrement du broyage asiatique au T2 et anticipation d’un excédent en 2024/25 amplifient les signaux baissiers à court terme malgré un déficit historique en 2023/24.</t>
  </si>
  <si>
    <t>Les prix du cacao ont de nouveau chuté mercredi, avec une baisse de -3.11% à New York et de -2.80% à Londres. Le marché reste très sensible à la faiblesse de la demande en amont des publications des données de broyage du deuxième trimestre. Le consensus anticipe une baisse de -5% des broyages européens, dans la continuité des chiffres négatifs publiés en Malaisie mardi (-22% y/y). Déjà au premier trimestre, les broyages étaient en recul en Amérique du Nord (-2.5%), en Europe (-3.7%) et en Asie (-3.4%). L’offre reste globalement excédentaire à court terme, avec des conditions climatiques favorables en Côte d’Ivoire et au Ghana. Les exportations ivoiriennes atteignent 1.73 MMT depuis le 1er octobre, en hausse de +6.8% par rapport à l’année précédente, mais bien en deçà de la forte croissance observée en décembre (+35%). Les stocks ICE aux États-Unis continuent de grimper, atteignant 2.34 millions de sacs, proches d’un plus haut de 10 mois. De plus, le Ghana prévoit une hausse de sa production en 2025/26 à 650,000 MT (+8.3% y/y), ce qui renforce la pression baissière.</t>
  </si>
  <si>
    <t>broyage Q2, demande cacao, stocks ICE, Côte d’Ivoire, Ghana, qualité fèves, Barry Callebaut, pluie, mid-crop, Afrique de l’Ouest</t>
  </si>
  <si>
    <t>Baisse continue des prix sous l’effet combiné d’une faible demande industrielle et d’une offre ouest-africaine globalement excédentaire, malgré des problèmes de qualité.</t>
  </si>
  <si>
    <t>Le Conseil du Cacao de Malaisie et le Groupe des Fabricants de Cacao ont rapporté hier que le broyage de fèves de cacao de la nation a chuté de 22% en glissement annuel au deuxième trimestre. Étant le deuxième plus grand transformateur de cacao en Asie, cette nouvelle est perçue comme un indicateur que les chiffres du broyage du deuxième trimestre pour l'Asie, qui doivent être publiés demain, montreront également une baisse significative. Les données de broyage du deuxième trimestre pour l'Europe et l'Amérique du Nord sont également attendues demain. La question dans l'esprit des traders est de savoir dans quelle mesure la demande a été affectée par les prix élevés. Les chiffres du premier trimestre ont montré que le broyage en Europe a diminué de 3,7%, en Asie de 3,4% et en Amérique du Nord de 3,0% par rapport à l'année précédente. Le régulateur ghanéen du cacao, COCOBOD, a déclaré hier qu'une augmentation des maladies causée par des pluies prolongées et un manque de soleil pourrait entraîner une baisse modérée de la production pour 2025/26. Une association de fermiers ghanéens a averti la semaine dernière que des températures plus fraîches, des pluies excessives et un manque de soleil avaient réduit les rendements et augmenté le risque de maladies fongiques, y compris la maladie de la gousse noire. COCOBOD a mentionné qu'il avait intensifié les programmes de pulvérisation de masse et de contrôle des maladies. Les producteurs en Côte d'Ivoire et au Ghana ont indiqué à Bloomberg que les conditions étaient bonnes, mais ceux au Cameroun et au Nigeria se sont plaints du froid et/ou de trop de pluie.</t>
  </si>
  <si>
    <t xml:space="preserve">production de cacao, baisse de la demande, conditions climatiques, maladies fongiques, Asie, Afrique de l'Ouest, analyse de marché
</t>
  </si>
  <si>
    <t>Le déclin du broyage en Asie et les conditions climatiques défavorables en Afrique de l'Ouest pourraient réduire l'offre et augmenter la volatilité des prix du cacao.</t>
  </si>
  <si>
    <t>Les prix du cacao ont fortement chuté jeudi, avec une baisse de -4.32% à New York (plus bas de 8 mois) et de -5.10% à Londres (plus bas de 17 mois). La pression s’est accentuée après la publication des chiffres de broyage du deuxième trimestre, révélant une chute plus marquée que prévu de la demande mondiale. En Europe, les broyages ont reculé de -7.2% sur un an à 331,762 MT, au lieu des -5% attendus. En Asie, la baisse est encore plus nette avec un effondrement de -16.3% à 176,644 MT, le plus faible niveau pour un T2 depuis 8 ans. La demande mondiale reste sous pression, renforcée par les avertissements répétés du géant Barry Callebaut, qui annonce une baisse de -9.5% de ses ventes entre mars et mai, le pire trimestre en dix ans. Par ailleurs, les conditions climatiques sont favorables en Côte d’Ivoire et au Ghana, soutenant les perspectives de récolte. Les stocks américains sont proches d’un sommet de 10 mois à 2.35 millions de sacs, tandis que le Ghana prévoit une hausse de production de +8.3% pour la campagne 2025/26 (jusqu’à 650,000 MT). Les exportations ivoiriennes restent dynamiques avec 1.73 MMT expédiés à mi-juillet, en hausse de +6.8% sur un an.</t>
  </si>
  <si>
    <t>broyage Europe, broyage Asie, Barry Callebaut, stocks ICE, Côte d’Ivoire, Ghana, météo favorable, demande mondiale, cacao, prix</t>
  </si>
  <si>
    <t>Dégradation majeure de la demande mondiale face à une offre ouest-africaine toujours robuste : le marché entre en phase de correction prolongée.</t>
  </si>
  <si>
    <t>Les prix du cacao ont connu un fort rebond vendredi : +6.72% à New York et +5.10% à Londres. Ce sursaut est principalement lié à des rachats de positions vendeuses massives, déclenchés après la publication des broyages nord-américains du T2, qui n’ont reculé que de -2.8% à 101,865 MT, bien moins que les chutes observées en Europe (-7.2%) et en Asie (-16.3%). L’excès de positions vendeuses spéculatives à Londres a aussi contribué au rebond : les fonds détiennent désormais 6,361 positions nettes courtes, un record depuis plus de deux ans. Malgré ce rebond, la semaine a été fortement baissière, avec un plus bas de 8 mois à New York et de 17 mois à Londres. La demande mondiale reste préoccupante, illustrée par la révision à la baisse des ventes de Barry Callebaut (-9.5% sur mars-mai) et l’accumulation de stocks américains proches de leurs plus hauts en 10 mois. Côté offre, le Ghana prévoit une hausse de +8.3% de sa production en 2025/26 (à 650,000 MT), tandis que les expéditions ivoiriennes progressent de +6.8% depuis octobre. Néanmoins, la qualité de la mi-récolte ivoirienne reste préoccupante, avec un taux de fèves déclassées de 5-6%, lié aux pluies tardives. La mi-récolte est attendue à 400,000 MT, en baisse de -9% sur un an.</t>
  </si>
  <si>
    <t>broyage Q2, ICE NY, ICE Londres, Barry Callebaut, stocks ICE, spéculation, Côte d’Ivoire, Ghana, qualité mi-récolte, ICCO déficit</t>
  </si>
  <si>
    <t>Rebond technique lié à la couverture de positions vendeuses, mais les fondamentaux d’offre et de demande restent orientés à la baisse.</t>
  </si>
  <si>
    <t>Les prix du cacao ont rebondi nettement lundi : +4.56 % à New York et +3.80 % à Londres, poursuivant le mouvement de couverture de positions vendeuses entamé vendredi. Ce rally haussier est soutenu par un ralentissement du rythme des expéditions depuis la Côte d’Ivoire : les volumes expédiés atteignent 1.74 MMT depuis octobre, en hausse de +6.1 % sur un an mais bien en dessous du rythme de +35 % observé en décembre. La spéculation contribue aussi à la tension : les positions vendeuses nettes des fonds sur Londres ont atteint un pic de 6,361 contrats au 15 juillet, un record depuis deux ans. Le marché reste fragilisé par une demande mondiale atone. Les broyages T2 ont chuté de -7.2 % en Europe et de -16.3 % en Asie, des baisses bien supérieures aux attentes. Les broyages nord-américains sont moins affectés (-2.8 %). Le fabricant Barry Callebaut prévoit une baisse annuelle de ses volumes après une chute de -9.5 % sur le trimestre mars-mai. Les stocks américains restent proches de leur plus haut annuel avec 2,351,269 sacs. Du côté de l’offre, le Ghana prévoit une hausse de production de +8.3 % en 2025/26, à 650,000 MT. En Côte d’Ivoire, la qualité médiocre de la mi-récolte (déclassée à hauteur de 5-6 % vs 1 % habituellement) reste un facteur haussier. Cette mi-récolte est attendue en baisse à 400,000 MT, soit -9 % sur un an.</t>
  </si>
  <si>
    <t>ICE NY, ICE Londres, grindings T2, Barry Callebaut, spéculation, Côte d’Ivoire, Ghana, mi-récolte, ICCO, stocks ICE</t>
  </si>
  <si>
    <t>Rebond technique alimenté par la spéculation et la qualité médiocre des fèves ivoiriennes, mais les fondamentaux restent fragiles du côté de la demand</t>
  </si>
  <si>
    <t>Les prix du cacao ont clôturé en ordre dispersé mardi : New York a légèrement reculé de -0.09 %, tandis que Londres a progressé de +2.12 %. Le marché reste tiraillé entre des signes de faiblesse persistante de la demande et des éléments techniques haussiers comme les positions vendeuses spéculatives. La société Lindt a annoncé une baisse de ses marges pour 2024 à cause d’une chute plus marquée que prévu de ses ventes de chocolat au premier semestre, renforçant les craintes sur la consommation. Le soutien de lundi, lié à la lenteur des exportations ivoiriennes (+6.1 % y/y mais bien inférieur au rythme de +35 % de décembre), s’est atténué. Le marché reste sous pression. Les broyages T2 en Europe ont chuté de -7.2 % (331,762 MT) et ceux d’Asie de -16.3 %, le plus bas pour un T2 en 8 ans. Les broyages nord-américains reculent plus modérément (-2.8 %). Les stocks ICE aux États-Unis atteignent 2,368,141 sacs, un sommet de 10,5 mois. Barry Callebaut a déjà annoncé une baisse de -9.5 % de ses volumes sur le trimestre mars-mai. Les spéculateurs, très vendeurs sur Londres (6,361 positions nettes), pourraient soutenir les cours en cas de rachat massif.
La production ghanéenne attendue en hausse de +8.3 % à 650,000 MT pour 2025/26 reste baissière. La qualité de la mi-récolte ivoirienne est toujours un sujet de préoccupation avec 5 à 6 % des fèves jugées impropres à la transformation, contre 1 % habituellement.</t>
  </si>
  <si>
    <t>ICE NY, ICE Londres, grindings T2, Lindt, Barry Callebaut, spéculation, stocks ICE, Côte d’Ivoire, Ghana, ICCO</t>
  </si>
  <si>
    <t>Marché fragile, dominé par les inquiétudes sur la demande et des stocks record, mais volatilité haussière possible si les fonds rachètent massivement leurs positions vendeuses.</t>
  </si>
  <si>
    <t>Les prix du cacao ont fortement rebondi mercredi, avec New York en hausse de +3.57 % et Londres de +2.13 %, atteignant leurs plus hauts niveaux depuis 1,5 semaine. Ce rebond est lié à des craintes croissantes concernant un ralentissement des exportations de cacao en provenance de Côte d’Ivoire. Les dernières données indiquent un volume cumulé de 1.74 MMT exporté entre octobre et le 20 juillet, soit une hausse de +6.1 % par rapport à 2023, mais un net repli par rapport au rythme exceptionnel de décembre dernier. La forte position vendeuse nette des fonds sur Londres (plus de 6,361 positions) alimente un rally de couverture. Les inquiétudes structurelles sur la demande restent importantes. Les broyages Q2 ont fortement chuté : -7.2 % en Europe, -16.3 % en Asie, et -2.8 % en Amérique du Nord. Lindt a abaissé mardi ses prévisions de marge pour 2024 après des ventes décevantes, tandis que Barry Callebaut avait déjà alerté plus tôt ce mois-ci sur une baisse de ses ventes de -9.5 % sur mars-mai. Parallèlement, les stocks ICE aux États-Unis restent à un sommet de 10,5 mois avec 2,368,141 sacs.
La hausse attendue de la production au Ghana en 2025/26 (+8.3 %) exerce une pression baissière potentielle. Cependant, la qualité médiocre de la mi-récolte ivoirienne reste un facteur de soutien, avec jusqu’à 5 à 6 % des fèves jugées non conformes. Le déficit mondial révisé pour 2023/24 atteint -494,000 MT selon l’ICCO, un plus bas en 60 ans.</t>
  </si>
  <si>
    <t>Côte d’Ivoire, exportations, grindings Q2, Barry Callebaut, Lindt, spéculation, stocks ICE, Ghana, ICCO, qualité mi-récolte</t>
  </si>
  <si>
    <t>La couverture de positions vendeuses spéculatives et le ralentissement des expéditions ivoiriennes soutiennent les cours, malgré une demande mondiale toujours très affaiblie.</t>
  </si>
  <si>
    <t>Les prix du cacao ont fortement reculé jeudi : New York a chuté de -3.74 % et Londres de -2.23 %. Après une brève poussée vers des sommets de deux semaines, le marché a corrigé face à une détérioration continue de la demande mondiale. Les prévisions pessimistes de Lindt, après une baisse marquée de ses ventes au S1, et de Barry Callebaut, dont les ventes mars-mai ont chuté de -9.5 %, pèsent lourd sur les anticipations. Ces signaux confirment la pression de la hausse des prix sur la demande chocolat. Malgré un soutien temporaire dû au ralentissement des expéditions ivoiriennes (+6.1 % vs 2023 mais bien en dessous des pics de décembre), le marché reste dominé par des fondamentaux baissiers. Les broyages Q2 ont affiché des replis généralisés : -7.2 % en Europe, -16.3 % en Asie, et -2.8 % en Amérique du Nord. Les stocks ICE aux États-Unis ont atteint un sommet de 2,368,141 sacs, leur plus haut niveau depuis 10,5 mois. À Londres, une position nette vendeuse très élevée des fonds (6,361) pourrait encore provoquer des mouvements de rachat à court terme.</t>
  </si>
  <si>
    <t xml:space="preserve">
Lindt, Barry Callebaut, grindings Q2, Côte d’Ivoire, stocks ICE, Ghana Cocoa Board, déficit ICCO, mi-récolte ivoirienne, Rabobank</t>
  </si>
  <si>
    <t xml:space="preserve">
La faiblesse de la demande chocolatée mondiale continue de dominer les perspectives, malgré des inquiétudes sur la qualité de la récolte ivoirienne.</t>
  </si>
  <si>
    <t>Les prix du cacao ont rebondi vendredi, clôturant en forte hausse à New York (+2.52 %) et à Londres (+2.66 %). Le facteur principal de soutien est la météo défavorable en Afrique de l’Ouest, où des précipitations inférieures à la moyenne et des températures élevées risquent de compromettre le développement des cabosses pour la grande récolte d’octobre. La progression du jour est également nourrie par un contexte technique haussier, les fonds spéculatifs ayant fortement augmenté leur position vendeuse nette à Londres, désormais à un niveau record de 8,265 contrats. La demande reste toutefois fragile. Lindt a abaissé ses marges après un fort recul de ses ventes au premier semestre, tandis que Barry Callebaut a réduit sa guidance pour la seconde fois en trois mois, avec une chute de -9.5 % des ventes entre mars et mai. Par ailleurs, les broyages Q2 ont confirmé le ralentissement de la demande mondiale : -7.2 % en Europe, -16.3 % en Asie, -2.8 % en Amérique du Nord. Les stocks ICE aux États-Unis sont au plus haut depuis 10,5 mois avec 165 milles tonnes.</t>
  </si>
  <si>
    <t>sécheresse, Côte d’Ivoire, Ghana, grindings Q2, stocks ICE, Lindt, Barry Callebaut, mid-crop, ICCO, fonds vendeurs</t>
  </si>
  <si>
    <t>Les conditions climatiques sèches en Afrique de l’Ouest menacent la récolte principale et soutiennent les cours malgré une demande mondiale toujours sous pression.</t>
  </si>
  <si>
    <t>Les cours du cacao ont poursuivi leur rebond lundi, atteignant un plus haut de trois semaines à New York (+2.27 %) et à Londres (+1.91 %). Cette hausse est soutenue par deux facteurs principaux : la sécheresse persistante en Afrique de l’Ouest, qui menace la récolte principale attendue à partir d’octobre, et le ralentissement des exportations ivoiriennes, qui marquent une hausse de seulement +6.1 % depuis octobre, contre +35 % fin 2023. Les positions vendeuses spéculatives à Londres (net-short à 8,265 contrats) accentuent le potentiel de rally technique. En parallèle, la demande mondiale reste fragile : Lindt a revu ses marges à la baisse, et Barry Callebaut a réduit sa guidance pour la seconde fois, avec une chute de -9.5 % de ses ventes sur mars-mai. Les broyages Q2 confirment cette faiblesse : -7.2 % en Europe, -16.3 % en Asie, -2.8 % en Amérique du Nord. Les stocks ICE US atteignent un plus haut de 10,5 mois avec 164643 tonnes.</t>
  </si>
  <si>
    <t>Côte d’Ivoire, sécheresse, grindings Q2, stocks ICE, positions vendeuses, Barry Callebaut, Lindt, mid-crop, ICCO</t>
  </si>
  <si>
    <t>Sécheresse persistante et qualité médiocre de la mi-récolte ivoirienne renforcent les craintes sur l’offre, soutenant les cours malgré une demande faible.</t>
  </si>
  <si>
    <t>Après avoir atteint un plus haut de 4 semaines lundi, les cours du cacao ont fortement chuté mardi à New York (-3.50 %) et à Londres (-2.40 %), principalement en raison du renforcement de l’indice dollar (DXY), qui a entraîné des ventes techniques sur les marchés à terme. La baisse de la livre sterling a en revanche limité la baisse du contrat de Londres, en rendant le cacao libellé en livres plus attractif. Les inquiétudes sur la sécheresse persistante en Côte d’Ivoire et au Ghana continuent de soutenir les prix à moyen terme : les pluies sont inférieures à la moyenne sur 30 ans et les températures élevées compromettent la floraison des cabosses pour la grande récolte d’octobre. Les exportations ivoiriennes progressent de +6.1 % sur un an, mais restent bien en deçà du rythme de fin 2023 (+35 %). Côté demande, les fondamentaux restent baissiers : Lindt a réduit ses marges, Barry Callebaut a abaissé ses perspectives pour la deuxième fois en 3 mois, avec une baisse de -9.5 % des ventes sur mars-mai. Les broyages Q2 confirment ce repli mondial : -7.2 % en Europe, -16.3 % en Asie, -2.8 % en Amérique du Nord.</t>
  </si>
  <si>
    <t>cacao, Côte d’Ivoire, exportations, sécheresse, dollar index, grindings Q2, Barry Callebaut, Lindt, ICCO, mid-crop, stocks ICE</t>
  </si>
  <si>
    <t>La hausse du dollar déclenche une prise de bénéfices, mais la sécheresse et la qualité médiocre des fèves ivoiriennes maintiennent un fond haussier sous-jacent.</t>
  </si>
  <si>
    <t>Les prix du cacao ont terminé en ordre dispersé mercredi : New York en baisse de -0.34 %, Londres en hausse de +0.29 %. Les variations sont liées aux fluctuations de change : la hausse du dollar pénalise le contrat NY tandis que la baisse de la livre sterling soutient Londres. Les cours restent influencés par les inquiétudes sur les exportations ivoiriennes en ralentissement (+6.1 % sur un an mais rythme nettement ralenti depuis décembre) et la météo sèche persistante en Afrique de l’Ouest. Les conditions climatiques en Côte d’Ivoire et au Ghana restent préoccupantes : déficit de pluie et températures élevées, ce qui pourrait compromettre la prochaine grande récolte d’octobre. Malgré cela, la demande mondiale est décevante : Lindt et Barry Callebaut ont revu leurs ventes à la baisse, ce dernier affichant une chute de -9.5 % des volumes entre mars et mai. Les broyages Q2 confirment ce ralentissement : -7.2 % en Europe, -16.3 % en Asie, -2.8 % en Amérique du Nord. En parallèle, les stocks ICE US atteignent un sommet de 10.5 mois.</t>
  </si>
  <si>
    <t>cacao, devises, dollar, livre sterling, Côte d’Ivoire, météo, grindings, Barry Callebaut, Lindt, stocks ICE, ICCO</t>
  </si>
  <si>
    <t>Tensions climatiques et qualité faible en Afrique de l’Ouest soutiennent les prix, mais demande atone et stocks élevés limitent tout rally durable.</t>
  </si>
  <si>
    <t>Les prix du cacao ont fortement progressé jeudi : +3.83 % à New York, +3.40 % à Londres, ce dernier atteignant un plus haut de 4 semaines. Les inquiétudes portent toujours sur un ralentissement des exportations ivoiriennes (+6.1 % sur un an, mais net fléchissement depuis décembre), et sur les conditions météo défavorables en Afrique de l’Ouest. Le déficit hydrique et la chaleur menacent le développement du main crop d’octobre. L’effet haussier est renforcé par la position vendeuse extrême des fonds spéculatifs sur Londres, ouvrant la voie à un potentiel short-covering. Malgré ce soutien, la demande reste faible : Lindt a revu à la baisse ses marges, Barry Callebaut anticipe une chute annuelle des ventes, et affiche déjà -9.5 % au T2. Les broyages Q2 confirment la tendance : -7.2 % en Europe, -16.3 % en Asie, -2.8 % en Amérique du Nord. Côté stocks, les inventaires ICE US sont à un pic de 10.5 mois.</t>
  </si>
  <si>
    <t>cacao, Côte d’Ivoire, Ghana, météo, sécheresse, exportations, grindings, Barry Callebaut, Lindt, ICCO, stocks ICE</t>
  </si>
  <si>
    <t>Le climat sec et la mauvaise qualité des fèves soutiennent un rebond technique, malgré la faiblesse persistante de la demande industrielle.</t>
  </si>
  <si>
    <t>Les prix du cacao ont chuté vendredi : -3.22 % à New York, -2.92 % à Londres, effaçant les gains de la semaine. Le catalyseur principal est l’espoir que le cacao soit exclu des tarifs douaniers américains, ce qui réduit la tension sur l’offre. Ce recul intervient après une série de hausses liées à la baisse du rythme d’exportation de la Côte d’Ivoire (+6.1 % sur un an, mais fort ralentissement depuis décembre) et à la sécheresse persistante en Afrique de l’Ouest, qui menace la récolte principale d’octobre. Malgré les risques climatiques, les inquiétudes sur la demande de chocolat dominent : Lindt abaisse ses prévisions de marge, Barry Callebaut anticipe une baisse annuelle de ses ventes et affiche déjà -9.5 % au T2. Les données de broyages confirment une demande en berne : -7.2 % en Europe, -16.3 % en Asie, -2.8 % en Amérique du Nord. Les stocks ICE US atteignent un pic de 10.5 mois, et la production ghanéenne devrait croître de +8.3 % en 2025/26. Seul soutien : la qualité médiocre de la mi-récolte ivoirienne, avec 5 à 6 % de fèves rejetées. Les données hebdomadaires montrent un retournement : après une phase haussière marquée entre mi-juin et mi-juillet (Com Net de -19,376 à -15,182), les commerciaux ont renforcé leur couverture fin juillet (-22,085 au 29 juillet). Ce mouvement n’est pas un retournement fondamental, mais un hedging saisonnier classique, anticipé dans l’analyse Commodities Compass. Il correspond à la phase de préparation des contrats récolte d’octobre, avec une forte montée du volume et de l’Open Interest.</t>
  </si>
  <si>
    <t>cacao, Côte d’Ivoire, Ghana, Trump, tarifs douaniers, exportations, stocks ICE, grindings, COM NET, hedging, Barry Callebaut, Lindt, sécheresse</t>
  </si>
  <si>
    <t>Repli des prix lié à un mouvement de couverture saisonnier ; le marché reste vulnérable à la météo mais la demande faible limite le rebond durable.</t>
  </si>
  <si>
    <t>TEXTE</t>
  </si>
  <si>
    <t>Les precipitations ont ete tres faibles pour mai 2022 (142 mm), bien en dessous des attentes pour le debut de la saison des pluies. Les temperatures etaient relativement elevees (27,3C), augmentant l'evapotranspiration. Lhumidite du sol nest pas mesuree, mais les donnees suggerent un deficit hydrique.&lt;br&gt;&lt;br&gt;Ce deficit pluviometrique a pu compromettre la floraison principale dans plusieurs regions, entrainant une nouaison partielle et un developpement vegetatif irregulier.&lt;br&gt;&lt;br&gt;Les perspectives de la recolte intermediaire sont affectees, avec un potentiel de baisse des volumes de 5 a 8 %, ce qui pourrait creer une tension moderee sur le marche a court terme.</t>
  </si>
  <si>
    <t>Mai 2022 montre un deficit hydrique marque, compromettant la floraison et reduisant les perspectives de la petite recolte.</t>
  </si>
  <si>
    <t>deficit hydrique, floraison compromise, petite recolte, evapotranspiration, Daloa</t>
  </si>
  <si>
    <t>Baisse possible de 5 a 8 % des volumes de la recolte intermediaire en raison du deficit hydrique de mai.</t>
  </si>
  <si>
    <t>Juin 2022 a enregistre un total de 295 mm de precipitations, proche des attentes saisonnieres. Les temperatures (26C) ont ete moderees, et les vents un peu plus soutenus (12,7 km/h). Les sols n'ont pas ete mesures, mais les pluies devraient avoir maintenu une bonne humidite.Les conditions climatiques ont soutenu une bonne nouaison et un developpement regulier des jeunes cabosses dans les principales zones de production.Une production stable est attendue pour la mi-recolte, sans tensions majeures a prevoir sur le marche en juillet-aout.</t>
  </si>
  <si>
    <t>Conditions stables en juin 2022 avec des pluies suffisantes et un bon developpement vegetatif attendu.</t>
  </si>
  <si>
    <t>pluie normale, developpement vegetatif, recolte stable</t>
  </si>
  <si>
    <t>Aucune tension prevue sur le marche, recolte attendue stable.</t>
  </si>
  <si>
    <t>Les conditions de juillet 2022 montrent une pluviometrie correcte (234 mm) mais des temperatures relativement basses (25C), et des vents forts (16,4 km/h). Aucune donnee de sol n'est disponible. Le climat est generalement favorable a la croissance vegetative.La baisse de temperature peut ralentir le metabolisme des cacaoyers, mais les precipitations soutenues assurent un bon maintien de lhumidite pour le developpement des cabosses.Une recolte reguliere est attendue, sans effet haussier notable sur le marche.</t>
  </si>
  <si>
    <t>Juillet 2022 est frais mais humide, ce qui favorise une croissance stable des cabosses.</t>
  </si>
  <si>
    <t>vents forts, precipitations normales, croissance reguliere, pas dimpact marche</t>
  </si>
  <si>
    <t>Pas dimpact significatif sur les prix en juillet.</t>
  </si>
  <si>
    <t>Aout 2022 affiche une baisse des precipitations (166 mm) par rapport a juillet, alors que les vents restent soutenus (17,3 km/h). Les temperatures sont fraiches pour la saison (24,5C). Lhumidite du sol nest pas mesuree, mais la baisse des pluies suggere un debut de stress hydrique dans certaines zones.Cette situation peut ralentir le developpement des cabosses, notamment celles issues de la deuxieme floraison. Les vents peuvent egalement dessecher les surfaces et favoriser lavortement floral.Un leger repli des previsions de production est a anticiper, avec un effet haussier limite sur les prix.</t>
  </si>
  <si>
    <t>Aout 2022 presente un stress hydrique modere avec un leger ralentissement de croissance des cabosses.</t>
  </si>
  <si>
    <t>stress hydrique, croissance ralentie, avortement floral</t>
  </si>
  <si>
    <t>Leger risque de baisse de production, effet haussier modere sur les prix.</t>
  </si>
  <si>
    <t>Les precipitations en septembre 2022 sont legerement inferieures a la normale (218 mm), tandis que les temperatures remontent a 25,1C. Les vents restent moderes (15 km/h). Pas de donnees sols.Les conditions permettent un bon maintien de la phase de grossissement des cabosses. Toutefois, l'absence de suivi de lhumidite reelle des sols empeche daffirmer labsence de stress dans les zones peripheriques.Stabilite des perspectives de recolte, sans impact significatif sur le marche.</t>
  </si>
  <si>
    <t>Septembre 2022 montre des conditions normales, soutenant une recolte reguliere.</t>
  </si>
  <si>
    <t>conditions stables, production normale, pas dimpact</t>
  </si>
  <si>
    <t>Pas de variation anticipee des prix cacao en septembre.</t>
  </si>
  <si>
    <t>Octobre 2022 marque la fin de la saison des pluies avec 165 mm de precipitations, un niveau satisfaisant. Les temperatures remontent a 26,3C. Les vents sont moderes (9,9 km/h).Les cabosses arrivant a maturite beneficient de bonnes conditions. Pas de risque hydrique majeur.Le pic de recolte principale sannonce dans les normes, avec un effet neutre sur les marches.</t>
  </si>
  <si>
    <t>Octobre 2022 reste favorable a la maturation, sans signe de stress.</t>
  </si>
  <si>
    <t>maturation normale, recolte principale, stabilite</t>
  </si>
  <si>
    <t>Recolte principale normale, pas d'effet marche.</t>
  </si>
  <si>
    <t>En novembre 2022, les precipitations chutent fortement a 63 mm. La temperature moyenne atteint 27,7C. Les vents sont faibles (9,7 km/h) et lhumidite des sols superficiels est moderement basse (0,025).Le risque de stress hydrique apparait, mais les cabosses deja formees devraient resister. Le vent nindique pas de conditions dHarmattan.Rendement maintenu pour la recolte principale. Aucun effet majeur sur les prix.</t>
  </si>
  <si>
    <t>Novembre 2022 voit apparaitre un stress hydrique leger mais sans impact immediat.</t>
  </si>
  <si>
    <t>stress modere, humidite faible, sans impact</t>
  </si>
  <si>
    <t>Pas dimpact direct sur le marche a ce stade.</t>
  </si>
  <si>
    <t>Decembre 2022 est tres sec avec seulement 9 mm de pluie. La temperature reste elevee (27,9C) et les vents sont faibles. Les sols sont secs (0,021).Debut dHarmattan peu marque : les vents ne sont pas orientes NE. Stress hydrique probable pour les arbres les plus exposes.Pas dimpact immediat sur le volume principal, mais risque de stress pour la prochaine floraison.</t>
  </si>
  <si>
    <t>Decembre 2022 est tres sec, annoncant un debut dHarmattan mais sans consequence grave.</t>
  </si>
  <si>
    <t>harmattan faible, secheresse, stress floral</t>
  </si>
  <si>
    <t>Surveillance requise en janvier si la secheresse persiste.</t>
  </si>
  <si>
    <t>Conditions seches avec seulement 15 mm de pluie. Les sols sont moyennement humides. Les vents d'harmattan sont faibles. La floraison est fragile, surtout dans les zones centrales. Les prix restent eleves a cause des craintes sur la recolte.</t>
  </si>
  <si>
    <t>Janvier sec avec 15 mm. Floraison fragile. Prix eleves.</t>
  </si>
  <si>
    <t>secheresse, floraison, prix eleves</t>
  </si>
  <si>
    <t>Floraison faible en janvier entraine des tensions sur les volumes attendus.</t>
  </si>
  <si>
    <t>Toujours tres peu de pluie en fevrier. Sols presque secs. Vents de nord-est persistants : episode faible d'harmattan. Risque pour la nouaison des cabosses. Les marche surveillent un retard possible de la recolte mi-saison.</t>
  </si>
  <si>
    <t>Fevrier sec, episode d'harmattan. Nouaison en danger.</t>
  </si>
  <si>
    <t>harmattan, nouaison, recolte retardee</t>
  </si>
  <si>
    <t>L'harmattan de fevrier affecte la nouaison, augmentant les incertitudes de mi-saison.</t>
  </si>
  <si>
    <t>Retour progressif des pluies avec 50 mm, mais sols encore peu charges. L'harmattan cesse. Conditions favorables au demarrage de la floraison. Les prix se stabilisent mais restent soutenus.</t>
  </si>
  <si>
    <t>Mars plus humide. Floraison lancee. Stabilite des prix.</t>
  </si>
  <si>
    <t>pluie, floraison, stabilite marche</t>
  </si>
  <si>
    <t>La reprise des pluies soutient la floraison, les prix se stabilisent.</t>
  </si>
  <si>
    <t>Pluviometrie plus genereuse a 90 mm, bons niveaux d'humidite superficielle. Developpement actif des cabosses. La pression sur les prix diminue avec une perspective de meilleure recolte.</t>
  </si>
  <si>
    <t>Avril favorable. Cabosses en croissance. Pression sur les prix baisse.</t>
  </si>
  <si>
    <t>pluie, cabosses, baisse prix</t>
  </si>
  <si>
    <t>Des conditions ideales reduisent les risques, baisse des anticipations haussieres.</t>
  </si>
  <si>
    <t>Pluie normale pour la saison (128 mm), humidite elevee. Bonne croissance des cabosses. Recolte intermediaire en cours. Pas d'impact negatif sur les marches attendus.</t>
  </si>
  <si>
    <t>Mai dans la norme. Bonne croissance. Recolte intermediaire reguliere.</t>
  </si>
  <si>
    <t>pluie normale, croissance, recolte</t>
  </si>
  <si>
    <t>Croissance reguliere soutient les flux, pas de pression sur les prix.</t>
  </si>
  <si>
    <t>Tres fortes pluies (362 mm), sols satures. Risque de maladies (pourriture brune). Impact negatif potentiel sur la qualite. Anticipations baissieres sur les primes differentielles.</t>
  </si>
  <si>
    <t>Juin tres humide. Maladies possibles. Qualite a surveiller.</t>
  </si>
  <si>
    <t>exc√®s d'eau, maladies, qualite cacao</t>
  </si>
  <si>
    <t>Trop de pluie degrade la qualite, pression sur les primes.</t>
  </si>
  <si>
    <t>Encore de fortes pluies (340 mm), mais meilleure infiltration. Conditions favorables pour les jeunes plants. Leger optimisme sur les volumes de la prochaine campagne.</t>
  </si>
  <si>
    <t>Juillet encore pluvieux. Conditions agricoles favorables.</t>
  </si>
  <si>
    <t>fortes pluies, jeunes plants, volumes</t>
  </si>
  <si>
    <t>Bonne sante des cultures, confiance sur la prochaine campagne.</t>
  </si>
  <si>
    <t>Pluviometrie en baisse (190 mm) mais encore correcte. Sols bien humides. Maturite des cabosses acceleree. Flux de cacao stable. Les prix se maintiennent.</t>
  </si>
  <si>
    <t>Aout humide, bonne maturation. Prix stables.</t>
  </si>
  <si>
    <t>humidite, maturation, stabilite prix</t>
  </si>
  <si>
    <t>Flux regulier attendus, pas d'impact majeur sur les cours.</t>
  </si>
  <si>
    <t>Bon niveau de pluie (249 mm), humidite des sols tres bonne. Recolte principale en preparation. Optimisme sur la disponibilite. Pression baissiere sur les prix.</t>
  </si>
  <si>
    <t>Septembre optimal pour la recolte principale. Prix sous pression.</t>
  </si>
  <si>
    <t>pluie, recolte principale, pression prix</t>
  </si>
  <si>
    <t>Abondance prevue, tension baissiere sur les prix de la principale.</t>
  </si>
  <si>
    <t>Conditions ideales : 200 mm de pluie, sols humides, vents faibles. Bonne maturation. Offre abondante attendue. Legere baisse des cours en prevision.</t>
  </si>
  <si>
    <t>Octobre ideal. Offre elevee. Baisse des prix attendue.</t>
  </si>
  <si>
    <t>conditions ideales, abondance, prix bas</t>
  </si>
  <si>
    <t>Offre elevee prevue, correction des cours envisagee.</t>
  </si>
  <si>
    <t>Retour du temps sec (99 mm), debut de stress dans certaines zones. Fin de la recolte principale. Tensions sur la logistique. Prix peu affectes.</t>
  </si>
  <si>
    <t>Novembre plus sec. Fin de recolte. Logistique sous tension.</t>
  </si>
  <si>
    <t>secheresse, logistique, recolte finie</t>
  </si>
  <si>
    <t>Pas de hausse attendue, mais vigilance sur les transports.</t>
  </si>
  <si>
    <t>Secheresse marquee (7 mm), sols tres secs. Vents moderes de nord. Risque d'harmattan si ca continue. Debut de floraison menace. Hausse de vigilance sur les marches.</t>
  </si>
  <si>
    <t>Decembre tres sec. Debut de floraison menace.</t>
  </si>
  <si>
    <t>secheresse, harmattan, floraison menacee</t>
  </si>
  <si>
    <t>Floraison compromise en decembre pourrait peser sur la prochaine recolte.</t>
  </si>
  <si>
    <t>Conditions seches en janvier 2024 avec seulement 10 mm de pluie et des sols tres peu humides. L'absence de pluie, les vents faibles et la direction sud indiquent l'absence d'Harmattan. Cela favorise la recolte en cours mais n'aide pas la preparation des floraisons futures.Les niveaux d'humidite dans le sol restent tres faibles (0.019 en surface), limitant la capacite des arbres a se regenerer apres la recolte. Ces conditions prolongent le stress hydrique post-recolte.Les rendements de la prochaine floraison pourraient etre impactes si les pluies ne reviennent pas en fevrier. Le marche pourrait anticiper des baisses de volumes a moyen terme.</t>
  </si>
  <si>
    <t>Janvier sec, sols peu humides, conditions stressantes post-recolte pour le cacao.</t>
  </si>
  <si>
    <t>stress hydrique, janvier, faible humidite, recolte, floraison</t>
  </si>
  <si>
    <t>Floraison suivante menacee si les pluies ne reviennent pas rapidement.</t>
  </si>
  <si>
    <t>Fevrier 2024 reste sec avec 20 mm de pluie en moyenne. Les vents du sud, a 10.2 km/h, ne signalent pas d'Harmattan. Les temperatures elevees (29.4¬∞C) accentuent l'evaporation.Les sols demeurent peu charges en humidite (0.0195 en surface), signe que les cacaoyers continuent de souffrir apres la recolte de fin d'annee. La reserve hydrique reste insuffisante.Les perspectives de floraison sont menacees. Si les pluies ne reprennent pas rapidement, les prochaines cabosses seront peu nombreuses, ce qui pourrait faire monter les prix.</t>
  </si>
  <si>
    <t>Fevrier sec, faible reserve hydrique, menace sur la floraison prochaine.</t>
  </si>
  <si>
    <t>secheresse, floraison, rendement, prix, fevrier</t>
  </si>
  <si>
    <t>Stress durable compromet les futures floraisons, tension possible sur les prix.</t>
  </si>
  <si>
    <t>Mars 2024 montre un leger redressement des precipitations (30 mm) mais reste inferieur aux besoins. La hausse des vents (12.7 km/h) et leur orientation ouest-sud-ouest signalent la fin de l'Harmattan.L'humidite des sols remonte legerement (0.021 en surface), laissant esperer un demarrage lent de la floraison. Mais l'humidite reste trop faible pour une pleine relance vegetative.Le marche reste attentif: une amelioration des conditions est possible, mais encore incertaine. Les volumes attendus restent modestes pour la mi-saison.</t>
  </si>
  <si>
    <t>Mars reste sec, humidite en legere hausse, reprise vegetative encore fragile.</t>
  </si>
  <si>
    <t>humidite sol, mars, redemarrage, nouaison, volumes</t>
  </si>
  <si>
    <t>Risque de faibles volumes si la situation ne s'ameliore pas en avril.</t>
  </si>
  <si>
    <t>Avril 2024 montre des signes positifs avec presque 40 mm de pluie. Les vents restent modérés et les temperatures stables autour de 29.7¬∞C.Les sols reprennent progressivement en humidite (0.023), ce qui stimule la croissance des fleurs. Les conditions s'ameliorent pour la nouaison.Une amelioration moderee des perspectives de rendement se dessine. Les prix pourraient se stabiliser si les pluies se confirment.</t>
  </si>
  <si>
    <t>Pluies en hausse en avril, conditions favorables a la nouaison.</t>
  </si>
  <si>
    <t>avril, pluie, croissance, nouaison, cacao</t>
  </si>
  <si>
    <t>Leger soulagement attendu, a confirmer par des pluies soutenues.</t>
  </si>
  <si>
    <t>Mai 2024 affiche une amelioration franche avec 97 mm de pluie. Les temperatures baissent legerement, et les vents restent orientés sud-ouest.Les sols s'humidifient (0.027), permettant le developpement des cabosses recentes. Les arbres montrent des signes de reprise.Le scenario d'un rendement correct pour la recolte intermediaire prend forme. La pression sur les prix se relache.</t>
  </si>
  <si>
    <t>Mai apporte humidite et temperature ideale pour la croissance des cabosses.</t>
  </si>
  <si>
    <t>mai, cabosses, humidite sol, intermediaire, rendement</t>
  </si>
  <si>
    <t>Bonne dynamique de croissance, baisse de pression sur les prix.</t>
  </si>
  <si>
    <t>Juin 2024 presente un fort cumul pluviometrique (329 mm), conforme a la saison. Les vents et temperatures restent stables.Les reserves hydriques atteignent des niveaux eleves (0.042 en surface), favorisant la nouaison et la croissance des cabosses.Les perspectives de rendement sont tres bonnes. Le marche pourrait anticiper une recolte intermediaire genereuse.</t>
  </si>
  <si>
    <t>Juin tres pluvieux, humidite optimale pour la nouaison et croissance.</t>
  </si>
  <si>
    <t>pluie intense, juin, croissance cacao, humidite, recolte</t>
  </si>
  <si>
    <t>Fortes pluies confortent la perspective d'une recolte intermediaire genereuse.</t>
  </si>
  <si>
    <t>Juillet 2024 reste tres pluvieux (291 mm) avec des vents plus forts (15 km/h), sans stress climatique notable.Les sols demeurent bien humides (0.044 en surface). Cela favorise le developpement actif des cabosses.Les perspectives sont tres favorables, consolidant une baisse potentielle des prix si les volumes se confirment.</t>
  </si>
  <si>
    <t>Juillet favorable, conditions ideales pour developpement des cabosses.</t>
  </si>
  <si>
    <t>juillet, cacao, humidite optimale, developpement, volume</t>
  </si>
  <si>
    <t>Confirmation d'une bonne saison, les prix pourraient se tasser.</t>
  </si>
  <si>
    <t>Août 2024 enregistre un ralentissement des pluies (116 mm), mais les niveaux restent corrects. Les vents sont modérés.Les sols gardent une bonne humidité (0.038), permettant de soutenir les cabosses formées en juillet.Les conditions restent bonnes. Le marche reste confiant sur les volumes, mais vigilant sur une eventuelle secheresse.</t>
  </si>
  <si>
    <t>Aout correct, humidite suffisante, attention a un eventuel stress.</t>
  </si>
  <si>
    <t>aout, humidite, cacao, vigilance, conditions favorables</t>
  </si>
  <si>
    <t>Marches confiants mais attentifs a une potentielle secheresse.</t>
  </si>
  <si>
    <t>Septembre 2024 reste stable (117 mm) avec une humidité des sols satisfaisante. Les vents d'ouest dominent.La croissance des cabosses se poursuit dans de bonnes conditions.Pas de tension sur l'offre en vue. Le marche reste bien approvisionne.</t>
  </si>
  <si>
    <t>Septembre stable, sols humides, bon developpement des cabosses.</t>
  </si>
  <si>
    <t>septembre, sols humides, volumes, cacao, stabilite</t>
  </si>
  <si>
    <t>Offre stable, aucun signal haussier sur les marches.</t>
  </si>
  <si>
    <t>Octobre 2024 marque une remontée pluviométrique (230 mm), typique de la courte saison des pluies.Les niveaux d'humidité des sols (0.045) sont excellents pour soutenir la fin du cycle végétatif.Conditions tr√®s favorables, les marchés anticipent des volumes confortables pour la fin d'année.</t>
  </si>
  <si>
    <t>Octobre tres favorable, humidite abondante, fin de cycle optimale.</t>
  </si>
  <si>
    <t>octobre, humidite, cacao, volumes, meteo favorable</t>
  </si>
  <si>
    <t>Abondance attendue, scenario baissier renforce sur les marches.</t>
  </si>
  <si>
    <t>Novembre 2024 affiche une forte baisse des précipitations (42 mm), sans transition brutale. Les sols restent encore bien humides.Le début de la grande récolte se fait dans de bonnes conditions. Pas de signe d'Harmattan.Les prix restent stables. Aucun stress climatique majeur observé.</t>
  </si>
  <si>
    <t>Novembre sec mais stable, debut de recolte dans de bonnes conditions.</t>
  </si>
  <si>
    <t>novembre, recolte, secheresse moderee, stabilite prix, cacao</t>
  </si>
  <si>
    <t>Pas de pression haussiere a court terme.</t>
  </si>
  <si>
    <t>Décembre 2024 est tr√®s sec (3 mm), mais attendu. Les températures restent élevées (28.3¬∞C), et les vents faibles, sans orientation nord-est.L'humidité des sols diminue mais reste suffisante pour terminer la grande récolte.Le marché est stable, sans changement majeur attendu avant février.</t>
  </si>
  <si>
    <t>Decembre tres sec, recolte s'acheve sans stress meteo.</t>
  </si>
  <si>
    <t>decembre, fin recolte, meteo stable, faible humidite, cacao</t>
  </si>
  <si>
    <t>Situation stable, aucune tension sur les prix.</t>
  </si>
  <si>
    <t>Conditions relativement seches en janvier 2025 avec seulement 24.78 mm de pluie. Les temperatures elevees (28.43¬∞C) associees a des vents moderes du sud (201¬∞) peuvent accelerer l'evapotranspiration. Les sols restent moyennement humides en surface (0.022 m¬≥/m¬≥), sans stress hydrique majeur.Cette periode marque la fin de la recolte principale en Afrique de l‚ÄôOuest. L'humidite du sol reste suffisante pour soutenir les derniers cabossages, mais les conditions seches pourraient affecter la qualite finale des feves si elles se prolongent.Pour le marche, aucun signal de rupture de production a ce stade. Les prix devraient rester stables en l‚Äôabsence de stress hydrique significatif.</t>
  </si>
  <si>
    <t>Janvier 2025 reste sec et chaud, avec une humidite moderee des sols. Pas de stress hydrique significatif observe.</t>
  </si>
  <si>
    <t>secheresse, temperature elevee, sols moderes, recolte principale, stabilite des prix</t>
  </si>
  <si>
    <t>Pas de tension sur les prix en janvier 2025 grace a une humidite des sols suffisante.</t>
  </si>
  <si>
    <t>En fevrier 2025, les conditions sont seches (26.91 mm), avec des temperatures tres elevees (29.06¬∞C) et des vents d‚Äôest-sud-est (216¬∞) moderes. Les niveaux d‚Äôhumidite des sols demeurent faibles, notamment en profondeur (0.0085 m¬≥/m¬≥), suggerant une persistance du deficit hydrique.Cette configuration est typique de la fin de la saison seche. Le stress hydrique en profondeur pourrait penaliser la floraison qui devrait debuter bientot. L‚Äôabsence de pluie augmente le risque d‚Äôun demarrage lent de la nouvelle campagne.Sur le plan commercial, ces conditions pourraient nourrir des inquietudes si la situation persiste, ce qui soutiendrait les prix a moyen terme.</t>
  </si>
  <si>
    <t>Fevrier 2025 est tres sec avec des sols peu recharges, risquant d'affecter la floraison prochaine.</t>
  </si>
  <si>
    <t>secheresse, stress hydrique, floraison, prix, saison seche</t>
  </si>
  <si>
    <t>Le deficit hydrique en fevrier 2025 pourrait retarder la floraison et soutenir les prix.</t>
  </si>
  <si>
    <t>Mars 2025 marque une legere amelioration avec 32.85 mm de pluie. Les temperatures elevees (29.33¬∞C) et des vents d‚Äôest (220¬∞) persistants coincident avec un debut de rechargement hydrique. L‚Äôhumidite superficielle progresse (0.025 m¬≥/m¬≥), mais les sols profonds restent secs.Cette pluie reste en deca des besoins pour soutenir efficacement la floraison. Le risque de floraison partielle ou avortee persiste, avec un potentiel de nouaison reduit.Le marche pourrait integrer une baisse anticipee des rendements de la campagne intermediaire si les precipitations n‚Äôaugmentent pas rapidement.</t>
  </si>
  <si>
    <t>Mars 2025 voit une legere amelioration hydrique, mais insuffisante pour assurer une bonne floraison.</t>
  </si>
  <si>
    <t>pluie insuffisante, floraison partielle, nouaison, marche, rendement</t>
  </si>
  <si>
    <t>En mars 2025, les faibles pluies maintiennent un risque sur les rendements futurs.</t>
  </si>
  <si>
    <t>Avril 2025 montre une nette amelioration des precipitations (67.38 mm). Les temperatures baissent legerement (28.87¬∞C) avec des vents orientes sud (210¬∞). L‚Äôhumidite progresse dans les deux couches de sol, avec 0.03 m¬≥/m¬≥ en surface et 0.01 m¬≥/m¬≥ en profondeur.Les conditions sont desormais favorables a une floraison generalisee. Le risque de stress hydrique diminue, et la croissance vegetative peut reprendre normalement.Sur le marche, ce retour a des conditions normales devrait calmer les anticipations haussieres sur les prix, sauf accident climatique ulterieur.</t>
  </si>
  <si>
    <t>Avril 2025 beneficie d‚Äôune bonne pluviometrie et relance la floraison, apaisant les tensions sur les prix.</t>
  </si>
  <si>
    <t>retour des pluies, humidite des sols, floraison, prix stable, croissance vegetative</t>
  </si>
  <si>
    <t>Avril 2025 offre des conditions ideales pour la floraison, apaisant les anticipations haussieres.</t>
  </si>
  <si>
    <t>Mai 2025 reste moderement sec (10.99 mm) malgre une temperature elevee (28.16¬∞C). Les vents du sud-est (220¬∞) restent faibles et constants. L‚Äôhumidite du sol reste correcte (0.032 m¬≥/m¬≥), sans signes clairs de stress.Les floraisons anterieures sont probablement stabilisees, mais l‚Äôapport pluviometrique reste insuffisant pour assurer une bonne nouaison. Une vigilance est requise si les pluies ne reprennent pas en juin.Les prix pourraient se maintenir sur leur plateau actuel, en attendant des signaux plus clairs sur l'evolution des volumes.</t>
  </si>
  <si>
    <t>Mai 2025 reste sec avec une humidite des sols stable, les volumes restent incertains.</t>
  </si>
  <si>
    <t>pluie faible, stabilite, humidite du sol, nouaison, vigilance marche</t>
  </si>
  <si>
    <t>La secheresse de mai 2025 maintient les incertitudes sur la prochaine recolte.</t>
  </si>
  <si>
    <t>Au cours des cinq derniers jours, les données météorologiques indiquent un excès de précipitations dans six des dix localités analysées en Côte d'Ivoire et au Ghana, ce qui est inhabituel pour la saison sèche en cours. L'humidité des sols montre des niveaux élevés en surface et en profondeur, suggérant un risque d'engorgement dans ces zones. Aucune occurrence de l'Harmattan n'a été enregistrée, les vents dominants étant plutôt de secteur sud-ouest avec des vitesses modérées.  Cet excès de pluie pourrait affecter négativement les stades de floraison et de nouaison du cacao, entraînant une possible réduction de la productivité et de la qualité des fèves. Les sols engorgés peuvent également provoquer des maladies fongiques, impactant davantage la santé des plants de cacao. Les localités avec des conditions normales pourraient ne pas subir ces impacts, mais la vigilance reste de mise au vu des prévisions qui suggèrent la poursuite de ces pluies.  Les implications sur le marché du cacao pourraient inclure une diminution du rendement et de la qualité des fèves dans les régions touchées par les excès pluviométriques, influençant potentiellement à la baisse les prix à l'exportation. Les zones non affectées pourraient voir une augmentation relative de leur valeur sur le marché en raison de la meilleure qualité de leur production. La surveillance continue est essentielle pour ajuster les prévisions de production et les stratégies de marché.</t>
  </si>
  <si>
    <t>Excès de pluie observé dans la majorité des localités étudiées, risquant d'impacter négativement la floraison et la nouaison du cacao. Les sols engorgés pourraient favoriser les maladies fongiques, réduisant rendement et qualité des fèves. Les implications marchandes incluent potentiellement des prix à la baisse pour les fèves de moindre qualité.</t>
  </si>
  <si>
    <t>pluie excessive, humidité des sols, santé des plants de cacao, impact sur la floraison, baisse de rendement, qualité des fèves, prix du cacao</t>
  </si>
  <si>
    <t>La qualité et le rendement réduits du cacao dans certaines régions pourraient entraîner une baisse des prix sur le marché international.</t>
  </si>
  <si>
    <t>Sur les 5 derniers jours, les données météorologiques pour la Côte d'Ivoire et le Ghana indiquent des précipitations légèrement au-dessus de la moyenne saisonnière, avec des épisodes de pluie concentrés principalement dans les régions du sud. L'humidité des sols montre des niveaux élevés dans les couches superficielles et moyennes, particulièrement dans les zones où les précipitations ont été les plus fortes. Aucun signe de l'Harmattan n'a été observé, avec des vents majoritairement venant du sud-ouest et une vitesse modérée inférieure à 10 km/h.  L'excès d'humidité dans certains sols peut entraîner des conditions de stress pour les cacaoyers, notamment en période de floraison et de nouaison, potentiellement affectant la fixation des fruits. Cependant, dans les régions moins touchées par les pluies, les conditions restent favorables à la croissance. La surveillance continue de l'humidité des sols est essentielle pour anticiper les besoins en irrigation ou en drainage.  Les implications pour le marché du cacao incluent une possible variation de rendement entre les régions, influençant ainsi la qualité et le volume de la production. Les régions avec excès d'eau pourraient voir une diminution de la qualité du cacao, ce qui affecterait les prix à la baisse pour ces lots spécifiques. À l'inverse, les régions avec des conditions optimales pourraient bénéficier d'une meilleure qualité de fèves, entraînant une hausse des prix sur ces produits.</t>
  </si>
  <si>
    <t>Les dernières données météo montrent des précipitations au-dessus de la moyenne en Côte d'Ivoire et au Ghana, avec une forte humidité des sols. Cela pourrait stresser les cacaoyers en floraison et affecter la fixation des fruits. Les variations régionales de rendement pourraient influencer les prix du marché.</t>
  </si>
  <si>
    <t>Côte d'Ivoire, Ghana, cacao, précipitations, humidité des sols, stress hydrique, prix du cacao</t>
  </si>
  <si>
    <t>Les variations de qualité et de quantité de production dues aux conditions météorologiques pourraient entraîner des fluctuations significatives des prix du cacao.</t>
  </si>
  <si>
    <t>Au cours des cinq derniers jours, les données météorologiques indiquent des niveaux de précipitations variables à travers la Côte d'Ivoire et le Ghana, avec des excès notables dans le sud de la Côte d'Ivoire, tandis que le nord du Ghana a connu un déficit. L'humidité des sols montre des signes de saturation dans les zones où les précipitations ont été excessives, tandis que dans les régions déficitaires, les sols présentent des signes de stress hydrique. Aucun signe de l'Harmattan n'a été observé durant cette période, ce qui est cohérent avec la saison.  L'excès de pluie dans le sud de la Côte d'Ivoire pourrait affecter négativement la floraison du cacao, risquant de provoquer des maladies fongiques dues à l'humidité élevée. En revanche, le manque de pluie au nord du Ghana pourrait limiter la nouaison du cacao, réduisant potentiellement les rendements futurs. Les conditions actuelles nécessitent une surveillance continue pour ajuster les pratiques agricoles en conséquence.  Sur le marché, ces conditions météorologiques pourraient entraîner une variabilité des rendements entre les régions, affectant potentiellement la qualité et le volume de la production de cacao. Les régions avec un excès de pluie pourraient voir une baisse de la qualité du cacao, ce qui influencerait négativement les prix. À l'inverse, la réduction des rendements au nord du Ghana pourrait exercer une pression à la hausse sur les prix en raison de la diminution de l'offre.</t>
  </si>
  <si>
    <t>Précipitations excessives dans le sud de la Côte d'Ivoire et déficit au nord du Ghana affectant l'humidité des sols. Impact négatif sur la floraison et la nouaison du cacao, risquant de réduire la qualité et les rendements. Variabilité des conditions météorologiques influençant les prix et la qualité sur le marché du cacao.</t>
  </si>
  <si>
    <t>précipitations, stress hydrique, floraison du cacao, nouaison, qualité du cacao, prix du cacao, marché du cacao, Côte d'Ivoire, Ghana</t>
  </si>
  <si>
    <t>Les variations régionales des précipitations et de l'humidité des sols pourraient entraîner des fluctuations des prix du cacao dues à des impacts sur la qualité et les rendements.</t>
  </si>
  <si>
    <t>Au cours des cinq derniers jours, les données météorologiques recueillies pour les 10 localités en Côte d'Ivoire et au Ghana montrent une variabilité dans les précipitations, avec des excès notables dans les régions côtières et un déficit dans les zones intérieures. L'humidité des sols à deux profondeurs différentes indique un stress hydrique dans les zones où le déficit de pluie est enregistré, tandis que les zones avec excès de pluie montrent des signes d'inondation locale. Le vent, principalement de direction nord-est avec des vitesses supérieures à 10 km/h, suggère la présence de l'Harmattan, particulièrement dans les zones intérieures, où il contribue à l'assèchement des sols.L'impact de ces conditions météorologiques est significatif sur les différentes phases de croissance du cacao. La floraison et la nouaison dans les zones à déficit de pluie sont probablement compromises, affectant négativement le développement des fèves. En revanche, les zones avec excès de pluie pourraient voir un retard dans la maturation des fèves de cacao en raison de l'humidité excessive, ce qui peut également affecter la qualité des fèves par l'apparition de maladies fongiques.Sur le marché, ces conditions météorologiques entraînent une prévision de baisse de rendement dans les zones affectées par le déficit de pluie et les problèmes de qualité dans les zones inondées. Cela pourrait entraîner une augmentation des prix du cacao en raison de la réduction de l'offre et de la qualité variable. Les régions les plus sensibles sont celles de l'intérieur en Côte d'Ivoire et les zones côtières au Ghana, où les impacts de la météo sur la production de cacao sont les plus critiques.</t>
  </si>
  <si>
    <t>Excès de pluie dans les zones côtières et déficit dans les zones intérieures affectent la croissance du cacao. Stress hydrique et inondations locales impactent négativement la qualité et le rendement des fèves. Prévision de hausse des prix due à la réduction de l'offre et à la qualité variable.</t>
  </si>
  <si>
    <t>pluie, déficit, excès, stress hydrique, Harmattan, floraison, nouaison, qualité, prix, Côte d'Ivoire, Ghana</t>
  </si>
  <si>
    <t>La variabilité des précipitations et l'humidité des sols impactent négativement le rendement et la qualité du cacao, entraînant une hausse probable des prix.</t>
  </si>
  <si>
    <t>Au cours des cinq derniers jours, les données météorologiques recueillies pour les 10 localités en Côte d'Ivoire et au Ghana indiquent un excès de précipitations par rapport à la saison des pluies normale, avec des enregistrements allant jusqu'à 150% des moyennes saisonnières. L'humidité des sols montre des niveaux élevés dans les couches superficielles et profondes, suggérant un risque d'excess d'eau. Aucun signe de Harmattan n'a été noté, car les vents dominants étaient majoritairement du sud-ouest avec des vitesses inférieures à 10 km/h.Sur le plan agricole, cet excès de pluie pourrait entraver la floraison du cacao, provoquant une baisse potentielle de la nouaison dans les semaines à venir. Les sols saturés d'eau risquent également de conduire à des maladies fongiques, affectant la santé des cacaoyers et potentiellement la qualité des fèves de cacao. La période actuelle devrait être de recolte, mais ces conditions pourraient retarder ou diminuer les rendements.Sur le marché, ces conditions météorologiques pourraient entraîner une baisse de la production de cacao dans les régions touchées, impactant ainsi les rendements et la qualité des fèves. Cela pourrait conduire à une hausse des prix du cacao sur les marchés internationaux, en particulier si les conditions de saturation des sols persistent. Les régions les plus sensibles incluent les zones centrales et sud de la Côte d'Ivoire, ainsi que l'ouest du Ghana.</t>
  </si>
  <si>
    <t>Excès de pluie et humidité élevée des sols en Côte d'Ivoire et au Ghana affectant négativement la floraison et la nouaison du cacao. Risque de maladies fongiques augmenté, avec potentiel impact négatif sur la qualité et les rendements. Hausse possible des prix du cacao due à la baisse de production.</t>
  </si>
  <si>
    <t>excès de pluie, humidité des sols, floraison du cacao, nouaison, maladies fongiques, baisse de rendement, hausse des prix, Côte d'Ivoire, Ghana</t>
  </si>
  <si>
    <t>La baisse de la production de cacao due à des conditions météorologiques défavorables pourrait entraîner une hausse des prix sur le marché international.</t>
  </si>
  <si>
    <t>Au cours des cinq derniers jours, les données météorologiques recueillies pour les localités en Côte d'Ivoire et au Ghana montrent une variabilité des précipitations. Certaines régions ont enregistré des précipitations supérieures à la moyenne saisonnière, tandis que d'autres ont connu un déficit. L'humidité des sols varie également, avec des signes de stress hydrique dans les zones à faibles précipitations et des indices d'excès d'eau là où les précipitations ont été abondantes. Les vents dominants sont de direction nord-est, avec des vitesses supérieures à 10 km/h, caractéristiques de l'Harmattan, mais cette condition n'est observée que dans quelques localités.  Sur le plan agricole, ces conditions météorologiques ont un impact direct sur les stades de développement du cacao. Dans les zones avec excès de pluie, le risque de maladies fongiques pourrait augmenter, affectant la floraison et la nouaison. Inversement, le stress hydrique dans les zones de déficit pluviométrique pourrait retarder ces mêmes stades, réduisant potentiellement le rendement. L'effet de l'Harmattan, bien que présent, reste limité aux zones spécifiques où les conditions sont remplies.  Concernant le marché du cacao, ces variations climatiques pourraient entraîner des fluctuations de rendement et de qualité des fèves de cacao. Les régions avec un excès de pluie pourraient voir une diminution de la qualité, tandis que celles en déficit pourraient connaître une baisse de production. Ces facteurs influencent directement les prix sur le marché, avec une possible hausse due à la rareté de la production en qualité ou en quantité. Les zones les plus sensibles sont celles alternant entre excès d'eau et déficit pluviométrique, nécessitant une surveillance accrue.</t>
  </si>
  <si>
    <t>Variabilité des précipitations et de l'humidité des sols observée en Côte d'Ivoire et au Ghana, avec impacts potentiels sur la floraison et la nouaison du cacao. L'Harmattan affecte certaines zones. Ces conditions météorologiques pourraient influencer le rendement et la qualité du cacao, impactant ainsi les prix sur le marché.</t>
  </si>
  <si>
    <t>Côte d'Ivoire, Ghana, cacao, précipitations, humidité des sols, Harmattan, floraison, nouaison, marché du cacao, prix</t>
  </si>
  <si>
    <t>Les variations climatiques pourraient causer des fluctuations significatives dans le rendement et la qualité du cacao, influençant les prix sur le marché.</t>
  </si>
  <si>
    <t>Au cours des cinq derniers jours, les données météorologiques indiquent des précipitations variables à travers la Côte d'Ivoire et le Ghana, avec des excès notables dans certaines régions et un déficit dans d'autres, comparativement aux normales saisonnières. L'humidité des sols révèle des niveaux élevés dans les zones de précipitations excessives, indiquant un risque potentiel de saturation des sols, tandis que d'autres régions montrent des signes de stress hydrique en raison de déficits pluviométriques. Aucune occurrence de l'Harmattan n'a été notée, ce qui est conforme aux attentes saisonnières actuelles.  L'impact agricole de ces conditions varie; les régions avec excès de pluie pourraient voir un retard dans la floraison du cacao ou une affectation de la nouaison, ce qui peut réduire le rendement. Inversement, les zones avec un déficit de pluie pourraient également subir un stress hydrique, compromettant la santé des cacaoyers et potentiellement la qualité des fèves. Les conditions actuelles nécessitent une surveillance continue pour ajuster les pratiques agricoles en conséquence.  Sur le marché du cacao, ces conditions météorologiques mixtes pourraient entraîner des variations dans le rendement et la qualité des fèves de cacao, influençant ainsi les prix sur les marchés locaux et internationaux. Les régions avec des conditions météorologiques extrêmes, soit en excès soit en déficit de pluie, sont particulièrement sensibles et pourraient voir des impacts plus significatifs sur le rendement et la qualité, ce qui nécessite une attention particulière des investisseurs et des parties prenantes du marché du cacao.</t>
  </si>
  <si>
    <t>Variabilité des précipitations en Côte d'Ivoire et au Ghana affectant l'humidité des sols et les conditions de croissance du cacao. Pas d'Harmattan observé, conformément à la saison. Impact potentiel sur le rendement et la qualité des fèves, influençant les prix du marché.</t>
  </si>
  <si>
    <t>Côte d'Ivoire, Ghana, cacao, précipitations, humidité des sols, Harmattan, floraison, nouaison, rendement, qualité, prix</t>
  </si>
  <si>
    <t>Les conditions météorologiques actuelles pourraient causer des variations significatives dans le rendement et la qualité des fèves de cacao, influençant les prix du marché.</t>
  </si>
  <si>
    <t>Sur les 5 derniers jours et prévisions pour les 3 jours à venir, les données météorologiques indiquent des précipitations variables à travers la Côte d'Ivoire et le Ghana. Plusieurs localités ont enregistré des pluies supérieures à la moyenne saisonnière, tandis que d'autres sont en déficit. L'humidité des sols montre des niveaux hétérogènes, avec des signes de stress hydrique dans les zones à faible précipitation, et des conditions d'excès d'eau là où les pluies ont été abondantes. Les vents dominants sont de direction est-sud-est avec des vitesses modérées, ne signalant pas de conditions d'Harmattan pour le moment.  L'impact agricole de ces conditions varie selon les stades de croissance du cacao. Dans les régions avec excès de pluie, le risque de maladies fongiques pourrait affecter la floraison et la nouaison, tandis que dans les zones sèches, le stress hydrique pourrait limiter la croissance des cabosses et affecter la récolte future. Les régions avec des conditions équilibrées pourraient voir un développement optimal des plants de cacao.  Sur le marché, ces conditions météorologiques mixtes pourraient entraîner une variabilité des rendements et de la qualité du cacao entre les différentes régions. Les zones avec un climat optimal pourraient maintenir ou augmenter leur production, tandis que celles affectées par des anomalies climatiques pourraient voir leur production diminuer, influençant ainsi les prix et la disponibilité sur le marché international du cacao.</t>
  </si>
  <si>
    <t>Des pluies inégales en Côte d'Ivoire et au Ghana impactent l'humidité des sols et les conditions de croissance du cacao. Des risques de maladies dans les zones humides et de stress hydrique dans les zones sèches pourraient affecter la production. Variabilité attendue en termes de rendement et de qualité du cacao sur le marché.</t>
  </si>
  <si>
    <t>Côte d'Ivoire, Ghana, cacao, précipitations, humidité des sols, stress hydrique, Harmattan, floraison, nouaison, récolte, marché du cacao</t>
  </si>
  <si>
    <t>[La variabilité climatique actuelle pourrait conduire à une hétérogénéité des rendements de cacao, influençant les prix et la disponibilité sur le marché global.]</t>
  </si>
  <si>
    <t>Au cours des cinq derniers jours, les données météorologiques indiquent un excès de précipitations dans six des dix localités analysées en Côte d'Ivoire et au Ghana, avec des valeurs supérieures à la moyenne saisonnière. L'humidité des sols montre des niveaux élevés dans ces mêmes régions, suggérant un risque potentiel d'engorgement. Concernant le vent, des conditions typiques de l'Harmattan n'ont pas été observées, puisque la direction du vent varie entre le sud-est et le nord-ouest avec des vitesses modérées, et des précipitations ont été enregistrées.  Sur le plan agricole, l'excès d'eau pourrait affecter négativement les phases de floraison et de nouaison du cacao, entraînant une possible réduction de la fécondation des fleurs et un développement insuffisant des fruits. Cependant, dans les localités où les niveaux de précipitations et d'humidité des sols sont normaux, les conditions sont favorables pour une bonne croissance et maturation des cabosses de cacao.  Sur le marché, ces conditions météorologiques pourraient entraîner une baisse de rendement dans les zones touchées par les excès d'eau, impactant potentiellement la qualité et la quantité de la production de cacao. Les régions avec un climat équilibré pourraient maintenir une production stable, mais la prédominance des conditions défavorables dans plusieurs zones clés pourrait augmenter les prix du cacao sur les marchés internationaux en raison de l'offre réduite.</t>
  </si>
  <si>
    <t>Excès de pluie et d'humidité dans plusieurs localités en Côte d'Ivoire et au Ghana affectant la floraison et la nouaison du cacao. Absence de conditions d'Harmattan. Impact possible sur la baisse de rendement et augmentation des prix du cacao.</t>
  </si>
  <si>
    <t>cacao, Côte d'Ivoire, Ghana, pluie excessive, humidité des sols, Harmattan, impact agricole, marché du cacao</t>
  </si>
  <si>
    <t>La qualité et le volume de la production de cacao pourraient diminuer, entraînant une hausse des prix sur les marchés internationaux.</t>
  </si>
  <si>
    <t>Au cours des cinq derniers jours, les données météorologiques indiquent un déficit de précipitations dans la majorité des localités analysées en Côte d'Ivoire et au Ghana, avec des niveaux inférieurs à la moyenne saisonnière. L'humidité des sols montre des signes de stress hydrique, particulièrement à des profondeurs superficielles, ce qui suggère un manque d'eau disponible pour les cultures de cacao. De plus, la présence de vents du nord-est avec des vitesses supérieures à 10 km/h, typiques de l'Harmattan, a été observée sans précipitations, ce qui contribue à l'assèchement des sols. Ces conditions météorologiques affectent négativement les stades critiques du cacao, notamment la floraison et la nouaison. Le stress hydrique et l'assèchement des sols peuvent entraîner une diminution de la formation des fleurs et affecter la fixation des fruits, ce qui est crucial pour le rendement final. La récolte actuelle pourrait donc voir une réduction de la quantité et potentiellement de la qualité des fèves de cacao, surtout dans les zones où l'Harmattan est plus intense. Sur le marché, ces conditions météorologiques pourraient entraîner une baisse de la production en Côte d'Ivoire et au Ghana, deux des principaux producteurs mondiaux de cacao. Cette réduction de l'offre peut conduire à une hausse des prix sur les marchés internationaux. Les régions les plus touchées par le stress hydrique et l'Harmattan sont particulièrement sensibles et pourraient voir leurs rendements fortement impactés.</t>
  </si>
  <si>
    <t>Déficit de pluie et stress hydrique observés en Côte d'Ivoire et au Ghana, affectant négativement la floraison et la nouaison du cacao. Ces conditions pourraient réduire la production et augmenter les prix du cacao sur le marché international.</t>
  </si>
  <si>
    <t>déficit de pluie, stress hydrique, Harmattan, impact sur le cacao, baisse de production, hausse des prix, Côte d'Ivoire, Ghana</t>
  </si>
  <si>
    <t>La baisse de production de cacao due au déficit pluviométrique et au stress hydrique pourrait entraîner une augmentation des prix sur le marché international.</t>
  </si>
  <si>
    <t>Au cours des cinq derniers jours, les données météorologiques indiquent un déficit de précipitations dans la majorité des localités analysées en Côte d'Ivoire et au Ghana, avec des valeurs nettement inférieures aux moyennes saisonnières. L'humidité des sols montre des signes de stress hydrique, notamment à des profondeurs superficielles et moyennes. Aucune occurrence du phénomène Harmattan n'a été détectée, puisque les conditions requises (vents du NE avec une vitesse supérieure à 10 km/h et absence de pluie) n'ont pas été remplies durant cette période.L'impact agricole de ces conditions météorologiques est significatif, en particulier sur les stades de floraison et de nouaison du cacao, qui requièrent une humidité adéquate pour un développement optimal. Le déficit hydrique pourrait entraîner une réduction de la taille et du nombre de fruits, affectant ainsi les phases ultérieures de croissance et de maturation des cabosses.Sur le marché, ces conditions pourraient conduire à une baisse de rendement et de qualité du cacao, influençant négativement les prix sur les marchés locaux et internationaux. Les régions les plus touchées pourraient voir une augmentation de la volatilité des prix en raison de la réduction de l'offre disponible. Cette situation nécessite une surveillance continue pour ajuster les stratégies de marché en fonction de l'évolution des conditions climatiques et agricoles.</t>
  </si>
  <si>
    <t>Déficit de précipitations et stress hydrique observés en Côte d'Ivoire et au Ghana, affectant la floraison et la nouaison du cacao. Impact probable sur la baisse de rendement et de qualité, influençant les prix du marché.</t>
  </si>
  <si>
    <t>déficit de précipitations, stress hydrique, impact agricole, baisse de rendement, volatilité des prix, marché du cacao</t>
  </si>
  <si>
    <t>La baisse de rendement et de qualité du cacao due au stress hydrique pourrait entraîner une diminution des prix sur le marché.</t>
  </si>
  <si>
    <t>Au cours des cinq derniers jours, les données météorologiques indiquent un excès de précipitations dans plusieurs localités de la Côte d'Ivoire et du Ghana, avec des valeurs supérieures à la moyenne saisonnière. L'humidité des sols montre également des niveaux élevés, particulièrement dans les régions côtières, indiquant un risque potentiel d'engorgement. Aucun signe de l'Harmattan n'a été observé durant cette période, avec des vents majoritairement venant du sud-ouest.  L'excès d'eau pourrait affecter les stades sensibles du cacao tels que la floraison et la nouaison, risquant de réduire la fécondation des fleurs et d'impacter négativement le développement des fruits. Les sols saturés peuvent également favoriser l'apparition de maladies fongiques, ce qui menace la santé des plants et la qualité future des fèves de cacao. Sur le marché, ces conditions météorologiques pourraient conduire à une baisse de rendement dans les principales régions productrices, affectant ainsi l'offre globale de cacao. La qualité des fèves pourrait également être compromise, influençant négativement les prix sur le marché international. Les régions les plus touchées nécessitent une surveillance accrue pour évaluer l'impact complet et prendre les mesures appropriées.</t>
  </si>
  <si>
    <t>Excès de pluie et humidité élevée en Côte d'Ivoire et au Ghana affectant négativement la floraison et la nouaison du cacao. Risque de maladies fongiques dû à des sols saturés. Impact potentiel sur la baisse de rendement et la qualité des fèves, influençant les prix du marché.</t>
  </si>
  <si>
    <t>excès de pluie, humidité des sols, santé des plants de cacao, baisse de rendement, qualité des fèves, impact sur les prix</t>
  </si>
  <si>
    <t>La baisse de rendement et la détérioration de la qualité des fèves de cacao pourraient entraîner une hausse des prix sur le marché international.</t>
  </si>
  <si>
    <t>Au cours des cinq derniers jours, la Côte d'Ivoire et le Ghana ont connu des précipitations variables, avec certains secteurs enregistrant des excès de pluie tandis que d'autres sont restés en déficit par rapport aux normales saisonnières. Les données sur l'humidité des sols indiquent un stress hydrique dans les régions nordiques, où l'humidité est nettement inférieure aux niveaux habituels pour cette période de l'année. De plus, le phénomène de l'Harmattan a été observé avec des vents forts venant du nord-est, particulièrement dans les régions nord de la Côte d'Ivoire, ce qui a exacerbé la sécheresse des sols.Sur le plan agricole, ces conditions météorologiques ont eu un impact significatif sur les stades de développement du cacao. La floraison a été affectée négativement par le manque d'eau dans les sols, compromettant la nouaison dans plusieurs localités. Les régions avec excès de précipitations pourraient voir une augmentation des maladies fongiques, affectant la qualité des fèves de cacao. L'Harmattan, en particulier, a ralenti la croissance des plants de cacao dans les zones touchées, retardant ainsi la période de récolte.Sur le marché, ces conditions climatiques pourraient entraîner une baisse du rendement global et une hétérogénéité de la qualité des fèves de cacao, influençant négativement les prix sur les marchés internationaux. Les régions les plus sensibles incluent le nord de la Côte d'Ivoire et certaines parties centrales du Ghana. Les prévisions météorologiques pour les trois jours à venir ne montrent pas d'amélioration significative, ce qui pourrait aggraver la situation actuelle et affecter davantage les prix et la qualité du cacao.</t>
  </si>
  <si>
    <t>Variabilité des précipitations et stress hydrique notable en Afrique de l'Ouest affectant négativement la floraison et la nouaison du cacao. L'Harmattan a exacerbé la sécheresse, impactant la croissance des plants. Ces facteurs pourraient réduire le rendement et altérer la qualité des fèves, influençant les prix du marché.</t>
  </si>
  <si>
    <t>[précipitations, stress hydrique, Harmattan, floraison du cacao, nouaison, qualité des fèves, marché du cacao]</t>
  </si>
  <si>
    <t>La baisse de rendement et la qualité variable du cacao pourraient entraîner une diminution des prix sur le marché international.</t>
  </si>
  <si>
    <t>Au cours des cinq derniers jours, les données météorologiques indiquent des précipitations variables à travers la Côte d'Ivoire et le Ghana, avec des excès notables dans les régions centrales et un déficit dans les zones nord. L'humidité des sols montre des signes de saturation dans les zones où les précipitations ont été excessives, tandis que dans le nord, les sols restent secs, indiquant un potentiel stress hydrique. Concernant le Harmattan, les conditions n'ont pas été remplies puisque la période observée n'est pas entre novembre et février.  L'excès de pluie dans les zones centrales pourrait perturber les phases de floraison et de nouaison du cacao, risquant de réduire la qualité des fèves dues à une possible prolifération de maladies fongiques. À l'inverse, le déficit de pluie et l'humidité insuffisante des sols dans le nord pourraient limiter la croissance des cacaoyers et affecter négativement le rendement.  Ces conditions météorologiques mixtes pourraient entraîner une hétérogénéité dans la qualité et la quantité de la production de cacao, influençant ainsi les prix sur les marchés locaux et internationaux. Les régions avec un excès de pluie pourraient voir une baisse de la qualité du cacao, tandis que les régions sèches pourraient connaître une diminution des volumes disponibles pour l'exportation.</t>
  </si>
  <si>
    <t>Les précipitations excessives dans certaines régions de la Côte d'Ivoire et du Ghana et le déficit dans d'autres ont causé des problèmes d'humidité des sols, affectant potentiellement la floraison et le rendement du cacao. Ces variations pourraient influencer la qualité et le prix du cacao sur le marché.</t>
  </si>
  <si>
    <t>précipitations, humidité des sols, stress hydrique, floraison, nouaison, qualité du cacao, prix du cacao</t>
  </si>
  <si>
    <t>Les variations de précipitations et d'humidité des sols pourraient entraîner une fluctuation des prix du cacao en raison de changements dans la qualité et le rendement des récoltes.</t>
  </si>
  <si>
    <t>Analyse des conditions météorologiques et de l'humidité du sol montre des variations significatives entre les localités. Pour les données du 8 juin, Daloa, San-Pédro et Soubré en Côte d'Ivoire ont enregistré des précipitations de 0.00 mm, 5.50 mm et 0.40 mm respectivement, avec une évapotranspiration de 4.50 mm, 2.26 mm et 3.56 mm. Cela indique un déficit hydrique à Daloa. Les températures maximales ont été optimales sauf à Daloa où elle a atteint 31.8°C, approchant la limite critique. Kumasi, Takoradi et Goaso au Ghana ont montré des précipitations de 0.00 mm, 1.00 mm et 0.00 mm avec des températures maximales de 31.4°C, 29.3°C et 31.3°C, indiquant également un stress thermique à Kumasi et Goaso. L'humidité du sol varie, avec des valeurs sous-optimal dans les couches 3-9cm et 9-27cm dans la plupart des localités, exacerbant le stress hydrique. Le déficit de pression de vapeur est resté majoritairement en dessous de 2.0 kPa, minimisant le risque de stress hydrique sévère mais élevant le risque de maladies fongiques dans des zones avec humidité relative élevée.</t>
  </si>
  <si>
    <t>Des déficits hydriques notables à Daloa, Kumasi et Goaso avec des températures frôlant les limites critiques. L'humidité du sol reste sous-optimale, augmentant le risque de stress pour les plants de cacao. Ces conditions pourraient réduire le rendement et potentiellement affecter les prix sur les marchés locaux.</t>
  </si>
  <si>
    <t>Côte d'Ivoire, Ghana, stress hydrique, stress thermique, phase de croissance</t>
  </si>
  <si>
    <t>7/10 - Risques modérés de réduction de rendement dus à la combinaison de stress hydrique et thermique, avec des implications potentielles sur la qualité de la production de cacao.</t>
  </si>
  <si>
    <t>Analyse des conditions météorologiques et de sol pour la culture du cacao en Côte d'Ivoire et au Ghana révèle des variations significatives qui pourraient affecter la production. Premièrement, les précipitations varient de 0.30mm à 25.60mm, avec une évapotranspiration de 1.48mm à 4.37mm, indiquant un déficit hydrique dans certaines régions comme Goaso où les précipitations sont inférieures à l'évapotranspiration. Les températures maximales atteignent jusqu'à 32°C, dépassant l'optimal pour la culture du cacao, et l'ensoleillement varie de 687.73s à 40454.98s, suggérant des défis pour la photosynthèse dans des zones comme San-Pédro avec moins de 3 heures de soleil. Deuxièmement, l'humidité du sol à 3-9cm montre des valeurs aussi basses que 23%, indiquant un stress hydrique sévère, particulièrement à Daloa. Le VPD dépasse 2.0 kPa dans plusieurs localités, augmentant le risque de stress hydrique. Troisièmement, le marché du cacao pourrait voir une réduction de rendement due à ces conditions stressantes, particulièrement dans les zones avec faible humidité du sol et forte température. La gestion de l'irrigation et la protection contre les maladies seront cruciales pour maintenir la productivité</t>
  </si>
  <si>
    <t>Côte d'Ivoire, Ghana, stress hydrique, phase de croissance</t>
  </si>
  <si>
    <t>7/10 - Conditions météorologiques actuelles et prévisions suggèrent un risque accru pour la production de cacao, nécessitant une vigilance accrue dans la gestion des cultures</t>
  </si>
  <si>
    <t>Analyse des données météorologiques révèle des variations significatives entre les localités étudiées. Les précipitations varient de 6.8 mm à 35.5 mm, avec des localités comme San-Pédro enregistrant des précipitations inférieures à l'optimal pour la saison des pluies. L'évapotranspiration (ET0) dépasse les précipitations dans plusieurs régions, indiquant un déficit hydrique, particulièrement à Kumasi où l'ET0 est de 3.64 mm contre des précipitations de 20.7 mm. Les températures maximales sont généralement dans l'optimal, sauf à Kumasi où elles atteignent 31.1°C, risquant un stress thermique pour les cacaoyers. L'ensoleillement est adéquat dans la plupart des régions, bien que certaines aient moins de 3 heures, ce qui pourrait affecter la photosynthèse. P2: L'humidité du sol varie largement, avec certaines zones comme Goaso ayant une humidité de 3-9 cm à 25.5%, indiquant un stress hydrique sévère. D'autres, comme San-Pédro, montrent une humidité de 9-27 cm à 32.2%, ce qui est en dessous de l'optimal et peut affecter les racines profondes. Le VPD est également élevé dans des zones comme Kumasi, dépassant 2.0 kPa, ce qui augmente le risque de stress hydrique et d'attaques de mirides. P3: L'impact sur le marché du cacao peut être significatif, avec des rendements potentiellement réduits en raison du stress hydrique et thermique, surtout dans des zones comme Kumasi et Goaso. L'augmentation des risques phytosanitaires due à l'humidité élevée et aux températures optimales pour la pourriture brune pourrait également affecter la qualité du cacao.</t>
  </si>
  <si>
    <t>Stress hydrique et thermique observé à Kumasi avec des implications potentielles sur la qualité et le rendement du cacao. San-Pédro montre également des signes de stress hydrique. Impact possible sur les prix du cacao en raison de la réduction attendue de la qualité et du volume de production.</t>
  </si>
  <si>
    <t>Kumasi, stress hydrique, stress thermique, phase de croissance</t>
  </si>
  <si>
    <t>7/10; Les conditions climatiques actuelles à Kumasi et San-Pédro sont moins qu'idéales, ce qui pourrait réduire le rendement et la qualité du cacao, affectant potentiellement les prix sur le marché international.</t>
  </si>
  <si>
    <t>Analyse des conditions météorologiques pour les régions productrices de cacao en Côte d'Ivoire et au Ghana révèle des variations significatives. Le 11 juin 2025, les précipitations varient de 11.8 mm à Kumasi à 30.5 mm à San-Pédro, avec une évapotranspiration allant de 1.16 mm à San-Pédro à 3.60 mm à Kumasi. Les températures maximales restent sous le seuil critique de 32°C, mais les températures minimales à Daloa et Soubré sont légèrement en dessous de l'optimal de 21°C. L'ensoleillement est généralement suffisant, sauf à San-Pédro où il est nettement inférieur à 3 heures. Le 12 juin montre une tendance similaire avec des températures légèrement plus élevées et des précipitations réduites dans plusieurs localités. L'évapotranspiration dépasse les précipitations dans plusieurs régions, indiquant un potentiel déficit hydrique. P2: L'humidité du sol à 3-9 cm et 9-27 cm montre que la plupart des localités maintiennent des niveaux adéquats pour la santé des racines superficielles et profondes, bien que certaines zones à Kumasi et San-Pédro soient proches des seuils de stress. Le VPD est majoritairement sous 2.0 kPa, minimisant le risque de stress hydrique, mais le risque de maladies fongiques reste élevé avec des humidités relatives souvent supérieures à 85%. P3: Ces conditions météorologiques mixtes pourraient influencer le rendement du cacao, particulièrement dans les zones où le déficit hydrique est observé et où les températures minimales sont sous-optimales. La production pourrait être affectée à Daloa et Soubré en raison des températures basses et à San-Pédro en raison de l'insuffisance d'ensoleillement, ce qui pourrait affecter les prix sur les marchés internationaux si ces tendances persistent.</t>
  </si>
  <si>
    <t>Conditions météorologiques mixtes observées dans les régions productrices de cacao; San-Pédro présente un risque accru en raison de faibles niveaux d'ensoleillement et de précipitations élevées; impact potentiel sur les prix du cacao.</t>
  </si>
  <si>
    <t>Côte d'Ivoire, Ghana, stress hydrique, déficit hydrique, pourriture brune, phase de croissance</t>
  </si>
  <si>
    <t>7/10; Les variations climatiques entre les régions pourraient entraîner des différences de rendement significatives, influençant ainsi les prix du marché du cacao, particulièrement si les conditions de déficit hydrique et de faible ensoleillement persistent.</t>
  </si>
  <si>
    <t>Analyse des conditions météorologiques pour les régions productrices de cacao montre des précipitations variées avec des valeurs allant de 3.70 mm à 16.00 mm par jour, indiquant une distribution inégale des pluies. Les températures maximales dans toutes les localités sont supérieures à l'optimal de 28°C, atteignant jusqu'à 31.4°C, ce qui pourrait stresser les cacaoyers. L'ensoleillement varie considérablement, avec certaines régions en dessous de l'optimal de 4 heures, ce qui pourrait affecter la photosynthèse. L'évapotranspiration dépasse les précipitations dans plusieurs zones, indiquant un potentiel déficit hydrique. En ce qui concerne l'humidité du sol, les valeurs dans la couche 3-9cm sont généralement en dessous de l'optimal de 40-60%, suggérant un stress hydrique possible pour les cacaoyers. Le VPD est généralement inférieur à 2.0 kPa, ce qui est favorable, mais des valeurs supérieures indiquent un risque de stress hydrique dans certaines heures. L'humidité relative est souvent supérieure à 85%, augmentant le risque de pourriture brune. Les précipitations horaires montrent des pluies bien réparties dans certaines localités mais concentrées dans d'autres, ce qui pourrait affecter la gestion de l'eau.</t>
  </si>
  <si>
    <t>Conditions météorologiques mixtes avec risques de stress hydrique et de pourriture brune en raison de températures élevées et d'humidité. La région de Kumasi montre les conditions les plus critiques avec des températures maximales et un déficit hydrique notable. Impact potentiel sur la qualité et la quantité de la récolte de cacao.</t>
  </si>
  <si>
    <t>Kumasi, stress hydrique, pourriture brune, déficit hydrique</t>
  </si>
  <si>
    <t>7/10; Les conditions actuelles montrent des défis significatifs en termes de gestion del'eau et de températures élevées, ce qui pourrait réduire la productivité des plantations de cacao et affecter la qualité des fèves.</t>
  </si>
  <si>
    <t>Analyse des conditions météorologiques pour les régions productrices de cacao en Côte d'Ivoire et au Ghana révèle des variations significatives. Le 15 juin, les précipitations varient de 4.30 mm à Kumasi à 23.80 mm à Daloa, avec une évapotranspiration (ET0) allant de 1.28 mm à Takoradi à 3.45 mm à Daloa. Les températures maximales sont généralement appropriées, bien que certaines régions comme Kumasi approchent le seuil critique avec 30.9°C. L'ensoleillement est sous-optimal à San-Pédro avec seulement 1824.95 secondes (environ 0.5 heures), indiquant un risque pour la photosynthèse. Le 16 juin montre des conditions similaires avec une légère augmentation des précipitations dans certaines zones. Les déficits hydriques, calculés comme la différence entre ET0 et les précipitations, varient, indiquant un besoin d'irrigation dans des zones comme Takoradi où l'ET0 dépasse les précipitations. Les températures restent stables, évitant les extrêmes critiques. L'humidité du sol à 3-9cm et 9-27cm reste généralement en dessous de l'optimal, indiquant un stress potentiel pour les plantes, particulièrement à Kumasi et Takoradi où l'humidité du sol tombe en dessous de 25% et 30% respectivement, signalant un stress sévère. Le VPD est élevé dans des zones comme Goaso, dépassant 2.0 kPa, ce qui augmente le risque de stress hydrique. L'humidité relative est généralement élevée, réduisant le risque de mirides mais augmentant celui de pourriture brune, surtout là où elle dépasse 85%. L'impact sur le marché du cacao peut être significatif, avec une réduction possible des rendements surtout dans les zones où le stress hydrique et les risques phytosanitaires sont élevés.</t>
  </si>
  <si>
    <t>Les conditions météorologiques dans les régions productrices de cacao montrent un déficit hydrique et des risques phytosanitaires, particulièrement à Kumasi et Takoradi. Ces facteurs pourraient réduire les rendements et affecter les prix du cacao.</t>
  </si>
  <si>
    <t>Côte d'Ivoire, Ghana, stress hydrique, pourriture brune, phase de croissance</t>
  </si>
  <si>
    <t>7/10, car bien que certaines régions montrent des conditions optimales, des déficits hydriques et des risques phytosanitaires dans des zones clés pourraient réduire significativement les rendements.</t>
  </si>
  <si>
    <t>Les données météorologiques des localités clés en Côte d'Ivoire et au Ghana montrent des variations significatives des précipitations et de l'évapotranspiration qui influencent le bilan hydrique. Par exemple, à Kumasi (Ghana), les précipitations du 16 juin sont de 17.2 mm avec une évapotranspiration de 3.86 mm, indiquant un excès d'eau, tandis qu'à Goaso (Ghana) le même jour, les précipitations sont de 13.2 mm avec une évapotranspiration de 3.70 mm, montrant également un excès. Cependant, les températures maximales dans ces régions restent dans les limites optimales, bien que des pics jusqu'à 30.9°C à Kumasi soulèvent des préoccupations mineures de stress thermique. L'ensoleillement varie également, avec Kumasi enregistrant plus de 10 heures, ce qui est supérieur à l'optimal et pourrait affecter la photosynthèse si cette tendance se poursuit. L'humidité du sol dans les couches de 3-9 cm et de 9-27 cm montre des valeurs généralement dans les gammes acceptables, mais des zones comme Daloa (Côte d'Ivoire) montrent une humidité du sol inférieure à l'optimal, ce qui peut indiquer un stress hydrique. Le déficit de pression de vapeur (VPD) est majoritairement en dessous de 1 kPa, ce qui est favorable, bien que des valeurs supérieures à 1 kPa à Kumasi et Goaso nécessitent une surveillance pour le risque de stress hydrique. Les risques phytosanitaires incluent le risque de pourriture brune en raison de l'humidité relative élevée, particulièrement à San-Pédro (Côte d'Ivoire) où elle dépasse souvent 85%.</t>
  </si>
  <si>
    <t>Les conditions météorologiques dans les régions productrices de cacao en Côte d'Ivoire et au Ghana montrent un excès d'eau avec des températures généralement optimales mais avec un risque de stress thermique dû à des températures maximales élevées et un ensoleillement excessif. Kumasi et Goaso sont particulièrement à surveiller pour le stress hydrique potentiel et les impacts sur la photosynthèse. Le risque de pourriture brune à San-Pédro pourrait affecter la qualité des récoltes.</t>
  </si>
  <si>
    <t>Côte d'Ivoire, Ghana, stress hydrique, pourriture brune, stress thermique, phase de croissance</t>
  </si>
  <si>
    <t>7/10; Bien que les conditions générales soient favorables avec suffisamment de pluie et des températures adéquates, les variations locales comme l'ensoleillement excessif et les températures élevées à Kumasi et Goaso ainsi que l'humidité élevée à San-Pédro pourraient réduire localement le rendement et la qualité du cacao, influençant potentiellement les prix sur le marché.</t>
  </si>
  <si>
    <t>Analyse des conditions météorologiques révèle des déficits hydriques dans plusieurs localités clés pour la culture du cacao. À Kumasi, la précipitation totale sur deux jours est de 34.20 mm, tandis que l'ET0 est de 6.20 mm, indiquant un excès favorable. Cependant, à Goaso, avec une précipitation de 36.30 mm et un ET0 de 5.86 mm, l'excès est moins prononcé. Les températures maximales dans ces régions restent dans la gamme optimale, bien que la température minimale à Takoradi soit légèrement au-dessus de l'optimal à 24.5°C. L'ensoleillement est également adéquat dans la plupart des zones, sauf à Takoradi où il tombe en dessous de 3 heures, potentiellement limitant la photosynthèse.]
Les mesures de l'humidité du sol montrent des conditions variables. À Daloa, l'humidité du sol à 3-9 cm est optimale à 40-60%, mais à 9-27 cm, elle est inférieure à 30%, indiquant un stress pour les racines profondes. À San-Pédro, des niveaux similaires de stress des racines sont observés avec des humidités de 32-35% à 9-27 cm. Le déficit de pression de vapeur (VPD) dans ces régions est généralement inférieur à 0.8 kPa, ce qui pourrait augmenter le risque de maladies fongiques, surtout avec des humidités relatives souvent supérieures à 85%. Sur le marché, ces conditions météorologiques peuvent affecter le rendement du cacao, particulièrement à cause du stress hydrique et des risques phytosanitaires accrus. Les régions avec des stress hydriques et des températures non optimales pourraient voir une réduction de la productivité, influençant potentiellement les prix à la hausse si la tendance se poursuit. Les efforts pour une gestion adéquate de l'irrigation et la protection contre les maladies seront cruciaux pour maintenir la stabilité de la production.</t>
  </si>
  <si>
    <t>Conditions météorologiques mixtes avec certains déficits hydriques et risques phytosanitaires accrus. Kumasi présente des conditions plus favorables, tandis que Takoradi pourrait connaître des problèmes de photosynthèse due à un ensoleillement insuffisant. Impact potentiel sur les rendements et les prix du cacao.</t>
  </si>
  <si>
    <t>Kumasi, Takoradi, stress hydrique, gestion de l'irrigation, maladies fongiques, phase de croissance</t>
  </si>
  <si>
    <t>7/10 - Bien que certaines zones montrent des conditions favorables, les déficits observés dans d'autres régions pourraient réduire le rendement global, affectant les prix du marché du cacao.</t>
  </si>
  <si>
    <t>Analyse du bilan hydrique et des températures montre des variations significatives entre les localités. Le 18 juin, les précipitations varient de 9.90 mm à San-Pédro à 18.50 mm à Goaso, avec des températures maximales allant de 27.6°C à San-Pédro à 30.8°C à Kumasi le 19 juin. L'ensoleillement est généralement optimal sauf à San-Pédro (2.42 heures le 19 juin). L'ET0 dépasse les précipitations dans plusieurs localités, indiquant un déficit hydrique, surtout à Kumasi où l'ET0 est de 3.48 mm contre des précipitations de 11.20 mm le 19 juin. Les conditions de stress hydrique et de température sont particulièrement préoccupantes à Kumasi et Goaso, où les températures maximales atteignent ou dépassent 30°C. Les conditions de sol montrent que l'humidité du sol à 3-9 cm est généralement dans une gamme acceptable, bien que certaines localités comme Daloa approchent les niveaux de stress sévère avec 29.8% le 19 juin. L'humidité du sol à 9-27 cm est également préoccupante à Daloa avec des valeurs tombant en dessous de 30%, indiquant un stress des racines profondes. Le VPD est élevé à Kumasi, atteignant 1.55 kPa le 19 juin, ce qui soulève des inquiétudes concernant le stress hydrique et la santé des plants de cacao. Les risques phytosanitaires incluent le risque de pourriture brune en raison d'une humidité relative souvent supérieure à 85% et des températures autour de 25°C, en particulier à San-Pédro et Soubré. L'impact sur le marché du cacao pourrait être significatif, avec une réduction possible des rendements en raison du stress hydrique et des températures élevées, particulièrement à Kumasi et Goaso où les conditions sont les moins favorables.</t>
  </si>
  <si>
    <t>Stress hydrique et températures élevées à Kumasi et Goaso menacent la santé des plants de cacao. Risque de pourriture brune élevé à San-Pédro et Soubré. Impact potentiel sur les prix du cacao en raison de la réduction des rendements.</t>
  </si>
  <si>
    <t>Kumasi, Goaso, stress hydrique, pourriture brune, phase de croissance</t>
  </si>
  <si>
    <t>7/10; Les conditions météorologiques défavorables à Kumasi et Goaso pourraient réduire significativement les rendements de cacao, affectant potentiellement les prix sur le marché international.</t>
  </si>
  <si>
    <t>P1: Les précipitations journalières varient de 2.50 à 15.20 mm, avec des pics significatifs à Kumasi (15.20 mm) et une faible pluie à San-Pédro (2.50 mm). Les températures maximales restent généralement en dessous du seuil critique de 32°C, bien que Kumasi atteigne 30.8°C. L'ensoleillement est sous-optimal dans plusieurs régions, notamment à San-Pédro avec seulement 18619.12 secondes (environ 5.2 heures), ce qui pourrait affecter la photosynthèse. L'évapotranspiration (ET0) excède les précipitations dans des localités comme Soubré, indiquant un déficit hydrique potentiel. P2: L'humidité du sol à 3-9 cm et 9-27 cm montre des écarts significatifs. À Daloa, l'humidité du sol à 9-27 cm descend à 30%, indiquant un stress pour les racines profondes, tandis que Kumasi présente une humidité optimale à 3-9 cm. Le VPD est élevé à Kumasi avec des valeurs atteignant 1.55 kPa, suggérant un stress hydrique pendant les heures les plus chaudes. L'humidité relative reste principalement dans la plage optimale, bien que certaines heures à Takoradi dépassent 95%, augmentant le risque de pourriture brune. P3: Les conditions météorologiques actuelles et les niveaux d'humidité du sol suggèrent des défis pour la culture du cacao, particulièrement dans les zones avec un déficit hydrique comme Soubré ou un risque de maladies fongiques comme à Takoradi. Ces facteurs pourraient réduire le rendement global du cacao dans ces régions, influençant potentiellement les prix sur le marché local et international.</t>
  </si>
  <si>
    <t>Fortes pluies à Kumasi avec un risque accru de stress hydrique; faible ensoleillement à San-Pédro pourrait limiter la photosynthèse. Impact potentiel sur les prix du cacao en raison de variations de rendement.</t>
  </si>
  <si>
    <t>Côte d'Ivoire, Ghana, stress hydrique, maladies fongiques, phase de croissance</t>
  </si>
  <si>
    <t>6/10 - Les conditions météorologiques mixtes avec des zones de stress hydrique et des risques de maladies fongiques pourraient modérément affecter la production de cacao, influençant la stabilité des prix et la disponibilité sur le marché.</t>
  </si>
  <si>
    <t>Analyse des conditions météorologiques dans les régions productrices de cacao montre des variations significatives. Pour les précipitations, Daloa et Kumasi ont des valeurs optimales pour la saison des pluies avec respectivement 12.70 mm et 10.90 mm le 22 juin, tandis que San-Pédro et Takoradi sont en dessous de l'optimal avec seulement 3.30 mm et 8.30 mm. Les températures maximales dans toutes les localités restent dans une fourchette acceptable, bien que Kumasi flirte avec le seuil critique à 31.1°C le 23 juin. L'ensoleillement est généralement adéquat, sauf à Takoradi où il tombe à 3.4 heures le 22 juin, potentiellement limitant la photosynthèse. L'ET0 dépasse les précipitations dans plusieurs localités, indiquant un déficit hydrique potentiel, particulièrement à Kumasi où l'ET0 atteint 4.25 mm contre des précipitations de seulement 1.20 mm le 23 juin. P2: L'humidité du sol montre que la plupart des localités maintiennent des niveaux adéquats dans les couches superficielles et profondes, mais avec des variations qui pourraient indiquer un stress hydrique ou un risque fongique selon les fluctuations du VPD, qui dépasse 2.0 kPa à plusieurs reprises, notamment à Kumasi. P3: Ces conditions mixtes pourraient influencer la production de cacao, avec des risques de stress hydrique dans les zones où l'ET0 est élevé par rapport aux précipitations, et des risques de maladies dans les zones à forte humidité. La gestion attentive de l'irrigation et des traitements contre les maladies sera cruciale pour maintenir la productivité.</t>
  </si>
  <si>
    <t>Conditions météorologiques mixtes affectent la production de cacao; Kumasi présente un risque de stress hydrique élevé; potentiel impact sur les prix du cacao.</t>
  </si>
  <si>
    <t>Côte d'Ivoire, Ghana, stress hydrique, maladies fongiques, saison des pluies</t>
  </si>
  <si>
    <t>7/10; La variabilité des conditions météorologiques entre les différentes localités et jours pourrait entraîner une production inégale, affectant potentiellement les rendements globaux de cacao. Une surveillance méticuleuse et des ajustements agronomiques seront essentiels pour optimiser la production.</t>
  </si>
  <si>
    <t>Analyse des conditions météorologiques des localités cacaoyères en Côte d'Ivoire et au Ghana révèle des variations importantes. En Côte d'Ivoire, les précipitations varient de 1.10 mm à Daloa à 5.50 mm à San-Pédro, avec une évapotranspiration de 3.04 mm à Daloa et 2.84 mm à San-Pédro, indiquant un léger déficit hydrique à Daloa. Au Ghana, Kumasi enregistre 1.70 mm de pluie contre une évapotranspiration de 4.25 mm, montrant un déficit plus marqué. Les températures maximales sont généralement adéquates, bien que Kumasi approche la limite critique avec 31.1°C. L'ensoleillement est suffisant dans toutes les régions, favorisant la photosynthèse. P2: L'humidité du sol varie considérablement, avec des valeurs en surface (3-9cm) allant de 26% à Goaso à 33% à Soubré, indiquant un stress hydrique modéré à Goaso. L'humidité sous-surface (9-27cm) montre des valeurs plus élevées, de 30% à Goaso à 34% à Soubré, suggérant que les racines profondes peuvent accéder à l'eau plus efficacement. Le déficit de pression de vapeur reste sous le seuil critique de 2.0 kPa, réduisant le risque de stress hydrique excessif malgré des conditions de sol parfois défavorables. P3: Ces conditions météorologiques mixtes pourraient conduire à une réduction modérée du rendement des cultures de cacao, particulièrement dans les zones avec un déficit hydrique comme Kumasi. Cependant, l'adéquation générale des températures et de l'ensoleillement pourrait atténuer certains des impacts négatifs sur le marché du cacao.</t>
  </si>
  <si>
    <t>Conditions météorologiques variables dans les régions cacaoyères; Kumasi présente un déficit hydrique notable; impact potentiel sur les rendements et les prix du cacao.</t>
  </si>
  <si>
    <t>Côte d'Ivoire, Ghana, stress hydrique, déficit hydrique</t>
  </si>
  <si>
    <t>6/10; Les conditions climatiques actuelles indiquent des défis pour certaines régions, mais des températures et un ensoleillement adéquats pourraient limiter les pertes de rendement.</t>
  </si>
  <si>
    <t>Analyse des données météorologiques pour les localités clés en Côte d'Ivoire et au Ghana révèle des variations significatives en termes de précipitations, température et évapotranspiration. En Côte d'Ivoire, les précipitations varient de 9.4 mm à 19.7 mm, avec une évapotranspiration de 2.56 mm à 3.21 mm, indiquant un léger déficit hydrique à Daloa. Au Ghana, Kumasi enregistre des précipitations élevées de 36.1 mm contre une évapotranspiration de 2.47 mm, suggérant un excès d'eau. Les températures maximales sont généralement conformes aux conditions optimales pour la culture du cacao, bien que certaines régions approchent la limite supérieure de 29°C. L'ensoleillement est inférieur à l'optimal dans plusieurs zones, particulièrement à Takoradi avec seulement 3.5 heures, ce qui pourrait affecter la photosynthèse. Le bilan hydrique et les conditions de température montrent des risques de stress hydrique modéré dans certaines régions, avec des implications potentielles pour le développement des plants de cacao. Les conditions du sol varient, avec une humidité du sol à 3-9 cm souvent dans la gamme optimale, mais plusieurs localités montrent des niveaux inférieurs à 30% à 9-27 cm de profondeur, indiquant un stress pour les racines profondes. Le VPD est généralement bas, suggérant un risque limité de stress hydrique aérien mais un risque accru de maladies fongiques. Les conditions actuelles pourraient influencer négativement la qualité et la quantité de la production de cacao, notamment en raison des déficits hydriques et du manque d'ensoleillement dans certaines zones. L'impact sur le marché pourrait se traduire par une réduction du rendement dans les zones les plus affectées, potentiellement influençant les prix à la hausse si la tendance se maintient.</t>
  </si>
  <si>
    <t>Conditions météorologiques mixtes affectent la culture du cacao; Daloa en Côte d'Ivoire et Takoradi au Ghana sont parmi les plus touchés; impact potentiel sur les prix du cacao.</t>
  </si>
  <si>
    <t>6/10; Les conditions météorologiques actuelles présentent des défis modérés pour la culture du cacao, avec des variations significatives entre les localités qui pourraient affecter le rendement global et la qualité des récoltes, influençant ainsi les prix du marché.</t>
  </si>
  <si>
    <t>Analyse des conditions météorologiques montre que les précipitations varient significativement entre les localités, avec des valeurs allant de 11.10 mm à 20.70 mm pour la journée du 27 juin 2025. Les températures maximales restent généralement dans l'optimal, bien que certaines localités comme Kumasi atteignent des températures maximales proches de la limite critique de 28°C. L'ensoleillement est généralement adéquat, bien que certaines zones comme Takoradi enregistrent moins de 3 heures, posant des risques pour la photosynthèse. L'évapotranspiration est inférieure aux précipitations dans la plupart des localités, indiquant un excédent hydrique favorable à la croissance des plants de cacao. Les conditions du sol montrent que l'humidité dans les couches superficielles et profondes est généralement adéquate, bien que certaines zones comme Soubré en Côte d'Ivoire indiquent un léger stress hydrique avec des valeurs inférieures à 30% dans les couches profondes. Le déficit de pression de vapeur reste dans une gamme acceptable, minimisant les risques de stress hydrique et de maladies fongiques. Cependant, l'humidité relative élevée dans la plupart des régions pourrait augmenter les risques de pourriture brune si elle persiste avec des températures optimales pour cette maladie. En conclusion, bien que les conditions soient généralement favorables, la surveillance continue est cruciale pour prévenir les risques phytosanitaires liés à l'humidité élevée.</t>
  </si>
  <si>
    <t>Les conditions météorologiques sont majoritairement favorables pour la culture du cacao avec des précipitations adéquates et des températures optimales. Cependant, l'humidité élevée pourrait poser des risques de pourriture brune, en particulier dans les zones avec moins de 3 heures d'ensoleillement comme Takoradi.</t>
  </si>
  <si>
    <t>8/10; Les conditions actuelles sont majoritairement favorables pour la culture du cacao, mais une vigilance est nécessaire pour gérer l'humidité élevée et prévenir les maladies fongiques.</t>
  </si>
  <si>
    <t>Analyse des données météorologiques révèle des variations significatives entre les localités étudiées. Les précipitations varient de 1.50 mm à 4.50 mm, indiquant un déficit hydrique dans plusieurs régions, particulièrement à Kumasi et Goaso où l'ET0 (3.70 mm et 3.93 mm respectivement) dépasse les précipitations. Les températures maximales restent généralement sous le seuil critique de 32°C, mais la température minimale à San-Pédro et Takoradi est légèrement au-dessus de l'optimal, à 24.1°C. L'ensoleillement varie de 31268.65 s à 39657.59 s, avec plusieurs localités en dessous de l'optimal de 4-6 heures, potentiellement affectant la photosynthèse. P2: L'humidité du sol à 3-9 cm montre que la plupart des localités maintiennent des niveaux satisfaisants, sauf à Kumasi où elle chute à 27.5%, indiquant un stress hydrique. Le VPD est généralement bien contrôlé, mais dépasse 2.0 kPa à certains moments dans toutes les localités, signalant un risque intermittent de stress hydrique. L'humidité relative reste principalement dans l'intervalle optimal de 70-80%, bien que des pics jusqu'à 95% puissent augmenter le risque de maladies fongiques. P3: Ces conditions météorologiques mixtes pourraient entraîner un rendement hétérogène du cacao, avec des risques accrus de stress hydrique et de maladies dans certaines zones. Cela pourrait affecter la stabilité des prix du cacao sur les marchés internationaux, en particulier si les tendances de faible ensoleillement et de déficit hydrique se poursuivent.</t>
  </si>
  <si>
    <t>Variabilité climatique significative observée; Kumasi et Goaso les plus affectés par le déficit hydrique; potentiel impact haussier sur les prix du cacao.</t>
  </si>
  <si>
    <t>7/10; Les conditions météorologiques posent des risques modérés pour la production de cacao, avec des implications potentielles sur la qualité et la quantité de la récolte, influençant ainsi les prix du marché.</t>
  </si>
  <si>
    <t>Analyse des données météorologiques pour les localités de Côte d'Ivoire et du Ghana montre des variations significatives en termes de précipitations et d'évapotranspiration. Pour le 30 juin, les précipitations varient de 1.4 mm à Kumasi à 8.4 mm à Daloa, alors que l'évapotranspiration varie de 2.57 mm à San-Pédro à 3.95 mm à Kumasi. Les températures maximales restent généralement sous le seuil critique de 32°C, avec des maximums allant de 27.6°C à San-Pédro à 30.7°C à Kumasi. L'ensoleillement est adéquat dans la plupart des régions, sauf à Kumasi où il est légèrement inférieur à l'optimal avec 25807.76 secondes. Pour le 1er juillet, les conditions sont similaires, bien que les précipitations augmentent légèrement dans certaines zones. En termes d'humidité du sol, la plupart des localités présentent des niveaux sous-optimaux à la surface (3-9cm) et en profondeur (9-27cm), ce qui pourrait indiquer un stress hydrique, surtout avec des VPD souvent supérieurs à 2.0 kPa dans plusieurs zones durant les heures les plus chaudes. L'humidité relative reste généralement entre 70% et 90%, réduisant le risque de maladies fongiques mais augmentant le risque de pourriture brune si combinée à des températures entre 20-25°C.</t>
  </si>
  <si>
    <t>Les conditions météorologiques dans les localités analysées montrent un risque accru de stress hydrique et de pourriture brune, particulièrement à Kumasi où les précipitations sont faibles et l'évapotranspiration élevée. L'impact sur les prix du cacao pourrait être haussier si ces conditions persistent, affectant le rendement des cultures.</t>
  </si>
  <si>
    <t>7/10; Les conditions actuelles indiquent un risque modéré de baisse de rendement due au stress hydrique et à la pourriture brune, particulièrement dans les zones où l'évapotranspiration dépasse les précipitations et où l'humidité du sol est faible. Cela pourrait affecter la production de cacao, influençant potentiellement les prix sur le marché international.</t>
  </si>
  <si>
    <t>Analyse des données météorologiques indique des variations significatives dans les conditions climatiques entre les localités analysées. Les précipitations varient de 0,10 mm à 13,30 mm, avec un excès notable à Daloa et un déficit à Kumasi, où les précipitations ne couvrent pas l'évapotranspiration de 4,15 mm. Les températures maximales sont généralement acceptables, bien que certaines régions frôlent la limite critique de 32°C. L'ensoleillement est suffisant dans toutes les zones, dépassant 3 heures par jour. Les conditions de température et d'humidité varient, mais restent dans une plage généralement acceptable pour la culture du cacao. Les sols montrent des niveaux d'humidité variés, avec des valeurs optimales dans la plupart des localités mais certains points montrent des signes de stress hydrique, particulièrement dans les couches superficielles du sol où l'humidité descend en dessous de 25% à Kumasi et Goaso. Le VPD est également élevé dans ces régions, augmentant le risque de stress hydrique pour les plants de cacao. Les risques phytosanitaires sont modérés, bien que l'humidité élevée dans certaines zones pourrait favoriser la pourriture brune si combinée avec des températures entre 20 et 25°C. La comparaison spatiale montre que la Côte d'Ivoire Ouest et le Ghana Centre présentent les conditions les plus favorables, tandis que le Ghana Ouest pourrait être plus à risque de stress hydrique. La tendance sur trois jours montre une légère amélioration des conditions avec une réduction des températures et du VPD dans plusieurs zones.</t>
  </si>
  <si>
    <t>Les conditions climatiques varient significativement entre les localités, avec un excès de précipitations à Daloa et un déficit à Kumasi. Les températures sont proches des limites critiques pour le cacao. Le Ghana Ouest présente un risque accru de stress hydrique.</t>
  </si>
  <si>
    <t>Côte d'Ivoire Ouest, Ghana Centre, stress hydrique, phase de croissance</t>
  </si>
  <si>
    <t>7/10; Les conditions sont majoritairement favorables, mais des poches de stress hydrique et des risques phytosanitaires pourraient affecter localement le rendement du cacao.</t>
  </si>
  <si>
    <t>Analyse des conditions météorologiques indique un déficit hydrique significatif dans plusieurs régions, particulièrement en Côte d'Ivoire Ouest où les précipitations de 0.80 mm à Daloa sont inférieures à l'ET0 de 3.44 mm, indiquant un déficit de 2.64 mm. À Kumasi, Ghana, les précipitations de 0.20 mm face à un ET0 de 4.14 mm montrent un déficit encore plus marqué de 3.94 mm. Les températures maximales dans toutes les localités restent sous le seuil critique de 32°C, mais sont proches de la limite supérieure de l'optimal. L'ensoleillement varie de 10.4 heures à Kumasi à 11.1 heures à San-Pédro, dépassant l'optimal et suggérant une photosynthèse accrue malgré le stress hydrique. Les sols montrent des signes de stress avec des humidités de 3-9 cm et de 9-27 cm généralement en dessous de l'optimal dans la plupart des localités. Daloa et Kumasi présentent des valeurs particulièrement basses, signalant un stress sévère pour les racines profondes. Le VPD élevé dans ces régions accentue le risque de stress hydrique. Les conditions actuelles pourraient augmenter la susceptibilité aux maladies fongiques en raison d'une humidité relative souvent supérieure à 85%, particulièrement dans la nuit et tôt le matin. L'impact sur le marché du cacao pourrait se traduire par une baisse de rendement, spécialement dans les zones avec des déficits hydriques marqués comme Kumasi et Daloa, affectant potentiellement les prix à la hausse si la tendance se poursuit.</t>
  </si>
  <si>
    <t>Déficit hydrique significatif à Kumasi et Daloa avec un impact potentiel sur les rendements de cacao. Côte d'Ivoire Ouest et Ghana Centre sont les plus affectés, risquant d'influencer les prix du cacao.</t>
  </si>
  <si>
    <t>7/10; Les conditions actuelles indiquent un risque accru de stress hydrique et de maladies, ce qui pourrait réduire les rendements de cacao dans les principales régions productrices, influençant les prix sur les marchés internationaux.</t>
  </si>
  <si>
    <t>Analyse des conditions météorologiques pour les localités clés de la Côte d'Ivoire et du Ghana révèle des variations significatives en termes de précipitations et d'évapotranspiration. Pour le 3 juillet, Daloa, San-Pédro et Soubré affichent des précipitations moyennes de 2.77 mm, inférieures à l'ET0 moyen de 3.20 mm, indiquant un léger déficit hydrique. Kumasi, Takoradi et Goaso montrent une situation similaire avec des précipitations moyennes de 3.53 mm contre une ET0 de 3.29 mm. Les températures maximales restent dans les limites optimales, bien que les minimums soient légèrement au-dessus de l'idéal de 21°C. L'ensoleillement est également inférieur à l'optimal, suggérant des problèmes potentiels de photosynthèse. L'humidité du sol varie, avec des niveaux généralement en dessous de l'optimal de 40-60% pour la surface et de 50-70% pour les racines profondes, indiquant un stress hydrique pour les plantes. Le VPD est majoritairement sous 0.8 kPa, augmentant le risque de maladies fongiques, particulièrement dans les zones où l'humidité relative dépasse 85%. Les pluies sont faibles et non suffisantes pour compenser l'évapotranspiration élevée, ce qui pourrait mener à un stress hydrique accru si cette tendance persiste. Le risque phytosanitaire est élevé, avec un potentiel accru de pourriture brune due à l'humidité élevée et des températures optimales pour la prolifération fongique. En comparant les zones, le Ghana central et l'ouest de la Côte d'Ivoire montrent les conditions les plus défavorables pour la culture du cacao.</t>
  </si>
  <si>
    <t>Conditions météorologiques variables avec un léger déficit hydrique dans les principales zones de culture du cacao en Côte d'Ivoire et au Ghana. Le risque de maladies fongiques est élevé en raison de l'humidité relative élevée et du VPD bas. Impact potentiel sur le rendement et la qualité du cacao.</t>
  </si>
  <si>
    <t>Côte d'Ivoire, Ghana, stress hydrique, risque fongique, phase de croissance</t>
  </si>
  <si>
    <t>Conditions météorologiques actuelles indiquent un léger déficit hydrique et un risque élevé de maladies fongiques qui pourraient réduire le rendement et affecter la qualité du cacao, impactant potentiellement les prix sur le marché.</t>
  </si>
  <si>
    <t>Analyse des conditions météorologiques et de sol pour les localités clés montre des variations significatives qui peuvent influencer la production de cacao. Les précipitations varient de 0.30 mm à 8.40 mm, avec un déficit hydrique observé dans plusieurs zones où l'ET0 est supérieur aux précipitations, notamment à Kumasi avec un ET0 de 3.70 mm contre des précipitations de 8.40 mm, indiquant un léger excès d'eau. Les températures maximales restent généralement sous le seuil critique de 32°C, mais les températures minimales à Soubré et Goaso sont légèrement en dessous de l'optimal de 21°C, ce qui pourrait ralentir la croissance des plants de cacao. L'ensoleillement varie de 26360.89 s à 40506.83 s, avec plusieurs localités en dessous de l'optimal de 4-6 heures, potentiellement limitant la photosynthèse. Les conditions de sol montrent que l'humidité dans les couches de 3-9 cm et de 9-27 cm est généralement en dessous de l'optimal de 40-60% et 50-70% respectivement, signalant un stress hydrique pour les racines profondes dans des localités comme Daloa et Takoradi. Le VPD est en grande partie sous 2.0 kPa, minimisant le risque de stress hydrique mais augmentant le risque de maladies fongiques en raison d'une humidité relative souvent supérieure à 85%. L'impact sur le marché du cacao pourrait se traduire par une baisse de rendement dans les zones avec déficit hydrique et conditions suboptimales d'ensoleillement.</t>
  </si>
  <si>
    <t>Conditions météorologiques et de sol montrent un déficit hydrique et un ensoleillement suboptimal dans plusieurs zones clés, notamment à Kumasi et Daloa, avec un impact potentiel sur la baisse de rendement du cacao.</t>
  </si>
  <si>
    <t>6/10; Les conditions de stress hydrique et le manque d'ensoleillement dans des zones clés pourraient réduire le rendement du cacao, affectant potentiellement les prix sur le marché international.</t>
  </si>
  <si>
    <t>Analyse des conditions météorologiques et de l'humidité du sol indique des variations significatives entre les localités analysées. Les précipitations varient de 0.1 mm à 19.2 mm sur deux jours, avec une évapotranspiration (ET0) généralement inférieure, suggérant un léger excès hydrique dans la plupart des zones, sauf à San-Pédro (CI) et Takoradi (GH) où l'ET0 dépasse les précipitations, indiquant un déficit. Les températures maximales restent dans la plage optimale (27.1°C-29.4°C), mais les minimales sont légèrement au-dessus de l'optimal de 21°C. L'ensoleillement varie grandement, avec certaines zones recevant moins de 3 heures, potentiellement affectant la photosynthèse. P2: Les valeurs d'humidité du sol à 3-9cm sont majoritairement en dessous de l'optimal de 40-60%, indiquant un stress hydrique modéré dans plusieurs localités, notamment à Kumasi (GH) où elle descend à 25%. Le VPD reste majoritairement en dessous de 2.0 kPa, réduisant le risque de stress hydrique mais augmentant le risque de maladies fongiques, surtout là où l'humidité relative dépasse 85%. P3: Ces conditions météorologiques et d'humidité du sol peuvent affecter le rendement du cacao, particulièrement dans les zones avec déficit hydrique ou excès d'humidité. La gestion de l'irrigation et la protection contre les maladies seront cruciales pour maintenir la productivité. Les fluctuations des conditions peuvent influencer les prix locaux et globaux du cacao, surtout si les tendances observées se maintiennent.</t>
  </si>
  <si>
    <t>Conditions météorologiques variées avec déficits hydriques à San-Pédro et Takoradi et excès dans d'autres zones. Impact potentiel sur la productivité et les prix du cacao.</t>
  </si>
  <si>
    <t>7/10; Des défis significatifs pour la culture du cacao dues aux variations climatiques et hydriques, nécessitant une gestion agronomique attentive pour maintenir la productivité.</t>
  </si>
  <si>
    <t>Analyse des conditions météorologiques révèle des variations significatives entre les localités. Les précipitations varient de 3.60 mm à 18.70 mm le 8 juillet, avec une évapotranspiration allant de 1.74 mm à 2.52 mm, indiquant un déficit hydrique dans certaines zones comme Kumasi (18.30 mm de pluie contre 2.48 mm d'ET0) et un excès dans d'autres comme San-Pédro (9.60 mm de pluie contre 1.74 mm d'ET0). Les températures maximales restent dans l'optimal de 26.4°C à 28.2°C, mais les minimums sont légèrement au-dessus de l'optimal, indiquant des nuits plus chaudes. L'ensoleillement varie grandement avec certaines zones recevant moins de 3 heures, potentiellement limitant la photosynthèse. P2: L'humidité du sol à 3-9 cm montre des valeurs sous-optimales dans plusieurs localités, indiquant un stress hydrique, particulièrement à Kumasi où elle descend à 21%. Le VPD reste majoritairement sous 0.8 kPa, augmentant le risque de maladies fongiques, surtout avec des humidités relatives souvent supérieures à 85%. P3: Ces conditions météorologiques mixtes pourraient affecter le rendement des cultures de cacao, avec des risques accrus de maladies dans des zones à forte humidité et un stress hydrique où l'humidité du sol est faible. L'impact sur le marché pourrait se traduire par une variation des prix due à des rendements potentiellement inégaux.</t>
  </si>
  <si>
    <t>Conditions météorologiques variées impactant potentiellement le rendement du cacao. Kumasi montre un déficit hydrique significatif, tandis que San-Pédro présente un excès d'eau. Impact possible sur les prix du cacao en raison de rendements inégaux.</t>
  </si>
  <si>
    <t>Kumasi, déficit hydrique, phase de croissance</t>
  </si>
  <si>
    <t>7/10; Les conditions météorologiques actuelles présentent des défis significatifs pour la culture du cacao, avec des risques de maladies et de stress hydrique qui pourraient réduire le rendement dans certaines régions, affectant ainsi la stabilité des prix du cacao sur le marché.</t>
  </si>
  <si>
    <t>Analyse des conditions météorologiques et de sol dans les localités clés pour la culture du cacao montre des variations significatives. Pour le 9 juillet, les précipitations varient de 0.20 mm à San-Pédro à 21.30 mm à Daloa, indiquant un excès potentiel à Daloa où l'ET0 est seulement de 2.05 mm. Les températures maximales sont généralement adéquates, sauf à Kumasi où le maximum atteint 28.3°C, proche de la limite critique. L'ensoleillement est sous-optimal à Daloa avec seulement 6178.94 secondes, risquant d'affecter la photosynthèse. Le 10 juillet montre des améliorations avec des précipitations mieux réparties et un ensoleillement accru dans plusieurs localités. Les déficits hydriques sont notables à San-Pédro et Takoradi où l'ET0 dépasse les précipitations. Les stress hydriques et thermiques sont modérés, avec des VPD souvent sous 2.0 kPa, mais des pics à 1.12 kPa à Takoradi indiquent un risque de stress hydrique. L'humidité du sol reste généralement dans les gammes acceptables, bien que certaines zones flirtent avec des valeurs stressantes en dessous de 25% pour l'humidité du sol à 3-9 cm. Le risque de pourriture brune est élevé à Soubré et Goaso où l'humidité relative dépasse 85% avec des températures optimales pour cette maladie. L'analyse comparative montre que les conditions sont généralement meilleures dans le centre du Ghana par rapport à la Côte d'Ivoire Ouest, qui présente des défis en termes de précipitations et d'ensoleillement.</t>
  </si>
  <si>
    <t>Conditions météorologiques et de sol montrent des variations importantes entre les localités, avec des défis particuliers à Daloa en termes de précipitations excessives et un ensoleillement insuffisant. Le centre du Ghana présente des conditions plus stables et favorables. Ces variations peuvent influencer les prix du cacao en affectant le rendement des cultures.</t>
  </si>
  <si>
    <t>7/10, car bien que certaines régions montrent des conditions optimales, les défis à Daloa et San-Pédro pourraient réduire le rendement global et affecter la qualité du cacao, impactant potentiellement les prix sur le marché international.</t>
  </si>
  <si>
    <t>Analyse des conditions météorologiques récentes montre des variations significatives entre les localités examinées. Pour la journée du 10 juillet 2025, les précipitations varient de 0.00 mm à San-Pédro à 7.60 mm à Daloa, indiquant un potentiel déficit hydrique dans certaines zones, particulièrement là où l'ET0 (évapotranspiration) excède les précipitations, comme à Kumasi avec un ET0 de 3.54 mm contre des précipitations de seulement 0.40 mm. Les températures maximales restent généralement dans l'optimal, bien que certaines maximales approchent le seuil critique de 32°C. En termes d'ensoleillement, plusieurs localités présentent moins de 3 heures, ce qui pourrait affecter la photosynthèse. L'état des sols révèle des inquiétudes, avec des humidités dans le sol de 3 à 9 cm souvent inférieures à l'optimal de 40-60%, signalant un stress hydrique potentiel, particulièrement à Goaso et Kumasi où l'humidité tombe sous 30%. Le VPD est majoritairement sous 2.0 kPa, minimisant le risque de stress hydrique mais augmentant le risque de maladies fongiques dans des zones à haute humidité relative. L'impact sur le marché est probablement modéré à ce stade, avec des rendements potentiellement réduits dans les zones avec stress hydrique marqué et risque accru de maladies dans les zones plus humides.</t>
  </si>
  <si>
    <t>Conditions météorologiques variées avec déficits hydriques à Kumasi et risques de maladies fongiques à Goaso. Daloa présente les meilleures conditions pour la culture du cacao. Impact modéré sur les prix attendu.</t>
  </si>
  <si>
    <t>6/10; Les conditions varient largement avec certains déficits hydriques et risques de maladies qui pourraient modérément affecter la production globale de cacao, influençant ainsi les prix sur le marché.</t>
  </si>
  <si>
    <t>D'après les données météorologiques, les précipitations varient significativement entre les localités avec des valeurs allant de 0.00 mm à 5.50 mm le 13 juillet et de 0.00 mm à 0.80 mm le 14 juillet. Cette variabilité indique un déficit hydrique dans la plupart des zones, particulièrement à Kumasi et Goaso où l'évapotranspiration (ET0) dépasse les précipitations, suggérant un stress hydrique pour les cultures de cacao. Les températures maximales restent généralement sous le seuil critique de 32°C, mais la température minimale à Takoradi le 14 juillet est légèrement en dessous de l'optimal, à 21.9°C. Les heures d'ensoleillement sont supérieures à l'optimal dans toutes les localités, ce qui pourrait affecter la photosynthèse si cela persiste. P2: L'humidité du sol à 3-9 cm montre que la plupart des localités ont des valeurs inférieures à 25%, indiquant un stress sévère pour les racines superficielles. À Daloa, par exemple, l'humidité atteint seulement 21% le 14 juillet. Le VPD élevé dans des localités comme Goaso, où il dépasse 2.0 kPa, confirme également un risque accru de stress hydrique. P3: Ces conditions météorologiques pourraient réduire le rendement des cultures de cacao dans les zones touchées, particulièrement là où le déficit hydrique et le stress des racines sont prononcés. Cela pourrait entraîner une diminution de l'offre sur le marché, influençant potentiellement les prix à la hausse si la tendance se maintient.</t>
  </si>
  <si>
    <t>Déficit hydrique notable à Kumasi et Goaso, impactant négativement la croissance du cacao. Conditions de stress hydrique et risque de baisse de rendement.</t>
  </si>
  <si>
    <t>Kumasi, Goaso, stress hydrique, phase végétative</t>
  </si>
  <si>
    <t>7/10, car bien que les conditions ne soient pas critiques partout, les zones avec déficit hydrique et stress racinaire pourraient significativement impacter la production globale de cacao.</t>
  </si>
  <si>
    <t>Analyse des conditions météorologiques des zones de production de cacao en Côte d'Ivoire et au Ghana montre des variations significatives qui pourraient affecter la production. Le bilan hydrique indique un déficit en eau dans plusieurs régions, avec des précipitations inférieures à l'évapotranspiration dans des localités comme Kumasi et Takoradi où les précipitations sont de 0.00 mm contre une ET0 de 3.98 et 3.91 mm respectivement. Les températures maximales dans ces zones atteignent 29.8°C et 29.9°C, proches de la limite optimale. L'ensoleillement est suffisant dans toutes les zones, dépassant le minimum requis pour une bonne photosynthèse. P2: L'humidité du sol montre que plusieurs localités sont en dessous du seuil optimal, particulièrement en profondeur (9-27cm), avec des valeurs comme 0.282 à Kumasi, indiquant un stress potentiel pour les racines profondes. Le VPD élevé dans des zones comme Takoradi, où il atteint 2.03 kPa, suggère également un risque accru de stress hydrique. P3: Ces conditions météorologiques pourraient réduire le rendement des cultures de cacao, particulièrement dans les zones ouest du Ghana et de la Côte d'Ivoire, affectant potentiellement les prix du marché du cacao en raison de la réduction de l'offre.</t>
  </si>
  <si>
    <t>Conditions météorologiques défavorables dans l'ouest du Ghana et de la Côte d'Ivoire avec un risque élevé de stress hydrique et un potentiel de baisse des rendements. Impact probable sur les prix du cacao.</t>
  </si>
  <si>
    <t>Ghana ouest, Côte d'Ivoire ouest, stress hydrique, phase de croissance</t>
  </si>
  <si>
    <t>7/10; Les conditions actuelles de stress hydrique et de températures élevées dans des zones clés pourraient significativement affecter la production de cacao, conduisant à une offre réduite et à une pression à la hausse sur les prix du marché.</t>
  </si>
  <si>
    <t>Pour le 15 et 16 juillet 2025, l'analyse des données météorologiques des localités clés de la Côte d'Ivoire et du Ghana montre des précipitations inférieures à l'optimal avec des valeurs allant de 0 à 2 mm, indiquant un potentiel déficit hydrique, surtout en comparaison avec des taux d'évapotranspiration (ET0) qui dépassent ces précipitations dans toutes les localités étudiées. Les températures maximales restent dans la gamme optimale (27.5°C à 29.8°C) tandis que les minimales sont également adéquates (20.4°C à 22.2°C). L'ensoleillement varie entre 9.96 et 11.21 heures, bien au-dessus de l'optimal, ce qui pourrait augmenter l'ET0. Le deuxième jour montre une légère augmentation des précipitations, mais reste insuffisante pour compenser l'ET0 élevé. P2: L'humidité du sol à 3-9cm et 9-27cm montre des valeurs généralement en dessous de l'optimal, indiquant un stress hydrique pour les racines, particulièrement à San-Pédro et Takoradi où l'humidité du sol descend en dessous de 25% à 3-9cm. Le déficit de pression de vapeur (VPD) reste majoritairement en dessous de 2.0 kPa, minimisant le risque de stress hydrique aérien, mais le risque de maladies fongiques reste dû à une humidité relative souvent supérieure à 85%. P3: Ces conditions météorologiques pourraient limiter le développement des cacaoyers, affectant potentiellement le rendement des zones étudiées. La persistance de faibles précipitations combinée à un sol sec pourrait réduire la production de cacao, influençant ainsi les prix sur les marchés internationaux.</t>
  </si>
  <si>
    <t>Faibles précipitations et stress hydrique marqué dans les localités clés de production de cacao en Côte d'Ivoire et au Ghana. San-Pédro et Takoradi sont particulièrement affectées. Impact potentiel sur l'augmentation des prix du cacao.</t>
  </si>
  <si>
    <t>Côte d'Ivoire, Ghana, stress hydrique, développement cacaoyer</t>
  </si>
  <si>
    <t>7/10; Les conditions climatiques actuelles, notamment le déficit en précipitations et l'humidité du sol inférieure à l'optimal, pourraient sérieusement affecter la croissance des cacaoyers et réduire le rendement, ce qui est crucial pendant la saison de croissance active.</t>
  </si>
  <si>
    <t>Analyse des conditions météorologiques et de leur impact sur la culture du cacao dans les régions clés de la Côte d'Ivoire et du Ghana montre des variations significatives. Les précipitations varient de 0.40 mm à 7.30 mm sur les deux jours analysés, avec des régions comme Kumasi (Ghana) recevant moins de pluie que nécessaire, indiquant un potentiel déficit hydrique, surtout avec des valeurs d'ET0 atteignant 4.12 mm. Les températures restent généralement dans les limites optimales avec des maximums autour de 29°C et des minimums ne descendant pas en dessous de 20.4°C, bien que la tendance à la hausse nécessite une surveillance pour éviter le stress thermique des plants. L'ensoleillement varie également, avec certaines zones recevant moins de 3 heures de soleil par jour, ce qui pourrait affecter la photosynthèse et le développement des plants.
En ce qui concerne l'humidité du sol, les valeurs dans la couche superficielle (3-9 cm) et la couche profonde (9-27 cm) montrent que la plupart des régions maintiennent une humidité adéquate, bien que certaines zones comme Kumasi montrent des valeurs inférieures à 25%, indiquant un stress hydrique sévère. Le déficit de pression de vapeur (VPD) est majoritairement en dessous de 2.0 kPa, minimisant le risque de stress hydrique aérien, mais les valeurs élevées de l'humidité relative dans certaines heures pourraient augmenter le risque de maladies fongiques.
Les implications pour le marché du cacao sont notables, avec des risques de baisse de rendement dans les zones subissant un déficit hydrique ou un manque d'ensoleillement. Les conditions actuelles pourraient favoriser les attaques de maladies dans les zones à forte humidité, nécessitant une gestion attentive des cultures pour maintenir la productivité.</t>
  </si>
  <si>
    <t>Conditions météorologiques mixtes affectant la culture du cacao; Kumasi montre des signes de stress hydrique sévère; potentiel impact négatif sur les prix du cacao.</t>
  </si>
  <si>
    <t>Côte d'Ivoire, Ghana, stress hydrique, déficit hydrique, maladies fongiques</t>
  </si>
  <si>
    <t>6/10; Les conditions météorologiques actuelles présentent des défis significatifs pour la culture du cacao, notamment en termes de gestion de l'eau et de protection contre les maladies, ce qui pourrait réduire les rendements dans certaines régions et affecter la stabilité des prix sur le marché.</t>
  </si>
  <si>
    <t>Analyse des données météorologiques pour les régions productrices de cacao en Côte d'Ivoire et au Ghana révèle des variations significatives en termes de précipitations et d'évapotranspiration. Le 17 juillet, les précipitations variaient de 1.2 mm à Kumasi à 4.8 mm à Daloa, tandis que l'évapotranspiration (ET0) était plus élevée dans toutes les régions, indiquant un déficit hydrique généralisé. Les températures maximales étaient proches de l'optimal, mais Takoradi a enregistré une température maximale de 30.5°C, flirtant avec le seuil critique. L'ensoleillement était généralement adéquat, bien que certaines régions aient enregistré moins de 3 heures, potentiellement limitant la photosynthèse. Le 18 juillet montre des tendances similaires avec des déficits hydriques persistants malgré des températures légèrement plus basses. Les conditions de sol montrent que l'humidité à 3-9 cm était généralement sous-optimale (&lt;25%) dans des régions comme Goaso et Takoradi, indiquant un stress hydrique sévère pour les plants de cacao. L'humidité à 9-27 cm était également faible, suggérant un stress prolongé affectant les racines profondes. Le VPD élevé dans plusieurs localités indique un risque accru de stress hydrique, malgré une humidité relative adéquate pour prévenir les maladies fongiques mais assez élevée pour risquer la pourriture brune dans des endroits comme Soubré et San-Pédro. Les conditions actuelles et les prévisions suggèrent une baisse potentielle du rendement du cacao dans les zones les plus touchées, particulièrement à Goaso et Takoradi où le stress hydrique est le plus marqué. L'impact sur le marché pourrait se traduire par une augmentation des prix du cacao si la tendance se poursuit, affectant l'offre globale en provenance de ces régions clés.</t>
  </si>
  <si>
    <t>Les régions productrices de cacao en Côte d'Ivoire et au Ghana font face à un déficit hydrique avec des températures élevées et un stress hydrique marqué, particulièrement à Goaso et Takoradi. Ces conditions pourraient réduire le rendement du cacao et influencer une hausse des prix sur le marché international.</t>
  </si>
  <si>
    <t>7/10; Les conditions météorologiques actuelles indiquent un stress significatif pour les cultures de cacao, particulièrement en termes de déficit hydrique et de températures élevées. Si ces conditions persistent, une baisse du rendement est probable, affectant potentiellement l'offre globale et les prix du cacao.</t>
  </si>
  <si>
    <t>Analyse du bilan hydrique révèle des précipitations variant de 1.2 mm à 10 mm par jour, avec une évapotranspiration allant de 1.42 mm à 2.92 mm, indiquant un déficit hydrique dans plusieurs localités, surtout où l'ET0 excède les précipitations comme à Kumasi et Takoradi (Ghana). Les températures maximales restent dans l'optimal de 28°C, mais les minimales à San-Pédro et Soubré (23.4°C et 23.2°C) frôlent la limite basse optimale de 21°C, augmentant le risque de stress thermique si elles diminuent davantage. L'ensoleillement varie grandement, avec des localités comme Daloa et Goaso (Côte d'Ivoire) ayant moins de 3 heures, ce qui pourrait affecter la photosynthèse. P2: L'humidité du sol dans la couche 3-9cm montre que la plupart des localités sont sous le seuil optimal de 40-60%, avec des valeurs aussi basses que 15% à Kumasi, indiquant un stress sévère. Le VPD est également élevé dans des zones comme Takoradi, dépassant 2.0 kPa, ce qui indique un risque accru de stress hydrique. P3: Ces conditions météorologiques pourraient réduire le rendement des cultures de cacao, particulièrement dans les zones avec un déficit hydrique marqué et un stress hydrique élevé. La baisse de production attendue pourrait entraîner une hausse des prix sur le marché du cacao, surtout si les conditions de stress persistent.</t>
  </si>
  <si>
    <t>Déficit hydrique et stress hydrique marqués à Kumasi et Takoradi; risque accru de baisse de rendement du cacao. Impact potentiel sur l'augmentation des prix.</t>
  </si>
  <si>
    <t>Kumasi, Takoradi, stress hydrique, phase de croissance du cacao</t>
  </si>
  <si>
    <t>7/10; Conditions météorologiques défavorables significatives susceptibles de réduire le rendement du cacao dans des zones clés, affectant potentiellement les prix sur le marché international.</t>
  </si>
  <si>
    <t>Analyse des données météorologiques des régions productrices de cacao en Côte d'Ivoire et au Ghana révèle des variations significatives. Pour le 21 juillet, les précipitations varient de 1.2 mm à San-Pédro à 10 mm à Kumasi, avec une évapotranspiration allant de 1.48 mm à Daloa à 2.90 mm à Kumasi, indiquant un déficit hydrique à San-Pédro et un excès à Kumasi. Les températures maximales sont optimales (26.4°C à Daloa à 27.8°C à Goaso) mais les minimales sont légèrement sous l'optimal à San-Pédro (23.4°C). L'ensoleillement est inférieur à 3 heures à Daloa, ce qui pourrait affecter la photosynthèse. Pour le 22 juillet, la situation est similaire avec des précipitations encore insuffisantes à San-Pédro (1.5 mm) et un excès à Kumasi (6 mm). L'évapotranspiration reste élevée à Kumasi (2.61 mm) comparée aux précipitations, maintenant le déficit hydrique. Les températures restent dans les gammes optimales, et l'ensoleillement s'améliore légèrement à Daloa (3.5 heures). L'humidité du sol à 3-9 cm montre des valeurs généralement optimales, sauf à San-Pédro où elle tombe à 24.1%, indiquant un stress sévère. Le VPD est élevé à Goaso (1.03 kPa), signalant un risque de stress hydrique malgré une humidité relative adéquate (78-82%).</t>
  </si>
  <si>
    <t>Les conditions météorologiques dans les régions productrices de cacao montrent des déficits hydriques à San-Pédro et un excès d'eau à Kumasi, affectant potentiellement la productivité. San-Pédro présente le plus grand risque de stress hydrique, ce qui pourrait influencer à la baisse la production de cacao dans cette région.</t>
  </si>
  <si>
    <t>Côte d'Ivoire, Ghana, stress hydrique, déficit hydrique, excès d'eau, température, évapotranspiration, ensoleillement, humidité du sol</t>
  </si>
  <si>
    <t>6/10; Les conditions climatiques variées entre un excès et un déficit d'eau, associées à des températures généralement optimales mais un ensoleillement parfois insuffisant, pourraient réduire la productivité du cacao dans certaines zones, particulièrement à San-Pédro. Cela pourrait affecter modérément les rendements globaux et les prix du marché du cacao.</t>
  </si>
  <si>
    <t>Bilan hydrique et températures par zone indiquent une variabilité notable entre les localités. À Daloa (Côte d'Ivoire), les précipitations sont adéquates avec 10.8 mm le 23 juillet et 2.7 mm le 24 juillet, bien que l'évapotranspiration soit légèrement inférieure aux précipitations, indiquant un léger excès d'eau. À Kumasi (Ghana), les précipitations sont également suffisantes avec 8.2 mm et 0.2 mm respectivement, mais avec une évapotranspiration plus élevée, suggérant un équilibre hydrique. Les températures maximales dans toutes les localités restent dans la plage optimale de 25-28°C, évitant les risques de stress thermique.", "L'état des sols révèle des conditions variées. À Soubré, l'humidité du sol à 3-9 cm est à 20.3%, indiquant un stress hydrique sévère, tandis que à Goaso, elle atteint 32.9%, plus proche de l'optimal. Le déficit en pression de vapeur (VPD) est élevé dans plusieurs régions, dépassant 2.0 kPa à San-Pédro et Takoradi, signalant un risque accru de stress hydrique pour les plantes de cacao.", "L'impact sur le marché du cacao est prévu être modéré à court terme. Les conditions de croissance actuelles à Daloa et Kumasi sont favorables, ce qui pourrait soutenir un rendement normal. Cependant, les stress hydriques observés à Soubré et Goaso pourraient réduire localement les rendements, affectant potentiellement l'offre globale de cacao en provenance de ces régions.</t>
  </si>
  <si>
    <t>Variabilité des conditions météorologiques affectant le cacao, avec stress hydrique notable à Soubré et Goaso. Impact modéré prévu sur les prix du cacao.</t>
  </si>
  <si>
    <t>7/10, car bien que certaines régions montrent un bon équilibre hydrique et des températures adéquates, les stress observés dans d'autres zones pourraient diminuer les rendements locaux, influençant légèrement l'offre globale.</t>
  </si>
  <si>
    <t>Analyse des données météorologiques des régions productrices de cacao en Côte d'Ivoire et au Ghana révèle des variations significatives en termes de précipitations, températures et évapotranspiration. Pour le 23 juillet, les précipitations varient de 0,20 mm à Daloa à 10,80 mm à San-Pédro, indiquant un déficit hydrique à Daloa où l'ET0 de 3,05 mm dépasse les précipitations. Les températures maximales restent dans la gamme optimale (24,6°C à 27,5°C), tandis que les températures minimales sont également optimales, évitant les extrêmes critiques. L'ensoleillement varie de 0 à plus de 9 heures, avec des zones comme San-Pédro recevant moins de 3 heures, ce qui pourrait affecter la photosynthèse. Pour le 24 juillet, les prévisions montrent une légère amélioration des précipitations dans certaines régions, mais des déficits persistent, comme à Kumasi où l'ET0 est encore plus élevé que les précipitations. L'analyse des données horaires montre que l'humidité du sol à 3-9 cm est généralement en dessous de l'optimal dans toutes les localités, avec des valeurs aussi basses que 14,8% à San-Pédro, indiquant un stress hydrique sévère. Le VPD reste majoritairement en dessous de 0,8 kPa, suggérant un risque de maladies fongiques, surtout avec des humidités relatives souvent supérieures à 85%. Les risques phytosanitaires sont donc élevés, particulièrement en termes de pourriture brune due à l'humidité élevée combinée à des températures optimales pour cette pathologie. La comparaison spatiale montre que la Côte d'Ivoire sud et le Ghana ouest sont les plus affectés par ces conditions défavorables. La tendance sur trois jours montre une légère amélioration en termes de précipitations, mais les problèmes de stress hydrique et de maladies restent préoccupants.</t>
  </si>
  <si>
    <t>Le déficit hydrique à Daloa et le stress hydrique sévère à San-Pédro sont particulièrement préoccupants. Ces conditions pourraient réduire le rendement du cacao dans ces zones, impactant potentiellement les prix sur le marché international.</t>
  </si>
  <si>
    <t>Côte d'Ivoire, Ghana, stress hydrique, maladies fongiques, pourriture brune</t>
  </si>
  <si>
    <t>7/10; Bien que certaines régions montrent des conditions optimales, les déficits hydriques et les risques de maladies dans des zones clés pourraient réduire significativement les rendements, affectant la stabilité du marché du cacao.</t>
  </si>
  <si>
    <t>Analyse des données météorologiques indique un déficit hydrique notable dans plusieurs localités. À Daloa, les précipitations sont de 4.10 mm et 0.90 mm pour les deux jours, bien en dessous de l'ET0 de 1.69 mm et 2.17 mm, indiquant un déficit. À Kumasi, les précipitations sont de 1.40 mm et 0.00 mm contre un ET0 de 2.58 mm et 3.36 mm, accentuant le déficit. Les températures restent dans les limites optimales avec des maximales atteignant 28.1°C à Soubré et des minimales à 20.4°C, évitant les conditions critiques. L'ensoleillement est adéquat dans la plupart des régions, sauf à Takoradi où il descend à 24240.59 s, potentiellement affectant la photosynthèse.
L'humidité du sol varie significativement entre les localités, avec des valeurs sous-optimales dans les couches profondes à Daloa (0.227 m³/m³) et Kumasi (0.294 m³/m³), indiquant un stress pour les racines profondes. Le VPD est élevé dans des zones comme Kumasi avec 1.44 kPa, indiquant un stress hydrique potentiel. L'humidité relative reste majoritairement dans la plage optimale, bien que certaines heures montrent des valeurs supérieures à 85%, augmentant le risque de pourriture brune.
Ces conditions météorologiques mixtes pourraient affecter le rendement du cacao, notamment à Kumasi et Daloa où le déficit hydrique et le stress des racines sont plus prononcés. La persistance de faibles précipitations et de haute VPD pourrait réduire la productivité, impactant potentiellement les prix sur le marché du cacao.</t>
  </si>
  <si>
    <t>Déficit hydrique à Kumasi et Daloa avec un impact potentiel sur le rendement du cacao. Risque accru de pourriture brune dû à l'humidité élevée.</t>
  </si>
  <si>
    <t>7/10; Conditions météorologiques défavorables dans des zones clés pour la culture du cacao, avec des implications possibles sur la qualité et la quantité de la production, influençant ainsi les prix du marché.</t>
  </si>
  <si>
    <t>Analyse des conditions météorologiques montre un déficit hydrique généralisé avec des précipitations insuffisantes par rapport à l'évapotranspiration dans toutes les localités. Les températures maximales restent dans la plage optimale (27.1°C à 30.2°C), tandis que les minimales sont également adéquates (20.3°C à 23.3°C). L'ensoleillement varie largement, avec certaines zones en dessous de l'optimal, ce qui pourrait affecter la photosynthèse. P2: L'humidité du sol montre des niveaux préoccupants, particulièrement dans les couches de 3-9cm où plusieurs localités enregistrent des valeurs inférieures à 25%, indiquant un stress sévère des plants. Le VPD est généralement en dessous de 2.0 kPa, réduisant le risque de stress hydrique mais augmentant le risque de maladies fongiques dans les zones où l'humidité relative dépasse 85%. P3: Ces conditions météorologiques sont susceptibles de réduire le rendement des cultures de cacao, particulièrement dans les zones avec un faible ensoleillement et une faible humidité du sol. La situation pourrait entraîner une augmentation des prix sur le marché en raison de la réduction attendue de l'offre.</t>
  </si>
  <si>
    <t>Déficit hydrique observé dans toutes les localités étudiées avec des impacts potentiels sur la photosynthèse et le rendement du cacao. Les zones de Goaso et Kumasi sont les plus affectées. Augmentation possible des prix du cacao.</t>
  </si>
  <si>
    <t>7/10; La combinaison de températures adéquates et d'un déficit hydrique modéré pourrait réduire légèrement les rendements, mais pas de manière catastrophique, préservant partiellement le potentiel de production.</t>
  </si>
  <si>
    <t>Analyse des données météorologiques récentes indique un déficit hydrique notable dans plusieurs zones de culture du cacao, particulièrement à Kumasi et Goaso où l'évapotranspiration (ET0) dépasse les précipitations, avec des valeurs de 3.74 mm contre 0.00 mm de pluie. Les températures maximales dans ces régions atteignent jusqu'à 29.8°C, proche de la limite optimale de 28°C. À San-Pédro et Soubré, les précipitations sont adéquates avec 0.20 mm, mais l'évapotranspiration reste élevée (3.61 mm), suggérant un léger stress hydrique. L'ensoleillement est généralement suffisant dans toutes les zones, favorisant la photosynthèse. P2: L'humidité du sol varie significativement entre les zones. À Daloa, l'humidité du sol à 3-9 cm est inférieure à 25%, indiquant un stress sévère pour les plants de cacao. À Kumasi, les valeurs sont légèrement meilleures mais restent en dessous de l'optimal. Le déficit de pression de vapeur (VPD) montre des pics au-delà de 2.0 kPa dans la plupart des localités, indiquant un risque accru de stress hydrique pour les cacaoyers. P3: Ces conditions météorologiques pourraient réduire le rendement des cultures de cacao dans les zones affectées, particulièrement à Kumasi et Goaso où le stress hydrique est le plus sévère. La gestion de l'irrigation et la protection contre les maladies seront cruciales pour minimiser les pertes de production. L'impact sur le marché pourrait se traduire par une hausse des prix du cacao si la tendance se maintient.</t>
  </si>
  <si>
    <t>Déficit hydrique sévère à Kumasi et Goaso avec un risque accru de stress hydrique. Conditions moins sévères mais nécessitant surveillance à San-Pédro et Soubré. Impact potentiel sur les rendements et hausse possible des prix du cacao.</t>
  </si>
  <si>
    <t>Kumasi, Goaso, stress hydrique, déficit hydrique</t>
  </si>
  <si>
    <t>7/10; Le stress hydrique notable dans des zones clés de production de cacao pourrait significativement affecter les rendements, influençant potentiellement les prix sur le marché international du cacao.</t>
  </si>
  <si>
    <t>Analyse des conditions météorologiques dans les régions productrices de cacao en Côte d'Ivoire et au Ghana révèle des variations significatives. En Côte d'Ivoire, les précipitations varient de 0.20 mm à Daloa à 3.70 mm à Soubré, indiquant un potentiel déficit hydrique à Daloa où l'ET0 de 3.61 mm dépasse les précipitations. Les températures maximales sont proches de l'optimal, bien que Soubré atteigne 30.7°C, flirtant avec le seuil critique. Au Ghana, Kumasi et Takoradi enregistrent des précipitations de 1.60 mm et 1.80 mm respectivement, avec des températures maximales dépassant légèrement l'optimal à 29.4°C et 29.7°C. L'ensoleillement reste généralement dans les normes optimales, bien que certaines régions soient légèrement en dessous. L'humidité du sol montre des niveaux variés, avec des zones comme Kumasi ayant une humidité de 9 à 27 cm à 25.9%, indiquant un stress pour les racines profondes. Le VPD est majoritairement sous 2.0 kPa, minimisant le risque de stress hydrique, mais des zones comme Takoradi avec un VPD de 1.59 kPa à 15:00 pourraient signaler des conditions limites. L'humidité relative reste principalement dans la plage optimale de 70-80%, bien que certaines heures montrent des valeurs supérieures à 85%, augmentant le risque de pourriture brune, surtout avec les températures nocturnes restant autour de 23°C. Les conditions varient donc significativement entre les localités, nécessitant une attention particulière à Daloa et Kumasi pour le déficit hydrique et à Takoradi pour le stress thermique.]=Impact marché attendu avec une légère baisse de rendement due au stress hydrique et thermique dans certaines zones. La production pourrait être affectée si ces conditions persistent, influençant potentiellement les prix sur les marchés internationaux.</t>
  </si>
  <si>
    <t>Conditions météorologiques variées dans les régions cacaoyères avec des déficits hydriques à Daloa et des températures élevées à Soubré et Takoradi. Risque accru de pourriture brune dû à l'humidité élevée dans plusieurs localités.</t>
  </si>
  <si>
    <t>Côte d'Ivoire, Ghana, stress hydrique, stress thermique, pourriture brune</t>
  </si>
  <si>
    <t>7/10 - Les conditions météorologiques actuelles montrent des déficits hydriques et des températures élevées dans certaines zones, ce qui pourrait réduire légèrement le rendement des cultures de cacao, affectant la production et les prix.</t>
  </si>
  <si>
    <t>Analyse des conditions météorologiques récentes indique des variations significatives de précipitations entre les localités, avec des valeurs allant de 1.30 mm à 6.30 mm. Les températures maximales varient de 27.0°C à 29.7°C, toutes restant sous le seuil critique de 32°C, tandis que les températures minimales sont optimales, toutes supérieures à 21°C. L'ensoleillement est généralement suffisant, bien que certaines zones soient proches du seuil critique de 3 heures, ce qui pourrait affecter la photosynthèse. L'évapotranspiration dépasse les précipitations dans plusieurs localités, indiquant un possible déficit hydrique. P2: L'humidité du sol varie considérablement, avec certains endroits présentant des niveaux suboptimaux qui pourraient induire un stress hydrique ou des risques de maladies fongiques dû à un VPD faible. Les localités comme Kumasi et Daloa montrent des niveaux d'humidité du sol plus équilibrés, tandis que Goaso et San-Pédro pourraient être plus à risque de stress hydrique ou de maladies. P3: Ces conditions météorologiques mixtes pourraient affecter le rendement du cacao, avec des risques accrus dans les zones à faible humidité du sol et un déficit hydrique. La gestion de l'eau et la surveillance des maladies seront cruciales pour maintenir la productivité.</t>
  </si>
  <si>
    <t>Variabilité des précipitations et déficit hydrique observé dans plusieurs localités. Kumasi et Daloa présentent les meilleures conditions, tandis que Goaso et San-Pédro sont les plus à risque. Impact potentiel sur les prix du cacao en raison de la production inégale.</t>
  </si>
  <si>
    <t>7/10, car bien que la majorité des localités maintiennent des conditions optimales, les déficits hydriques et les risques de maladies dans certaines zones pourraient réduire le rendement global et affecter la qualité du cacao.</t>
  </si>
  <si>
    <t>Pour les données du 31 juillet et du 1er août 2025, les précipitations varient significativement entre les localités, avec des valeurs allant de 0.1 mm à 6.6 mm le premier jour et de 0.1 mm à 3.61 mm le second jour. Les températures maximales restent dans la plage optimale (25.3°C à 29.7°C) tandis que les minima sont également dans la plage optimale (22.4°C à 23.5°C). L'ensoleillement est majoritairement sous-optimal, avec plusieurs localités ayant moins de 3 heures de soleil, ce qui pourrait affecter la photosynthèse.", "L'humidité du sol à 3-9 cm reste majoritairement sous le seuil de stress sévère (&lt;25%), sauf à Kumasi où elle atteint 24.5% à 24.8%, indiquant un stress potentiel. Le déficit de pression de vapeur (VPD) reste majoritairement entre 0.21 kPa et 1.26 kPa, avec des pics pouvant indiquer un stress hydrique ou un risque fongique dans certaines heures. L'humidité relative est souvent supérieure à 85%, augmentant le risque de pourriture brune, surtout dans les zones côtières de la Côte d'Ivoire et du Ghana.", "L'impact sur le marché du cacao pourrait être mixte, avec des zones montrant des conditions optimales pour la croissance et d'autres sous stress hydrique ou risque fongique. Les rendements pourraient être affectés négativement là où le stress hydrique et les maladies prévalent, potentiellement entraînant une hausse des prix du cacao en raison d'une offre réduite.</t>
  </si>
  <si>
    <t>Conditions climatiques mixtes impactant potentiellement le rendement du cacao. Zones côtières avec risque accru de pourriture brune. Impact possible sur les prix du cacao.</t>
  </si>
  <si>
    <t>Côte d'Ivoire", "Ghana", "stress hydrique", "pourriture brune", "photosynthèse</t>
  </si>
  <si>
    <t>7/10 - Conditions climatiques variées avec des zones sous stress et d'autres optimales, pouvant entraîner une baisse de rendement dans certaines régions mais pas globalement catastrophique.</t>
  </si>
  <si>
    <t>METEO DATE</t>
  </si>
  <si>
    <t>METEO CONCLUSION</t>
  </si>
  <si>
    <t>PRESS DATE</t>
  </si>
  <si>
    <t>PRESS AUTEUR</t>
  </si>
  <si>
    <t>PRESS TEXT</t>
  </si>
  <si>
    <t>POSITION</t>
  </si>
  <si>
    <t>DIALOGUE</t>
  </si>
  <si>
    <t>Bonjour les Compasteur,
Nous sommes le vingt-six mai deux mille vingt-cinq. Commençons par jeter un œil au marché du cacao qui, aujourd'hui, montre quelques fluctuations intéressantes à prendre en compte. Le marché a enregistré un léger recul, avec un prix de clôture à six mille cinq cent soixante-deux, en baisse par rapport à la veille qui était de six mille six cent quarante-quatre. Le volume des transactions a également diminué, passant de six mille six cent trois à cinq mille six cent quatre-vingt-trois, ce qui pourrait indiquer une baisse de l'engagement des investisseurs sur le marché.
Du côté technique, l'Indice de Force Relative, ou RSI, est actuellement à cinquante-deux virgule zéro quatre, indiquant une certaine hésitation dans le marché. Le Mouvement de Convergence et de Divergence, ou MACD, ainsi que le signal associé, sont tous deux en baisse, signalant peut-être un affaiblissement de la tendance haussière précédente. À surveiller de près aujourd'hui : le RSI proche de cinquante, une potentielle cassure haussière au-dessus de six mille cinq cent quatre-vingt-cinq, et le volume des transactions.
Sur le plan météo, en Côte d’Ivoire et au Ghana, les précipitations ont été supérieures à la moyenne dans plusieurs localités, ce qui pourrait menacer les phases de floraison et de nouaison du cacao. L'humidité excessive des sols est également une source de préoccupation. Cela pourrait impacter négativement la qualité et la quantité de la production de cacao, influençant ainsi le marché.
Enfin, selon le dernier article de Rich Asplund, les prix du cacao ont chuté, atteignant un plus bas de deux semaines à Londres. Les facteurs influençant cette baisse incluent des prévisions de pluies favorables en Afrique de l'Ouest, un rebond des stocks américains de cacao, et un renforcement de la livre sterling. Cependant, la demande mondiale reste plus résistante que prévu, ce qui pourrait soutenir les prix à moyen terme.
Alors, en résumé, la position du marché du jour est à surveiller de très près, avec un accent particulier sur les indicateurs techniques et les conditions météorologiques en Afrique de l'Ouest. Restez vigilants et prêts à ajuster vos stratégies en fonction des développements.
A demain les Compasteur.</t>
  </si>
  <si>
    <t>L'algo a trouvé une stratégie qui :</t>
  </si>
  <si>
    <t>Achète la peur (RSI bas + momentum négatif)</t>
  </si>
  <si>
    <t>Vend l'euphorie (RSI haut + momentum positif)</t>
  </si>
  <si>
    <t>Utilise le volume comme confirmation</t>
  </si>
  <si>
    <t>Reste simple (seuils -1/+1)</t>
  </si>
  <si>
    <t>Résumé d’Évaluation de l’INDICATOR
Résultats sur 138 sessions de marché sur CAZ24 et CAK25 :
        •        Performance Trader Parfait : +18 987 262 £
        •        Performance Marché (Buy &amp; Hold) : +244 485 £
        •        Performance INDICATOR : +12 341 720 £
Efficacité de l’INDICATOR :
        •        Taux de bonne décision : 78%
        •        Capture de performance par rapport au Trader Parfait : 65%
        •        Multiplication de la performance par rapport au marché passif : 50x
Forces de l’INDICATOR :
        •        Réactivité aux grands retournements de tendance.
        •        Suivi solide des tendances haussières prolongées.
Faiblesses de l’INDICATOR :
        •        Plus sensible aux périodes de marché sans tendance (“range”).
        •        Quelques faux signaux dans les phases de consolidation.
Conclusion :
L’INDICATOR démontre une capacité de lecture du marché très au-dessus de la moyenne, permettant de capter une part substantielle des mouvements optimaux tout en surpassant très largement la stratégie d’investissement passif.</t>
  </si>
  <si>
    <t>Indicator Evaluation Summary
Results over 138 trading sessions on CAZ24 and CAK25:
	•	Perfect Trader Performance: +£18,987,262
	•	Market Performance (Buy &amp; Hold): +£244,485
	•	INDICATOR Performance: +£12,341,720
Indicator Efficiency:
	•	Correct Decision Rate: 78%
	•	Performance Capture vs Perfect Trader: 65%
	•	Outperformance vs Passive Market: 50x
Strengths of the INDICATOR:
	•	Strong reactivity to major trend reversals.
	•	Solid ability to ride prolonged bullish trends.
Weaknesses of the INDICATOR:
	•	More vulnerable during range-bound (sideways) markets.
	•	Occasional false signals during consolidation phases.
Conclusion:
The INDICATOR shows a market reading ability significantly above average, capturing a substantial portion of optimal moves while vastly outperforming passive investment strategies.</t>
  </si>
  <si>
    <t>PARAMETRE</t>
  </si>
  <si>
    <t>VAL MIN</t>
  </si>
  <si>
    <t>VAL MAX</t>
  </si>
  <si>
    <t>PAS</t>
  </si>
  <si>
    <t>ACTUEL</t>
  </si>
  <si>
    <t>NEW CHAMPION</t>
  </si>
  <si>
    <t>TEST</t>
  </si>
  <si>
    <t>k</t>
  </si>
  <si>
    <t>CONSTANTE AJUSTEMENT</t>
  </si>
  <si>
    <t>a</t>
  </si>
  <si>
    <t>b</t>
  </si>
  <si>
    <t>RSI NORM^</t>
  </si>
  <si>
    <t>c</t>
  </si>
  <si>
    <t>d</t>
  </si>
  <si>
    <t>MACD NORM^</t>
  </si>
  <si>
    <t>e</t>
  </si>
  <si>
    <t>STOCHASTIC NORM</t>
  </si>
  <si>
    <t>f</t>
  </si>
  <si>
    <t>STOCHASTIC NORM^</t>
  </si>
  <si>
    <t>g</t>
  </si>
  <si>
    <t>h</t>
  </si>
  <si>
    <t>ATR NORM^</t>
  </si>
  <si>
    <t>i</t>
  </si>
  <si>
    <t>CLOSE/PIVOT</t>
  </si>
  <si>
    <t>j</t>
  </si>
  <si>
    <t>CLOSE/PIVOT^</t>
  </si>
  <si>
    <t>l</t>
  </si>
  <si>
    <t>VOLUME/OPEN INTEREST</t>
  </si>
  <si>
    <t>m</t>
  </si>
  <si>
    <t>VOLUME/OPEN INTEREST^</t>
  </si>
  <si>
    <t>n</t>
  </si>
  <si>
    <t>o</t>
  </si>
  <si>
    <t>MOMENTUM^</t>
  </si>
  <si>
    <t>p</t>
  </si>
  <si>
    <t>MACROECO</t>
  </si>
  <si>
    <t>q</t>
  </si>
  <si>
    <t>MACROECO^</t>
  </si>
  <si>
    <t>CLOSE TODAY</t>
  </si>
  <si>
    <t>CLOSE TOMORROW</t>
  </si>
  <si>
    <t>FINAL INDICATOR NOW</t>
  </si>
  <si>
    <t>GAIN</t>
  </si>
  <si>
    <t>IDEAL INDICATOR</t>
  </si>
  <si>
    <t>PERF</t>
  </si>
  <si>
    <t>COMPASS</t>
  </si>
  <si>
    <t>PARFAIT</t>
  </si>
  <si>
    <t>NEW INDICATOR</t>
  </si>
  <si>
    <t>FAUX</t>
  </si>
  <si>
    <t>PERFORMANCE</t>
  </si>
  <si>
    <t>ACTUELLE</t>
  </si>
  <si>
    <t>NEW</t>
  </si>
  <si>
    <t>LIMITE</t>
  </si>
  <si>
    <t xml:space="preserve">  % DECISIONS</t>
  </si>
  <si>
    <t>&gt;25%</t>
  </si>
  <si>
    <t xml:space="preserve">  % PERFORMANCE</t>
  </si>
  <si>
    <t>&gt;80%</t>
  </si>
  <si>
    <t xml:space="preserve">  % GAIN PARFAIT</t>
  </si>
  <si>
    <t>&gt;65%</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</si>
</sst>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0.000"/>
    <numFmt numFmtId="166" formatCode="0.0000"/>
    <numFmt numFmtId="167" formatCode="0.0"/>
    <numFmt numFmtId="168" formatCode="m/d/yyyy"/>
    <numFmt numFmtId="169" formatCode="mm/dd/yyyy"/>
    <numFmt numFmtId="170" formatCode="0.0000000"/>
  </numFmts>
  <fonts count="11">
    <font>
      <sz val="10.0"/>
      <color rgb="FF000000"/>
      <name val="Arial"/>
      <scheme val="minor"/>
    </font>
    <font>
      <sz val="10.0"/>
      <color theme="1"/>
      <name val="Roboto"/>
    </font>
    <font>
      <sz val="10.0"/>
      <color rgb="FFFFFFFF"/>
      <name val="Roboto"/>
    </font>
    <font>
      <color rgb="FF000000"/>
      <name val="Roboto"/>
    </font>
    <font>
      <sz val="10.0"/>
      <color rgb="FF000000"/>
      <name val="Roboto"/>
    </font>
    <font>
      <color theme="1"/>
      <name val="Arial"/>
      <scheme val="minor"/>
    </font>
    <font>
      <sz val="11.0"/>
      <color rgb="FF000000"/>
      <name val="Calibri"/>
    </font>
    <font>
      <color rgb="FF000000"/>
      <name val="Arial"/>
      <scheme val="minor"/>
    </font>
    <font>
      <sz val="9.0"/>
      <color theme="1"/>
      <name val="Roboto"/>
    </font>
    <font>
      <sz val="9.0"/>
      <color rgb="FF000000"/>
      <name val="Roboto"/>
    </font>
    <font>
      <b/>
      <color rgb="FF000000"/>
      <name val="Arial"/>
      <scheme val="minor"/>
    </font>
  </fonts>
  <fills count="2">
    <fill>
      <patternFill patternType="none"/>
    </fill>
    <fill>
      <patternFill patternType="lightGray"/>
    </fill>
  </fills>
  <borders count="25">
    <border/>
    <border>
      <left style="thin">
        <color rgb="FF3E4791"/>
      </left>
      <right style="thin">
        <color rgb="FF535FC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B7E1CD"/>
      </left>
      <right style="thin">
        <color rgb="FFB7E1CD"/>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3E4791"/>
      </right>
      <top style="thin">
        <color rgb="FFF8F9FA"/>
      </top>
      <bottom style="thin">
        <color rgb="FFF8F9FA"/>
      </bottom>
    </border>
    <border>
      <left style="thin">
        <color rgb="FFB7E1CD"/>
      </left>
      <right style="thin">
        <color rgb="FFB7E1CD"/>
      </right>
      <top style="thin">
        <color rgb="FFB7E1CD"/>
      </top>
      <bottom style="thin">
        <color rgb="FFB7E1CD"/>
      </bottom>
    </border>
    <border>
      <left style="thin">
        <color rgb="FF3E4791"/>
      </left>
      <right style="thin">
        <color rgb="FFF8F9FA"/>
      </right>
      <top style="thin">
        <color rgb="FFF8F9FA"/>
      </top>
      <bottom style="thin">
        <color rgb="FF3E4791"/>
      </bottom>
    </border>
    <border>
      <left style="thin">
        <color rgb="FFF8F9FA"/>
      </left>
      <right style="thin">
        <color rgb="FFF8F9FA"/>
      </right>
      <top style="thin">
        <color rgb="FFF8F9FA"/>
      </top>
      <bottom style="thin">
        <color rgb="FF3E4791"/>
      </bottom>
    </border>
    <border>
      <left style="thin">
        <color rgb="FFB7E1CD"/>
      </left>
      <right style="thin">
        <color rgb="FFB7E1CD"/>
      </right>
      <top style="thin">
        <color rgb="FFB7E1CD"/>
      </top>
      <bottom style="thin">
        <color rgb="FF3E4791"/>
      </bottom>
    </border>
    <border>
      <left style="thin">
        <color rgb="FFF8F9FA"/>
      </left>
      <right style="thin">
        <color rgb="FF3E4791"/>
      </right>
      <top style="thin">
        <color rgb="FFF8F9FA"/>
      </top>
      <bottom style="thin">
        <color rgb="FF3E4791"/>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3E4791"/>
      </right>
      <top style="thin">
        <color rgb="FFF6F8F9"/>
      </top>
      <bottom style="thin">
        <color rgb="FFF6F8F9"/>
      </bottom>
    </border>
    <border>
      <left style="thin">
        <color rgb="FF3E4791"/>
      </left>
      <right style="thin">
        <color rgb="FFF6F8F9"/>
      </right>
      <top style="thin">
        <color rgb="FFF6F8F9"/>
      </top>
      <bottom style="thin">
        <color rgb="FF3E4791"/>
      </bottom>
    </border>
    <border>
      <left style="thin">
        <color rgb="FFF6F8F9"/>
      </left>
      <right style="thin">
        <color rgb="FFF6F8F9"/>
      </right>
      <top style="thin">
        <color rgb="FFF6F8F9"/>
      </top>
      <bottom style="thin">
        <color rgb="FF3E4791"/>
      </bottom>
    </border>
    <border>
      <left style="thin">
        <color rgb="FFF6F8F9"/>
      </left>
      <right style="thin">
        <color rgb="FF3E4791"/>
      </right>
      <top style="thin">
        <color rgb="FFF6F8F9"/>
      </top>
      <bottom style="thin">
        <color rgb="FF3E4791"/>
      </bottom>
    </border>
    <border>
      <left style="thin">
        <color rgb="FF3E4791"/>
      </left>
      <right style="thin">
        <color rgb="FFFFFFFF"/>
      </right>
      <top style="thin">
        <color rgb="FFFFFFFF"/>
      </top>
      <bottom style="thin">
        <color rgb="FF3E4791"/>
      </bottom>
    </border>
    <border>
      <left style="thin">
        <color rgb="FFFFFFFF"/>
      </left>
      <right style="thin">
        <color rgb="FFFFFFFF"/>
      </right>
      <top style="thin">
        <color rgb="FFFFFFFF"/>
      </top>
      <bottom style="thin">
        <color rgb="FF3E4791"/>
      </bottom>
    </border>
    <border>
      <left style="thin">
        <color rgb="FFFFFFFF"/>
      </left>
      <right style="thin">
        <color rgb="FF3E4791"/>
      </right>
      <top style="thin">
        <color rgb="FFFFFFFF"/>
      </top>
      <bottom style="thin">
        <color rgb="FF3E4791"/>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top" wrapText="0"/>
    </xf>
    <xf borderId="4" fillId="0" fontId="2" numFmtId="0" xfId="0" applyAlignment="1" applyBorder="1" applyFont="1">
      <alignment horizontal="left" readingOrder="0" shrinkToFit="0" vertical="top" wrapText="0"/>
    </xf>
    <xf borderId="5" fillId="0" fontId="3" numFmtId="164" xfId="0" applyAlignment="1" applyBorder="1" applyFont="1" applyNumberFormat="1">
      <alignment readingOrder="0" shrinkToFit="0" vertical="bottom" wrapText="0"/>
    </xf>
    <xf borderId="6" fillId="0" fontId="3" numFmtId="1" xfId="0" applyAlignment="1" applyBorder="1" applyFont="1" applyNumberFormat="1">
      <alignment readingOrder="0" shrinkToFit="0" vertical="bottom" wrapText="0"/>
    </xf>
    <xf borderId="6" fillId="0" fontId="4" numFmtId="10" xfId="0" applyAlignment="1" applyBorder="1" applyFont="1" applyNumberFormat="1">
      <alignment readingOrder="0" shrinkToFit="0" vertical="center" wrapText="0"/>
    </xf>
    <xf borderId="6" fillId="0" fontId="4" numFmtId="0" xfId="0" applyAlignment="1" applyBorder="1" applyFont="1">
      <alignment readingOrder="0" shrinkToFit="0" vertical="center" wrapText="0"/>
    </xf>
    <xf borderId="6" fillId="0" fontId="4" numFmtId="1" xfId="0" applyAlignment="1" applyBorder="1" applyFont="1" applyNumberFormat="1">
      <alignment readingOrder="0" shrinkToFit="0" vertical="center" wrapText="0"/>
    </xf>
    <xf borderId="6" fillId="0" fontId="1" numFmtId="1" xfId="0" applyAlignment="1" applyBorder="1" applyFont="1" applyNumberFormat="1">
      <alignment shrinkToFit="0" vertical="center" wrapText="0"/>
    </xf>
    <xf borderId="6" fillId="0" fontId="1" numFmtId="3" xfId="0" applyAlignment="1" applyBorder="1" applyFont="1" applyNumberFormat="1">
      <alignment shrinkToFit="0" vertical="center" wrapText="0"/>
    </xf>
    <xf borderId="6" fillId="0" fontId="1" numFmtId="1" xfId="0" applyAlignment="1" applyBorder="1" applyFont="1" applyNumberFormat="1">
      <alignment readingOrder="0" shrinkToFit="0" vertical="center" wrapText="0"/>
    </xf>
    <xf borderId="6" fillId="0" fontId="1" numFmtId="3" xfId="0" applyAlignment="1" applyBorder="1" applyFont="1" applyNumberFormat="1">
      <alignment readingOrder="0" shrinkToFit="0" vertical="center" wrapText="0"/>
    </xf>
    <xf borderId="6" fillId="0" fontId="5" numFmtId="3" xfId="0" applyAlignment="1" applyBorder="1" applyFont="1" applyNumberFormat="1">
      <alignment shrinkToFit="0" vertical="center" wrapText="0"/>
    </xf>
    <xf borderId="6" fillId="0" fontId="1" numFmtId="2" xfId="0" applyAlignment="1" applyBorder="1" applyFont="1" applyNumberFormat="1">
      <alignment shrinkToFit="0" vertical="center" wrapText="0"/>
    </xf>
    <xf borderId="6" fillId="0" fontId="1" numFmtId="4" xfId="0" applyAlignment="1" applyBorder="1" applyFont="1" applyNumberFormat="1">
      <alignment shrinkToFit="0" vertical="center" wrapText="0"/>
    </xf>
    <xf borderId="6" fillId="0" fontId="1" numFmtId="2" xfId="0" applyAlignment="1" applyBorder="1" applyFont="1" applyNumberFormat="1">
      <alignment readingOrder="0" shrinkToFit="0" vertical="center" wrapText="0"/>
    </xf>
    <xf borderId="6" fillId="0" fontId="1" numFmtId="165" xfId="0" applyAlignment="1" applyBorder="1" applyFont="1" applyNumberFormat="1">
      <alignment shrinkToFit="0" vertical="center" wrapText="0"/>
    </xf>
    <xf borderId="6" fillId="0" fontId="1" numFmtId="0" xfId="0" applyAlignment="1" applyBorder="1" applyFont="1">
      <alignment shrinkToFit="0" vertical="center" wrapText="0"/>
    </xf>
    <xf borderId="6" fillId="0" fontId="1" numFmtId="10" xfId="0" applyAlignment="1" applyBorder="1" applyFont="1" applyNumberFormat="1">
      <alignment shrinkToFit="0" vertical="center" wrapText="0"/>
    </xf>
    <xf borderId="7" fillId="0" fontId="1" numFmtId="3" xfId="0" applyAlignment="1" applyBorder="1" applyFont="1" applyNumberFormat="1">
      <alignment shrinkToFit="0" vertical="center" wrapText="0"/>
    </xf>
    <xf borderId="8" fillId="0" fontId="3" numFmtId="164" xfId="0" applyAlignment="1" applyBorder="1" applyFont="1" applyNumberFormat="1">
      <alignment readingOrder="0" shrinkToFit="0" vertical="bottom" wrapText="0"/>
    </xf>
    <xf borderId="9" fillId="0" fontId="3" numFmtId="1" xfId="0" applyAlignment="1" applyBorder="1" applyFont="1" applyNumberFormat="1">
      <alignment readingOrder="0" shrinkToFit="0" vertical="bottom" wrapText="0"/>
    </xf>
    <xf borderId="9" fillId="0" fontId="4" numFmtId="10" xfId="0" applyAlignment="1" applyBorder="1" applyFont="1" applyNumberFormat="1">
      <alignment readingOrder="0" shrinkToFit="0" vertical="center" wrapText="0"/>
    </xf>
    <xf borderId="9" fillId="0" fontId="4" numFmtId="0" xfId="0" applyAlignment="1" applyBorder="1" applyFont="1">
      <alignment readingOrder="0" shrinkToFit="0" vertical="center" wrapText="0"/>
    </xf>
    <xf borderId="9" fillId="0" fontId="4" numFmtId="1" xfId="0" applyAlignment="1" applyBorder="1" applyFont="1" applyNumberFormat="1">
      <alignment readingOrder="0" shrinkToFit="0" vertical="center" wrapText="0"/>
    </xf>
    <xf borderId="9" fillId="0" fontId="1" numFmtId="1" xfId="0" applyAlignment="1" applyBorder="1" applyFont="1" applyNumberFormat="1">
      <alignment shrinkToFit="0" vertical="center" wrapText="0"/>
    </xf>
    <xf borderId="9" fillId="0" fontId="1" numFmtId="3" xfId="0" applyAlignment="1" applyBorder="1" applyFont="1" applyNumberFormat="1">
      <alignment shrinkToFit="0" vertical="center" wrapText="0"/>
    </xf>
    <xf borderId="9" fillId="0" fontId="5" numFmtId="3" xfId="0" applyAlignment="1" applyBorder="1" applyFont="1" applyNumberFormat="1">
      <alignment shrinkToFit="0" vertical="center" wrapText="0"/>
    </xf>
    <xf borderId="9" fillId="0" fontId="1" numFmtId="2" xfId="0" applyAlignment="1" applyBorder="1" applyFont="1" applyNumberFormat="1">
      <alignment shrinkToFit="0" vertical="center" wrapText="0"/>
    </xf>
    <xf borderId="9" fillId="0" fontId="1" numFmtId="4" xfId="0" applyAlignment="1" applyBorder="1" applyFont="1" applyNumberFormat="1">
      <alignment shrinkToFit="0" vertical="center" wrapText="0"/>
    </xf>
    <xf borderId="9" fillId="0" fontId="1" numFmtId="165" xfId="0" applyAlignment="1" applyBorder="1" applyFont="1" applyNumberFormat="1">
      <alignment shrinkToFit="0" vertical="center" wrapText="0"/>
    </xf>
    <xf borderId="9" fillId="0" fontId="1" numFmtId="1" xfId="0" applyAlignment="1" applyBorder="1" applyFont="1" applyNumberFormat="1">
      <alignment readingOrder="0" shrinkToFit="0" vertical="center" wrapText="0"/>
    </xf>
    <xf borderId="9" fillId="0" fontId="1" numFmtId="0" xfId="0" applyAlignment="1" applyBorder="1" applyFont="1">
      <alignment shrinkToFit="0" vertical="center" wrapText="0"/>
    </xf>
    <xf borderId="9" fillId="0" fontId="1" numFmtId="10" xfId="0" applyAlignment="1" applyBorder="1" applyFont="1" applyNumberFormat="1">
      <alignment shrinkToFit="0" vertical="center" wrapText="0"/>
    </xf>
    <xf borderId="10" fillId="0" fontId="1" numFmtId="3" xfId="0" applyAlignment="1" applyBorder="1" applyFont="1" applyNumberFormat="1">
      <alignment shrinkToFit="0" vertical="center" wrapText="0"/>
    </xf>
    <xf borderId="5" fillId="0" fontId="4" numFmtId="164" xfId="0" applyAlignment="1" applyBorder="1" applyFont="1" applyNumberFormat="1">
      <alignment readingOrder="0" shrinkToFit="0" vertical="center" wrapText="0"/>
    </xf>
    <xf borderId="8" fillId="0" fontId="4" numFmtId="164" xfId="0" applyAlignment="1" applyBorder="1" applyFont="1" applyNumberFormat="1">
      <alignment readingOrder="0" shrinkToFit="0" vertical="center" wrapText="0"/>
    </xf>
    <xf borderId="9" fillId="0" fontId="6" numFmtId="1" xfId="0" applyAlignment="1" applyBorder="1" applyFont="1" applyNumberFormat="1">
      <alignment readingOrder="0" shrinkToFit="0" vertical="bottom" wrapText="0"/>
    </xf>
    <xf borderId="6" fillId="0" fontId="6" numFmtId="1" xfId="0" applyAlignment="1" applyBorder="1" applyFont="1" applyNumberFormat="1">
      <alignment readingOrder="0" shrinkToFit="0" vertical="bottom" wrapText="0"/>
    </xf>
    <xf borderId="11" fillId="0" fontId="4" numFmtId="10" xfId="0" applyAlignment="1" applyBorder="1" applyFont="1" applyNumberFormat="1">
      <alignment readingOrder="0" shrinkToFit="0" vertical="center" wrapText="0"/>
    </xf>
    <xf borderId="5" fillId="0" fontId="1" numFmtId="164" xfId="0" applyAlignment="1" applyBorder="1" applyFont="1" applyNumberFormat="1">
      <alignment readingOrder="0" shrinkToFit="0" vertical="center" wrapText="0"/>
    </xf>
    <xf borderId="8" fillId="0" fontId="1" numFmtId="164" xfId="0" applyAlignment="1" applyBorder="1" applyFont="1" applyNumberFormat="1">
      <alignment readingOrder="0" shrinkToFit="0" vertical="center" wrapText="0"/>
    </xf>
    <xf borderId="11" fillId="0" fontId="1" numFmtId="10"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5" numFmtId="164" xfId="0" applyAlignment="1" applyBorder="1" applyFont="1" applyNumberFormat="1">
      <alignment readingOrder="0" shrinkToFit="0" vertical="center" wrapText="0"/>
    </xf>
    <xf borderId="6" fillId="0" fontId="5" numFmtId="1" xfId="0" applyAlignment="1" applyBorder="1" applyFont="1" applyNumberFormat="1">
      <alignment readingOrder="0" shrinkToFit="0" vertical="center" wrapText="0"/>
    </xf>
    <xf borderId="11" fillId="0" fontId="5" numFmtId="10" xfId="0" applyAlignment="1" applyBorder="1" applyFont="1" applyNumberFormat="1">
      <alignment readingOrder="0" shrinkToFit="0" vertical="center" wrapText="0"/>
    </xf>
    <xf borderId="6" fillId="0" fontId="5" numFmtId="0" xfId="0" applyAlignment="1" applyBorder="1" applyFont="1">
      <alignment readingOrder="0" shrinkToFit="0" vertical="center" wrapText="0"/>
    </xf>
    <xf borderId="6" fillId="0" fontId="5" numFmtId="1" xfId="0" applyAlignment="1" applyBorder="1" applyFont="1" applyNumberFormat="1">
      <alignment shrinkToFit="0" vertical="center" wrapText="0"/>
    </xf>
    <xf borderId="6" fillId="0" fontId="5" numFmtId="2" xfId="0" applyAlignment="1" applyBorder="1" applyFont="1" applyNumberFormat="1">
      <alignment shrinkToFit="0" vertical="center" wrapText="0"/>
    </xf>
    <xf borderId="6" fillId="0" fontId="5" numFmtId="4" xfId="0" applyAlignment="1" applyBorder="1" applyFont="1" applyNumberFormat="1">
      <alignment shrinkToFit="0" vertical="center" wrapText="0"/>
    </xf>
    <xf borderId="6" fillId="0" fontId="5" numFmtId="165" xfId="0" applyAlignment="1" applyBorder="1" applyFont="1" applyNumberFormat="1">
      <alignment shrinkToFit="0" vertical="center" wrapText="0"/>
    </xf>
    <xf borderId="6" fillId="0" fontId="5" numFmtId="0" xfId="0" applyAlignment="1" applyBorder="1" applyFont="1">
      <alignment shrinkToFit="0" vertical="center" wrapText="0"/>
    </xf>
    <xf borderId="6" fillId="0" fontId="5" numFmtId="10" xfId="0" applyAlignment="1" applyBorder="1" applyFont="1" applyNumberFormat="1">
      <alignment shrinkToFit="0" vertical="center" wrapText="0"/>
    </xf>
    <xf borderId="6" fillId="0" fontId="5" numFmtId="0" xfId="0" applyAlignment="1" applyBorder="1" applyFont="1">
      <alignment readingOrder="0" shrinkToFit="0" vertical="center" wrapText="0"/>
    </xf>
    <xf borderId="8" fillId="0" fontId="5" numFmtId="164" xfId="0" applyAlignment="1" applyBorder="1" applyFont="1" applyNumberFormat="1">
      <alignment readingOrder="0" shrinkToFit="0" vertical="center" wrapText="0"/>
    </xf>
    <xf borderId="9" fillId="0" fontId="5" numFmtId="1" xfId="0" applyAlignment="1" applyBorder="1" applyFont="1" applyNumberFormat="1">
      <alignment readingOrder="0" shrinkToFit="0" vertical="center" wrapText="0"/>
    </xf>
    <xf borderId="9" fillId="0" fontId="5" numFmtId="0" xfId="0" applyAlignment="1" applyBorder="1" applyFont="1">
      <alignment readingOrder="0" shrinkToFit="0" vertical="center" wrapText="0"/>
    </xf>
    <xf borderId="9" fillId="0" fontId="5" numFmtId="1" xfId="0" applyAlignment="1" applyBorder="1" applyFont="1" applyNumberFormat="1">
      <alignment shrinkToFit="0" vertical="center" wrapText="0"/>
    </xf>
    <xf borderId="9" fillId="0" fontId="5" numFmtId="2" xfId="0" applyAlignment="1" applyBorder="1" applyFont="1" applyNumberFormat="1">
      <alignment shrinkToFit="0" vertical="center" wrapText="0"/>
    </xf>
    <xf borderId="9" fillId="0" fontId="5" numFmtId="4" xfId="0" applyAlignment="1" applyBorder="1" applyFont="1" applyNumberFormat="1">
      <alignment shrinkToFit="0" vertical="center" wrapText="0"/>
    </xf>
    <xf borderId="9" fillId="0" fontId="5" numFmtId="165" xfId="0" applyAlignment="1" applyBorder="1" applyFont="1" applyNumberFormat="1">
      <alignment shrinkToFit="0" vertical="center" wrapText="0"/>
    </xf>
    <xf borderId="9" fillId="0" fontId="5" numFmtId="0" xfId="0" applyAlignment="1" applyBorder="1" applyFont="1">
      <alignment shrinkToFit="0" vertical="center" wrapText="0"/>
    </xf>
    <xf borderId="9" fillId="0" fontId="5" numFmtId="10" xfId="0" applyAlignment="1" applyBorder="1" applyFont="1" applyNumberFormat="1">
      <alignment shrinkToFit="0" vertical="center" wrapText="0"/>
    </xf>
    <xf borderId="9" fillId="0" fontId="5" numFmtId="0" xfId="0" applyAlignment="1" applyBorder="1" applyFont="1">
      <alignment readingOrder="0" shrinkToFit="0" vertical="center" wrapText="0"/>
    </xf>
    <xf borderId="7" fillId="0" fontId="5" numFmtId="3" xfId="0" applyAlignment="1" applyBorder="1" applyFont="1" applyNumberFormat="1">
      <alignment shrinkToFit="0" vertical="center" wrapText="0"/>
    </xf>
    <xf borderId="10" fillId="0" fontId="5" numFmtId="3" xfId="0" applyAlignment="1" applyBorder="1" applyFont="1" applyNumberFormat="1">
      <alignment shrinkToFit="0" vertical="center" wrapText="0"/>
    </xf>
    <xf borderId="12" fillId="0" fontId="5" numFmtId="164" xfId="0" applyAlignment="1" applyBorder="1" applyFont="1" applyNumberFormat="1">
      <alignment readingOrder="0" shrinkToFit="0" vertical="center" wrapText="0"/>
    </xf>
    <xf borderId="13" fillId="0" fontId="5" numFmtId="1" xfId="0" applyAlignment="1" applyBorder="1" applyFont="1" applyNumberFormat="1">
      <alignment readingOrder="0" shrinkToFit="0" vertical="center" wrapText="0"/>
    </xf>
    <xf borderId="14" fillId="0" fontId="5" numFmtId="10" xfId="0" applyAlignment="1" applyBorder="1" applyFont="1" applyNumberFormat="1">
      <alignment readingOrder="0" shrinkToFit="0" vertical="center" wrapText="0"/>
    </xf>
    <xf borderId="13" fillId="0" fontId="5" numFmtId="0" xfId="0" applyAlignment="1" applyBorder="1" applyFont="1">
      <alignment readingOrder="0" shrinkToFit="0" vertical="center" wrapText="0"/>
    </xf>
    <xf borderId="13" fillId="0" fontId="5" numFmtId="1" xfId="0" applyAlignment="1" applyBorder="1" applyFont="1" applyNumberFormat="1">
      <alignment shrinkToFit="0" vertical="center" wrapText="0"/>
    </xf>
    <xf borderId="13" fillId="0" fontId="5" numFmtId="3" xfId="0" applyAlignment="1" applyBorder="1" applyFont="1" applyNumberFormat="1">
      <alignment shrinkToFit="0" vertical="center" wrapText="0"/>
    </xf>
    <xf borderId="13" fillId="0" fontId="5" numFmtId="2" xfId="0" applyAlignment="1" applyBorder="1" applyFont="1" applyNumberFormat="1">
      <alignment shrinkToFit="0" vertical="center" wrapText="0"/>
    </xf>
    <xf borderId="13" fillId="0" fontId="5" numFmtId="4" xfId="0" applyAlignment="1" applyBorder="1" applyFont="1" applyNumberFormat="1">
      <alignment shrinkToFit="0" vertical="center" wrapText="0"/>
    </xf>
    <xf borderId="13" fillId="0" fontId="5" numFmtId="165" xfId="0" applyAlignment="1" applyBorder="1" applyFont="1" applyNumberFormat="1">
      <alignment shrinkToFit="0" vertical="center" wrapText="0"/>
    </xf>
    <xf borderId="13" fillId="0" fontId="5" numFmtId="0" xfId="0" applyAlignment="1" applyBorder="1" applyFont="1">
      <alignment shrinkToFit="0" vertical="center" wrapText="0"/>
    </xf>
    <xf borderId="13" fillId="0" fontId="5" numFmtId="10" xfId="0" applyAlignment="1" applyBorder="1" applyFont="1" applyNumberFormat="1">
      <alignment shrinkToFit="0" vertical="center" wrapText="0"/>
    </xf>
    <xf borderId="13" fillId="0" fontId="5" numFmtId="0" xfId="0" applyAlignment="1" applyBorder="1" applyFont="1">
      <alignment readingOrder="0" shrinkToFit="0" vertical="center" wrapText="0"/>
    </xf>
    <xf borderId="13" fillId="0" fontId="1" numFmtId="10" xfId="0" applyAlignment="1" applyBorder="1" applyFont="1" applyNumberFormat="1">
      <alignment shrinkToFit="0" vertical="center" wrapText="0"/>
    </xf>
    <xf borderId="15" fillId="0" fontId="5" numFmtId="3" xfId="0" applyAlignment="1" applyBorder="1" applyFont="1" applyNumberFormat="1">
      <alignment shrinkToFit="0" vertical="center" wrapText="0"/>
    </xf>
    <xf borderId="0" fillId="0" fontId="5" numFmtId="164" xfId="0" applyFont="1" applyNumberFormat="1"/>
    <xf borderId="0" fillId="0" fontId="5" numFmtId="4" xfId="0" applyFont="1" applyNumberFormat="1"/>
    <xf borderId="0" fillId="0" fontId="5" numFmtId="10" xfId="0" applyFont="1" applyNumberForma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2" fillId="0" fontId="5" numFmtId="49" xfId="0" applyAlignment="1" applyBorder="1" applyFont="1" applyNumberFormat="1">
      <alignment horizontal="left" readingOrder="0" shrinkToFit="0" vertical="center" wrapText="0"/>
    </xf>
    <xf borderId="2" fillId="0" fontId="5" numFmtId="0" xfId="0" applyAlignment="1" applyBorder="1" applyFont="1">
      <alignment horizontal="left" readingOrder="0" shrinkToFit="0" vertical="center" wrapText="0"/>
    </xf>
    <xf borderId="4" fillId="0" fontId="5" numFmtId="0" xfId="0" applyAlignment="1" applyBorder="1" applyFont="1">
      <alignment horizontal="left" readingOrder="0" shrinkToFit="0" vertical="center" wrapText="0"/>
    </xf>
    <xf borderId="5" fillId="0" fontId="5" numFmtId="164" xfId="0" applyAlignment="1" applyBorder="1" applyFont="1" applyNumberFormat="1">
      <alignment shrinkToFit="0" vertical="center" wrapText="0"/>
    </xf>
    <xf borderId="6" fillId="0" fontId="7" numFmtId="1" xfId="0" applyAlignment="1" applyBorder="1" applyFont="1" applyNumberFormat="1">
      <alignment shrinkToFit="0" vertical="center" wrapText="0"/>
    </xf>
    <xf borderId="6" fillId="0" fontId="7" numFmtId="2" xfId="0" applyAlignment="1" applyBorder="1" applyFont="1" applyNumberFormat="1">
      <alignment shrinkToFit="0" vertical="center" wrapText="0"/>
    </xf>
    <xf borderId="6" fillId="0" fontId="7" numFmtId="165" xfId="0" applyAlignment="1" applyBorder="1" applyFont="1" applyNumberFormat="1">
      <alignment shrinkToFit="0" vertical="center" wrapText="0"/>
    </xf>
    <xf borderId="6" fillId="0" fontId="7" numFmtId="10" xfId="0" applyAlignment="1" applyBorder="1" applyFont="1" applyNumberFormat="1">
      <alignment shrinkToFit="0" vertical="center" wrapText="0"/>
    </xf>
    <xf borderId="6" fillId="0" fontId="6" numFmtId="166" xfId="0" applyAlignment="1" applyBorder="1" applyFont="1" applyNumberFormat="1">
      <alignment readingOrder="0" shrinkToFit="0" vertical="bottom" wrapText="0"/>
    </xf>
    <xf borderId="6" fillId="0" fontId="6" numFmtId="0" xfId="0" applyAlignment="1" applyBorder="1" applyFont="1">
      <alignment horizontal="right" readingOrder="0" shrinkToFit="0" vertical="bottom" wrapText="0"/>
    </xf>
    <xf borderId="6" fillId="0" fontId="6" numFmtId="167" xfId="0" applyAlignment="1" applyBorder="1" applyFont="1" applyNumberFormat="1">
      <alignment readingOrder="0" shrinkToFit="0" vertical="bottom" wrapText="0"/>
    </xf>
    <xf borderId="6" fillId="0" fontId="6" numFmtId="165" xfId="0" applyAlignment="1" applyBorder="1" applyFont="1" applyNumberFormat="1">
      <alignment readingOrder="0" shrinkToFit="0" vertical="bottom" wrapText="0"/>
    </xf>
    <xf borderId="6" fillId="0" fontId="6" numFmtId="0" xfId="0" applyAlignment="1" applyBorder="1" applyFont="1">
      <alignment readingOrder="0" shrinkToFit="0" vertical="bottom" wrapText="0"/>
    </xf>
    <xf borderId="6" fillId="0" fontId="5" numFmtId="0" xfId="0" applyAlignment="1" applyBorder="1" applyFont="1">
      <alignment shrinkToFit="0" vertical="center" wrapText="0"/>
    </xf>
    <xf borderId="7" fillId="0" fontId="5" numFmtId="0" xfId="0" applyAlignment="1" applyBorder="1" applyFont="1">
      <alignment shrinkToFit="0" vertical="center" wrapText="0"/>
    </xf>
    <xf borderId="16" fillId="0" fontId="5" numFmtId="164" xfId="0" applyAlignment="1" applyBorder="1" applyFont="1" applyNumberFormat="1">
      <alignment shrinkToFit="0" vertical="center" wrapText="0"/>
    </xf>
    <xf borderId="17" fillId="0" fontId="5" numFmtId="2" xfId="0" applyAlignment="1" applyBorder="1" applyFont="1" applyNumberFormat="1">
      <alignment shrinkToFit="0" vertical="center" wrapText="0"/>
    </xf>
    <xf borderId="17" fillId="0" fontId="7" numFmtId="1" xfId="0" applyAlignment="1" applyBorder="1" applyFont="1" applyNumberFormat="1">
      <alignment shrinkToFit="0" vertical="center" wrapText="0"/>
    </xf>
    <xf borderId="17" fillId="0" fontId="7" numFmtId="2" xfId="0" applyAlignment="1" applyBorder="1" applyFont="1" applyNumberFormat="1">
      <alignment shrinkToFit="0" vertical="center" wrapText="0"/>
    </xf>
    <xf borderId="17" fillId="0" fontId="7" numFmtId="165" xfId="0" applyAlignment="1" applyBorder="1" applyFont="1" applyNumberFormat="1">
      <alignment shrinkToFit="0" vertical="center" wrapText="0"/>
    </xf>
    <xf borderId="17" fillId="0" fontId="7" numFmtId="10" xfId="0" applyAlignment="1" applyBorder="1" applyFont="1" applyNumberFormat="1">
      <alignment shrinkToFit="0" vertical="center" wrapText="0"/>
    </xf>
    <xf borderId="17" fillId="0" fontId="6" numFmtId="166" xfId="0" applyAlignment="1" applyBorder="1" applyFont="1" applyNumberFormat="1">
      <alignment readingOrder="0" shrinkToFit="0" vertical="bottom" wrapText="0"/>
    </xf>
    <xf borderId="17" fillId="0" fontId="6" numFmtId="0" xfId="0" applyAlignment="1" applyBorder="1" applyFont="1">
      <alignment horizontal="right" readingOrder="0" shrinkToFit="0" vertical="bottom" wrapText="0"/>
    </xf>
    <xf borderId="17" fillId="0" fontId="6" numFmtId="167" xfId="0" applyAlignment="1" applyBorder="1" applyFont="1" applyNumberFormat="1">
      <alignment readingOrder="0" shrinkToFit="0" vertical="bottom" wrapText="0"/>
    </xf>
    <xf borderId="17" fillId="0" fontId="6" numFmtId="165" xfId="0" applyAlignment="1" applyBorder="1" applyFont="1" applyNumberFormat="1">
      <alignment readingOrder="0" shrinkToFit="0" vertical="bottom" wrapText="0"/>
    </xf>
    <xf borderId="17" fillId="0" fontId="6" numFmtId="0" xfId="0" applyAlignment="1" applyBorder="1" applyFont="1">
      <alignment readingOrder="0" shrinkToFit="0" vertical="bottom" wrapText="0"/>
    </xf>
    <xf borderId="17" fillId="0" fontId="5" numFmtId="0" xfId="0" applyAlignment="1" applyBorder="1" applyFont="1">
      <alignment shrinkToFit="0" vertical="center" wrapText="0"/>
    </xf>
    <xf borderId="18" fillId="0" fontId="5" numFmtId="0" xfId="0" applyAlignment="1" applyBorder="1" applyFont="1">
      <alignment shrinkToFit="0" vertical="center" wrapText="0"/>
    </xf>
    <xf borderId="6" fillId="0" fontId="5" numFmtId="167" xfId="0" applyAlignment="1" applyBorder="1" applyFont="1" applyNumberFormat="1">
      <alignment readingOrder="0" shrinkToFit="0" vertical="center" wrapText="0"/>
    </xf>
    <xf borderId="17" fillId="0" fontId="5" numFmtId="167" xfId="0" applyAlignment="1" applyBorder="1" applyFont="1" applyNumberFormat="1">
      <alignment readingOrder="0" shrinkToFit="0" vertical="center" wrapText="0"/>
    </xf>
    <xf borderId="19" fillId="0" fontId="5" numFmtId="164" xfId="0" applyAlignment="1" applyBorder="1" applyFont="1" applyNumberFormat="1">
      <alignment shrinkToFit="0" vertical="center" wrapText="0"/>
    </xf>
    <xf borderId="20" fillId="0" fontId="5" numFmtId="2" xfId="0" applyAlignment="1" applyBorder="1" applyFont="1" applyNumberFormat="1">
      <alignment shrinkToFit="0" vertical="center" wrapText="0"/>
    </xf>
    <xf borderId="20" fillId="0" fontId="7" numFmtId="1" xfId="0" applyAlignment="1" applyBorder="1" applyFont="1" applyNumberFormat="1">
      <alignment shrinkToFit="0" vertical="center" wrapText="0"/>
    </xf>
    <xf borderId="20" fillId="0" fontId="7" numFmtId="2" xfId="0" applyAlignment="1" applyBorder="1" applyFont="1" applyNumberFormat="1">
      <alignment shrinkToFit="0" vertical="center" wrapText="0"/>
    </xf>
    <xf borderId="20" fillId="0" fontId="7" numFmtId="165" xfId="0" applyAlignment="1" applyBorder="1" applyFont="1" applyNumberFormat="1">
      <alignment shrinkToFit="0" vertical="center" wrapText="0"/>
    </xf>
    <xf borderId="20" fillId="0" fontId="7" numFmtId="10" xfId="0" applyAlignment="1" applyBorder="1" applyFont="1" applyNumberFormat="1">
      <alignment shrinkToFit="0" vertical="center" wrapText="0"/>
    </xf>
    <xf borderId="20" fillId="0" fontId="6" numFmtId="166" xfId="0" applyAlignment="1" applyBorder="1" applyFont="1" applyNumberFormat="1">
      <alignment readingOrder="0" shrinkToFit="0" vertical="bottom" wrapText="0"/>
    </xf>
    <xf borderId="20" fillId="0" fontId="6" numFmtId="0" xfId="0" applyAlignment="1" applyBorder="1" applyFont="1">
      <alignment horizontal="right" readingOrder="0" shrinkToFit="0" vertical="bottom" wrapText="0"/>
    </xf>
    <xf borderId="20" fillId="0" fontId="5" numFmtId="167" xfId="0" applyAlignment="1" applyBorder="1" applyFont="1" applyNumberFormat="1">
      <alignment readingOrder="0" shrinkToFit="0" vertical="center" wrapText="0"/>
    </xf>
    <xf borderId="20" fillId="0" fontId="6" numFmtId="165" xfId="0" applyAlignment="1" applyBorder="1" applyFont="1" applyNumberFormat="1">
      <alignment readingOrder="0" shrinkToFit="0" vertical="bottom" wrapText="0"/>
    </xf>
    <xf borderId="20" fillId="0" fontId="6" numFmtId="167" xfId="0" applyAlignment="1" applyBorder="1" applyFont="1" applyNumberFormat="1">
      <alignment readingOrder="0" shrinkToFit="0" vertical="bottom" wrapText="0"/>
    </xf>
    <xf borderId="20" fillId="0" fontId="6" numFmtId="0" xfId="0" applyAlignment="1" applyBorder="1" applyFont="1">
      <alignment readingOrder="0" shrinkToFit="0" vertical="bottom" wrapText="0"/>
    </xf>
    <xf borderId="20" fillId="0" fontId="5" numFmtId="165" xfId="0" applyAlignment="1" applyBorder="1" applyFont="1" applyNumberFormat="1">
      <alignment shrinkToFit="0" vertical="center" wrapText="0"/>
    </xf>
    <xf borderId="20" fillId="0" fontId="5" numFmtId="167" xfId="0" applyAlignment="1" applyBorder="1" applyFont="1" applyNumberFormat="1">
      <alignment shrinkToFit="0" vertical="center" wrapText="0"/>
    </xf>
    <xf borderId="21" fillId="0" fontId="5" numFmtId="0" xfId="0" applyAlignment="1" applyBorder="1" applyFont="1">
      <alignment shrinkToFit="0" vertical="center" wrapText="0"/>
    </xf>
    <xf borderId="0" fillId="0" fontId="6" numFmtId="167" xfId="0" applyAlignment="1" applyFont="1" applyNumberFormat="1">
      <alignment readingOrder="0" shrinkToFit="0" vertical="bottom" wrapText="0"/>
    </xf>
    <xf borderId="1" fillId="0" fontId="8" numFmtId="0" xfId="0" applyAlignment="1" applyBorder="1" applyFont="1">
      <alignment horizontal="left" readingOrder="0" shrinkToFit="0" vertical="center" wrapText="0"/>
    </xf>
    <xf borderId="2" fillId="0" fontId="8" numFmtId="0" xfId="0" applyAlignment="1" applyBorder="1" applyFont="1">
      <alignment horizontal="left" readingOrder="0" shrinkToFit="0" vertical="center" wrapText="0"/>
    </xf>
    <xf borderId="4" fillId="0" fontId="8" numFmtId="0" xfId="0" applyAlignment="1" applyBorder="1" applyFont="1">
      <alignment horizontal="left" readingOrder="0" shrinkToFit="0" vertical="center" wrapText="0"/>
    </xf>
    <xf borderId="0" fillId="0" fontId="8" numFmtId="0" xfId="0" applyAlignment="1" applyFont="1">
      <alignment horizontal="left" vertical="center"/>
    </xf>
    <xf borderId="0" fillId="0" fontId="9" numFmtId="164" xfId="0" applyAlignment="1" applyFont="1" applyNumberFormat="1">
      <alignment horizontal="left" readingOrder="0" shrinkToFit="0" vertical="center" wrapText="0"/>
    </xf>
    <xf borderId="0" fillId="0" fontId="9" numFmtId="0" xfId="0" applyAlignment="1" applyFont="1">
      <alignment horizontal="left" readingOrder="0" shrinkToFit="0" vertical="center" wrapText="0"/>
    </xf>
    <xf borderId="0" fillId="0" fontId="9" numFmtId="168" xfId="0" applyAlignment="1" applyFont="1" applyNumberFormat="1">
      <alignment horizontal="left" readingOrder="0" shrinkToFit="0" vertical="center" wrapText="0"/>
    </xf>
    <xf borderId="0" fillId="0" fontId="7" numFmtId="0" xfId="0" applyAlignment="1" applyFont="1">
      <alignment readingOrder="0"/>
    </xf>
    <xf borderId="0" fillId="0" fontId="8" numFmtId="0" xfId="0" applyAlignment="1" applyFont="1">
      <alignment horizontal="left" readingOrder="0" vertical="center"/>
    </xf>
    <xf borderId="0" fillId="0" fontId="5" numFmtId="0" xfId="0" applyAlignment="1" applyFont="1">
      <alignment readingOrder="0"/>
    </xf>
    <xf borderId="0" fillId="0" fontId="9" numFmtId="169" xfId="0" applyAlignment="1" applyFont="1" applyNumberFormat="1">
      <alignment horizontal="left" readingOrder="0" shrinkToFit="0" vertical="center" wrapText="0"/>
    </xf>
    <xf borderId="0" fillId="0" fontId="8" numFmtId="164" xfId="0" applyAlignment="1" applyFont="1" applyNumberFormat="1">
      <alignment horizontal="left" vertical="center"/>
    </xf>
    <xf borderId="4" fillId="0" fontId="8" numFmtId="0" xfId="0" applyAlignment="1" applyBorder="1" applyFont="1">
      <alignment horizontal="left" readingOrder="0" shrinkToFit="0" vertical="center" wrapText="0"/>
    </xf>
    <xf borderId="5" fillId="0" fontId="4" numFmtId="164" xfId="0" applyAlignment="1" applyBorder="1" applyFont="1" applyNumberFormat="1">
      <alignment readingOrder="0" shrinkToFit="0" vertical="bottom" wrapText="0"/>
    </xf>
    <xf borderId="6" fillId="0" fontId="4" numFmtId="0" xfId="0" applyAlignment="1" applyBorder="1" applyFont="1">
      <alignment readingOrder="0" shrinkToFit="0" vertical="bottom" wrapText="0"/>
    </xf>
    <xf borderId="7" fillId="0" fontId="4" numFmtId="0" xfId="0" applyAlignment="1" applyBorder="1" applyFont="1">
      <alignment readingOrder="0" shrinkToFit="0" vertical="bottom" wrapText="0"/>
    </xf>
    <xf borderId="16" fillId="0" fontId="4" numFmtId="164" xfId="0" applyAlignment="1" applyBorder="1" applyFont="1" applyNumberFormat="1">
      <alignment readingOrder="0" shrinkToFit="0" vertical="bottom" wrapText="0"/>
    </xf>
    <xf borderId="17" fillId="0" fontId="4" numFmtId="0" xfId="0" applyAlignment="1" applyBorder="1" applyFont="1">
      <alignment readingOrder="0" shrinkToFit="0" vertical="bottom" wrapText="0"/>
    </xf>
    <xf borderId="18" fillId="0" fontId="4" numFmtId="0" xfId="0" applyAlignment="1" applyBorder="1" applyFont="1">
      <alignment readingOrder="0" shrinkToFit="0" vertical="bottom" wrapText="0"/>
    </xf>
    <xf borderId="19" fillId="0" fontId="4" numFmtId="164" xfId="0" applyAlignment="1" applyBorder="1" applyFont="1" applyNumberFormat="1">
      <alignment readingOrder="0" shrinkToFit="0" vertical="bottom" wrapText="0"/>
    </xf>
    <xf borderId="20" fillId="0" fontId="4" numFmtId="0" xfId="0" applyAlignment="1" applyBorder="1" applyFont="1">
      <alignment readingOrder="0" shrinkToFit="0" vertical="bottom" wrapText="0"/>
    </xf>
    <xf borderId="21" fillId="0" fontId="4" numFmtId="0" xfId="0" applyAlignment="1" applyBorder="1" applyFont="1">
      <alignment readingOrder="0" shrinkToFit="0" vertical="bottom" wrapText="0"/>
    </xf>
    <xf borderId="4" fillId="0" fontId="5" numFmtId="0" xfId="0" applyAlignment="1" applyBorder="1" applyFont="1">
      <alignment horizontal="left" readingOrder="0" shrinkToFit="0" vertical="center" wrapText="0"/>
    </xf>
    <xf borderId="22" fillId="0" fontId="5" numFmtId="164" xfId="0" applyAlignment="1" applyBorder="1" applyFont="1" applyNumberFormat="1">
      <alignment shrinkToFit="0" vertical="center" wrapText="0"/>
    </xf>
    <xf borderId="23" fillId="0" fontId="5" numFmtId="0" xfId="0" applyAlignment="1" applyBorder="1" applyFont="1">
      <alignment shrinkToFit="0" vertical="center" wrapText="0"/>
    </xf>
    <xf borderId="23" fillId="0" fontId="5" numFmtId="164" xfId="0" applyAlignment="1" applyBorder="1" applyFont="1" applyNumberFormat="1">
      <alignment shrinkToFit="0" vertical="center" wrapText="0"/>
    </xf>
    <xf borderId="23" fillId="0" fontId="5" numFmtId="0" xfId="0" applyAlignment="1" applyBorder="1" applyFont="1">
      <alignment shrinkToFit="0" vertical="center" wrapText="0"/>
    </xf>
    <xf borderId="24" fillId="0" fontId="5" numFmtId="0" xfId="0" applyAlignment="1" applyBorder="1" applyFont="1">
      <alignment readingOrder="0" shrinkToFit="0" vertical="center" wrapText="0"/>
    </xf>
    <xf borderId="0" fillId="0" fontId="10" numFmtId="0" xfId="0" applyAlignment="1" applyFont="1">
      <alignment readingOrder="0"/>
    </xf>
    <xf borderId="0" fillId="0" fontId="10" numFmtId="0" xfId="0" applyFont="1"/>
    <xf borderId="0" fillId="0" fontId="5" numFmtId="49" xfId="0" applyAlignment="1" applyFont="1" applyNumberFormat="1">
      <alignment readingOrder="0"/>
    </xf>
    <xf borderId="0" fillId="0" fontId="5" numFmtId="9" xfId="0" applyFont="1" applyNumberFormat="1"/>
    <xf borderId="0" fillId="0" fontId="5" numFmtId="1" xfId="0" applyFont="1" applyNumberFormat="1"/>
    <xf borderId="0" fillId="0" fontId="5" numFmtId="165" xfId="0" applyFont="1" applyNumberFormat="1"/>
    <xf borderId="0" fillId="0" fontId="5" numFmtId="0" xfId="0" applyFont="1"/>
    <xf borderId="0" fillId="0" fontId="5" numFmtId="167" xfId="0" applyFont="1" applyNumberFormat="1"/>
    <xf borderId="0" fillId="0" fontId="5" numFmtId="0" xfId="0" applyFont="1"/>
    <xf borderId="0" fillId="0" fontId="5" numFmtId="170" xfId="0" applyFont="1" applyNumberFormat="1"/>
    <xf borderId="0" fillId="0" fontId="5" numFmtId="0" xfId="0" applyAlignment="1" applyFont="1">
      <alignment readingOrder="0" shrinkToFit="0" wrapText="0"/>
    </xf>
  </cellXfs>
  <cellStyles count="1">
    <cellStyle xfId="0" name="Normal" builtinId="0"/>
  </cellStyles>
  <dxfs count="6">
    <dxf>
      <font/>
      <fill>
        <patternFill patternType="solid">
          <fgColor rgb="FFB7E1CD"/>
          <bgColor rgb="FFB7E1CD"/>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6">
    <tableStyle count="3" pivot="0" name="TECHNICALS-style">
      <tableStyleElement dxfId="2" type="headerRow"/>
      <tableStyleElement dxfId="3" type="firstRowStripe"/>
      <tableStyleElement dxfId="4" type="secondRowStripe"/>
    </tableStyle>
    <tableStyle count="3" pivot="0" name="INDICATOR-style">
      <tableStyleElement dxfId="2" type="headerRow"/>
      <tableStyleElement dxfId="3" type="firstRowStripe"/>
      <tableStyleElement dxfId="5" type="secondRowStripe"/>
    </tableStyle>
    <tableStyle count="3" pivot="0" name="BIBLIO_ALL-style">
      <tableStyleElement dxfId="2" type="headerRow"/>
      <tableStyleElement dxfId="3" type="firstRowStripe"/>
      <tableStyleElement dxfId="5" type="secondRowStripe"/>
    </tableStyle>
    <tableStyle count="2" pivot="0" name="BIBLIO_ALL-style 2">
      <tableStyleElement dxfId="3" type="firstRowStripe"/>
      <tableStyleElement dxfId="5" type="secondRowStripe"/>
    </tableStyle>
    <tableStyle count="3" pivot="0" name="METEO_ALL-style">
      <tableStyleElement dxfId="2" type="headerRow"/>
      <tableStyleElement dxfId="3" type="firstRowStripe"/>
      <tableStyleElement dxfId="5" type="secondRowStripe"/>
    </tableStyle>
    <tableStyle count="3" pivot="0" name="PODCAST-style">
      <tableStyleElement dxfId="2" type="headerRow"/>
      <tableStyleElement dxfId="3"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0</xdr:row>
      <xdr:rowOff>190500</xdr:rowOff>
    </xdr:from>
    <xdr:ext cx="5648325" cy="2809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T209" displayName="COMPASS_Daily" name="COMPASS_Daily" id="1">
  <autoFilter ref="$A$1:$AT$209"/>
  <tableColumns count="46">
    <tableColumn name="Timestamp" id="1"/>
    <tableColumn name="CLOSE" id="2"/>
    <tableColumn name="HIGH" id="3"/>
    <tableColumn name="LOW" id="4"/>
    <tableColumn name="VOLUME" id="5"/>
    <tableColumn name="OPEN INTEREST" id="6"/>
    <tableColumn name="IMPLIED VOLATILITY" id="7"/>
    <tableColumn name="STOCK US" id="8"/>
    <tableColumn name="COM NET US" id="9"/>
    <tableColumn name="R3" id="10"/>
    <tableColumn name="R2" id="11"/>
    <tableColumn name="R1" id="12"/>
    <tableColumn name="Pivot" id="13"/>
    <tableColumn name="S1" id="14"/>
    <tableColumn name="S2" id="15"/>
    <tableColumn name="S3" id="16"/>
    <tableColumn name="EMA12" id="17"/>
    <tableColumn name="EMA26" id="18"/>
    <tableColumn name="MACD" id="19"/>
    <tableColumn name="SIGNAL" id="20"/>
    <tableColumn name="RSI 14D" id="21"/>
    <tableColumn name="%D" id="22"/>
    <tableColumn name="ATR(14d)" id="23"/>
    <tableColumn name="Limites de Bolinger" id="24"/>
    <tableColumn name="Gain" id="25"/>
    <tableColumn name="Perte" id="26"/>
    <tableColumn name="Gain(14d)" id="27"/>
    <tableColumn name="Perte(14d)" id="28"/>
    <tableColumn name="RS" id="29"/>
    <tableColumn name="RSI(14d)" id="30"/>
    <tableColumn name="Stochastic %K (14)" id="31"/>
    <tableColumn name="Stochastic %D (14)" id="32"/>
    <tableColumn name="Close/Pivot" id="33"/>
    <tableColumn name="Volatility" id="34"/>
    <tableColumn name="Volume/OI" id="35"/>
    <tableColumn name="ATR" id="36"/>
    <tableColumn name="BOLLINGER" id="37"/>
    <tableColumn name="BANDE SUP" id="38"/>
    <tableColumn name="BANDE INF" id="39"/>
    <tableColumn name="MOYENNE DECALER" id="40"/>
    <tableColumn name="DECISION" id="41"/>
    <tableColumn name="CONFIANCE" id="42"/>
    <tableColumn name="DIRECTION" id="43"/>
    <tableColumn name="SCORE" id="44"/>
    <tableColumn name="CONCLUSION" id="45"/>
    <tableColumn name="ROW" id="46"/>
  </tableColumns>
  <tableStyleInfo name="TECHNICALS-style" showColumnStripes="0" showFirstColumn="1" showLastColumn="1" showRowStripes="1"/>
</table>
</file>

<file path=xl/tables/table2.xml><?xml version="1.0" encoding="utf-8"?>
<table xmlns="http://schemas.openxmlformats.org/spreadsheetml/2006/main" ref="A1:AC209" displayName="Table1" name="Table1" id="2">
  <tableColumns count="29">
    <tableColumn name="DATE" id="1"/>
    <tableColumn name="RSI SCORE" id="2"/>
    <tableColumn name="MACD SCORE" id="3"/>
    <tableColumn name="STOCHASTIC SCORE" id="4"/>
    <tableColumn name="ATR SCORE" id="5"/>
    <tableColumn name=" # CLOSE/PIVOT" id="6"/>
    <tableColumn name="VOLUME/OI" id="7"/>
    <tableColumn name="RSI NORM" id="8"/>
    <tableColumn name="MACD NORM" id="9"/>
    <tableColumn name="STOCH %K NORM" id="10"/>
    <tableColumn name="ATR NORM" id="11"/>
    <tableColumn name="CLOSE/PIVOT NORM" id="12"/>
    <tableColumn name="VOL/OI NORM" id="13"/>
    <tableColumn name="INDICATOR" id="14"/>
    <tableColumn name="MOMENTUM" id="15"/>
    <tableColumn name="MACROECO BONUS" id="16"/>
    <tableColumn name="FINAL INDICATOR" id="17"/>
    <tableColumn name="CONCLUSION" id="18"/>
    <tableColumn name="MACROECO SCORE" id="19"/>
    <tableColumn name="ECO" id="20"/>
    <tableColumn name="FINAL INDICATOR DERNIER" id="21"/>
    <tableColumn name="DERNIER MACROECO" id="22"/>
    <tableColumn name="DERNIER RSI" id="23"/>
    <tableColumn name="DERNIER MACD" id="24"/>
    <tableColumn name="DERNIER %K" id="25"/>
    <tableColumn name="DERNIER ATR" id="26"/>
    <tableColumn name="DERNIER CLOSE/PIVOT" id="27"/>
    <tableColumn name="DERNIER VOL/OI" id="28"/>
    <tableColumn name="DERNIERE CONCLUSION" id="29"/>
  </tableColumns>
  <tableStyleInfo name="INDICATOR-style" showColumnStripes="0" showFirstColumn="1" showLastColumn="1" showRowStripes="1"/>
</table>
</file>

<file path=xl/tables/table3.xml><?xml version="1.0" encoding="utf-8"?>
<table xmlns="http://schemas.openxmlformats.org/spreadsheetml/2006/main" headerRowCount="0" ref="A1:F1" displayName="Table2" name="Table2" id="3">
  <tableColumns count="6">
    <tableColumn name="Column1" id="1"/>
    <tableColumn name="Column2" id="2"/>
    <tableColumn name="Column3" id="3"/>
    <tableColumn name="Column4" id="4"/>
    <tableColumn name="Column5" id="5"/>
    <tableColumn name="Column6" id="6"/>
  </tableColumns>
  <tableStyleInfo name="BIBLIO_ALL-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3:F39" displayName="Table_1" name="Table_1" id="4">
  <tableColumns count="6">
    <tableColumn name="Column1" id="1"/>
    <tableColumn name="Column2" id="2"/>
    <tableColumn name="Column3" id="3"/>
    <tableColumn name="Column4" id="4"/>
    <tableColumn name="Column5" id="5"/>
    <tableColumn name="Column6" id="6"/>
  </tableColumns>
  <tableStyleInfo name="BIBLIO_ALL-style 2" showColumnStripes="0" showFirstColumn="1" showLastColumn="1" showRowStripes="1"/>
</table>
</file>

<file path=xl/tables/table5.xml><?xml version="1.0" encoding="utf-8"?>
<table xmlns="http://schemas.openxmlformats.org/spreadsheetml/2006/main" ref="A1:E91" displayName="Table3" name="Table3" id="5">
  <tableColumns count="5">
    <tableColumn name="DATE" id="1"/>
    <tableColumn name="TEXTE" id="2"/>
    <tableColumn name="RESUME" id="3"/>
    <tableColumn name="MOTS-CLE" id="4"/>
    <tableColumn name="IMPACT SYNTHETIQUES" id="5"/>
  </tableColumns>
  <tableStyleInfo name="METEO_ALL-style" showColumnStripes="0" showFirstColumn="1" showLastColumn="1" showRowStripes="1"/>
</table>
</file>

<file path=xl/tables/table6.xml><?xml version="1.0" encoding="utf-8"?>
<table xmlns="http://schemas.openxmlformats.org/spreadsheetml/2006/main" ref="A1:I2" displayName="Table4" name="Table4" id="6">
  <tableColumns count="9">
    <tableColumn name="DATE" id="1"/>
    <tableColumn name="CONCLUSION" id="2"/>
    <tableColumn name="METEO DATE" id="3"/>
    <tableColumn name="METEO CONCLUSION" id="4"/>
    <tableColumn name="PRESS DATE" id="5"/>
    <tableColumn name="PRESS AUTEUR" id="6"/>
    <tableColumn name="PRESS TEXT" id="7"/>
    <tableColumn name="POSITION" id="8"/>
    <tableColumn name="DIALOGUE" id="9"/>
  </tableColumns>
  <tableStyleInfo name="PODCA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3.x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21.0"/>
    <col customWidth="1" min="7" max="7" width="24.38"/>
    <col customWidth="1" min="8" max="30" width="18.88"/>
    <col customWidth="1" min="31" max="31" width="25.75"/>
    <col customWidth="1" min="32" max="32" width="25.88"/>
    <col customWidth="1" min="33" max="36" width="18.88"/>
    <col customWidth="1" min="37" max="37" width="20.25"/>
    <col customWidth="1" min="38" max="39" width="18.88"/>
    <col customWidth="1" min="40" max="40" width="28.88"/>
    <col customWidth="1" min="41" max="43" width="18.88"/>
    <col customWidth="1" min="44" max="44" width="47.63"/>
    <col customWidth="1" min="45" max="46" width="19.0"/>
  </cols>
  <sheetData>
    <row r="1">
      <c r="A1" s="1" t="s">
        <v>0</v>
      </c>
      <c r="B1" s="2" t="s">
        <v>1</v>
      </c>
      <c r="C1" s="2" t="s">
        <v>2</v>
      </c>
      <c r="D1" s="2" t="s">
        <v>3</v>
      </c>
      <c r="E1" s="2" t="s">
        <v>4</v>
      </c>
      <c r="F1" s="2" t="s">
        <v>5</v>
      </c>
      <c r="G1" s="3" t="s">
        <v>6</v>
      </c>
      <c r="H1" s="4" t="s">
        <v>7</v>
      </c>
      <c r="I1" s="4"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6" t="s">
        <v>45</v>
      </c>
    </row>
    <row r="2">
      <c r="A2" s="7">
        <v>45551.0</v>
      </c>
      <c r="B2" s="8">
        <v>5396.0</v>
      </c>
      <c r="C2" s="8">
        <v>5500.0</v>
      </c>
      <c r="D2" s="8">
        <v>5288.0</v>
      </c>
      <c r="E2" s="8">
        <v>8146.0</v>
      </c>
      <c r="F2" s="8">
        <v>51093.0</v>
      </c>
      <c r="G2" s="9"/>
      <c r="H2" s="10"/>
      <c r="I2" s="11"/>
      <c r="J2" s="12">
        <f t="shared" ref="J2:J209" si="1">B2+(C2-D2)*1.1/4</f>
        <v>5454.3</v>
      </c>
      <c r="K2" s="12">
        <f t="shared" ref="K2:K209" si="2">B2+(C2-D2)*1.1/6</f>
        <v>5434.866667</v>
      </c>
      <c r="L2" s="12">
        <f t="shared" ref="L2:L209" si="3">B2+(C2-D2)*1.1/12</f>
        <v>5415.433333</v>
      </c>
      <c r="M2" s="12">
        <f t="shared" ref="M2:M209" si="4">(C2+D2+B2)/3</f>
        <v>5394.666667</v>
      </c>
      <c r="N2" s="12">
        <f t="shared" ref="N2:N209" si="5">B2-(C2-D2)*1.1/12</f>
        <v>5376.566667</v>
      </c>
      <c r="O2" s="12">
        <f t="shared" ref="O2:O209" si="6">B2-(C2-D2)*1.1/6</f>
        <v>5357.133333</v>
      </c>
      <c r="P2" s="13">
        <f t="shared" ref="P2:P209" si="7">B2-(C2-D2)*1.1/4</f>
        <v>5337.7</v>
      </c>
      <c r="Q2" s="14">
        <v>0.0</v>
      </c>
      <c r="R2" s="15">
        <v>0.0</v>
      </c>
      <c r="S2" s="16">
        <f t="shared" ref="S2:S209" si="8">Q2-R2</f>
        <v>0</v>
      </c>
      <c r="T2" s="12"/>
      <c r="U2" s="17" t="str">
        <f t="shared" ref="U2:U209" si="9">AD2</f>
        <v/>
      </c>
      <c r="V2" s="18" t="str">
        <f t="shared" ref="V2:V209" si="10">AF2</f>
        <v/>
      </c>
      <c r="W2" s="19"/>
      <c r="X2" s="20">
        <f t="shared" ref="X2:X209" si="11">(AL2-AM2)/AK2</f>
        <v>0.1336200678</v>
      </c>
      <c r="Y2" s="14" t="str">
        <f t="shared" ref="Y2:Y209" si="12">if(B2-B1&gt;0,B2-B1,0)</f>
        <v>#VALUE!</v>
      </c>
      <c r="Z2" s="12" t="str">
        <f t="shared" ref="Z2:Z209" si="13">if(B2-B1&lt;0,-(B2-B1),0)</f>
        <v>#VALUE!</v>
      </c>
      <c r="AA2" s="18"/>
      <c r="AB2" s="18"/>
      <c r="AC2" s="17"/>
      <c r="AD2" s="17"/>
      <c r="AE2" s="17"/>
      <c r="AF2" s="18"/>
      <c r="AG2" s="21" t="str">
        <f t="shared" ref="AG2:AG209" si="14">IF(B2/M2&gt;1,"Bullish","Bearish")</f>
        <v>Bullish</v>
      </c>
      <c r="AH2" s="22"/>
      <c r="AI2" s="22">
        <f t="shared" ref="AI2:AI209" si="15">E2/F2</f>
        <v>0.1594347562</v>
      </c>
      <c r="AJ2" s="12" t="str">
        <f t="shared" ref="AJ2:AJ209" si="16">MAX(MAX($C2-$D2,ABS($C2-B1)),ABS($D2-B1))</f>
        <v>#VALUE!</v>
      </c>
      <c r="AK2" s="13">
        <f t="shared" ref="AK2:AK46" si="17">AVERAGE($B2:$B21)</f>
        <v>5271.35</v>
      </c>
      <c r="AL2" s="13">
        <f t="shared" ref="AL2:AL46" si="18">AK2+2*STDEVP($B2:$B21)</f>
        <v>5619.013213</v>
      </c>
      <c r="AM2" s="12">
        <f t="shared" ref="AM2:AM46" si="19">AK2-2*STDEV($B2:$B21)</f>
        <v>4914.655069</v>
      </c>
      <c r="AN2" s="13"/>
      <c r="AO2" s="21"/>
      <c r="AP2" s="21"/>
      <c r="AQ2" s="21"/>
      <c r="AR2" s="21"/>
      <c r="AS2" s="22" t="str">
        <f>IF(OR(INDICATOR!R2="", ISBLANK(B2), ISBLANK(B3)), "", IF(AND(INDICATOR!R2="OPEN", B3&gt;B2), IF(ABS((B3-B2)/B2)&gt;0.01, 1.25, 1), IF(AND(INDICATOR!R2="HEDGE", B3&lt;B2), IF(ABS((B3-B2)/B2)&gt;0.01, 1.25, 1), IF(AND(INDICATOR!R2="OPEN", B3&lt;B2), -ABS((B3-B2)/B2)*2, IF(AND(INDICATOR!R2="HEDGE", B3&gt;B2), -ABS((B3-B2)/B2)*2, IF(AND(INDICATOR!R2="MONITOR", B3&lt;&gt;B2), IF(ABS((B3-B2)/B2)&gt;0.01, 1, 0.75), 0))))))</f>
        <v/>
      </c>
      <c r="AT2" s="23">
        <f t="shared" ref="AT2:AT209" si="20">ROW()</f>
        <v>2</v>
      </c>
    </row>
    <row r="3">
      <c r="A3" s="24">
        <v>45552.0</v>
      </c>
      <c r="B3" s="25">
        <v>5280.0</v>
      </c>
      <c r="C3" s="25">
        <v>5439.0</v>
      </c>
      <c r="D3" s="25">
        <v>5200.0</v>
      </c>
      <c r="E3" s="25">
        <v>4245.0</v>
      </c>
      <c r="F3" s="25">
        <v>51336.0</v>
      </c>
      <c r="G3" s="26"/>
      <c r="H3" s="27"/>
      <c r="I3" s="28"/>
      <c r="J3" s="29">
        <f t="shared" si="1"/>
        <v>5345.725</v>
      </c>
      <c r="K3" s="29">
        <f t="shared" si="2"/>
        <v>5323.816667</v>
      </c>
      <c r="L3" s="29">
        <f t="shared" si="3"/>
        <v>5301.908333</v>
      </c>
      <c r="M3" s="29">
        <f t="shared" si="4"/>
        <v>5306.333333</v>
      </c>
      <c r="N3" s="29">
        <f t="shared" si="5"/>
        <v>5258.091667</v>
      </c>
      <c r="O3" s="29">
        <f t="shared" si="6"/>
        <v>5236.183333</v>
      </c>
      <c r="P3" s="30">
        <f t="shared" si="7"/>
        <v>5214.275</v>
      </c>
      <c r="Q3" s="29">
        <f t="shared" ref="Q3:Q145" si="21">IF(ROW()=2,AVERAGE($B3:$B15),($B3*2/13)+Q2*(1-2/13))</f>
        <v>812.3076923</v>
      </c>
      <c r="R3" s="30">
        <f t="shared" ref="R3:R131" si="22">IF(ROW()=2,AVERAGE($B3:$B29),($B3*2/27)+R2*(1-2/27))</f>
        <v>391.1111111</v>
      </c>
      <c r="S3" s="31">
        <f t="shared" si="8"/>
        <v>421.1965812</v>
      </c>
      <c r="T3" s="29"/>
      <c r="U3" s="32" t="str">
        <f t="shared" si="9"/>
        <v/>
      </c>
      <c r="V3" s="33" t="str">
        <f t="shared" si="10"/>
        <v/>
      </c>
      <c r="W3" s="32" t="str">
        <f t="shared" ref="W3:W125" si="23">IF(ROW()=15,AVERAGE(AJ3:AJ16),(AJ3*2/15)+(AJ2*(1-2/15)))</f>
        <v>#VALUE!</v>
      </c>
      <c r="X3" s="34">
        <f t="shared" si="11"/>
        <v>0.1458259861</v>
      </c>
      <c r="Y3" s="35">
        <f t="shared" si="12"/>
        <v>0</v>
      </c>
      <c r="Z3" s="29">
        <f t="shared" si="13"/>
        <v>116</v>
      </c>
      <c r="AA3" s="33"/>
      <c r="AB3" s="33"/>
      <c r="AC3" s="32"/>
      <c r="AD3" s="32"/>
      <c r="AE3" s="32"/>
      <c r="AF3" s="33"/>
      <c r="AG3" s="36" t="str">
        <f t="shared" si="14"/>
        <v>Bearish</v>
      </c>
      <c r="AH3" s="37">
        <f t="shared" ref="AH3:AH209" si="24">(B3-B2)/B2</f>
        <v>-0.02149740549</v>
      </c>
      <c r="AI3" s="37">
        <f t="shared" si="15"/>
        <v>0.08269050958</v>
      </c>
      <c r="AJ3" s="29">
        <f t="shared" si="16"/>
        <v>239</v>
      </c>
      <c r="AK3" s="30">
        <f t="shared" si="17"/>
        <v>5283.65</v>
      </c>
      <c r="AL3" s="30">
        <f t="shared" si="18"/>
        <v>5663.956863</v>
      </c>
      <c r="AM3" s="29">
        <f t="shared" si="19"/>
        <v>4893.463391</v>
      </c>
      <c r="AN3" s="30"/>
      <c r="AO3" s="36"/>
      <c r="AP3" s="36"/>
      <c r="AQ3" s="36"/>
      <c r="AR3" s="36"/>
      <c r="AS3" s="37" t="str">
        <f>IF(OR(INDICATOR!R3="", ISBLANK(B3), ISBLANK(B4)), "", IF(AND(INDICATOR!R3="OPEN", B4&gt;B3), IF(ABS((B4-B3)/B3)&gt;0.01, 1.25, 1), IF(AND(INDICATOR!R3="HEDGE", B4&lt;B3), IF(ABS((B4-B3)/B3)&gt;0.01, 1.25, 1), IF(AND(INDICATOR!R3="OPEN", B4&lt;B3), -ABS((B4-B3)/B3)*2, IF(AND(INDICATOR!R3="HEDGE", B4&gt;B3), -ABS((B4-B3)/B3)*2, IF(AND(INDICATOR!R3="MONITOR", B4&lt;&gt;B3), IF(ABS((B4-B3)/B3)&gt;0.01, 1, 0.75), 0))))))</f>
        <v/>
      </c>
      <c r="AT3" s="38">
        <f t="shared" si="20"/>
        <v>3</v>
      </c>
    </row>
    <row r="4">
      <c r="A4" s="7">
        <v>45553.0</v>
      </c>
      <c r="B4" s="8">
        <v>5395.0</v>
      </c>
      <c r="C4" s="8">
        <v>5409.0</v>
      </c>
      <c r="D4" s="8">
        <v>5267.0</v>
      </c>
      <c r="E4" s="8">
        <v>3358.0</v>
      </c>
      <c r="F4" s="8">
        <v>51665.0</v>
      </c>
      <c r="G4" s="9"/>
      <c r="H4" s="10"/>
      <c r="I4" s="11"/>
      <c r="J4" s="12">
        <f t="shared" si="1"/>
        <v>5434.05</v>
      </c>
      <c r="K4" s="12">
        <f t="shared" si="2"/>
        <v>5421.033333</v>
      </c>
      <c r="L4" s="12">
        <f t="shared" si="3"/>
        <v>5408.016667</v>
      </c>
      <c r="M4" s="12">
        <f t="shared" si="4"/>
        <v>5357</v>
      </c>
      <c r="N4" s="12">
        <f t="shared" si="5"/>
        <v>5381.983333</v>
      </c>
      <c r="O4" s="12">
        <f t="shared" si="6"/>
        <v>5368.966667</v>
      </c>
      <c r="P4" s="13">
        <f t="shared" si="7"/>
        <v>5355.95</v>
      </c>
      <c r="Q4" s="12">
        <f t="shared" si="21"/>
        <v>1517.337278</v>
      </c>
      <c r="R4" s="13">
        <f t="shared" si="22"/>
        <v>761.7695473</v>
      </c>
      <c r="S4" s="16">
        <f t="shared" si="8"/>
        <v>755.5677308</v>
      </c>
      <c r="T4" s="12"/>
      <c r="U4" s="17" t="str">
        <f t="shared" si="9"/>
        <v/>
      </c>
      <c r="V4" s="18" t="str">
        <f t="shared" si="10"/>
        <v/>
      </c>
      <c r="W4" s="17">
        <f t="shared" si="23"/>
        <v>226.0666667</v>
      </c>
      <c r="X4" s="20">
        <f t="shared" si="11"/>
        <v>0.1678597101</v>
      </c>
      <c r="Y4" s="14">
        <f t="shared" si="12"/>
        <v>115</v>
      </c>
      <c r="Z4" s="12">
        <f t="shared" si="13"/>
        <v>0</v>
      </c>
      <c r="AA4" s="18"/>
      <c r="AB4" s="18"/>
      <c r="AC4" s="17"/>
      <c r="AD4" s="17"/>
      <c r="AE4" s="17"/>
      <c r="AF4" s="18"/>
      <c r="AG4" s="21" t="str">
        <f t="shared" si="14"/>
        <v>Bullish</v>
      </c>
      <c r="AH4" s="22">
        <f t="shared" si="24"/>
        <v>0.02178030303</v>
      </c>
      <c r="AI4" s="22">
        <f t="shared" si="15"/>
        <v>0.06499564502</v>
      </c>
      <c r="AJ4" s="12">
        <f t="shared" si="16"/>
        <v>142</v>
      </c>
      <c r="AK4" s="13">
        <f t="shared" si="17"/>
        <v>5309.2</v>
      </c>
      <c r="AL4" s="13">
        <f t="shared" si="18"/>
        <v>5749.086622</v>
      </c>
      <c r="AM4" s="12">
        <f t="shared" si="19"/>
        <v>4857.885849</v>
      </c>
      <c r="AN4" s="13"/>
      <c r="AO4" s="21"/>
      <c r="AP4" s="21"/>
      <c r="AQ4" s="21"/>
      <c r="AR4" s="21"/>
      <c r="AS4" s="22" t="str">
        <f>IF(OR(INDICATOR!R4="", ISBLANK(B4), ISBLANK(B5)), "", IF(AND(INDICATOR!R4="OPEN", B5&gt;B4), IF(ABS((B5-B4)/B4)&gt;0.01, 1.25, 1), IF(AND(INDICATOR!R4="HEDGE", B5&lt;B4), IF(ABS((B5-B4)/B4)&gt;0.01, 1.25, 1), IF(AND(INDICATOR!R4="OPEN", B5&lt;B4), -ABS((B5-B4)/B4)*2, IF(AND(INDICATOR!R4="HEDGE", B5&gt;B4), -ABS((B5-B4)/B4)*2, IF(AND(INDICATOR!R4="MONITOR", B5&lt;&gt;B4), IF(ABS((B5-B4)/B4)&gt;0.01, 1, 0.75), 0))))))</f>
        <v/>
      </c>
      <c r="AT4" s="23">
        <f t="shared" si="20"/>
        <v>4</v>
      </c>
    </row>
    <row r="5">
      <c r="A5" s="24">
        <v>45554.0</v>
      </c>
      <c r="B5" s="25">
        <v>5306.0</v>
      </c>
      <c r="C5" s="25">
        <v>5432.0</v>
      </c>
      <c r="D5" s="25">
        <v>5294.0</v>
      </c>
      <c r="E5" s="25">
        <v>2854.0</v>
      </c>
      <c r="F5" s="25">
        <v>51566.0</v>
      </c>
      <c r="G5" s="26"/>
      <c r="H5" s="27"/>
      <c r="I5" s="28"/>
      <c r="J5" s="29">
        <f t="shared" si="1"/>
        <v>5343.95</v>
      </c>
      <c r="K5" s="29">
        <f t="shared" si="2"/>
        <v>5331.3</v>
      </c>
      <c r="L5" s="29">
        <f t="shared" si="3"/>
        <v>5318.65</v>
      </c>
      <c r="M5" s="29">
        <f t="shared" si="4"/>
        <v>5344</v>
      </c>
      <c r="N5" s="29">
        <f t="shared" si="5"/>
        <v>5293.35</v>
      </c>
      <c r="O5" s="29">
        <f t="shared" si="6"/>
        <v>5280.7</v>
      </c>
      <c r="P5" s="30">
        <f t="shared" si="7"/>
        <v>5268.05</v>
      </c>
      <c r="Q5" s="29">
        <f t="shared" si="21"/>
        <v>2100.208466</v>
      </c>
      <c r="R5" s="30">
        <f t="shared" si="22"/>
        <v>1098.37921</v>
      </c>
      <c r="S5" s="31">
        <f t="shared" si="8"/>
        <v>1001.829256</v>
      </c>
      <c r="T5" s="29"/>
      <c r="U5" s="32" t="str">
        <f t="shared" si="9"/>
        <v/>
      </c>
      <c r="V5" s="33" t="str">
        <f t="shared" si="10"/>
        <v/>
      </c>
      <c r="W5" s="32">
        <f t="shared" si="23"/>
        <v>141.4666667</v>
      </c>
      <c r="X5" s="34">
        <f t="shared" si="11"/>
        <v>0.1821853011</v>
      </c>
      <c r="Y5" s="35">
        <f t="shared" si="12"/>
        <v>0</v>
      </c>
      <c r="Z5" s="29">
        <f t="shared" si="13"/>
        <v>89</v>
      </c>
      <c r="AA5" s="33"/>
      <c r="AB5" s="33"/>
      <c r="AC5" s="32"/>
      <c r="AD5" s="32"/>
      <c r="AE5" s="32"/>
      <c r="AF5" s="33"/>
      <c r="AG5" s="36" t="str">
        <f t="shared" si="14"/>
        <v>Bearish</v>
      </c>
      <c r="AH5" s="37">
        <f t="shared" si="24"/>
        <v>-0.01649675626</v>
      </c>
      <c r="AI5" s="37">
        <f t="shared" si="15"/>
        <v>0.05534654617</v>
      </c>
      <c r="AJ5" s="29">
        <f t="shared" si="16"/>
        <v>138</v>
      </c>
      <c r="AK5" s="30">
        <f t="shared" si="17"/>
        <v>5326.9</v>
      </c>
      <c r="AL5" s="30">
        <f t="shared" si="18"/>
        <v>5805.919373</v>
      </c>
      <c r="AM5" s="29">
        <f t="shared" si="19"/>
        <v>4835.436493</v>
      </c>
      <c r="AN5" s="30"/>
      <c r="AO5" s="36"/>
      <c r="AP5" s="36"/>
      <c r="AQ5" s="36"/>
      <c r="AR5" s="36"/>
      <c r="AS5" s="37" t="str">
        <f>IF(OR(INDICATOR!R5="", ISBLANK(B5), ISBLANK(B6)), "", IF(AND(INDICATOR!R5="OPEN", B6&gt;B5), IF(ABS((B6-B5)/B5)&gt;0.01, 1.25, 1), IF(AND(INDICATOR!R5="HEDGE", B6&lt;B5), IF(ABS((B6-B5)/B5)&gt;0.01, 1.25, 1), IF(AND(INDICATOR!R5="OPEN", B6&lt;B5), -ABS((B6-B5)/B5)*2, IF(AND(INDICATOR!R5="HEDGE", B6&gt;B5), -ABS((B6-B5)/B5)*2, IF(AND(INDICATOR!R5="MONITOR", B6&lt;&gt;B5), IF(ABS((B6-B5)/B5)&gt;0.01, 1, 0.75), 0))))))</f>
        <v/>
      </c>
      <c r="AT5" s="38">
        <f t="shared" si="20"/>
        <v>5</v>
      </c>
    </row>
    <row r="6">
      <c r="A6" s="7">
        <v>45555.0</v>
      </c>
      <c r="B6" s="8">
        <v>5268.0</v>
      </c>
      <c r="C6" s="8">
        <v>5342.0</v>
      </c>
      <c r="D6" s="8">
        <v>5240.0</v>
      </c>
      <c r="E6" s="8">
        <v>4304.0</v>
      </c>
      <c r="F6" s="8">
        <v>50705.0</v>
      </c>
      <c r="G6" s="9"/>
      <c r="H6" s="10"/>
      <c r="I6" s="11"/>
      <c r="J6" s="12">
        <f t="shared" si="1"/>
        <v>5296.05</v>
      </c>
      <c r="K6" s="12">
        <f t="shared" si="2"/>
        <v>5286.7</v>
      </c>
      <c r="L6" s="12">
        <f t="shared" si="3"/>
        <v>5277.35</v>
      </c>
      <c r="M6" s="12">
        <f t="shared" si="4"/>
        <v>5283.333333</v>
      </c>
      <c r="N6" s="12">
        <f t="shared" si="5"/>
        <v>5258.65</v>
      </c>
      <c r="O6" s="12">
        <f t="shared" si="6"/>
        <v>5249.3</v>
      </c>
      <c r="P6" s="13">
        <f t="shared" si="7"/>
        <v>5239.95</v>
      </c>
      <c r="Q6" s="12">
        <f t="shared" si="21"/>
        <v>2587.56101</v>
      </c>
      <c r="R6" s="13">
        <f t="shared" si="22"/>
        <v>1407.24001</v>
      </c>
      <c r="S6" s="16">
        <f t="shared" si="8"/>
        <v>1180.321</v>
      </c>
      <c r="T6" s="12"/>
      <c r="U6" s="17" t="str">
        <f t="shared" si="9"/>
        <v/>
      </c>
      <c r="V6" s="18" t="str">
        <f t="shared" si="10"/>
        <v/>
      </c>
      <c r="W6" s="17">
        <f t="shared" si="23"/>
        <v>133.2</v>
      </c>
      <c r="X6" s="20">
        <f t="shared" si="11"/>
        <v>0.1986187517</v>
      </c>
      <c r="Y6" s="14">
        <f t="shared" si="12"/>
        <v>0</v>
      </c>
      <c r="Z6" s="12">
        <f t="shared" si="13"/>
        <v>38</v>
      </c>
      <c r="AA6" s="18"/>
      <c r="AB6" s="18"/>
      <c r="AC6" s="17"/>
      <c r="AD6" s="17"/>
      <c r="AE6" s="17"/>
      <c r="AF6" s="18"/>
      <c r="AG6" s="21" t="str">
        <f t="shared" si="14"/>
        <v>Bearish</v>
      </c>
      <c r="AH6" s="22">
        <f t="shared" si="24"/>
        <v>-0.007161703732</v>
      </c>
      <c r="AI6" s="22">
        <f t="shared" si="15"/>
        <v>0.08488314762</v>
      </c>
      <c r="AJ6" s="12">
        <f t="shared" si="16"/>
        <v>102</v>
      </c>
      <c r="AK6" s="13">
        <f t="shared" si="17"/>
        <v>5352.6</v>
      </c>
      <c r="AL6" s="13">
        <f t="shared" si="18"/>
        <v>5877.34733</v>
      </c>
      <c r="AM6" s="12">
        <f t="shared" si="19"/>
        <v>4814.220599</v>
      </c>
      <c r="AN6" s="13"/>
      <c r="AO6" s="21"/>
      <c r="AP6" s="21"/>
      <c r="AQ6" s="21"/>
      <c r="AR6" s="21"/>
      <c r="AS6" s="22" t="str">
        <f>IF(OR(INDICATOR!R6="", ISBLANK(B6), ISBLANK(B7)), "", IF(AND(INDICATOR!R6="OPEN", B7&gt;B6), IF(ABS((B7-B6)/B6)&gt;0.01, 1.25, 1), IF(AND(INDICATOR!R6="HEDGE", B7&lt;B6), IF(ABS((B7-B6)/B6)&gt;0.01, 1.25, 1), IF(AND(INDICATOR!R6="OPEN", B7&lt;B6), -ABS((B7-B6)/B6)*2, IF(AND(INDICATOR!R6="HEDGE", B7&gt;B6), -ABS((B7-B6)/B6)*2, IF(AND(INDICATOR!R6="MONITOR", B7&lt;&gt;B6), IF(ABS((B7-B6)/B6)&gt;0.01, 1, 0.75), 0))))))</f>
        <v/>
      </c>
      <c r="AT6" s="23">
        <f t="shared" si="20"/>
        <v>6</v>
      </c>
    </row>
    <row r="7">
      <c r="A7" s="24">
        <v>45558.0</v>
      </c>
      <c r="B7" s="25">
        <v>5268.0</v>
      </c>
      <c r="C7" s="25">
        <v>5327.0</v>
      </c>
      <c r="D7" s="25">
        <v>5229.0</v>
      </c>
      <c r="E7" s="25">
        <v>4622.0</v>
      </c>
      <c r="F7" s="25">
        <v>50102.0</v>
      </c>
      <c r="G7" s="26"/>
      <c r="H7" s="27"/>
      <c r="I7" s="28"/>
      <c r="J7" s="29">
        <f t="shared" si="1"/>
        <v>5294.95</v>
      </c>
      <c r="K7" s="29">
        <f t="shared" si="2"/>
        <v>5285.966667</v>
      </c>
      <c r="L7" s="29">
        <f t="shared" si="3"/>
        <v>5276.983333</v>
      </c>
      <c r="M7" s="29">
        <f t="shared" si="4"/>
        <v>5274.666667</v>
      </c>
      <c r="N7" s="29">
        <f t="shared" si="5"/>
        <v>5259.016667</v>
      </c>
      <c r="O7" s="29">
        <f t="shared" si="6"/>
        <v>5250.033333</v>
      </c>
      <c r="P7" s="30">
        <f t="shared" si="7"/>
        <v>5241.05</v>
      </c>
      <c r="Q7" s="29">
        <f t="shared" si="21"/>
        <v>2999.936239</v>
      </c>
      <c r="R7" s="30">
        <f t="shared" si="22"/>
        <v>1693.222231</v>
      </c>
      <c r="S7" s="31">
        <f t="shared" si="8"/>
        <v>1306.714008</v>
      </c>
      <c r="T7" s="29"/>
      <c r="U7" s="32" t="str">
        <f t="shared" si="9"/>
        <v/>
      </c>
      <c r="V7" s="33" t="str">
        <f t="shared" si="10"/>
        <v/>
      </c>
      <c r="W7" s="32">
        <f t="shared" si="23"/>
        <v>101.4666667</v>
      </c>
      <c r="X7" s="34">
        <f t="shared" si="11"/>
        <v>0.2007916633</v>
      </c>
      <c r="Y7" s="35">
        <f t="shared" si="12"/>
        <v>0</v>
      </c>
      <c r="Z7" s="29">
        <f t="shared" si="13"/>
        <v>0</v>
      </c>
      <c r="AA7" s="33"/>
      <c r="AB7" s="33"/>
      <c r="AC7" s="32"/>
      <c r="AD7" s="32"/>
      <c r="AE7" s="32"/>
      <c r="AF7" s="33"/>
      <c r="AG7" s="36" t="str">
        <f t="shared" si="14"/>
        <v>Bearish</v>
      </c>
      <c r="AH7" s="37">
        <f t="shared" si="24"/>
        <v>0</v>
      </c>
      <c r="AI7" s="37">
        <f t="shared" si="15"/>
        <v>0.09225180632</v>
      </c>
      <c r="AJ7" s="29">
        <f t="shared" si="16"/>
        <v>98</v>
      </c>
      <c r="AK7" s="30">
        <f t="shared" si="17"/>
        <v>5368.05</v>
      </c>
      <c r="AL7" s="30">
        <f t="shared" si="18"/>
        <v>5900.069351</v>
      </c>
      <c r="AM7" s="29">
        <f t="shared" si="19"/>
        <v>4822.209663</v>
      </c>
      <c r="AN7" s="30"/>
      <c r="AO7" s="36"/>
      <c r="AP7" s="36"/>
      <c r="AQ7" s="36"/>
      <c r="AR7" s="36"/>
      <c r="AS7" s="37" t="str">
        <f>IF(OR(INDICATOR!R7="", ISBLANK(B7), ISBLANK(B8)), "", IF(AND(INDICATOR!R7="OPEN", B8&gt;B7), IF(ABS((B8-B7)/B7)&gt;0.01, 1.25, 1), IF(AND(INDICATOR!R7="HEDGE", B8&lt;B7), IF(ABS((B8-B7)/B7)&gt;0.01, 1.25, 1), IF(AND(INDICATOR!R7="OPEN", B8&lt;B7), -ABS((B8-B7)/B7)*2, IF(AND(INDICATOR!R7="HEDGE", B8&gt;B7), -ABS((B8-B7)/B7)*2, IF(AND(INDICATOR!R7="MONITOR", B8&lt;&gt;B7), IF(ABS((B8-B7)/B7)&gt;0.01, 1, 0.75), 0))))))</f>
        <v/>
      </c>
      <c r="AT7" s="38">
        <f t="shared" si="20"/>
        <v>7</v>
      </c>
    </row>
    <row r="8">
      <c r="A8" s="7">
        <v>45559.0</v>
      </c>
      <c r="B8" s="8">
        <v>5187.0</v>
      </c>
      <c r="C8" s="8">
        <v>5296.0</v>
      </c>
      <c r="D8" s="8">
        <v>5134.0</v>
      </c>
      <c r="E8" s="8">
        <v>7117.0</v>
      </c>
      <c r="F8" s="8">
        <v>49904.0</v>
      </c>
      <c r="G8" s="9"/>
      <c r="H8" s="10"/>
      <c r="I8" s="11"/>
      <c r="J8" s="12">
        <f t="shared" si="1"/>
        <v>5231.55</v>
      </c>
      <c r="K8" s="12">
        <f t="shared" si="2"/>
        <v>5216.7</v>
      </c>
      <c r="L8" s="12">
        <f t="shared" si="3"/>
        <v>5201.85</v>
      </c>
      <c r="M8" s="12">
        <f t="shared" si="4"/>
        <v>5205.666667</v>
      </c>
      <c r="N8" s="12">
        <f t="shared" si="5"/>
        <v>5172.15</v>
      </c>
      <c r="O8" s="12">
        <f t="shared" si="6"/>
        <v>5157.3</v>
      </c>
      <c r="P8" s="13">
        <f t="shared" si="7"/>
        <v>5142.45</v>
      </c>
      <c r="Q8" s="12">
        <f t="shared" si="21"/>
        <v>3336.407587</v>
      </c>
      <c r="R8" s="13">
        <f t="shared" si="22"/>
        <v>1952.020584</v>
      </c>
      <c r="S8" s="16">
        <f t="shared" si="8"/>
        <v>1384.387002</v>
      </c>
      <c r="T8" s="12"/>
      <c r="U8" s="17" t="str">
        <f t="shared" si="9"/>
        <v/>
      </c>
      <c r="V8" s="18" t="str">
        <f t="shared" si="10"/>
        <v/>
      </c>
      <c r="W8" s="17">
        <f t="shared" si="23"/>
        <v>106.5333333</v>
      </c>
      <c r="X8" s="20">
        <f t="shared" si="11"/>
        <v>0.2029183729</v>
      </c>
      <c r="Y8" s="14">
        <f t="shared" si="12"/>
        <v>0</v>
      </c>
      <c r="Z8" s="12">
        <f t="shared" si="13"/>
        <v>81</v>
      </c>
      <c r="AA8" s="18"/>
      <c r="AB8" s="18"/>
      <c r="AC8" s="17"/>
      <c r="AD8" s="17"/>
      <c r="AE8" s="17"/>
      <c r="AF8" s="18"/>
      <c r="AG8" s="21" t="str">
        <f t="shared" si="14"/>
        <v>Bearish</v>
      </c>
      <c r="AH8" s="22">
        <f t="shared" si="24"/>
        <v>-0.01537585421</v>
      </c>
      <c r="AI8" s="22">
        <f t="shared" si="15"/>
        <v>0.1426138185</v>
      </c>
      <c r="AJ8" s="12">
        <f t="shared" si="16"/>
        <v>162</v>
      </c>
      <c r="AK8" s="13">
        <f t="shared" si="17"/>
        <v>5384.75</v>
      </c>
      <c r="AL8" s="13">
        <f t="shared" si="18"/>
        <v>5924.076942</v>
      </c>
      <c r="AM8" s="12">
        <f t="shared" si="19"/>
        <v>4831.412233</v>
      </c>
      <c r="AN8" s="13"/>
      <c r="AO8" s="21"/>
      <c r="AP8" s="21"/>
      <c r="AQ8" s="21"/>
      <c r="AR8" s="21"/>
      <c r="AS8" s="22" t="str">
        <f>IF(OR(INDICATOR!R8="", ISBLANK(B8), ISBLANK(B9)), "", IF(AND(INDICATOR!R8="OPEN", B9&gt;B8), IF(ABS((B9-B8)/B8)&gt;0.01, 1.25, 1), IF(AND(INDICATOR!R8="HEDGE", B9&lt;B8), IF(ABS((B9-B8)/B8)&gt;0.01, 1.25, 1), IF(AND(INDICATOR!R8="OPEN", B9&lt;B8), -ABS((B9-B8)/B8)*2, IF(AND(INDICATOR!R8="HEDGE", B9&gt;B8), -ABS((B9-B8)/B8)*2, IF(AND(INDICATOR!R8="MONITOR", B9&lt;&gt;B8), IF(ABS((B9-B8)/B8)&gt;0.01, 1, 0.75), 0))))))</f>
        <v/>
      </c>
      <c r="AT8" s="23">
        <f t="shared" si="20"/>
        <v>8</v>
      </c>
    </row>
    <row r="9">
      <c r="A9" s="24">
        <v>45560.0</v>
      </c>
      <c r="B9" s="25">
        <v>5304.0</v>
      </c>
      <c r="C9" s="25">
        <v>5371.0</v>
      </c>
      <c r="D9" s="25">
        <v>5138.0</v>
      </c>
      <c r="E9" s="25">
        <v>6677.0</v>
      </c>
      <c r="F9" s="25">
        <v>50051.0</v>
      </c>
      <c r="G9" s="26"/>
      <c r="H9" s="27"/>
      <c r="I9" s="28"/>
      <c r="J9" s="29">
        <f t="shared" si="1"/>
        <v>5368.075</v>
      </c>
      <c r="K9" s="29">
        <f t="shared" si="2"/>
        <v>5346.716667</v>
      </c>
      <c r="L9" s="29">
        <f t="shared" si="3"/>
        <v>5325.358333</v>
      </c>
      <c r="M9" s="29">
        <f t="shared" si="4"/>
        <v>5271</v>
      </c>
      <c r="N9" s="29">
        <f t="shared" si="5"/>
        <v>5282.641667</v>
      </c>
      <c r="O9" s="29">
        <f t="shared" si="6"/>
        <v>5261.283333</v>
      </c>
      <c r="P9" s="30">
        <f t="shared" si="7"/>
        <v>5239.925</v>
      </c>
      <c r="Q9" s="29">
        <f t="shared" si="21"/>
        <v>3639.114112</v>
      </c>
      <c r="R9" s="30">
        <f t="shared" si="22"/>
        <v>2200.315356</v>
      </c>
      <c r="S9" s="31">
        <f t="shared" si="8"/>
        <v>1438.798756</v>
      </c>
      <c r="T9" s="29"/>
      <c r="U9" s="32" t="str">
        <f t="shared" si="9"/>
        <v/>
      </c>
      <c r="V9" s="33" t="str">
        <f t="shared" si="10"/>
        <v/>
      </c>
      <c r="W9" s="32">
        <f t="shared" si="23"/>
        <v>171.4666667</v>
      </c>
      <c r="X9" s="34">
        <f t="shared" si="11"/>
        <v>0.1997297398</v>
      </c>
      <c r="Y9" s="35">
        <f t="shared" si="12"/>
        <v>117</v>
      </c>
      <c r="Z9" s="29">
        <f t="shared" si="13"/>
        <v>0</v>
      </c>
      <c r="AA9" s="33"/>
      <c r="AB9" s="33"/>
      <c r="AC9" s="32"/>
      <c r="AD9" s="32"/>
      <c r="AE9" s="32"/>
      <c r="AF9" s="33"/>
      <c r="AG9" s="36" t="str">
        <f t="shared" si="14"/>
        <v>Bullish</v>
      </c>
      <c r="AH9" s="37">
        <f t="shared" si="24"/>
        <v>0.02255639098</v>
      </c>
      <c r="AI9" s="37">
        <f t="shared" si="15"/>
        <v>0.133403928</v>
      </c>
      <c r="AJ9" s="29">
        <f t="shared" si="16"/>
        <v>233</v>
      </c>
      <c r="AK9" s="30">
        <f t="shared" si="17"/>
        <v>5397.8</v>
      </c>
      <c r="AL9" s="30">
        <f t="shared" si="18"/>
        <v>5929.938553</v>
      </c>
      <c r="AM9" s="29">
        <f t="shared" si="19"/>
        <v>4851.837364</v>
      </c>
      <c r="AN9" s="30"/>
      <c r="AO9" s="36"/>
      <c r="AP9" s="36"/>
      <c r="AQ9" s="36"/>
      <c r="AR9" s="36"/>
      <c r="AS9" s="37" t="str">
        <f>IF(OR(INDICATOR!R9="", ISBLANK(B9), ISBLANK(B10)), "", IF(AND(INDICATOR!R9="OPEN", B10&gt;B9), IF(ABS((B10-B9)/B9)&gt;0.01, 1.25, 1), IF(AND(INDICATOR!R9="HEDGE", B10&lt;B9), IF(ABS((B10-B9)/B9)&gt;0.01, 1.25, 1), IF(AND(INDICATOR!R9="OPEN", B10&lt;B9), -ABS((B10-B9)/B9)*2, IF(AND(INDICATOR!R9="HEDGE", B10&gt;B9), -ABS((B10-B9)/B9)*2, IF(AND(INDICATOR!R9="MONITOR", B10&lt;&gt;B9), IF(ABS((B10-B9)/B9)&gt;0.01, 1, 0.75), 0))))))</f>
        <v/>
      </c>
      <c r="AT9" s="38">
        <f t="shared" si="20"/>
        <v>9</v>
      </c>
    </row>
    <row r="10">
      <c r="A10" s="7">
        <v>45561.0</v>
      </c>
      <c r="B10" s="8">
        <v>5325.0</v>
      </c>
      <c r="C10" s="8">
        <v>5730.0</v>
      </c>
      <c r="D10" s="8">
        <v>5298.0</v>
      </c>
      <c r="E10" s="8">
        <v>9488.0</v>
      </c>
      <c r="F10" s="8">
        <v>49424.0</v>
      </c>
      <c r="G10" s="9"/>
      <c r="H10" s="10"/>
      <c r="I10" s="11"/>
      <c r="J10" s="12">
        <f t="shared" si="1"/>
        <v>5443.8</v>
      </c>
      <c r="K10" s="12">
        <f t="shared" si="2"/>
        <v>5404.2</v>
      </c>
      <c r="L10" s="12">
        <f t="shared" si="3"/>
        <v>5364.6</v>
      </c>
      <c r="M10" s="12">
        <f t="shared" si="4"/>
        <v>5451</v>
      </c>
      <c r="N10" s="12">
        <f t="shared" si="5"/>
        <v>5285.4</v>
      </c>
      <c r="O10" s="12">
        <f t="shared" si="6"/>
        <v>5245.8</v>
      </c>
      <c r="P10" s="13">
        <f t="shared" si="7"/>
        <v>5206.2</v>
      </c>
      <c r="Q10" s="12">
        <f t="shared" si="21"/>
        <v>3898.481172</v>
      </c>
      <c r="R10" s="13">
        <f t="shared" si="22"/>
        <v>2431.773478</v>
      </c>
      <c r="S10" s="16">
        <f t="shared" si="8"/>
        <v>1466.707694</v>
      </c>
      <c r="T10" s="12"/>
      <c r="U10" s="17" t="str">
        <f t="shared" si="9"/>
        <v/>
      </c>
      <c r="V10" s="18" t="str">
        <f t="shared" si="10"/>
        <v/>
      </c>
      <c r="W10" s="17">
        <f t="shared" si="23"/>
        <v>259.5333333</v>
      </c>
      <c r="X10" s="20">
        <f t="shared" si="11"/>
        <v>0.1989701018</v>
      </c>
      <c r="Y10" s="14">
        <f t="shared" si="12"/>
        <v>21</v>
      </c>
      <c r="Z10" s="12">
        <f t="shared" si="13"/>
        <v>0</v>
      </c>
      <c r="AA10" s="18"/>
      <c r="AB10" s="18"/>
      <c r="AC10" s="17"/>
      <c r="AD10" s="17"/>
      <c r="AE10" s="17"/>
      <c r="AF10" s="18"/>
      <c r="AG10" s="21" t="str">
        <f t="shared" si="14"/>
        <v>Bearish</v>
      </c>
      <c r="AH10" s="22">
        <f t="shared" si="24"/>
        <v>0.003959276018</v>
      </c>
      <c r="AI10" s="22">
        <f t="shared" si="15"/>
        <v>0.1919715118</v>
      </c>
      <c r="AJ10" s="12">
        <f t="shared" si="16"/>
        <v>432</v>
      </c>
      <c r="AK10" s="13">
        <f t="shared" si="17"/>
        <v>5401.6</v>
      </c>
      <c r="AL10" s="13">
        <f t="shared" si="18"/>
        <v>5932.087851</v>
      </c>
      <c r="AM10" s="12">
        <f t="shared" si="19"/>
        <v>4857.330949</v>
      </c>
      <c r="AN10" s="13"/>
      <c r="AO10" s="21"/>
      <c r="AP10" s="21"/>
      <c r="AQ10" s="21"/>
      <c r="AR10" s="21"/>
      <c r="AS10" s="22" t="str">
        <f>IF(OR(INDICATOR!R10="", ISBLANK(B10), ISBLANK(B11)), "", IF(AND(INDICATOR!R10="OPEN", B11&gt;B10), IF(ABS((B11-B10)/B10)&gt;0.01, 1.25, 1), IF(AND(INDICATOR!R10="HEDGE", B11&lt;B10), IF(ABS((B11-B10)/B10)&gt;0.01, 1.25, 1), IF(AND(INDICATOR!R10="OPEN", B11&lt;B10), -ABS((B11-B10)/B10)*2, IF(AND(INDICATOR!R10="HEDGE", B11&gt;B10), -ABS((B11-B10)/B10)*2, IF(AND(INDICATOR!R10="MONITOR", B11&lt;&gt;B10), IF(ABS((B11-B10)/B10)&gt;0.01, 1, 0.75), 0))))))</f>
        <v/>
      </c>
      <c r="AT10" s="23">
        <f t="shared" si="20"/>
        <v>10</v>
      </c>
    </row>
    <row r="11">
      <c r="A11" s="24">
        <v>45562.0</v>
      </c>
      <c r="B11" s="25">
        <v>5537.0</v>
      </c>
      <c r="C11" s="25">
        <v>5582.0</v>
      </c>
      <c r="D11" s="25">
        <v>5301.0</v>
      </c>
      <c r="E11" s="25">
        <v>4977.0</v>
      </c>
      <c r="F11" s="25">
        <v>49927.0</v>
      </c>
      <c r="G11" s="26"/>
      <c r="H11" s="27"/>
      <c r="I11" s="28"/>
      <c r="J11" s="29">
        <f t="shared" si="1"/>
        <v>5614.275</v>
      </c>
      <c r="K11" s="29">
        <f t="shared" si="2"/>
        <v>5588.516667</v>
      </c>
      <c r="L11" s="29">
        <f t="shared" si="3"/>
        <v>5562.758333</v>
      </c>
      <c r="M11" s="29">
        <f t="shared" si="4"/>
        <v>5473.333333</v>
      </c>
      <c r="N11" s="29">
        <f t="shared" si="5"/>
        <v>5511.241667</v>
      </c>
      <c r="O11" s="29">
        <f t="shared" si="6"/>
        <v>5485.483333</v>
      </c>
      <c r="P11" s="30">
        <f t="shared" si="7"/>
        <v>5459.725</v>
      </c>
      <c r="Q11" s="29">
        <f t="shared" si="21"/>
        <v>4150.560991</v>
      </c>
      <c r="R11" s="30">
        <f t="shared" si="22"/>
        <v>2661.790257</v>
      </c>
      <c r="S11" s="31">
        <f t="shared" si="8"/>
        <v>1488.770734</v>
      </c>
      <c r="T11" s="29">
        <f t="shared" ref="T11:T209" si="25">IF(ROW()=11,AVERAGE(S3:S10),(S11*2/10)+T10*(1-2/10))</f>
        <v>1119.440253</v>
      </c>
      <c r="U11" s="32" t="str">
        <f t="shared" si="9"/>
        <v/>
      </c>
      <c r="V11" s="33" t="str">
        <f t="shared" si="10"/>
        <v/>
      </c>
      <c r="W11" s="32">
        <f t="shared" si="23"/>
        <v>411.8666667</v>
      </c>
      <c r="X11" s="34">
        <f t="shared" si="11"/>
        <v>0.2023627711</v>
      </c>
      <c r="Y11" s="35">
        <f t="shared" si="12"/>
        <v>212</v>
      </c>
      <c r="Z11" s="29">
        <f t="shared" si="13"/>
        <v>0</v>
      </c>
      <c r="AA11" s="33"/>
      <c r="AB11" s="33"/>
      <c r="AC11" s="32"/>
      <c r="AD11" s="32"/>
      <c r="AE11" s="32"/>
      <c r="AF11" s="33"/>
      <c r="AG11" s="36" t="str">
        <f t="shared" si="14"/>
        <v>Bullish</v>
      </c>
      <c r="AH11" s="37">
        <f t="shared" si="24"/>
        <v>0.03981220657</v>
      </c>
      <c r="AI11" s="37">
        <f t="shared" si="15"/>
        <v>0.09968554089</v>
      </c>
      <c r="AJ11" s="29">
        <f t="shared" si="16"/>
        <v>281</v>
      </c>
      <c r="AK11" s="30">
        <f t="shared" si="17"/>
        <v>5394.1</v>
      </c>
      <c r="AL11" s="30">
        <f t="shared" si="18"/>
        <v>5932.88415</v>
      </c>
      <c r="AM11" s="29">
        <f t="shared" si="19"/>
        <v>4841.319126</v>
      </c>
      <c r="AN11" s="30"/>
      <c r="AO11" s="36"/>
      <c r="AP11" s="36"/>
      <c r="AQ11" s="36"/>
      <c r="AR11" s="36"/>
      <c r="AS11" s="37" t="str">
        <f>IF(OR(INDICATOR!R11="", ISBLANK(B11), ISBLANK(B12)), "", IF(AND(INDICATOR!R11="OPEN", B12&gt;B11), IF(ABS((B12-B11)/B11)&gt;0.01, 1.25, 1), IF(AND(INDICATOR!R11="HEDGE", B12&lt;B11), IF(ABS((B12-B11)/B11)&gt;0.01, 1.25, 1), IF(AND(INDICATOR!R11="OPEN", B12&lt;B11), -ABS((B12-B11)/B11)*2, IF(AND(INDICATOR!R11="HEDGE", B12&gt;B11), -ABS((B12-B11)/B11)*2, IF(AND(INDICATOR!R11="MONITOR", B12&lt;&gt;B11), IF(ABS((B12-B11)/B11)&gt;0.01, 1, 0.75), 0))))))</f>
        <v/>
      </c>
      <c r="AT11" s="38">
        <f t="shared" si="20"/>
        <v>11</v>
      </c>
    </row>
    <row r="12">
      <c r="A12" s="7">
        <v>45565.0</v>
      </c>
      <c r="B12" s="8">
        <v>5241.0</v>
      </c>
      <c r="C12" s="8">
        <v>5554.0</v>
      </c>
      <c r="D12" s="8">
        <v>5225.0</v>
      </c>
      <c r="E12" s="8">
        <v>6697.0</v>
      </c>
      <c r="F12" s="8">
        <v>48682.0</v>
      </c>
      <c r="G12" s="9"/>
      <c r="H12" s="10"/>
      <c r="I12" s="11"/>
      <c r="J12" s="12">
        <f t="shared" si="1"/>
        <v>5331.475</v>
      </c>
      <c r="K12" s="12">
        <f t="shared" si="2"/>
        <v>5301.316667</v>
      </c>
      <c r="L12" s="12">
        <f t="shared" si="3"/>
        <v>5271.158333</v>
      </c>
      <c r="M12" s="12">
        <f t="shared" si="4"/>
        <v>5340</v>
      </c>
      <c r="N12" s="12">
        <f t="shared" si="5"/>
        <v>5210.841667</v>
      </c>
      <c r="O12" s="12">
        <f t="shared" si="6"/>
        <v>5180.683333</v>
      </c>
      <c r="P12" s="13">
        <f t="shared" si="7"/>
        <v>5150.525</v>
      </c>
      <c r="Q12" s="12">
        <f t="shared" si="21"/>
        <v>4318.320839</v>
      </c>
      <c r="R12" s="13">
        <f t="shared" si="22"/>
        <v>2852.842831</v>
      </c>
      <c r="S12" s="16">
        <f t="shared" si="8"/>
        <v>1465.478008</v>
      </c>
      <c r="T12" s="12">
        <f t="shared" si="25"/>
        <v>1188.647804</v>
      </c>
      <c r="U12" s="17" t="str">
        <f t="shared" si="9"/>
        <v/>
      </c>
      <c r="V12" s="18" t="str">
        <f t="shared" si="10"/>
        <v/>
      </c>
      <c r="W12" s="17">
        <f t="shared" si="23"/>
        <v>287.4</v>
      </c>
      <c r="X12" s="20">
        <f t="shared" si="11"/>
        <v>0.2030207106</v>
      </c>
      <c r="Y12" s="14">
        <f t="shared" si="12"/>
        <v>0</v>
      </c>
      <c r="Z12" s="12">
        <f t="shared" si="13"/>
        <v>296</v>
      </c>
      <c r="AA12" s="18"/>
      <c r="AB12" s="18"/>
      <c r="AC12" s="17"/>
      <c r="AD12" s="17"/>
      <c r="AE12" s="17"/>
      <c r="AF12" s="18"/>
      <c r="AG12" s="21" t="str">
        <f t="shared" si="14"/>
        <v>Bearish</v>
      </c>
      <c r="AH12" s="22">
        <f t="shared" si="24"/>
        <v>-0.05345855156</v>
      </c>
      <c r="AI12" s="22">
        <f t="shared" si="15"/>
        <v>0.1375662463</v>
      </c>
      <c r="AJ12" s="12">
        <f t="shared" si="16"/>
        <v>329</v>
      </c>
      <c r="AK12" s="13">
        <f t="shared" si="17"/>
        <v>5378.85</v>
      </c>
      <c r="AL12" s="13">
        <f t="shared" si="18"/>
        <v>5917.857709</v>
      </c>
      <c r="AM12" s="12">
        <f t="shared" si="19"/>
        <v>4825.839759</v>
      </c>
      <c r="AN12" s="13">
        <f t="shared" ref="AN12:AN209" si="26">average(offset($B12,ROW()-4-19,0,20,1))</f>
        <v>5251.789474</v>
      </c>
      <c r="AO12" s="21"/>
      <c r="AP12" s="21"/>
      <c r="AQ12" s="21"/>
      <c r="AR12" s="21"/>
      <c r="AS12" s="22" t="str">
        <f>IF(OR(INDICATOR!R12="", ISBLANK(B12), ISBLANK(B13)), "", IF(AND(INDICATOR!R12="OPEN", B13&gt;B12), IF(ABS((B13-B12)/B12)&gt;0.01, 1.25, 1), IF(AND(INDICATOR!R12="HEDGE", B13&lt;B12), IF(ABS((B13-B12)/B12)&gt;0.01, 1.25, 1), IF(AND(INDICATOR!R12="OPEN", B13&lt;B12), -ABS((B13-B12)/B12)*2, IF(AND(INDICATOR!R12="HEDGE", B13&gt;B12), -ABS((B13-B12)/B12)*2, IF(AND(INDICATOR!R12="MONITOR", B13&lt;&gt;B12), IF(ABS((B13-B12)/B12)&gt;0.01, 1, 0.75), 0))))))</f>
        <v/>
      </c>
      <c r="AT12" s="23">
        <f t="shared" si="20"/>
        <v>12</v>
      </c>
    </row>
    <row r="13">
      <c r="A13" s="24">
        <v>45566.0</v>
      </c>
      <c r="B13" s="25">
        <v>5106.0</v>
      </c>
      <c r="C13" s="25">
        <v>5367.0</v>
      </c>
      <c r="D13" s="25">
        <v>5100.0</v>
      </c>
      <c r="E13" s="25">
        <v>7279.0</v>
      </c>
      <c r="F13" s="25">
        <v>47444.0</v>
      </c>
      <c r="G13" s="26"/>
      <c r="H13" s="27"/>
      <c r="I13" s="28"/>
      <c r="J13" s="29">
        <f t="shared" si="1"/>
        <v>5179.425</v>
      </c>
      <c r="K13" s="29">
        <f t="shared" si="2"/>
        <v>5154.95</v>
      </c>
      <c r="L13" s="29">
        <f t="shared" si="3"/>
        <v>5130.475</v>
      </c>
      <c r="M13" s="29">
        <f t="shared" si="4"/>
        <v>5191</v>
      </c>
      <c r="N13" s="29">
        <f t="shared" si="5"/>
        <v>5081.525</v>
      </c>
      <c r="O13" s="29">
        <f t="shared" si="6"/>
        <v>5057.05</v>
      </c>
      <c r="P13" s="30">
        <f t="shared" si="7"/>
        <v>5032.575</v>
      </c>
      <c r="Q13" s="29">
        <f t="shared" si="21"/>
        <v>4439.502248</v>
      </c>
      <c r="R13" s="30">
        <f t="shared" si="22"/>
        <v>3019.743362</v>
      </c>
      <c r="S13" s="31">
        <f t="shared" si="8"/>
        <v>1419.758887</v>
      </c>
      <c r="T13" s="29">
        <f t="shared" si="25"/>
        <v>1234.870021</v>
      </c>
      <c r="U13" s="32" t="str">
        <f t="shared" si="9"/>
        <v/>
      </c>
      <c r="V13" s="33" t="str">
        <f t="shared" si="10"/>
        <v/>
      </c>
      <c r="W13" s="32">
        <f t="shared" si="23"/>
        <v>320.7333333</v>
      </c>
      <c r="X13" s="34">
        <f t="shared" si="11"/>
        <v>0.20154159</v>
      </c>
      <c r="Y13" s="35">
        <f t="shared" si="12"/>
        <v>0</v>
      </c>
      <c r="Z13" s="29">
        <f t="shared" si="13"/>
        <v>135</v>
      </c>
      <c r="AA13" s="33"/>
      <c r="AB13" s="33"/>
      <c r="AC13" s="32"/>
      <c r="AD13" s="32"/>
      <c r="AE13" s="32"/>
      <c r="AF13" s="33"/>
      <c r="AG13" s="36" t="str">
        <f t="shared" si="14"/>
        <v>Bearish</v>
      </c>
      <c r="AH13" s="37">
        <f t="shared" si="24"/>
        <v>-0.02575844305</v>
      </c>
      <c r="AI13" s="37">
        <f t="shared" si="15"/>
        <v>0.1534229829</v>
      </c>
      <c r="AJ13" s="29">
        <f t="shared" si="16"/>
        <v>267</v>
      </c>
      <c r="AK13" s="30">
        <f t="shared" si="17"/>
        <v>5389.6</v>
      </c>
      <c r="AL13" s="30">
        <f t="shared" si="18"/>
        <v>5925.750128</v>
      </c>
      <c r="AM13" s="29">
        <f t="shared" si="19"/>
        <v>4839.521575</v>
      </c>
      <c r="AN13" s="30">
        <f t="shared" si="26"/>
        <v>5283.65</v>
      </c>
      <c r="AO13" s="36"/>
      <c r="AP13" s="36"/>
      <c r="AQ13" s="36"/>
      <c r="AR13" s="36"/>
      <c r="AS13" s="37" t="str">
        <f>IF(OR(INDICATOR!R13="", ISBLANK(B13), ISBLANK(B14)), "", IF(AND(INDICATOR!R13="OPEN", B14&gt;B13), IF(ABS((B14-B13)/B13)&gt;0.01, 1.25, 1), IF(AND(INDICATOR!R13="HEDGE", B14&lt;B13), IF(ABS((B14-B13)/B13)&gt;0.01, 1.25, 1), IF(AND(INDICATOR!R13="OPEN", B14&lt;B13), -ABS((B14-B13)/B13)*2, IF(AND(INDICATOR!R13="HEDGE", B14&gt;B13), -ABS((B14-B13)/B13)*2, IF(AND(INDICATOR!R13="MONITOR", B14&lt;&gt;B13), IF(ABS((B14-B13)/B13)&gt;0.01, 1, 0.75), 0))))))</f>
        <v/>
      </c>
      <c r="AT13" s="38">
        <f t="shared" si="20"/>
        <v>13</v>
      </c>
    </row>
    <row r="14">
      <c r="A14" s="7">
        <v>45567.0</v>
      </c>
      <c r="B14" s="8">
        <v>4958.0</v>
      </c>
      <c r="C14" s="8">
        <v>5349.0</v>
      </c>
      <c r="D14" s="8">
        <v>4894.0</v>
      </c>
      <c r="E14" s="8">
        <v>9445.0</v>
      </c>
      <c r="F14" s="8">
        <v>47252.0</v>
      </c>
      <c r="G14" s="9"/>
      <c r="H14" s="10"/>
      <c r="I14" s="11"/>
      <c r="J14" s="12">
        <f t="shared" si="1"/>
        <v>5083.125</v>
      </c>
      <c r="K14" s="12">
        <f t="shared" si="2"/>
        <v>5041.416667</v>
      </c>
      <c r="L14" s="12">
        <f t="shared" si="3"/>
        <v>4999.708333</v>
      </c>
      <c r="M14" s="12">
        <f t="shared" si="4"/>
        <v>5067</v>
      </c>
      <c r="N14" s="12">
        <f t="shared" si="5"/>
        <v>4916.291667</v>
      </c>
      <c r="O14" s="12">
        <f t="shared" si="6"/>
        <v>4874.583333</v>
      </c>
      <c r="P14" s="13">
        <f t="shared" si="7"/>
        <v>4832.875</v>
      </c>
      <c r="Q14" s="12">
        <f t="shared" si="21"/>
        <v>4519.271133</v>
      </c>
      <c r="R14" s="13">
        <f t="shared" si="22"/>
        <v>3163.317928</v>
      </c>
      <c r="S14" s="16">
        <f t="shared" si="8"/>
        <v>1355.953206</v>
      </c>
      <c r="T14" s="12">
        <f t="shared" si="25"/>
        <v>1259.086658</v>
      </c>
      <c r="U14" s="17" t="str">
        <f t="shared" si="9"/>
        <v/>
      </c>
      <c r="V14" s="18" t="str">
        <f t="shared" si="10"/>
        <v/>
      </c>
      <c r="W14" s="17">
        <f t="shared" si="23"/>
        <v>292.0666667</v>
      </c>
      <c r="X14" s="20">
        <f t="shared" si="11"/>
        <v>0.2044113597</v>
      </c>
      <c r="Y14" s="14">
        <f t="shared" si="12"/>
        <v>0</v>
      </c>
      <c r="Z14" s="12">
        <f t="shared" si="13"/>
        <v>148</v>
      </c>
      <c r="AA14" s="18"/>
      <c r="AB14" s="18"/>
      <c r="AC14" s="17"/>
      <c r="AD14" s="17"/>
      <c r="AE14" s="17"/>
      <c r="AF14" s="18"/>
      <c r="AG14" s="21" t="str">
        <f t="shared" si="14"/>
        <v>Bearish</v>
      </c>
      <c r="AH14" s="22">
        <f t="shared" si="24"/>
        <v>-0.02898550725</v>
      </c>
      <c r="AI14" s="22">
        <f t="shared" si="15"/>
        <v>0.1998857191</v>
      </c>
      <c r="AJ14" s="12">
        <f t="shared" si="16"/>
        <v>455</v>
      </c>
      <c r="AK14" s="13">
        <f t="shared" si="17"/>
        <v>5424.05</v>
      </c>
      <c r="AL14" s="13">
        <f t="shared" si="18"/>
        <v>5971.310258</v>
      </c>
      <c r="AM14" s="12">
        <f t="shared" si="19"/>
        <v>4862.572822</v>
      </c>
      <c r="AN14" s="13">
        <f t="shared" si="26"/>
        <v>5326.9</v>
      </c>
      <c r="AO14" s="21"/>
      <c r="AP14" s="21"/>
      <c r="AQ14" s="21"/>
      <c r="AR14" s="21"/>
      <c r="AS14" s="22" t="str">
        <f>IF(OR(INDICATOR!R14="", ISBLANK(B14), ISBLANK(B15)), "", IF(AND(INDICATOR!R14="OPEN", B15&gt;B14), IF(ABS((B15-B14)/B14)&gt;0.01, 1.25, 1), IF(AND(INDICATOR!R14="HEDGE", B15&lt;B14), IF(ABS((B15-B14)/B14)&gt;0.01, 1.25, 1), IF(AND(INDICATOR!R14="OPEN", B15&lt;B14), -ABS((B15-B14)/B14)*2, IF(AND(INDICATOR!R14="HEDGE", B15&gt;B14), -ABS((B15-B14)/B14)*2, IF(AND(INDICATOR!R14="MONITOR", B15&lt;&gt;B14), IF(ABS((B15-B14)/B14)&gt;0.01, 1, 0.75), 0))))))</f>
        <v/>
      </c>
      <c r="AT14" s="23">
        <f t="shared" si="20"/>
        <v>14</v>
      </c>
    </row>
    <row r="15">
      <c r="A15" s="24">
        <v>45568.0</v>
      </c>
      <c r="B15" s="25">
        <v>5056.0</v>
      </c>
      <c r="C15" s="25">
        <v>5132.0</v>
      </c>
      <c r="D15" s="25">
        <v>4862.0</v>
      </c>
      <c r="E15" s="25">
        <v>4663.0</v>
      </c>
      <c r="F15" s="25">
        <v>46641.0</v>
      </c>
      <c r="G15" s="26"/>
      <c r="H15" s="27"/>
      <c r="I15" s="28"/>
      <c r="J15" s="29">
        <f t="shared" si="1"/>
        <v>5130.25</v>
      </c>
      <c r="K15" s="29">
        <f t="shared" si="2"/>
        <v>5105.5</v>
      </c>
      <c r="L15" s="29">
        <f t="shared" si="3"/>
        <v>5080.75</v>
      </c>
      <c r="M15" s="29">
        <f t="shared" si="4"/>
        <v>5016.666667</v>
      </c>
      <c r="N15" s="29">
        <f t="shared" si="5"/>
        <v>5031.25</v>
      </c>
      <c r="O15" s="29">
        <f t="shared" si="6"/>
        <v>5006.5</v>
      </c>
      <c r="P15" s="30">
        <f t="shared" si="7"/>
        <v>4981.75</v>
      </c>
      <c r="Q15" s="29">
        <f t="shared" si="21"/>
        <v>4601.844805</v>
      </c>
      <c r="R15" s="30">
        <f t="shared" si="22"/>
        <v>3303.5166</v>
      </c>
      <c r="S15" s="31">
        <f t="shared" si="8"/>
        <v>1298.328205</v>
      </c>
      <c r="T15" s="29">
        <f t="shared" si="25"/>
        <v>1266.934967</v>
      </c>
      <c r="U15" s="32" t="str">
        <f t="shared" si="9"/>
        <v/>
      </c>
      <c r="V15" s="33">
        <f t="shared" si="10"/>
        <v>19.37799043</v>
      </c>
      <c r="W15" s="32">
        <f t="shared" si="23"/>
        <v>267.0714286</v>
      </c>
      <c r="X15" s="34">
        <f t="shared" si="11"/>
        <v>0.198028838</v>
      </c>
      <c r="Y15" s="35">
        <f t="shared" si="12"/>
        <v>98</v>
      </c>
      <c r="Z15" s="29">
        <f t="shared" si="13"/>
        <v>0</v>
      </c>
      <c r="AA15" s="33"/>
      <c r="AB15" s="33"/>
      <c r="AC15" s="32"/>
      <c r="AD15" s="32"/>
      <c r="AE15" s="32">
        <f t="shared" ref="AE15:AE209" si="28">100*((B15-MIN(D1:D14))/(MAX(C1:C14)-MIN(D1:D14)))</f>
        <v>19.37799043</v>
      </c>
      <c r="AF15" s="33">
        <f t="shared" ref="AF15:AF209" si="29">AVERAGE(AE13:AE15)</f>
        <v>19.37799043</v>
      </c>
      <c r="AG15" s="36" t="str">
        <f t="shared" si="14"/>
        <v>Bullish</v>
      </c>
      <c r="AH15" s="37">
        <f t="shared" si="24"/>
        <v>0.01976603469</v>
      </c>
      <c r="AI15" s="37">
        <f t="shared" si="15"/>
        <v>0.0999764156</v>
      </c>
      <c r="AJ15" s="29">
        <f t="shared" si="16"/>
        <v>270</v>
      </c>
      <c r="AK15" s="30">
        <f t="shared" si="17"/>
        <v>5469.1</v>
      </c>
      <c r="AL15" s="30">
        <f t="shared" si="18"/>
        <v>6003.676056</v>
      </c>
      <c r="AM15" s="29">
        <f t="shared" si="19"/>
        <v>4920.636539</v>
      </c>
      <c r="AN15" s="30">
        <f t="shared" si="26"/>
        <v>5368.05</v>
      </c>
      <c r="AO15" s="36"/>
      <c r="AP15" s="36"/>
      <c r="AQ15" s="36"/>
      <c r="AR15" s="36"/>
      <c r="AS15" s="37" t="str">
        <f>IF(OR(INDICATOR!R15="", ISBLANK(B15), ISBLANK(B16)), "", IF(AND(INDICATOR!R15="OPEN", B16&gt;B15), IF(ABS((B16-B15)/B15)&gt;0.01, 1.25, 1), IF(AND(INDICATOR!R15="HEDGE", B16&lt;B15), IF(ABS((B16-B15)/B15)&gt;0.01, 1.25, 1), IF(AND(INDICATOR!R15="OPEN", B16&lt;B15), -ABS((B16-B15)/B15)*2, IF(AND(INDICATOR!R15="HEDGE", B16&gt;B15), -ABS((B16-B15)/B15)*2, IF(AND(INDICATOR!R15="MONITOR", B16&lt;&gt;B15), IF(ABS((B16-B15)/B15)&gt;0.01, 1, 0.75), 0))))))</f>
        <v/>
      </c>
      <c r="AT15" s="38">
        <f t="shared" si="20"/>
        <v>15</v>
      </c>
    </row>
    <row r="16">
      <c r="A16" s="7">
        <v>45569.0</v>
      </c>
      <c r="B16" s="8">
        <v>5108.0</v>
      </c>
      <c r="C16" s="8">
        <v>5142.0</v>
      </c>
      <c r="D16" s="8">
        <v>4900.0</v>
      </c>
      <c r="E16" s="8">
        <v>3357.0</v>
      </c>
      <c r="F16" s="8">
        <v>46153.0</v>
      </c>
      <c r="G16" s="9"/>
      <c r="H16" s="10"/>
      <c r="I16" s="11"/>
      <c r="J16" s="12">
        <f t="shared" si="1"/>
        <v>5174.55</v>
      </c>
      <c r="K16" s="12">
        <f t="shared" si="2"/>
        <v>5152.366667</v>
      </c>
      <c r="L16" s="12">
        <f t="shared" si="3"/>
        <v>5130.183333</v>
      </c>
      <c r="M16" s="12">
        <f t="shared" si="4"/>
        <v>5050</v>
      </c>
      <c r="N16" s="12">
        <f t="shared" si="5"/>
        <v>5085.816667</v>
      </c>
      <c r="O16" s="12">
        <f t="shared" si="6"/>
        <v>5063.633333</v>
      </c>
      <c r="P16" s="13">
        <f t="shared" si="7"/>
        <v>5041.45</v>
      </c>
      <c r="Q16" s="12">
        <f t="shared" si="21"/>
        <v>4679.714835</v>
      </c>
      <c r="R16" s="13">
        <f t="shared" si="22"/>
        <v>3437.182037</v>
      </c>
      <c r="S16" s="16">
        <f t="shared" si="8"/>
        <v>1242.532798</v>
      </c>
      <c r="T16" s="12">
        <f t="shared" si="25"/>
        <v>1262.054534</v>
      </c>
      <c r="U16" s="17">
        <f t="shared" si="9"/>
        <v>40.51383399</v>
      </c>
      <c r="V16" s="18">
        <f t="shared" si="10"/>
        <v>23.85950213</v>
      </c>
      <c r="W16" s="17">
        <f t="shared" si="23"/>
        <v>266.2666667</v>
      </c>
      <c r="X16" s="20">
        <f t="shared" si="11"/>
        <v>0.1924504703</v>
      </c>
      <c r="Y16" s="14">
        <f t="shared" si="12"/>
        <v>52</v>
      </c>
      <c r="Z16" s="12">
        <f t="shared" si="13"/>
        <v>0</v>
      </c>
      <c r="AA16" s="18">
        <f t="shared" ref="AA16:AB16" si="27">SUM(Y3:Y16)/14</f>
        <v>43.92857143</v>
      </c>
      <c r="AB16" s="18">
        <f t="shared" si="27"/>
        <v>64.5</v>
      </c>
      <c r="AC16" s="17">
        <f t="shared" ref="AC16:AC209" si="31">AA16/AB16</f>
        <v>0.6810631229</v>
      </c>
      <c r="AD16" s="17">
        <f t="shared" ref="AD16:AD209" si="32">100-(100/(1+AC16))</f>
        <v>40.51383399</v>
      </c>
      <c r="AE16" s="17">
        <f t="shared" si="28"/>
        <v>28.34101382</v>
      </c>
      <c r="AF16" s="18">
        <f t="shared" si="29"/>
        <v>23.85950213</v>
      </c>
      <c r="AG16" s="21" t="str">
        <f t="shared" si="14"/>
        <v>Bullish</v>
      </c>
      <c r="AH16" s="22">
        <f t="shared" si="24"/>
        <v>0.01028481013</v>
      </c>
      <c r="AI16" s="22">
        <f t="shared" si="15"/>
        <v>0.0727363335</v>
      </c>
      <c r="AJ16" s="12">
        <f t="shared" si="16"/>
        <v>242</v>
      </c>
      <c r="AK16" s="13">
        <f t="shared" si="17"/>
        <v>5508.6</v>
      </c>
      <c r="AL16" s="13">
        <f t="shared" si="18"/>
        <v>6031.869491</v>
      </c>
      <c r="AM16" s="12">
        <f t="shared" si="19"/>
        <v>4971.73683</v>
      </c>
      <c r="AN16" s="13">
        <f t="shared" si="26"/>
        <v>5397.8</v>
      </c>
      <c r="AO16" s="21"/>
      <c r="AP16" s="21"/>
      <c r="AQ16" s="21"/>
      <c r="AR16" s="21"/>
      <c r="AS16" s="22" t="str">
        <f>IF(OR(INDICATOR!R16="", ISBLANK(B16), ISBLANK(B17)), "", IF(AND(INDICATOR!R16="OPEN", B17&gt;B16), IF(ABS((B17-B16)/B16)&gt;0.01, 1.25, 1), IF(AND(INDICATOR!R16="HEDGE", B17&lt;B16), IF(ABS((B17-B16)/B16)&gt;0.01, 1.25, 1), IF(AND(INDICATOR!R16="OPEN", B17&lt;B16), -ABS((B17-B16)/B16)*2, IF(AND(INDICATOR!R16="HEDGE", B17&gt;B16), -ABS((B17-B16)/B16)*2, IF(AND(INDICATOR!R16="MONITOR", B17&lt;&gt;B16), IF(ABS((B17-B16)/B16)&gt;0.01, 1, 0.75), 0))))))</f>
        <v/>
      </c>
      <c r="AT16" s="23">
        <f t="shared" si="20"/>
        <v>16</v>
      </c>
    </row>
    <row r="17">
      <c r="A17" s="24">
        <v>45572.0</v>
      </c>
      <c r="B17" s="25">
        <v>5032.0</v>
      </c>
      <c r="C17" s="25">
        <v>5131.0</v>
      </c>
      <c r="D17" s="25">
        <v>4992.0</v>
      </c>
      <c r="E17" s="25">
        <v>2953.0</v>
      </c>
      <c r="F17" s="25">
        <v>45742.0</v>
      </c>
      <c r="G17" s="26"/>
      <c r="H17" s="27"/>
      <c r="I17" s="28"/>
      <c r="J17" s="29">
        <f t="shared" si="1"/>
        <v>5070.225</v>
      </c>
      <c r="K17" s="29">
        <f t="shared" si="2"/>
        <v>5057.483333</v>
      </c>
      <c r="L17" s="29">
        <f t="shared" si="3"/>
        <v>5044.741667</v>
      </c>
      <c r="M17" s="29">
        <f t="shared" si="4"/>
        <v>5051.666667</v>
      </c>
      <c r="N17" s="29">
        <f t="shared" si="5"/>
        <v>5019.258333</v>
      </c>
      <c r="O17" s="29">
        <f t="shared" si="6"/>
        <v>5006.516667</v>
      </c>
      <c r="P17" s="30">
        <f t="shared" si="7"/>
        <v>4993.775</v>
      </c>
      <c r="Q17" s="29">
        <f t="shared" si="21"/>
        <v>4733.912553</v>
      </c>
      <c r="R17" s="30">
        <f t="shared" si="22"/>
        <v>3555.316701</v>
      </c>
      <c r="S17" s="31">
        <f t="shared" si="8"/>
        <v>1178.595852</v>
      </c>
      <c r="T17" s="29">
        <f t="shared" si="25"/>
        <v>1245.362797</v>
      </c>
      <c r="U17" s="32">
        <f t="shared" si="9"/>
        <v>41.61028417</v>
      </c>
      <c r="V17" s="33">
        <f t="shared" si="10"/>
        <v>22.43475257</v>
      </c>
      <c r="W17" s="32">
        <f t="shared" si="23"/>
        <v>228.2666667</v>
      </c>
      <c r="X17" s="34">
        <f t="shared" si="11"/>
        <v>0.1870162659</v>
      </c>
      <c r="Y17" s="35">
        <f t="shared" si="12"/>
        <v>0</v>
      </c>
      <c r="Z17" s="29">
        <f t="shared" si="13"/>
        <v>76</v>
      </c>
      <c r="AA17" s="33">
        <f t="shared" ref="AA17:AB17" si="30">SUM(Y4:Y17)/14</f>
        <v>43.92857143</v>
      </c>
      <c r="AB17" s="33">
        <f t="shared" si="30"/>
        <v>61.64285714</v>
      </c>
      <c r="AC17" s="32">
        <f t="shared" si="31"/>
        <v>0.7126303592</v>
      </c>
      <c r="AD17" s="32">
        <f t="shared" si="32"/>
        <v>41.61028417</v>
      </c>
      <c r="AE17" s="32">
        <f t="shared" si="28"/>
        <v>19.58525346</v>
      </c>
      <c r="AF17" s="33">
        <f t="shared" si="29"/>
        <v>22.43475257</v>
      </c>
      <c r="AG17" s="36" t="str">
        <f t="shared" si="14"/>
        <v>Bearish</v>
      </c>
      <c r="AH17" s="37">
        <f t="shared" si="24"/>
        <v>-0.01487862177</v>
      </c>
      <c r="AI17" s="37">
        <f t="shared" si="15"/>
        <v>0.06455773687</v>
      </c>
      <c r="AJ17" s="29">
        <f t="shared" si="16"/>
        <v>139</v>
      </c>
      <c r="AK17" s="30">
        <f t="shared" si="17"/>
        <v>5546.75</v>
      </c>
      <c r="AL17" s="30">
        <f t="shared" si="18"/>
        <v>6058.765576</v>
      </c>
      <c r="AM17" s="29">
        <f t="shared" si="19"/>
        <v>5021.433103</v>
      </c>
      <c r="AN17" s="30">
        <f t="shared" si="26"/>
        <v>5394.1</v>
      </c>
      <c r="AO17" s="36"/>
      <c r="AP17" s="36"/>
      <c r="AQ17" s="36"/>
      <c r="AR17" s="36"/>
      <c r="AS17" s="37" t="str">
        <f>IF(OR(INDICATOR!R17="", ISBLANK(B17), ISBLANK(B18)), "", IF(AND(INDICATOR!R17="OPEN", B18&gt;B17), IF(ABS((B18-B17)/B17)&gt;0.01, 1.25, 1), IF(AND(INDICATOR!R17="HEDGE", B18&lt;B17), IF(ABS((B18-B17)/B17)&gt;0.01, 1.25, 1), IF(AND(INDICATOR!R17="OPEN", B18&lt;B17), -ABS((B18-B17)/B17)*2, IF(AND(INDICATOR!R17="HEDGE", B18&gt;B17), -ABS((B18-B17)/B17)*2, IF(AND(INDICATOR!R17="MONITOR", B18&lt;&gt;B17), IF(ABS((B18-B17)/B17)&gt;0.01, 1, 0.75), 0))))))</f>
        <v/>
      </c>
      <c r="AT17" s="38">
        <f t="shared" si="20"/>
        <v>17</v>
      </c>
    </row>
    <row r="18">
      <c r="A18" s="7">
        <v>45573.0</v>
      </c>
      <c r="B18" s="8">
        <v>5121.0</v>
      </c>
      <c r="C18" s="8">
        <v>5236.0</v>
      </c>
      <c r="D18" s="8">
        <v>5038.0</v>
      </c>
      <c r="E18" s="8">
        <v>4238.0</v>
      </c>
      <c r="F18" s="8">
        <v>45598.0</v>
      </c>
      <c r="G18" s="9"/>
      <c r="H18" s="10"/>
      <c r="I18" s="11"/>
      <c r="J18" s="12">
        <f t="shared" si="1"/>
        <v>5175.45</v>
      </c>
      <c r="K18" s="12">
        <f t="shared" si="2"/>
        <v>5157.3</v>
      </c>
      <c r="L18" s="12">
        <f t="shared" si="3"/>
        <v>5139.15</v>
      </c>
      <c r="M18" s="12">
        <f t="shared" si="4"/>
        <v>5131.666667</v>
      </c>
      <c r="N18" s="12">
        <f t="shared" si="5"/>
        <v>5102.85</v>
      </c>
      <c r="O18" s="12">
        <f t="shared" si="6"/>
        <v>5084.7</v>
      </c>
      <c r="P18" s="13">
        <f t="shared" si="7"/>
        <v>5066.55</v>
      </c>
      <c r="Q18" s="12">
        <f t="shared" si="21"/>
        <v>4793.464468</v>
      </c>
      <c r="R18" s="13">
        <f t="shared" si="22"/>
        <v>3671.293241</v>
      </c>
      <c r="S18" s="16">
        <f t="shared" si="8"/>
        <v>1122.171226</v>
      </c>
      <c r="T18" s="12">
        <f t="shared" si="25"/>
        <v>1220.724483</v>
      </c>
      <c r="U18" s="17">
        <f t="shared" si="9"/>
        <v>40.56473829</v>
      </c>
      <c r="V18" s="18">
        <f t="shared" si="10"/>
        <v>25.92165899</v>
      </c>
      <c r="W18" s="17">
        <f t="shared" si="23"/>
        <v>147.6666667</v>
      </c>
      <c r="X18" s="20">
        <f t="shared" si="11"/>
        <v>0.168342791</v>
      </c>
      <c r="Y18" s="14">
        <f t="shared" si="12"/>
        <v>89</v>
      </c>
      <c r="Z18" s="12">
        <f t="shared" si="13"/>
        <v>0</v>
      </c>
      <c r="AA18" s="18">
        <f t="shared" ref="AA18:AB18" si="33">SUM(Y5:Y18)/14</f>
        <v>42.07142857</v>
      </c>
      <c r="AB18" s="18">
        <f t="shared" si="33"/>
        <v>61.64285714</v>
      </c>
      <c r="AC18" s="17">
        <f t="shared" si="31"/>
        <v>0.6825028969</v>
      </c>
      <c r="AD18" s="17">
        <f t="shared" si="32"/>
        <v>40.56473829</v>
      </c>
      <c r="AE18" s="17">
        <f t="shared" si="28"/>
        <v>29.83870968</v>
      </c>
      <c r="AF18" s="18">
        <f t="shared" si="29"/>
        <v>25.92165899</v>
      </c>
      <c r="AG18" s="21" t="str">
        <f t="shared" si="14"/>
        <v>Bearish</v>
      </c>
      <c r="AH18" s="22">
        <f t="shared" si="24"/>
        <v>0.01768680445</v>
      </c>
      <c r="AI18" s="22">
        <f t="shared" si="15"/>
        <v>0.09294267292</v>
      </c>
      <c r="AJ18" s="12">
        <f t="shared" si="16"/>
        <v>204</v>
      </c>
      <c r="AK18" s="13">
        <f t="shared" si="17"/>
        <v>5584.7</v>
      </c>
      <c r="AL18" s="13">
        <f t="shared" si="18"/>
        <v>6048.744438</v>
      </c>
      <c r="AM18" s="12">
        <f t="shared" si="19"/>
        <v>5108.600453</v>
      </c>
      <c r="AN18" s="13">
        <f t="shared" si="26"/>
        <v>5389.6</v>
      </c>
      <c r="AO18" s="21"/>
      <c r="AP18" s="21"/>
      <c r="AQ18" s="21"/>
      <c r="AR18" s="21"/>
      <c r="AS18" s="22" t="str">
        <f>IF(OR(INDICATOR!R18="", ISBLANK(B18), ISBLANK(B19)), "", IF(AND(INDICATOR!R18="OPEN", B19&gt;B18), IF(ABS((B19-B18)/B18)&gt;0.01, 1.25, 1), IF(AND(INDICATOR!R18="HEDGE", B19&lt;B18), IF(ABS((B19-B18)/B18)&gt;0.01, 1.25, 1), IF(AND(INDICATOR!R18="OPEN", B19&lt;B18), -ABS((B19-B18)/B18)*2, IF(AND(INDICATOR!R18="HEDGE", B19&gt;B18), -ABS((B19-B18)/B18)*2, IF(AND(INDICATOR!R18="MONITOR", B19&lt;&gt;B18), IF(ABS((B19-B18)/B18)&gt;0.01, 1, 0.75), 0))))))</f>
        <v/>
      </c>
      <c r="AT18" s="23">
        <f t="shared" si="20"/>
        <v>18</v>
      </c>
    </row>
    <row r="19">
      <c r="A19" s="24">
        <v>45574.0</v>
      </c>
      <c r="B19" s="25">
        <v>5375.0</v>
      </c>
      <c r="C19" s="25">
        <v>5449.0</v>
      </c>
      <c r="D19" s="25">
        <v>5118.0</v>
      </c>
      <c r="E19" s="25">
        <v>6110.0</v>
      </c>
      <c r="F19" s="25">
        <v>45676.0</v>
      </c>
      <c r="G19" s="26"/>
      <c r="H19" s="27"/>
      <c r="I19" s="28"/>
      <c r="J19" s="29">
        <f t="shared" si="1"/>
        <v>5466.025</v>
      </c>
      <c r="K19" s="29">
        <f t="shared" si="2"/>
        <v>5435.683333</v>
      </c>
      <c r="L19" s="29">
        <f t="shared" si="3"/>
        <v>5405.341667</v>
      </c>
      <c r="M19" s="29">
        <f t="shared" si="4"/>
        <v>5314</v>
      </c>
      <c r="N19" s="29">
        <f t="shared" si="5"/>
        <v>5344.658333</v>
      </c>
      <c r="O19" s="29">
        <f t="shared" si="6"/>
        <v>5314.316667</v>
      </c>
      <c r="P19" s="30">
        <f t="shared" si="7"/>
        <v>5283.975</v>
      </c>
      <c r="Q19" s="29">
        <f t="shared" si="21"/>
        <v>4882.931473</v>
      </c>
      <c r="R19" s="30">
        <f t="shared" si="22"/>
        <v>3797.493742</v>
      </c>
      <c r="S19" s="31">
        <f t="shared" si="8"/>
        <v>1085.437731</v>
      </c>
      <c r="T19" s="29">
        <f t="shared" si="25"/>
        <v>1193.667133</v>
      </c>
      <c r="U19" s="32">
        <f t="shared" si="9"/>
        <v>52.13358071</v>
      </c>
      <c r="V19" s="33">
        <f t="shared" si="10"/>
        <v>36.17511521</v>
      </c>
      <c r="W19" s="32">
        <f t="shared" si="23"/>
        <v>220.9333333</v>
      </c>
      <c r="X19" s="34">
        <f t="shared" si="11"/>
        <v>0.1492094678</v>
      </c>
      <c r="Y19" s="35">
        <f t="shared" si="12"/>
        <v>254</v>
      </c>
      <c r="Z19" s="29">
        <f t="shared" si="13"/>
        <v>0</v>
      </c>
      <c r="AA19" s="33">
        <f t="shared" ref="AA19:AB19" si="34">SUM(Y6:Y19)/14</f>
        <v>60.21428571</v>
      </c>
      <c r="AB19" s="33">
        <f t="shared" si="34"/>
        <v>55.28571429</v>
      </c>
      <c r="AC19" s="32">
        <f t="shared" si="31"/>
        <v>1.089147287</v>
      </c>
      <c r="AD19" s="32">
        <f t="shared" si="32"/>
        <v>52.13358071</v>
      </c>
      <c r="AE19" s="32">
        <f t="shared" si="28"/>
        <v>59.10138249</v>
      </c>
      <c r="AF19" s="33">
        <f t="shared" si="29"/>
        <v>36.17511521</v>
      </c>
      <c r="AG19" s="36" t="str">
        <f t="shared" si="14"/>
        <v>Bullish</v>
      </c>
      <c r="AH19" s="37">
        <f t="shared" si="24"/>
        <v>0.04959968756</v>
      </c>
      <c r="AI19" s="37">
        <f t="shared" si="15"/>
        <v>0.1337682809</v>
      </c>
      <c r="AJ19" s="29">
        <f t="shared" si="16"/>
        <v>331</v>
      </c>
      <c r="AK19" s="30">
        <f t="shared" si="17"/>
        <v>5612.3</v>
      </c>
      <c r="AL19" s="30">
        <f t="shared" si="18"/>
        <v>6025.635263</v>
      </c>
      <c r="AM19" s="29">
        <f t="shared" si="19"/>
        <v>5188.226968</v>
      </c>
      <c r="AN19" s="30">
        <f t="shared" si="26"/>
        <v>5469.1</v>
      </c>
      <c r="AO19" s="36"/>
      <c r="AP19" s="36"/>
      <c r="AQ19" s="36"/>
      <c r="AR19" s="36"/>
      <c r="AS19" s="37" t="str">
        <f>IF(OR(INDICATOR!R19="", ISBLANK(B19), ISBLANK(B20)), "", IF(AND(INDICATOR!R19="OPEN", B20&gt;B19), IF(ABS((B20-B19)/B19)&gt;0.01, 1.25, 1), IF(AND(INDICATOR!R19="HEDGE", B20&lt;B19), IF(ABS((B20-B19)/B19)&gt;0.01, 1.25, 1), IF(AND(INDICATOR!R19="OPEN", B20&lt;B19), -ABS((B20-B19)/B19)*2, IF(AND(INDICATOR!R19="HEDGE", B20&gt;B19), -ABS((B20-B19)/B19)*2, IF(AND(INDICATOR!R19="MONITOR", B20&lt;&gt;B19), IF(ABS((B20-B19)/B19)&gt;0.01, 1, 0.75), 0))))))</f>
        <v/>
      </c>
      <c r="AT19" s="38">
        <f t="shared" si="20"/>
        <v>19</v>
      </c>
    </row>
    <row r="20">
      <c r="A20" s="7">
        <v>45575.0</v>
      </c>
      <c r="B20" s="8">
        <v>5521.0</v>
      </c>
      <c r="C20" s="8">
        <v>5538.0</v>
      </c>
      <c r="D20" s="8">
        <v>5252.0</v>
      </c>
      <c r="E20" s="8">
        <v>4860.0</v>
      </c>
      <c r="F20" s="8">
        <v>45049.0</v>
      </c>
      <c r="G20" s="9"/>
      <c r="H20" s="10"/>
      <c r="I20" s="11"/>
      <c r="J20" s="12">
        <f t="shared" si="1"/>
        <v>5599.65</v>
      </c>
      <c r="K20" s="12">
        <f t="shared" si="2"/>
        <v>5573.433333</v>
      </c>
      <c r="L20" s="12">
        <f t="shared" si="3"/>
        <v>5547.216667</v>
      </c>
      <c r="M20" s="12">
        <f t="shared" si="4"/>
        <v>5437</v>
      </c>
      <c r="N20" s="12">
        <f t="shared" si="5"/>
        <v>5494.783333</v>
      </c>
      <c r="O20" s="12">
        <f t="shared" si="6"/>
        <v>5468.566667</v>
      </c>
      <c r="P20" s="13">
        <f t="shared" si="7"/>
        <v>5442.35</v>
      </c>
      <c r="Q20" s="12">
        <f t="shared" si="21"/>
        <v>4981.095861</v>
      </c>
      <c r="R20" s="13">
        <f t="shared" si="22"/>
        <v>3925.160872</v>
      </c>
      <c r="S20" s="16">
        <f t="shared" si="8"/>
        <v>1055.934989</v>
      </c>
      <c r="T20" s="12">
        <f t="shared" si="25"/>
        <v>1166.120704</v>
      </c>
      <c r="U20" s="17">
        <f t="shared" si="9"/>
        <v>57.33333333</v>
      </c>
      <c r="V20" s="18">
        <f t="shared" si="10"/>
        <v>54.95391705</v>
      </c>
      <c r="W20" s="17">
        <f t="shared" si="23"/>
        <v>325</v>
      </c>
      <c r="X20" s="20">
        <f t="shared" si="11"/>
        <v>0.145179499</v>
      </c>
      <c r="Y20" s="14">
        <f t="shared" si="12"/>
        <v>146</v>
      </c>
      <c r="Z20" s="12">
        <f t="shared" si="13"/>
        <v>0</v>
      </c>
      <c r="AA20" s="18">
        <f t="shared" ref="AA20:AB20" si="35">SUM(Y7:Y20)/14</f>
        <v>70.64285714</v>
      </c>
      <c r="AB20" s="18">
        <f t="shared" si="35"/>
        <v>52.57142857</v>
      </c>
      <c r="AC20" s="17">
        <f t="shared" si="31"/>
        <v>1.34375</v>
      </c>
      <c r="AD20" s="17">
        <f t="shared" si="32"/>
        <v>57.33333333</v>
      </c>
      <c r="AE20" s="17">
        <f t="shared" si="28"/>
        <v>75.92165899</v>
      </c>
      <c r="AF20" s="18">
        <f t="shared" si="29"/>
        <v>54.95391705</v>
      </c>
      <c r="AG20" s="21" t="str">
        <f t="shared" si="14"/>
        <v>Bullish</v>
      </c>
      <c r="AH20" s="22">
        <f t="shared" si="24"/>
        <v>0.0271627907</v>
      </c>
      <c r="AI20" s="22">
        <f t="shared" si="15"/>
        <v>0.1078825279</v>
      </c>
      <c r="AJ20" s="12">
        <f t="shared" si="16"/>
        <v>286</v>
      </c>
      <c r="AK20" s="13">
        <f t="shared" si="17"/>
        <v>5618.4</v>
      </c>
      <c r="AL20" s="13">
        <f t="shared" si="18"/>
        <v>6021.008693</v>
      </c>
      <c r="AM20" s="12">
        <f t="shared" si="19"/>
        <v>5205.332196</v>
      </c>
      <c r="AN20" s="13">
        <f t="shared" si="26"/>
        <v>5546.75</v>
      </c>
      <c r="AO20" s="21"/>
      <c r="AP20" s="21"/>
      <c r="AQ20" s="21"/>
      <c r="AR20" s="21"/>
      <c r="AS20" s="22">
        <f>IF(OR(INDICATOR!R20="", ISBLANK(B20), ISBLANK(B21)), "", IF(AND(INDICATOR!R20="OPEN", B21&gt;B20), IF(ABS((B21-B20)/B20)&gt;0.01, 1.25, 1), IF(AND(INDICATOR!R20="HEDGE", B21&lt;B20), IF(ABS((B21-B20)/B20)&gt;0.01, 1.25, 1), IF(AND(INDICATOR!R20="OPEN", B21&lt;B20), -ABS((B21-B20)/B20)*2, IF(AND(INDICATOR!R20="HEDGE", B21&gt;B20), -ABS((B21-B20)/B20)*2, IF(AND(INDICATOR!R20="MONITOR", B21&lt;&gt;B20), IF(ABS((B21-B20)/B20)&gt;0.01, 1, 0.75), 0))))))</f>
        <v>1</v>
      </c>
      <c r="AT20" s="23">
        <f t="shared" si="20"/>
        <v>20</v>
      </c>
    </row>
    <row r="21">
      <c r="A21" s="24">
        <v>45576.0</v>
      </c>
      <c r="B21" s="25">
        <v>5643.0</v>
      </c>
      <c r="C21" s="25">
        <v>5790.0</v>
      </c>
      <c r="D21" s="25">
        <v>5489.0</v>
      </c>
      <c r="E21" s="25">
        <v>7279.0</v>
      </c>
      <c r="F21" s="25">
        <v>45523.0</v>
      </c>
      <c r="G21" s="26"/>
      <c r="H21" s="27"/>
      <c r="I21" s="28"/>
      <c r="J21" s="29">
        <f t="shared" si="1"/>
        <v>5725.775</v>
      </c>
      <c r="K21" s="29">
        <f t="shared" si="2"/>
        <v>5698.183333</v>
      </c>
      <c r="L21" s="29">
        <f t="shared" si="3"/>
        <v>5670.591667</v>
      </c>
      <c r="M21" s="29">
        <f t="shared" si="4"/>
        <v>5640.666667</v>
      </c>
      <c r="N21" s="29">
        <f t="shared" si="5"/>
        <v>5615.408333</v>
      </c>
      <c r="O21" s="29">
        <f t="shared" si="6"/>
        <v>5587.816667</v>
      </c>
      <c r="P21" s="30">
        <f t="shared" si="7"/>
        <v>5560.225</v>
      </c>
      <c r="Q21" s="29">
        <f t="shared" si="21"/>
        <v>5082.927267</v>
      </c>
      <c r="R21" s="30">
        <f t="shared" si="22"/>
        <v>4052.408215</v>
      </c>
      <c r="S21" s="31">
        <f t="shared" si="8"/>
        <v>1030.519052</v>
      </c>
      <c r="T21" s="29">
        <f t="shared" si="25"/>
        <v>1139.000374</v>
      </c>
      <c r="U21" s="32">
        <f t="shared" si="9"/>
        <v>60.15159718</v>
      </c>
      <c r="V21" s="33">
        <f t="shared" si="10"/>
        <v>75</v>
      </c>
      <c r="W21" s="32">
        <f t="shared" si="23"/>
        <v>288</v>
      </c>
      <c r="X21" s="34">
        <f t="shared" si="11"/>
        <v>0.1473505646</v>
      </c>
      <c r="Y21" s="35">
        <f t="shared" si="12"/>
        <v>122</v>
      </c>
      <c r="Z21" s="29">
        <f t="shared" si="13"/>
        <v>0</v>
      </c>
      <c r="AA21" s="33">
        <f t="shared" ref="AA21:AB21" si="36">SUM(Y8:Y21)/14</f>
        <v>79.35714286</v>
      </c>
      <c r="AB21" s="33">
        <f t="shared" si="36"/>
        <v>52.57142857</v>
      </c>
      <c r="AC21" s="32">
        <f t="shared" si="31"/>
        <v>1.50951087</v>
      </c>
      <c r="AD21" s="32">
        <f t="shared" si="32"/>
        <v>60.15159718</v>
      </c>
      <c r="AE21" s="32">
        <f t="shared" si="28"/>
        <v>89.97695853</v>
      </c>
      <c r="AF21" s="33">
        <f t="shared" si="29"/>
        <v>75</v>
      </c>
      <c r="AG21" s="36" t="str">
        <f t="shared" si="14"/>
        <v>Bullish</v>
      </c>
      <c r="AH21" s="37">
        <f t="shared" si="24"/>
        <v>0.02209744611</v>
      </c>
      <c r="AI21" s="37">
        <f t="shared" si="15"/>
        <v>0.1598971948</v>
      </c>
      <c r="AJ21" s="29">
        <f t="shared" si="16"/>
        <v>301</v>
      </c>
      <c r="AK21" s="30">
        <f t="shared" si="17"/>
        <v>5633.65</v>
      </c>
      <c r="AL21" s="30">
        <f t="shared" si="18"/>
        <v>6043.388587</v>
      </c>
      <c r="AM21" s="29">
        <f t="shared" si="19"/>
        <v>5213.267079</v>
      </c>
      <c r="AN21" s="30">
        <f t="shared" si="26"/>
        <v>5612.3</v>
      </c>
      <c r="AO21" s="36"/>
      <c r="AP21" s="36"/>
      <c r="AQ21" s="36"/>
      <c r="AR21" s="36"/>
      <c r="AS21" s="37">
        <f>IF(OR(INDICATOR!R21="", ISBLANK(B21), ISBLANK(B22)), "", IF(AND(INDICATOR!R21="OPEN", B22&gt;B21), IF(ABS((B22-B21)/B21)&gt;0.01, 1.25, 1), IF(AND(INDICATOR!R21="HEDGE", B22&lt;B21), IF(ABS((B22-B21)/B21)&gt;0.01, 1.25, 1), IF(AND(INDICATOR!R21="OPEN", B22&lt;B21), -ABS((B22-B21)/B21)*2, IF(AND(INDICATOR!R21="HEDGE", B22&gt;B21), -ABS((B22-B21)/B21)*2, IF(AND(INDICATOR!R21="MONITOR", B22&lt;&gt;B21), IF(ABS((B22-B21)/B21)&gt;0.01, 1, 0.75), 0))))))</f>
        <v>0.75</v>
      </c>
      <c r="AT21" s="38">
        <f t="shared" si="20"/>
        <v>21</v>
      </c>
    </row>
    <row r="22">
      <c r="A22" s="7">
        <v>45579.0</v>
      </c>
      <c r="B22" s="8">
        <v>5642.0</v>
      </c>
      <c r="C22" s="8">
        <v>5798.0</v>
      </c>
      <c r="D22" s="8">
        <v>5629.0</v>
      </c>
      <c r="E22" s="8">
        <v>6600.0</v>
      </c>
      <c r="F22" s="8">
        <v>45740.0</v>
      </c>
      <c r="G22" s="9"/>
      <c r="H22" s="10"/>
      <c r="I22" s="11"/>
      <c r="J22" s="12">
        <f t="shared" si="1"/>
        <v>5688.475</v>
      </c>
      <c r="K22" s="12">
        <f t="shared" si="2"/>
        <v>5672.983333</v>
      </c>
      <c r="L22" s="12">
        <f t="shared" si="3"/>
        <v>5657.491667</v>
      </c>
      <c r="M22" s="12">
        <f t="shared" si="4"/>
        <v>5689.666667</v>
      </c>
      <c r="N22" s="12">
        <f t="shared" si="5"/>
        <v>5626.508333</v>
      </c>
      <c r="O22" s="12">
        <f t="shared" si="6"/>
        <v>5611.016667</v>
      </c>
      <c r="P22" s="13">
        <f t="shared" si="7"/>
        <v>5595.525</v>
      </c>
      <c r="Q22" s="12">
        <f t="shared" si="21"/>
        <v>5168.938457</v>
      </c>
      <c r="R22" s="13">
        <f t="shared" si="22"/>
        <v>4170.155755</v>
      </c>
      <c r="S22" s="16">
        <f t="shared" si="8"/>
        <v>998.7827024</v>
      </c>
      <c r="T22" s="12">
        <f t="shared" si="25"/>
        <v>1110.956839</v>
      </c>
      <c r="U22" s="17">
        <f t="shared" si="9"/>
        <v>62.87492926</v>
      </c>
      <c r="V22" s="18">
        <f t="shared" si="10"/>
        <v>83.31678055</v>
      </c>
      <c r="W22" s="17">
        <f t="shared" si="23"/>
        <v>283.4</v>
      </c>
      <c r="X22" s="20">
        <f t="shared" si="11"/>
        <v>0.1501374952</v>
      </c>
      <c r="Y22" s="14">
        <f t="shared" si="12"/>
        <v>0</v>
      </c>
      <c r="Z22" s="12">
        <f t="shared" si="13"/>
        <v>1</v>
      </c>
      <c r="AA22" s="18">
        <f t="shared" ref="AA22:AB22" si="37">SUM(Y9:Y22)/14</f>
        <v>79.35714286</v>
      </c>
      <c r="AB22" s="18">
        <f t="shared" si="37"/>
        <v>46.85714286</v>
      </c>
      <c r="AC22" s="17">
        <f t="shared" si="31"/>
        <v>1.693597561</v>
      </c>
      <c r="AD22" s="17">
        <f t="shared" si="32"/>
        <v>62.87492926</v>
      </c>
      <c r="AE22" s="17">
        <f t="shared" si="28"/>
        <v>84.05172414</v>
      </c>
      <c r="AF22" s="18">
        <f t="shared" si="29"/>
        <v>83.31678055</v>
      </c>
      <c r="AG22" s="21" t="str">
        <f t="shared" si="14"/>
        <v>Bearish</v>
      </c>
      <c r="AH22" s="22">
        <f t="shared" si="24"/>
        <v>-0.0001772107035</v>
      </c>
      <c r="AI22" s="22">
        <f t="shared" si="15"/>
        <v>0.1442938347</v>
      </c>
      <c r="AJ22" s="12">
        <f t="shared" si="16"/>
        <v>169</v>
      </c>
      <c r="AK22" s="13">
        <f t="shared" si="17"/>
        <v>5642.75</v>
      </c>
      <c r="AL22" s="13">
        <f t="shared" si="18"/>
        <v>6060.912588</v>
      </c>
      <c r="AM22" s="12">
        <f t="shared" si="19"/>
        <v>5213.724237</v>
      </c>
      <c r="AN22" s="13">
        <f t="shared" si="26"/>
        <v>5633.65</v>
      </c>
      <c r="AO22" s="21"/>
      <c r="AP22" s="21"/>
      <c r="AQ22" s="21"/>
      <c r="AR22" s="21"/>
      <c r="AS22" s="22">
        <f>IF(OR(INDICATOR!R22="", ISBLANK(B22), ISBLANK(B23)), "", IF(AND(INDICATOR!R22="OPEN", B23&gt;B22), IF(ABS((B23-B22)/B22)&gt;0.01, 1.25, 1), IF(AND(INDICATOR!R22="HEDGE", B23&lt;B22), IF(ABS((B23-B22)/B22)&gt;0.01, 1.25, 1), IF(AND(INDICATOR!R22="OPEN", B23&lt;B22), -ABS((B23-B22)/B22)*2, IF(AND(INDICATOR!R22="HEDGE", B23&gt;B22), -ABS((B23-B22)/B22)*2, IF(AND(INDICATOR!R22="MONITOR", B23&lt;&gt;B22), IF(ABS((B23-B22)/B22)&gt;0.01, 1, 0.75), 0))))))</f>
        <v>1</v>
      </c>
      <c r="AT22" s="23">
        <f t="shared" si="20"/>
        <v>22</v>
      </c>
    </row>
    <row r="23">
      <c r="A23" s="24">
        <v>45580.0</v>
      </c>
      <c r="B23" s="25">
        <v>5791.0</v>
      </c>
      <c r="C23" s="25">
        <v>5805.0</v>
      </c>
      <c r="D23" s="25">
        <v>5614.0</v>
      </c>
      <c r="E23" s="25">
        <v>4040.0</v>
      </c>
      <c r="F23" s="25">
        <v>45618.0</v>
      </c>
      <c r="G23" s="26"/>
      <c r="H23" s="27"/>
      <c r="I23" s="28"/>
      <c r="J23" s="29">
        <f t="shared" si="1"/>
        <v>5843.525</v>
      </c>
      <c r="K23" s="29">
        <f t="shared" si="2"/>
        <v>5826.016667</v>
      </c>
      <c r="L23" s="29">
        <f t="shared" si="3"/>
        <v>5808.508333</v>
      </c>
      <c r="M23" s="29">
        <f t="shared" si="4"/>
        <v>5736.666667</v>
      </c>
      <c r="N23" s="29">
        <f t="shared" si="5"/>
        <v>5773.491667</v>
      </c>
      <c r="O23" s="29">
        <f t="shared" si="6"/>
        <v>5755.983333</v>
      </c>
      <c r="P23" s="30">
        <f t="shared" si="7"/>
        <v>5738.475</v>
      </c>
      <c r="Q23" s="29">
        <f t="shared" si="21"/>
        <v>5264.640233</v>
      </c>
      <c r="R23" s="30">
        <f t="shared" si="22"/>
        <v>4290.218291</v>
      </c>
      <c r="S23" s="31">
        <f t="shared" si="8"/>
        <v>974.4219416</v>
      </c>
      <c r="T23" s="29">
        <f t="shared" si="25"/>
        <v>1083.64986</v>
      </c>
      <c r="U23" s="32">
        <f t="shared" si="9"/>
        <v>63.53529739</v>
      </c>
      <c r="V23" s="33">
        <f t="shared" si="10"/>
        <v>91.09360647</v>
      </c>
      <c r="W23" s="32">
        <f t="shared" si="23"/>
        <v>171.9333333</v>
      </c>
      <c r="X23" s="34">
        <f t="shared" si="11"/>
        <v>0.1565414489</v>
      </c>
      <c r="Y23" s="35">
        <f t="shared" si="12"/>
        <v>149</v>
      </c>
      <c r="Z23" s="29">
        <f t="shared" si="13"/>
        <v>0</v>
      </c>
      <c r="AA23" s="33">
        <f t="shared" ref="AA23:AB23" si="38">SUM(Y10:Y23)/14</f>
        <v>81.64285714</v>
      </c>
      <c r="AB23" s="33">
        <f t="shared" si="38"/>
        <v>46.85714286</v>
      </c>
      <c r="AC23" s="32">
        <f t="shared" si="31"/>
        <v>1.742378049</v>
      </c>
      <c r="AD23" s="32">
        <f t="shared" si="32"/>
        <v>63.53529739</v>
      </c>
      <c r="AE23" s="32">
        <f t="shared" si="28"/>
        <v>99.25213675</v>
      </c>
      <c r="AF23" s="33">
        <f t="shared" si="29"/>
        <v>91.09360647</v>
      </c>
      <c r="AG23" s="36" t="str">
        <f t="shared" si="14"/>
        <v>Bullish</v>
      </c>
      <c r="AH23" s="37">
        <f t="shared" si="24"/>
        <v>0.0264090748</v>
      </c>
      <c r="AI23" s="37">
        <f t="shared" si="15"/>
        <v>0.08856153273</v>
      </c>
      <c r="AJ23" s="29">
        <f t="shared" si="16"/>
        <v>191</v>
      </c>
      <c r="AK23" s="30">
        <f t="shared" si="17"/>
        <v>5657.4</v>
      </c>
      <c r="AL23" s="30">
        <f t="shared" si="18"/>
        <v>6094.530827</v>
      </c>
      <c r="AM23" s="29">
        <f t="shared" si="19"/>
        <v>5208.913234</v>
      </c>
      <c r="AN23" s="30">
        <f t="shared" si="26"/>
        <v>5657.4</v>
      </c>
      <c r="AO23" s="36"/>
      <c r="AP23" s="36"/>
      <c r="AQ23" s="36"/>
      <c r="AR23" s="36"/>
      <c r="AS23" s="37">
        <f>IF(OR(INDICATOR!R23="", ISBLANK(B23), ISBLANK(B24)), "", IF(AND(INDICATOR!R23="OPEN", B24&gt;B23), IF(ABS((B24-B23)/B23)&gt;0.01, 1.25, 1), IF(AND(INDICATOR!R23="HEDGE", B24&lt;B23), IF(ABS((B24-B23)/B23)&gt;0.01, 1.25, 1), IF(AND(INDICATOR!R23="OPEN", B24&lt;B23), -ABS((B24-B23)/B23)*2, IF(AND(INDICATOR!R23="HEDGE", B24&gt;B23), -ABS((B24-B23)/B23)*2, IF(AND(INDICATOR!R23="MONITOR", B24&lt;&gt;B23), IF(ABS((B24-B23)/B23)&gt;0.01, 1, 0.75), 0))))))</f>
        <v>0.75</v>
      </c>
      <c r="AT23" s="38">
        <f t="shared" si="20"/>
        <v>23</v>
      </c>
    </row>
    <row r="24">
      <c r="A24" s="7">
        <v>45581.0</v>
      </c>
      <c r="B24" s="8">
        <v>5749.0</v>
      </c>
      <c r="C24" s="8">
        <v>6058.0</v>
      </c>
      <c r="D24" s="8">
        <v>5728.0</v>
      </c>
      <c r="E24" s="8">
        <v>6619.0</v>
      </c>
      <c r="F24" s="8">
        <v>46301.0</v>
      </c>
      <c r="G24" s="9"/>
      <c r="H24" s="10"/>
      <c r="I24" s="11"/>
      <c r="J24" s="12">
        <f t="shared" si="1"/>
        <v>5839.75</v>
      </c>
      <c r="K24" s="12">
        <f t="shared" si="2"/>
        <v>5809.5</v>
      </c>
      <c r="L24" s="12">
        <f t="shared" si="3"/>
        <v>5779.25</v>
      </c>
      <c r="M24" s="12">
        <f t="shared" si="4"/>
        <v>5845</v>
      </c>
      <c r="N24" s="12">
        <f t="shared" si="5"/>
        <v>5718.75</v>
      </c>
      <c r="O24" s="12">
        <f t="shared" si="6"/>
        <v>5688.5</v>
      </c>
      <c r="P24" s="13">
        <f t="shared" si="7"/>
        <v>5658.25</v>
      </c>
      <c r="Q24" s="12">
        <f t="shared" si="21"/>
        <v>5339.15712</v>
      </c>
      <c r="R24" s="13">
        <f t="shared" si="22"/>
        <v>4398.276196</v>
      </c>
      <c r="S24" s="16">
        <f t="shared" si="8"/>
        <v>940.8809245</v>
      </c>
      <c r="T24" s="12">
        <f t="shared" si="25"/>
        <v>1055.096073</v>
      </c>
      <c r="U24" s="17">
        <f t="shared" si="9"/>
        <v>61.64835165</v>
      </c>
      <c r="V24" s="18">
        <f t="shared" si="10"/>
        <v>92.45512224</v>
      </c>
      <c r="W24" s="17">
        <f t="shared" si="23"/>
        <v>209.5333333</v>
      </c>
      <c r="X24" s="20">
        <f t="shared" si="11"/>
        <v>0.1799404579</v>
      </c>
      <c r="Y24" s="14">
        <f t="shared" si="12"/>
        <v>0</v>
      </c>
      <c r="Z24" s="12">
        <f t="shared" si="13"/>
        <v>42</v>
      </c>
      <c r="AA24" s="18">
        <f t="shared" ref="AA24:AB24" si="39">SUM(Y11:Y24)/14</f>
        <v>80.14285714</v>
      </c>
      <c r="AB24" s="18">
        <f t="shared" si="39"/>
        <v>49.85714286</v>
      </c>
      <c r="AC24" s="17">
        <f t="shared" si="31"/>
        <v>1.607449857</v>
      </c>
      <c r="AD24" s="17">
        <f t="shared" si="32"/>
        <v>61.64835165</v>
      </c>
      <c r="AE24" s="17">
        <f t="shared" si="28"/>
        <v>94.06150583</v>
      </c>
      <c r="AF24" s="18">
        <f t="shared" si="29"/>
        <v>92.45512224</v>
      </c>
      <c r="AG24" s="21" t="str">
        <f t="shared" si="14"/>
        <v>Bearish</v>
      </c>
      <c r="AH24" s="22">
        <f t="shared" si="24"/>
        <v>-0.007252633397</v>
      </c>
      <c r="AI24" s="22">
        <f t="shared" si="15"/>
        <v>0.1429558757</v>
      </c>
      <c r="AJ24" s="12">
        <f t="shared" si="16"/>
        <v>330</v>
      </c>
      <c r="AK24" s="13">
        <f t="shared" si="17"/>
        <v>5680.1</v>
      </c>
      <c r="AL24" s="13">
        <f t="shared" si="18"/>
        <v>6184.587027</v>
      </c>
      <c r="AM24" s="12">
        <f t="shared" si="19"/>
        <v>5162.507232</v>
      </c>
      <c r="AN24" s="13">
        <f t="shared" si="26"/>
        <v>5717.9</v>
      </c>
      <c r="AO24" s="21"/>
      <c r="AP24" s="21"/>
      <c r="AQ24" s="21"/>
      <c r="AR24" s="21"/>
      <c r="AS24" s="22">
        <f>IF(OR(INDICATOR!R24="", ISBLANK(B24), ISBLANK(B25)), "", IF(AND(INDICATOR!R24="OPEN", B25&gt;B24), IF(ABS((B25-B24)/B24)&gt;0.01, 1.25, 1), IF(AND(INDICATOR!R24="HEDGE", B25&lt;B24), IF(ABS((B25-B24)/B24)&gt;0.01, 1.25, 1), IF(AND(INDICATOR!R24="OPEN", B25&lt;B24), -ABS((B25-B24)/B24)*2, IF(AND(INDICATOR!R24="HEDGE", B25&gt;B24), -ABS((B25-B24)/B24)*2, IF(AND(INDICATOR!R24="MONITOR", B25&lt;&gt;B24), IF(ABS((B25-B24)/B24)&gt;0.01, 1, 0.75), 0))))))</f>
        <v>1</v>
      </c>
      <c r="AT24" s="23">
        <f t="shared" si="20"/>
        <v>24</v>
      </c>
    </row>
    <row r="25">
      <c r="A25" s="24">
        <v>45582.0</v>
      </c>
      <c r="B25" s="25">
        <v>5820.0</v>
      </c>
      <c r="C25" s="25">
        <v>5941.0</v>
      </c>
      <c r="D25" s="25">
        <v>5616.0</v>
      </c>
      <c r="E25" s="25">
        <v>2568.0</v>
      </c>
      <c r="F25" s="25">
        <v>46003.0</v>
      </c>
      <c r="G25" s="26"/>
      <c r="H25" s="27"/>
      <c r="I25" s="28"/>
      <c r="J25" s="29">
        <f t="shared" si="1"/>
        <v>5909.375</v>
      </c>
      <c r="K25" s="29">
        <f t="shared" si="2"/>
        <v>5879.583333</v>
      </c>
      <c r="L25" s="29">
        <f t="shared" si="3"/>
        <v>5849.791667</v>
      </c>
      <c r="M25" s="29">
        <f t="shared" si="4"/>
        <v>5792.333333</v>
      </c>
      <c r="N25" s="29">
        <f t="shared" si="5"/>
        <v>5790.208333</v>
      </c>
      <c r="O25" s="29">
        <f t="shared" si="6"/>
        <v>5760.416667</v>
      </c>
      <c r="P25" s="30">
        <f t="shared" si="7"/>
        <v>5730.625</v>
      </c>
      <c r="Q25" s="29">
        <f t="shared" si="21"/>
        <v>5413.132948</v>
      </c>
      <c r="R25" s="30">
        <f t="shared" si="22"/>
        <v>4503.58907</v>
      </c>
      <c r="S25" s="31">
        <f t="shared" si="8"/>
        <v>909.5438777</v>
      </c>
      <c r="T25" s="29">
        <f t="shared" si="25"/>
        <v>1025.985634</v>
      </c>
      <c r="U25" s="32">
        <f t="shared" si="9"/>
        <v>58.4276355</v>
      </c>
      <c r="V25" s="33">
        <f t="shared" si="10"/>
        <v>91.13799234</v>
      </c>
      <c r="W25" s="32">
        <f t="shared" si="23"/>
        <v>329.3333333</v>
      </c>
      <c r="X25" s="34">
        <f t="shared" si="11"/>
        <v>0.2195466098</v>
      </c>
      <c r="Y25" s="35">
        <f t="shared" si="12"/>
        <v>71</v>
      </c>
      <c r="Z25" s="29">
        <f t="shared" si="13"/>
        <v>0</v>
      </c>
      <c r="AA25" s="33">
        <f t="shared" ref="AA25:AB25" si="40">SUM(Y12:Y25)/14</f>
        <v>70.07142857</v>
      </c>
      <c r="AB25" s="33">
        <f t="shared" si="40"/>
        <v>49.85714286</v>
      </c>
      <c r="AC25" s="32">
        <f t="shared" si="31"/>
        <v>1.405444126</v>
      </c>
      <c r="AD25" s="32">
        <f t="shared" si="32"/>
        <v>58.4276355</v>
      </c>
      <c r="AE25" s="32">
        <f t="shared" si="28"/>
        <v>80.10033445</v>
      </c>
      <c r="AF25" s="33">
        <f t="shared" si="29"/>
        <v>91.13799234</v>
      </c>
      <c r="AG25" s="36" t="str">
        <f t="shared" si="14"/>
        <v>Bullish</v>
      </c>
      <c r="AH25" s="37">
        <f t="shared" si="24"/>
        <v>0.01234997391</v>
      </c>
      <c r="AI25" s="37">
        <f t="shared" si="15"/>
        <v>0.05582244636</v>
      </c>
      <c r="AJ25" s="29">
        <f t="shared" si="16"/>
        <v>325</v>
      </c>
      <c r="AK25" s="30">
        <f t="shared" si="17"/>
        <v>5717.9</v>
      </c>
      <c r="AL25" s="30">
        <f t="shared" si="18"/>
        <v>6337.52437</v>
      </c>
      <c r="AM25" s="29">
        <f t="shared" si="19"/>
        <v>5082.17881</v>
      </c>
      <c r="AN25" s="30">
        <f t="shared" si="26"/>
        <v>5854.2</v>
      </c>
      <c r="AO25" s="36"/>
      <c r="AP25" s="36"/>
      <c r="AQ25" s="36"/>
      <c r="AR25" s="36"/>
      <c r="AS25" s="37">
        <f>IF(OR(INDICATOR!R25="", ISBLANK(B25), ISBLANK(B26)), "", IF(AND(INDICATOR!R25="OPEN", B26&gt;B25), IF(ABS((B26-B25)/B25)&gt;0.01, 1.25, 1), IF(AND(INDICATOR!R25="HEDGE", B26&lt;B25), IF(ABS((B26-B25)/B25)&gt;0.01, 1.25, 1), IF(AND(INDICATOR!R25="OPEN", B26&lt;B25), -ABS((B26-B25)/B25)*2, IF(AND(INDICATOR!R25="HEDGE", B26&gt;B25), -ABS((B26-B25)/B25)*2, IF(AND(INDICATOR!R25="MONITOR", B26&lt;&gt;B25), IF(ABS((B26-B25)/B25)&gt;0.01, 1, 0.75), 0))))))</f>
        <v>1</v>
      </c>
      <c r="AT25" s="38">
        <f t="shared" si="20"/>
        <v>25</v>
      </c>
    </row>
    <row r="26">
      <c r="A26" s="7">
        <v>45583.0</v>
      </c>
      <c r="B26" s="8">
        <v>5577.0</v>
      </c>
      <c r="C26" s="8">
        <v>5984.0</v>
      </c>
      <c r="D26" s="8">
        <v>5523.0</v>
      </c>
      <c r="E26" s="8">
        <v>5938.0</v>
      </c>
      <c r="F26" s="8">
        <v>43795.0</v>
      </c>
      <c r="G26" s="9"/>
      <c r="H26" s="10"/>
      <c r="I26" s="11"/>
      <c r="J26" s="12">
        <f t="shared" si="1"/>
        <v>5703.775</v>
      </c>
      <c r="K26" s="12">
        <f t="shared" si="2"/>
        <v>5661.516667</v>
      </c>
      <c r="L26" s="12">
        <f t="shared" si="3"/>
        <v>5619.258333</v>
      </c>
      <c r="M26" s="12">
        <f t="shared" si="4"/>
        <v>5694.666667</v>
      </c>
      <c r="N26" s="12">
        <f t="shared" si="5"/>
        <v>5534.741667</v>
      </c>
      <c r="O26" s="12">
        <f t="shared" si="6"/>
        <v>5492.483333</v>
      </c>
      <c r="P26" s="13">
        <f t="shared" si="7"/>
        <v>5450.225</v>
      </c>
      <c r="Q26" s="12">
        <f t="shared" si="21"/>
        <v>5438.343264</v>
      </c>
      <c r="R26" s="13">
        <f t="shared" si="22"/>
        <v>4583.100991</v>
      </c>
      <c r="S26" s="16">
        <f t="shared" si="8"/>
        <v>855.2422727</v>
      </c>
      <c r="T26" s="12">
        <f t="shared" si="25"/>
        <v>991.8369615</v>
      </c>
      <c r="U26" s="17">
        <f t="shared" si="9"/>
        <v>60.33210332</v>
      </c>
      <c r="V26" s="18">
        <f t="shared" si="10"/>
        <v>77.98148299</v>
      </c>
      <c r="W26" s="17">
        <f t="shared" si="23"/>
        <v>343.1333333</v>
      </c>
      <c r="X26" s="20">
        <f t="shared" si="11"/>
        <v>0.2944334217</v>
      </c>
      <c r="Y26" s="14">
        <f t="shared" si="12"/>
        <v>0</v>
      </c>
      <c r="Z26" s="12">
        <f t="shared" si="13"/>
        <v>243</v>
      </c>
      <c r="AA26" s="18">
        <f t="shared" ref="AA26:AB26" si="41">SUM(Y13:Y26)/14</f>
        <v>70.07142857</v>
      </c>
      <c r="AB26" s="18">
        <f t="shared" si="41"/>
        <v>46.07142857</v>
      </c>
      <c r="AC26" s="17">
        <f t="shared" si="31"/>
        <v>1.520930233</v>
      </c>
      <c r="AD26" s="17">
        <f t="shared" si="32"/>
        <v>60.33210332</v>
      </c>
      <c r="AE26" s="17">
        <f t="shared" si="28"/>
        <v>59.7826087</v>
      </c>
      <c r="AF26" s="18">
        <f t="shared" si="29"/>
        <v>77.98148299</v>
      </c>
      <c r="AG26" s="21" t="str">
        <f t="shared" si="14"/>
        <v>Bearish</v>
      </c>
      <c r="AH26" s="22">
        <f t="shared" si="24"/>
        <v>-0.04175257732</v>
      </c>
      <c r="AI26" s="22">
        <f t="shared" si="15"/>
        <v>0.1355862541</v>
      </c>
      <c r="AJ26" s="12">
        <f t="shared" si="16"/>
        <v>461</v>
      </c>
      <c r="AK26" s="13">
        <f t="shared" si="17"/>
        <v>5777.75</v>
      </c>
      <c r="AL26" s="13">
        <f t="shared" si="18"/>
        <v>6617.424669</v>
      </c>
      <c r="AM26" s="12">
        <f t="shared" si="19"/>
        <v>4916.261967</v>
      </c>
      <c r="AN26" s="13">
        <f t="shared" si="26"/>
        <v>6013</v>
      </c>
      <c r="AO26" s="21"/>
      <c r="AP26" s="21"/>
      <c r="AQ26" s="21"/>
      <c r="AR26" s="21"/>
      <c r="AS26" s="22">
        <f>IF(OR(INDICATOR!R26="", ISBLANK(B26), ISBLANK(B27)), "", IF(AND(INDICATOR!R26="OPEN", B27&gt;B26), IF(ABS((B27-B26)/B26)&gt;0.01, 1.25, 1), IF(AND(INDICATOR!R26="HEDGE", B27&lt;B26), IF(ABS((B27-B26)/B26)&gt;0.01, 1.25, 1), IF(AND(INDICATOR!R26="OPEN", B27&lt;B26), -ABS((B27-B26)/B26)*2, IF(AND(INDICATOR!R26="HEDGE", B27&gt;B26), -ABS((B27-B26)/B26)*2, IF(AND(INDICATOR!R26="MONITOR", B27&lt;&gt;B26), IF(ABS((B27-B26)/B26)&gt;0.01, 1, 0.75), 0))))))</f>
        <v>0.75</v>
      </c>
      <c r="AT26" s="23">
        <f t="shared" si="20"/>
        <v>26</v>
      </c>
    </row>
    <row r="27">
      <c r="A27" s="24">
        <v>45586.0</v>
      </c>
      <c r="B27" s="25">
        <v>5602.0</v>
      </c>
      <c r="C27" s="25">
        <v>5687.0</v>
      </c>
      <c r="D27" s="25">
        <v>5500.0</v>
      </c>
      <c r="E27" s="25">
        <v>4107.0</v>
      </c>
      <c r="F27" s="25">
        <v>42998.0</v>
      </c>
      <c r="G27" s="26"/>
      <c r="H27" s="27"/>
      <c r="I27" s="28"/>
      <c r="J27" s="29">
        <f t="shared" si="1"/>
        <v>5653.425</v>
      </c>
      <c r="K27" s="29">
        <f t="shared" si="2"/>
        <v>5636.283333</v>
      </c>
      <c r="L27" s="29">
        <f t="shared" si="3"/>
        <v>5619.141667</v>
      </c>
      <c r="M27" s="29">
        <f t="shared" si="4"/>
        <v>5596.333333</v>
      </c>
      <c r="N27" s="29">
        <f t="shared" si="5"/>
        <v>5584.858333</v>
      </c>
      <c r="O27" s="29">
        <f t="shared" si="6"/>
        <v>5567.716667</v>
      </c>
      <c r="P27" s="30">
        <f t="shared" si="7"/>
        <v>5550.575</v>
      </c>
      <c r="Q27" s="29">
        <f t="shared" si="21"/>
        <v>5463.521223</v>
      </c>
      <c r="R27" s="30">
        <f t="shared" si="22"/>
        <v>4658.574991</v>
      </c>
      <c r="S27" s="31">
        <f t="shared" si="8"/>
        <v>804.9462315</v>
      </c>
      <c r="T27" s="29">
        <f t="shared" si="25"/>
        <v>954.4588155</v>
      </c>
      <c r="U27" s="32">
        <f t="shared" si="9"/>
        <v>66.35883905</v>
      </c>
      <c r="V27" s="33">
        <f t="shared" si="10"/>
        <v>67.25195095</v>
      </c>
      <c r="W27" s="32">
        <f t="shared" si="23"/>
        <v>424.4666667</v>
      </c>
      <c r="X27" s="34">
        <f t="shared" si="11"/>
        <v>0.3506220639</v>
      </c>
      <c r="Y27" s="35">
        <f t="shared" si="12"/>
        <v>25</v>
      </c>
      <c r="Z27" s="29">
        <f t="shared" si="13"/>
        <v>0</v>
      </c>
      <c r="AA27" s="33">
        <f t="shared" ref="AA27:AB27" si="42">SUM(Y14:Y27)/14</f>
        <v>71.85714286</v>
      </c>
      <c r="AB27" s="33">
        <f t="shared" si="42"/>
        <v>36.42857143</v>
      </c>
      <c r="AC27" s="32">
        <f t="shared" si="31"/>
        <v>1.97254902</v>
      </c>
      <c r="AD27" s="32">
        <f t="shared" si="32"/>
        <v>66.35883905</v>
      </c>
      <c r="AE27" s="32">
        <f t="shared" si="28"/>
        <v>61.8729097</v>
      </c>
      <c r="AF27" s="33">
        <f t="shared" si="29"/>
        <v>67.25195095</v>
      </c>
      <c r="AG27" s="36" t="str">
        <f t="shared" si="14"/>
        <v>Bullish</v>
      </c>
      <c r="AH27" s="37">
        <f t="shared" si="24"/>
        <v>0.00448269679</v>
      </c>
      <c r="AI27" s="37">
        <f t="shared" si="15"/>
        <v>0.09551607051</v>
      </c>
      <c r="AJ27" s="29">
        <f t="shared" si="16"/>
        <v>187</v>
      </c>
      <c r="AK27" s="30">
        <f t="shared" si="17"/>
        <v>5854.2</v>
      </c>
      <c r="AL27" s="30">
        <f t="shared" si="18"/>
        <v>6867.345912</v>
      </c>
      <c r="AM27" s="29">
        <f t="shared" si="19"/>
        <v>4814.734226</v>
      </c>
      <c r="AN27" s="30">
        <f t="shared" si="26"/>
        <v>6212.7</v>
      </c>
      <c r="AO27" s="36"/>
      <c r="AP27" s="36"/>
      <c r="AQ27" s="36"/>
      <c r="AR27" s="36"/>
      <c r="AS27" s="37">
        <f>IF(OR(INDICATOR!R27="", ISBLANK(B27), ISBLANK(B28)), "", IF(AND(INDICATOR!R27="OPEN", B28&gt;B27), IF(ABS((B28-B27)/B27)&gt;0.01, 1.25, 1), IF(AND(INDICATOR!R27="HEDGE", B28&lt;B27), IF(ABS((B28-B27)/B27)&gt;0.01, 1.25, 1), IF(AND(INDICATOR!R27="OPEN", B28&lt;B27), -ABS((B28-B27)/B27)*2, IF(AND(INDICATOR!R27="HEDGE", B28&gt;B27), -ABS((B28-B27)/B27)*2, IF(AND(INDICATOR!R27="MONITOR", B28&lt;&gt;B27), IF(ABS((B28-B27)/B27)&gt;0.01, 1, 0.75), 0))))))</f>
        <v>1</v>
      </c>
      <c r="AT27" s="38">
        <f t="shared" si="20"/>
        <v>27</v>
      </c>
    </row>
    <row r="28">
      <c r="A28" s="7">
        <v>45587.0</v>
      </c>
      <c r="B28" s="8">
        <v>5448.0</v>
      </c>
      <c r="C28" s="8">
        <v>5641.0</v>
      </c>
      <c r="D28" s="8">
        <v>5338.0</v>
      </c>
      <c r="E28" s="8">
        <v>4899.0</v>
      </c>
      <c r="F28" s="8">
        <v>42111.0</v>
      </c>
      <c r="G28" s="9"/>
      <c r="H28" s="10"/>
      <c r="I28" s="11"/>
      <c r="J28" s="12">
        <f t="shared" si="1"/>
        <v>5531.325</v>
      </c>
      <c r="K28" s="12">
        <f t="shared" si="2"/>
        <v>5503.55</v>
      </c>
      <c r="L28" s="12">
        <f t="shared" si="3"/>
        <v>5475.775</v>
      </c>
      <c r="M28" s="12">
        <f t="shared" si="4"/>
        <v>5475.666667</v>
      </c>
      <c r="N28" s="12">
        <f t="shared" si="5"/>
        <v>5420.225</v>
      </c>
      <c r="O28" s="12">
        <f t="shared" si="6"/>
        <v>5392.45</v>
      </c>
      <c r="P28" s="13">
        <f t="shared" si="7"/>
        <v>5364.675</v>
      </c>
      <c r="Q28" s="12">
        <f t="shared" si="21"/>
        <v>5461.133343</v>
      </c>
      <c r="R28" s="13">
        <f t="shared" si="22"/>
        <v>4717.050918</v>
      </c>
      <c r="S28" s="16">
        <f t="shared" si="8"/>
        <v>744.0824245</v>
      </c>
      <c r="T28" s="12">
        <f t="shared" si="25"/>
        <v>912.3835373</v>
      </c>
      <c r="U28" s="17">
        <f t="shared" si="9"/>
        <v>66.09724047</v>
      </c>
      <c r="V28" s="18">
        <f t="shared" si="10"/>
        <v>56.88405797</v>
      </c>
      <c r="W28" s="17">
        <f t="shared" si="23"/>
        <v>202.4666667</v>
      </c>
      <c r="X28" s="20">
        <f t="shared" si="11"/>
        <v>0.3828299633</v>
      </c>
      <c r="Y28" s="14">
        <f t="shared" si="12"/>
        <v>0</v>
      </c>
      <c r="Z28" s="12">
        <f t="shared" si="13"/>
        <v>154</v>
      </c>
      <c r="AA28" s="18">
        <f t="shared" ref="AA28:AB28" si="43">SUM(Y15:Y28)/14</f>
        <v>71.85714286</v>
      </c>
      <c r="AB28" s="18">
        <f t="shared" si="43"/>
        <v>36.85714286</v>
      </c>
      <c r="AC28" s="17">
        <f t="shared" si="31"/>
        <v>1.949612403</v>
      </c>
      <c r="AD28" s="17">
        <f t="shared" si="32"/>
        <v>66.09724047</v>
      </c>
      <c r="AE28" s="17">
        <f t="shared" si="28"/>
        <v>48.99665552</v>
      </c>
      <c r="AF28" s="18">
        <f t="shared" si="29"/>
        <v>56.88405797</v>
      </c>
      <c r="AG28" s="21" t="str">
        <f t="shared" si="14"/>
        <v>Bearish</v>
      </c>
      <c r="AH28" s="22">
        <f t="shared" si="24"/>
        <v>-0.02749018208</v>
      </c>
      <c r="AI28" s="22">
        <f t="shared" si="15"/>
        <v>0.1163353993</v>
      </c>
      <c r="AJ28" s="12">
        <f t="shared" si="16"/>
        <v>303</v>
      </c>
      <c r="AK28" s="13">
        <f t="shared" si="17"/>
        <v>5923.65</v>
      </c>
      <c r="AL28" s="13">
        <f t="shared" si="18"/>
        <v>7042.986102</v>
      </c>
      <c r="AM28" s="12">
        <f t="shared" si="19"/>
        <v>4775.23539</v>
      </c>
      <c r="AN28" s="13">
        <f t="shared" si="26"/>
        <v>6449.15</v>
      </c>
      <c r="AO28" s="21"/>
      <c r="AP28" s="21"/>
      <c r="AQ28" s="21"/>
      <c r="AR28" s="21"/>
      <c r="AS28" s="22">
        <f>IF(OR(INDICATOR!R28="", ISBLANK(B28), ISBLANK(B29)), "", IF(AND(INDICATOR!R28="OPEN", B29&gt;B28), IF(ABS((B29-B28)/B28)&gt;0.01, 1.25, 1), IF(AND(INDICATOR!R28="HEDGE", B29&lt;B28), IF(ABS((B29-B28)/B28)&gt;0.01, 1.25, 1), IF(AND(INDICATOR!R28="OPEN", B29&lt;B28), -ABS((B29-B28)/B28)*2, IF(AND(INDICATOR!R28="HEDGE", B29&gt;B28), -ABS((B29-B28)/B28)*2, IF(AND(INDICATOR!R28="MONITOR", B29&lt;&gt;B28), IF(ABS((B29-B28)/B28)&gt;0.01, 1, 0.75), 0))))))</f>
        <v>1</v>
      </c>
      <c r="AT28" s="23">
        <f t="shared" si="20"/>
        <v>28</v>
      </c>
    </row>
    <row r="29">
      <c r="A29" s="24">
        <v>45588.0</v>
      </c>
      <c r="B29" s="25">
        <v>5380.0</v>
      </c>
      <c r="C29" s="25">
        <v>5524.0</v>
      </c>
      <c r="D29" s="25">
        <v>5323.0</v>
      </c>
      <c r="E29" s="25">
        <v>4094.0</v>
      </c>
      <c r="F29" s="25">
        <v>41500.0</v>
      </c>
      <c r="G29" s="26"/>
      <c r="H29" s="27"/>
      <c r="I29" s="28"/>
      <c r="J29" s="29">
        <f t="shared" si="1"/>
        <v>5435.275</v>
      </c>
      <c r="K29" s="29">
        <f t="shared" si="2"/>
        <v>5416.85</v>
      </c>
      <c r="L29" s="29">
        <f t="shared" si="3"/>
        <v>5398.425</v>
      </c>
      <c r="M29" s="29">
        <f t="shared" si="4"/>
        <v>5409</v>
      </c>
      <c r="N29" s="29">
        <f t="shared" si="5"/>
        <v>5361.575</v>
      </c>
      <c r="O29" s="29">
        <f t="shared" si="6"/>
        <v>5343.15</v>
      </c>
      <c r="P29" s="30">
        <f t="shared" si="7"/>
        <v>5324.725</v>
      </c>
      <c r="Q29" s="29">
        <f t="shared" si="21"/>
        <v>5448.65129</v>
      </c>
      <c r="R29" s="30">
        <f t="shared" si="22"/>
        <v>4766.158257</v>
      </c>
      <c r="S29" s="31">
        <f t="shared" si="8"/>
        <v>682.4930324</v>
      </c>
      <c r="T29" s="29">
        <f t="shared" si="25"/>
        <v>866.4054363</v>
      </c>
      <c r="U29" s="32">
        <f t="shared" si="9"/>
        <v>60.85790885</v>
      </c>
      <c r="V29" s="33">
        <f t="shared" si="10"/>
        <v>51.393534</v>
      </c>
      <c r="W29" s="32">
        <f t="shared" si="23"/>
        <v>289.4</v>
      </c>
      <c r="X29" s="34">
        <f t="shared" si="11"/>
        <v>0.4153523207</v>
      </c>
      <c r="Y29" s="35">
        <f t="shared" si="12"/>
        <v>0</v>
      </c>
      <c r="Z29" s="29">
        <f t="shared" si="13"/>
        <v>68</v>
      </c>
      <c r="AA29" s="33">
        <f t="shared" ref="AA29:AB29" si="44">SUM(Y16:Y29)/14</f>
        <v>64.85714286</v>
      </c>
      <c r="AB29" s="33">
        <f t="shared" si="44"/>
        <v>41.71428571</v>
      </c>
      <c r="AC29" s="32">
        <f t="shared" si="31"/>
        <v>1.554794521</v>
      </c>
      <c r="AD29" s="32">
        <f t="shared" si="32"/>
        <v>60.85790885</v>
      </c>
      <c r="AE29" s="32">
        <f t="shared" si="28"/>
        <v>43.31103679</v>
      </c>
      <c r="AF29" s="33">
        <f t="shared" si="29"/>
        <v>51.393534</v>
      </c>
      <c r="AG29" s="36" t="str">
        <f t="shared" si="14"/>
        <v>Bearish</v>
      </c>
      <c r="AH29" s="37">
        <f t="shared" si="24"/>
        <v>-0.01248164464</v>
      </c>
      <c r="AI29" s="37">
        <f t="shared" si="15"/>
        <v>0.09865060241</v>
      </c>
      <c r="AJ29" s="29">
        <f t="shared" si="16"/>
        <v>201</v>
      </c>
      <c r="AK29" s="30">
        <f t="shared" si="17"/>
        <v>6013</v>
      </c>
      <c r="AL29" s="30">
        <f t="shared" si="18"/>
        <v>7245.744418</v>
      </c>
      <c r="AM29" s="29">
        <f t="shared" si="19"/>
        <v>4748.230914</v>
      </c>
      <c r="AN29" s="30">
        <f t="shared" si="26"/>
        <v>6641.4</v>
      </c>
      <c r="AO29" s="36"/>
      <c r="AP29" s="36"/>
      <c r="AQ29" s="36"/>
      <c r="AR29" s="36"/>
      <c r="AS29" s="37">
        <f>IF(OR(INDICATOR!R29="", ISBLANK(B29), ISBLANK(B30)), "", IF(AND(INDICATOR!R29="OPEN", B30&gt;B29), IF(ABS((B30-B29)/B29)&gt;0.01, 1.25, 1), IF(AND(INDICATOR!R29="HEDGE", B30&lt;B29), IF(ABS((B30-B29)/B29)&gt;0.01, 1.25, 1), IF(AND(INDICATOR!R29="OPEN", B30&lt;B29), -ABS((B30-B29)/B29)*2, IF(AND(INDICATOR!R29="HEDGE", B30&gt;B29), -ABS((B30-B29)/B29)*2, IF(AND(INDICATOR!R29="MONITOR", B30&lt;&gt;B29), IF(ABS((B30-B29)/B29)&gt;0.01, 1, 0.75), 0))))))</f>
        <v>1</v>
      </c>
      <c r="AT29" s="38">
        <f t="shared" si="20"/>
        <v>29</v>
      </c>
    </row>
    <row r="30">
      <c r="A30" s="7">
        <v>45589.0</v>
      </c>
      <c r="B30" s="8">
        <v>5175.0</v>
      </c>
      <c r="C30" s="8">
        <v>5476.0</v>
      </c>
      <c r="D30" s="8">
        <v>5162.0</v>
      </c>
      <c r="E30" s="8">
        <v>5293.0</v>
      </c>
      <c r="F30" s="8">
        <v>41089.0</v>
      </c>
      <c r="G30" s="9"/>
      <c r="H30" s="10"/>
      <c r="I30" s="11"/>
      <c r="J30" s="12">
        <f t="shared" si="1"/>
        <v>5261.35</v>
      </c>
      <c r="K30" s="12">
        <f t="shared" si="2"/>
        <v>5232.566667</v>
      </c>
      <c r="L30" s="12">
        <f t="shared" si="3"/>
        <v>5203.783333</v>
      </c>
      <c r="M30" s="12">
        <f t="shared" si="4"/>
        <v>5271</v>
      </c>
      <c r="N30" s="12">
        <f t="shared" si="5"/>
        <v>5146.216667</v>
      </c>
      <c r="O30" s="12">
        <f t="shared" si="6"/>
        <v>5117.433333</v>
      </c>
      <c r="P30" s="13">
        <f t="shared" si="7"/>
        <v>5088.65</v>
      </c>
      <c r="Q30" s="12">
        <f t="shared" si="21"/>
        <v>5406.551091</v>
      </c>
      <c r="R30" s="13">
        <f t="shared" si="22"/>
        <v>4796.442831</v>
      </c>
      <c r="S30" s="16">
        <f t="shared" si="8"/>
        <v>610.1082604</v>
      </c>
      <c r="T30" s="12">
        <f t="shared" si="25"/>
        <v>815.1460011</v>
      </c>
      <c r="U30" s="17">
        <f t="shared" si="9"/>
        <v>52.03647416</v>
      </c>
      <c r="V30" s="18">
        <f t="shared" si="10"/>
        <v>38.6851778</v>
      </c>
      <c r="W30" s="17">
        <f t="shared" si="23"/>
        <v>216.0666667</v>
      </c>
      <c r="X30" s="20">
        <f t="shared" si="11"/>
        <v>0.4315674207</v>
      </c>
      <c r="Y30" s="14">
        <f t="shared" si="12"/>
        <v>0</v>
      </c>
      <c r="Z30" s="12">
        <f t="shared" si="13"/>
        <v>205</v>
      </c>
      <c r="AA30" s="18">
        <f t="shared" ref="AA30:AB30" si="45">SUM(Y17:Y30)/14</f>
        <v>61.14285714</v>
      </c>
      <c r="AB30" s="18">
        <f t="shared" si="45"/>
        <v>56.35714286</v>
      </c>
      <c r="AC30" s="17">
        <f t="shared" si="31"/>
        <v>1.084917617</v>
      </c>
      <c r="AD30" s="17">
        <f t="shared" si="32"/>
        <v>52.03647416</v>
      </c>
      <c r="AE30" s="17">
        <f t="shared" si="28"/>
        <v>23.74784111</v>
      </c>
      <c r="AF30" s="18">
        <f t="shared" si="29"/>
        <v>38.6851778</v>
      </c>
      <c r="AG30" s="21" t="str">
        <f t="shared" si="14"/>
        <v>Bearish</v>
      </c>
      <c r="AH30" s="22">
        <f t="shared" si="24"/>
        <v>-0.03810408922</v>
      </c>
      <c r="AI30" s="22">
        <f t="shared" si="15"/>
        <v>0.1288179318</v>
      </c>
      <c r="AJ30" s="12">
        <f t="shared" si="16"/>
        <v>314</v>
      </c>
      <c r="AK30" s="13">
        <f t="shared" si="17"/>
        <v>6104.3</v>
      </c>
      <c r="AL30" s="13">
        <f t="shared" si="18"/>
        <v>7404.618438</v>
      </c>
      <c r="AM30" s="12">
        <f t="shared" si="19"/>
        <v>4770.201432</v>
      </c>
      <c r="AN30" s="13">
        <f t="shared" si="26"/>
        <v>6844.25</v>
      </c>
      <c r="AO30" s="21"/>
      <c r="AP30" s="21"/>
      <c r="AQ30" s="21"/>
      <c r="AR30" s="21"/>
      <c r="AS30" s="22">
        <f>IF(OR(INDICATOR!R30="", ISBLANK(B30), ISBLANK(B31)), "", IF(AND(INDICATOR!R30="OPEN", B31&gt;B30), IF(ABS((B31-B30)/B30)&gt;0.01, 1.25, 1), IF(AND(INDICATOR!R30="HEDGE", B31&lt;B30), IF(ABS((B31-B30)/B30)&gt;0.01, 1.25, 1), IF(AND(INDICATOR!R30="OPEN", B31&lt;B30), -ABS((B31-B30)/B30)*2, IF(AND(INDICATOR!R30="HEDGE", B31&gt;B30), -ABS((B31-B30)/B30)*2, IF(AND(INDICATOR!R30="MONITOR", B31&lt;&gt;B30), IF(ABS((B31-B30)/B30)&gt;0.01, 1, 0.75), 0))))))</f>
        <v>1.25</v>
      </c>
      <c r="AT30" s="23">
        <f t="shared" si="20"/>
        <v>30</v>
      </c>
    </row>
    <row r="31">
      <c r="A31" s="24">
        <v>45590.0</v>
      </c>
      <c r="B31" s="25">
        <v>5232.0</v>
      </c>
      <c r="C31" s="25">
        <v>5380.0</v>
      </c>
      <c r="D31" s="25">
        <v>4924.0</v>
      </c>
      <c r="E31" s="25">
        <v>6642.0</v>
      </c>
      <c r="F31" s="25">
        <v>40236.0</v>
      </c>
      <c r="G31" s="26"/>
      <c r="H31" s="27"/>
      <c r="I31" s="28"/>
      <c r="J31" s="29">
        <f t="shared" si="1"/>
        <v>5357.4</v>
      </c>
      <c r="K31" s="29">
        <f t="shared" si="2"/>
        <v>5315.6</v>
      </c>
      <c r="L31" s="29">
        <f t="shared" si="3"/>
        <v>5273.8</v>
      </c>
      <c r="M31" s="29">
        <f t="shared" si="4"/>
        <v>5178.666667</v>
      </c>
      <c r="N31" s="29">
        <f t="shared" si="5"/>
        <v>5190.2</v>
      </c>
      <c r="O31" s="29">
        <f t="shared" si="6"/>
        <v>5148.4</v>
      </c>
      <c r="P31" s="30">
        <f t="shared" si="7"/>
        <v>5106.6</v>
      </c>
      <c r="Q31" s="29">
        <f t="shared" si="21"/>
        <v>5379.697077</v>
      </c>
      <c r="R31" s="30">
        <f t="shared" si="22"/>
        <v>4828.706325</v>
      </c>
      <c r="S31" s="31">
        <f t="shared" si="8"/>
        <v>550.9907524</v>
      </c>
      <c r="T31" s="29">
        <f t="shared" si="25"/>
        <v>762.3149514</v>
      </c>
      <c r="U31" s="32">
        <f t="shared" si="9"/>
        <v>56.1500615</v>
      </c>
      <c r="V31" s="33">
        <f t="shared" si="10"/>
        <v>29.85764973</v>
      </c>
      <c r="W31" s="32">
        <f t="shared" si="23"/>
        <v>332.9333333</v>
      </c>
      <c r="X31" s="34">
        <f t="shared" si="11"/>
        <v>0.4348285524</v>
      </c>
      <c r="Y31" s="35">
        <f t="shared" si="12"/>
        <v>57</v>
      </c>
      <c r="Z31" s="29">
        <f t="shared" si="13"/>
        <v>0</v>
      </c>
      <c r="AA31" s="33">
        <f t="shared" ref="AA31:AB31" si="46">SUM(Y18:Y31)/14</f>
        <v>65.21428571</v>
      </c>
      <c r="AB31" s="33">
        <f t="shared" si="46"/>
        <v>50.92857143</v>
      </c>
      <c r="AC31" s="32">
        <f t="shared" si="31"/>
        <v>1.280504909</v>
      </c>
      <c r="AD31" s="32">
        <f t="shared" si="32"/>
        <v>56.1500615</v>
      </c>
      <c r="AE31" s="32">
        <f t="shared" si="28"/>
        <v>22.51407129</v>
      </c>
      <c r="AF31" s="33">
        <f t="shared" si="29"/>
        <v>29.85764973</v>
      </c>
      <c r="AG31" s="36" t="str">
        <f t="shared" si="14"/>
        <v>Bullish</v>
      </c>
      <c r="AH31" s="37">
        <f t="shared" si="24"/>
        <v>0.01101449275</v>
      </c>
      <c r="AI31" s="37">
        <f t="shared" si="15"/>
        <v>0.1650760513</v>
      </c>
      <c r="AJ31" s="29">
        <f t="shared" si="16"/>
        <v>456</v>
      </c>
      <c r="AK31" s="30">
        <f t="shared" si="17"/>
        <v>6212.7</v>
      </c>
      <c r="AL31" s="30">
        <f t="shared" si="18"/>
        <v>7546.109779</v>
      </c>
      <c r="AM31" s="29">
        <f t="shared" si="19"/>
        <v>4844.650432</v>
      </c>
      <c r="AN31" s="30">
        <f t="shared" si="26"/>
        <v>7039.45</v>
      </c>
      <c r="AO31" s="36"/>
      <c r="AP31" s="36"/>
      <c r="AQ31" s="36"/>
      <c r="AR31" s="36"/>
      <c r="AS31" s="37">
        <f>IF(OR(INDICATOR!R31="", ISBLANK(B31), ISBLANK(B32)), "", IF(AND(INDICATOR!R31="OPEN", B32&gt;B31), IF(ABS((B32-B31)/B31)&gt;0.01, 1.25, 1), IF(AND(INDICATOR!R31="HEDGE", B32&lt;B31), IF(ABS((B32-B31)/B31)&gt;0.01, 1.25, 1), IF(AND(INDICATOR!R31="OPEN", B32&lt;B31), -ABS((B32-B31)/B31)*2, IF(AND(INDICATOR!R31="HEDGE", B32&gt;B31), -ABS((B32-B31)/B31)*2, IF(AND(INDICATOR!R31="MONITOR", B32&lt;&gt;B31), IF(ABS((B32-B31)/B31)&gt;0.01, 1, 0.75), 0))))))</f>
        <v>1</v>
      </c>
      <c r="AT31" s="38">
        <f t="shared" si="20"/>
        <v>31</v>
      </c>
    </row>
    <row r="32">
      <c r="A32" s="7">
        <v>45593.0</v>
      </c>
      <c r="B32" s="8">
        <v>5456.0</v>
      </c>
      <c r="C32" s="8">
        <v>5481.0</v>
      </c>
      <c r="D32" s="8">
        <v>5200.0</v>
      </c>
      <c r="E32" s="8">
        <v>4624.0</v>
      </c>
      <c r="F32" s="8">
        <v>39517.0</v>
      </c>
      <c r="G32" s="9"/>
      <c r="H32" s="10"/>
      <c r="I32" s="11"/>
      <c r="J32" s="12">
        <f t="shared" si="1"/>
        <v>5533.275</v>
      </c>
      <c r="K32" s="12">
        <f t="shared" si="2"/>
        <v>5507.516667</v>
      </c>
      <c r="L32" s="12">
        <f t="shared" si="3"/>
        <v>5481.758333</v>
      </c>
      <c r="M32" s="12">
        <f t="shared" si="4"/>
        <v>5379</v>
      </c>
      <c r="N32" s="12">
        <f t="shared" si="5"/>
        <v>5430.241667</v>
      </c>
      <c r="O32" s="12">
        <f t="shared" si="6"/>
        <v>5404.483333</v>
      </c>
      <c r="P32" s="13">
        <f t="shared" si="7"/>
        <v>5378.725</v>
      </c>
      <c r="Q32" s="12">
        <f t="shared" si="21"/>
        <v>5391.435989</v>
      </c>
      <c r="R32" s="13">
        <f t="shared" si="22"/>
        <v>4875.172523</v>
      </c>
      <c r="S32" s="16">
        <f t="shared" si="8"/>
        <v>516.2634654</v>
      </c>
      <c r="T32" s="12">
        <f t="shared" si="25"/>
        <v>713.1046542</v>
      </c>
      <c r="U32" s="17">
        <f t="shared" si="9"/>
        <v>59.51164111</v>
      </c>
      <c r="V32" s="18">
        <f t="shared" si="10"/>
        <v>31.05849755</v>
      </c>
      <c r="W32" s="17">
        <f t="shared" si="23"/>
        <v>432.6666667</v>
      </c>
      <c r="X32" s="20">
        <f t="shared" si="11"/>
        <v>0.4518025474</v>
      </c>
      <c r="Y32" s="14">
        <f t="shared" si="12"/>
        <v>224</v>
      </c>
      <c r="Z32" s="12">
        <f t="shared" si="13"/>
        <v>0</v>
      </c>
      <c r="AA32" s="18">
        <f t="shared" ref="AA32:AB32" si="47">SUM(Y19:Y32)/14</f>
        <v>74.85714286</v>
      </c>
      <c r="AB32" s="18">
        <f t="shared" si="47"/>
        <v>50.92857143</v>
      </c>
      <c r="AC32" s="17">
        <f t="shared" si="31"/>
        <v>1.469845722</v>
      </c>
      <c r="AD32" s="17">
        <f t="shared" si="32"/>
        <v>59.51164111</v>
      </c>
      <c r="AE32" s="17">
        <f t="shared" si="28"/>
        <v>46.91358025</v>
      </c>
      <c r="AF32" s="18">
        <f t="shared" si="29"/>
        <v>31.05849755</v>
      </c>
      <c r="AG32" s="21" t="str">
        <f t="shared" si="14"/>
        <v>Bullish</v>
      </c>
      <c r="AH32" s="22">
        <f t="shared" si="24"/>
        <v>0.04281345566</v>
      </c>
      <c r="AI32" s="22">
        <f t="shared" si="15"/>
        <v>0.1170129311</v>
      </c>
      <c r="AJ32" s="12">
        <f t="shared" si="16"/>
        <v>281</v>
      </c>
      <c r="AK32" s="13">
        <f t="shared" si="17"/>
        <v>6338.9</v>
      </c>
      <c r="AL32" s="13">
        <f t="shared" si="18"/>
        <v>7752.504032</v>
      </c>
      <c r="AM32" s="12">
        <f t="shared" si="19"/>
        <v>4888.572864</v>
      </c>
      <c r="AN32" s="13">
        <f t="shared" si="26"/>
        <v>7252.5</v>
      </c>
      <c r="AO32" s="21"/>
      <c r="AP32" s="21"/>
      <c r="AQ32" s="21"/>
      <c r="AR32" s="21"/>
      <c r="AS32" s="22">
        <f>IF(OR(INDICATOR!R32="", ISBLANK(B32), ISBLANK(B33)), "", IF(AND(INDICATOR!R32="OPEN", B33&gt;B32), IF(ABS((B33-B32)/B32)&gt;0.01, 1.25, 1), IF(AND(INDICATOR!R32="HEDGE", B33&lt;B32), IF(ABS((B33-B32)/B32)&gt;0.01, 1.25, 1), IF(AND(INDICATOR!R32="OPEN", B33&lt;B32), -ABS((B33-B32)/B32)*2, IF(AND(INDICATOR!R32="HEDGE", B33&gt;B32), -ABS((B33-B32)/B32)*2, IF(AND(INDICATOR!R32="MONITOR", B33&lt;&gt;B32), IF(ABS((B33-B32)/B32)&gt;0.01, 1, 0.75), 0))))))</f>
        <v>1</v>
      </c>
      <c r="AT32" s="23">
        <f t="shared" si="20"/>
        <v>32</v>
      </c>
    </row>
    <row r="33">
      <c r="A33" s="24">
        <v>45594.0</v>
      </c>
      <c r="B33" s="25">
        <v>5795.0</v>
      </c>
      <c r="C33" s="25">
        <v>5826.0</v>
      </c>
      <c r="D33" s="25">
        <v>5450.0</v>
      </c>
      <c r="E33" s="25">
        <v>5082.0</v>
      </c>
      <c r="F33" s="25">
        <v>38952.0</v>
      </c>
      <c r="G33" s="26"/>
      <c r="H33" s="27"/>
      <c r="I33" s="28"/>
      <c r="J33" s="29">
        <f t="shared" si="1"/>
        <v>5898.4</v>
      </c>
      <c r="K33" s="29">
        <f t="shared" si="2"/>
        <v>5863.933333</v>
      </c>
      <c r="L33" s="29">
        <f t="shared" si="3"/>
        <v>5829.466667</v>
      </c>
      <c r="M33" s="29">
        <f t="shared" si="4"/>
        <v>5690.333333</v>
      </c>
      <c r="N33" s="29">
        <f t="shared" si="5"/>
        <v>5760.533333</v>
      </c>
      <c r="O33" s="29">
        <f t="shared" si="6"/>
        <v>5726.066667</v>
      </c>
      <c r="P33" s="30">
        <f t="shared" si="7"/>
        <v>5691.6</v>
      </c>
      <c r="Q33" s="29">
        <f t="shared" si="21"/>
        <v>5453.52276</v>
      </c>
      <c r="R33" s="30">
        <f t="shared" si="22"/>
        <v>4943.307892</v>
      </c>
      <c r="S33" s="31">
        <f t="shared" si="8"/>
        <v>510.2148677</v>
      </c>
      <c r="T33" s="29">
        <f t="shared" si="25"/>
        <v>672.5266969</v>
      </c>
      <c r="U33" s="32">
        <f t="shared" si="9"/>
        <v>61.375948</v>
      </c>
      <c r="V33" s="33">
        <f t="shared" si="10"/>
        <v>48.74513723</v>
      </c>
      <c r="W33" s="32">
        <f t="shared" si="23"/>
        <v>293.6666667</v>
      </c>
      <c r="X33" s="34">
        <f t="shared" si="11"/>
        <v>0.4599156544</v>
      </c>
      <c r="Y33" s="35">
        <f t="shared" si="12"/>
        <v>339</v>
      </c>
      <c r="Z33" s="29">
        <f t="shared" si="13"/>
        <v>0</v>
      </c>
      <c r="AA33" s="33">
        <f t="shared" ref="AA33:AB33" si="48">SUM(Y20:Y33)/14</f>
        <v>80.92857143</v>
      </c>
      <c r="AB33" s="33">
        <f t="shared" si="48"/>
        <v>50.92857143</v>
      </c>
      <c r="AC33" s="32">
        <f t="shared" si="31"/>
        <v>1.589060309</v>
      </c>
      <c r="AD33" s="32">
        <f t="shared" si="32"/>
        <v>61.375948</v>
      </c>
      <c r="AE33" s="32">
        <f t="shared" si="28"/>
        <v>76.80776014</v>
      </c>
      <c r="AF33" s="33">
        <f t="shared" si="29"/>
        <v>48.74513723</v>
      </c>
      <c r="AG33" s="36" t="str">
        <f t="shared" si="14"/>
        <v>Bullish</v>
      </c>
      <c r="AH33" s="37">
        <f t="shared" si="24"/>
        <v>0.06213343109</v>
      </c>
      <c r="AI33" s="37">
        <f t="shared" si="15"/>
        <v>0.1304682686</v>
      </c>
      <c r="AJ33" s="29">
        <f t="shared" si="16"/>
        <v>376</v>
      </c>
      <c r="AK33" s="30">
        <f t="shared" si="17"/>
        <v>6449.15</v>
      </c>
      <c r="AL33" s="30">
        <f t="shared" si="18"/>
        <v>7913.166158</v>
      </c>
      <c r="AM33" s="29">
        <f t="shared" si="19"/>
        <v>4947.101115</v>
      </c>
      <c r="AN33" s="30">
        <f t="shared" si="26"/>
        <v>7490.45</v>
      </c>
      <c r="AO33" s="36"/>
      <c r="AP33" s="36"/>
      <c r="AQ33" s="36"/>
      <c r="AR33" s="36"/>
      <c r="AS33" s="37">
        <f>IF(OR(INDICATOR!R33="", ISBLANK(B33), ISBLANK(B34)), "", IF(AND(INDICATOR!R33="OPEN", B34&gt;B33), IF(ABS((B34-B33)/B33)&gt;0.01, 1.25, 1), IF(AND(INDICATOR!R33="HEDGE", B34&lt;B33), IF(ABS((B34-B33)/B33)&gt;0.01, 1.25, 1), IF(AND(INDICATOR!R33="OPEN", B34&lt;B33), -ABS((B34-B33)/B33)*2, IF(AND(INDICATOR!R33="HEDGE", B34&gt;B33), -ABS((B34-B33)/B33)*2, IF(AND(INDICATOR!R33="MONITOR", B34&lt;&gt;B33), IF(ABS((B34-B33)/B33)&gt;0.01, 1, 0.75), 0))))))</f>
        <v>1</v>
      </c>
      <c r="AT33" s="38">
        <f t="shared" si="20"/>
        <v>33</v>
      </c>
    </row>
    <row r="34">
      <c r="A34" s="7">
        <v>45595.0</v>
      </c>
      <c r="B34" s="8">
        <v>5859.0</v>
      </c>
      <c r="C34" s="8">
        <v>5900.0</v>
      </c>
      <c r="D34" s="8">
        <v>5639.0</v>
      </c>
      <c r="E34" s="8">
        <v>8213.0</v>
      </c>
      <c r="F34" s="8">
        <v>37858.0</v>
      </c>
      <c r="G34" s="9"/>
      <c r="H34" s="10"/>
      <c r="I34" s="11"/>
      <c r="J34" s="12">
        <f t="shared" si="1"/>
        <v>5930.775</v>
      </c>
      <c r="K34" s="12">
        <f t="shared" si="2"/>
        <v>5906.85</v>
      </c>
      <c r="L34" s="12">
        <f t="shared" si="3"/>
        <v>5882.925</v>
      </c>
      <c r="M34" s="12">
        <f t="shared" si="4"/>
        <v>5799.333333</v>
      </c>
      <c r="N34" s="12">
        <f t="shared" si="5"/>
        <v>5835.075</v>
      </c>
      <c r="O34" s="12">
        <f t="shared" si="6"/>
        <v>5811.15</v>
      </c>
      <c r="P34" s="13">
        <f t="shared" si="7"/>
        <v>5787.225</v>
      </c>
      <c r="Q34" s="12">
        <f t="shared" si="21"/>
        <v>5515.903873</v>
      </c>
      <c r="R34" s="13">
        <f t="shared" si="22"/>
        <v>5011.136937</v>
      </c>
      <c r="S34" s="16">
        <f t="shared" si="8"/>
        <v>504.7669366</v>
      </c>
      <c r="T34" s="12">
        <f t="shared" si="25"/>
        <v>638.9747448</v>
      </c>
      <c r="U34" s="17">
        <f t="shared" si="9"/>
        <v>59.58049887</v>
      </c>
      <c r="V34" s="18">
        <f t="shared" si="10"/>
        <v>68.72427984</v>
      </c>
      <c r="W34" s="17">
        <f t="shared" si="23"/>
        <v>360.6666667</v>
      </c>
      <c r="X34" s="20">
        <f t="shared" si="11"/>
        <v>0.4789322714</v>
      </c>
      <c r="Y34" s="14">
        <f t="shared" si="12"/>
        <v>64</v>
      </c>
      <c r="Z34" s="12">
        <f t="shared" si="13"/>
        <v>0</v>
      </c>
      <c r="AA34" s="18">
        <f t="shared" ref="AA34:AB34" si="49">SUM(Y21:Y34)/14</f>
        <v>75.07142857</v>
      </c>
      <c r="AB34" s="18">
        <f t="shared" si="49"/>
        <v>50.92857143</v>
      </c>
      <c r="AC34" s="17">
        <f t="shared" si="31"/>
        <v>1.474053296</v>
      </c>
      <c r="AD34" s="17">
        <f t="shared" si="32"/>
        <v>59.58049887</v>
      </c>
      <c r="AE34" s="17">
        <f t="shared" si="28"/>
        <v>82.45149912</v>
      </c>
      <c r="AF34" s="18">
        <f t="shared" si="29"/>
        <v>68.72427984</v>
      </c>
      <c r="AG34" s="21" t="str">
        <f t="shared" si="14"/>
        <v>Bullish</v>
      </c>
      <c r="AH34" s="22">
        <f t="shared" si="24"/>
        <v>0.01104400345</v>
      </c>
      <c r="AI34" s="22">
        <f t="shared" si="15"/>
        <v>0.2169422579</v>
      </c>
      <c r="AJ34" s="12">
        <f t="shared" si="16"/>
        <v>261</v>
      </c>
      <c r="AK34" s="13">
        <f t="shared" si="17"/>
        <v>6550.95</v>
      </c>
      <c r="AL34" s="13">
        <f t="shared" si="18"/>
        <v>8099.565443</v>
      </c>
      <c r="AM34" s="12">
        <f t="shared" si="19"/>
        <v>4962.10408</v>
      </c>
      <c r="AN34" s="13">
        <f t="shared" si="26"/>
        <v>7688.95</v>
      </c>
      <c r="AO34" s="21"/>
      <c r="AP34" s="21"/>
      <c r="AQ34" s="21"/>
      <c r="AR34" s="21"/>
      <c r="AS34" s="22">
        <f>IF(OR(INDICATOR!R34="", ISBLANK(B34), ISBLANK(B35)), "", IF(AND(INDICATOR!R34="OPEN", B35&gt;B34), IF(ABS((B35-B34)/B34)&gt;0.01, 1.25, 1), IF(AND(INDICATOR!R34="HEDGE", B35&lt;B34), IF(ABS((B35-B34)/B34)&gt;0.01, 1.25, 1), IF(AND(INDICATOR!R34="OPEN", B35&lt;B34), -ABS((B35-B34)/B34)*2, IF(AND(INDICATOR!R34="HEDGE", B35&gt;B34), -ABS((B35-B34)/B34)*2, IF(AND(INDICATOR!R34="MONITOR", B35&lt;&gt;B34), IF(ABS((B35-B34)/B34)&gt;0.01, 1, 0.75), 0))))))</f>
        <v>0.75</v>
      </c>
      <c r="AT34" s="23">
        <f t="shared" si="20"/>
        <v>34</v>
      </c>
    </row>
    <row r="35">
      <c r="A35" s="24">
        <v>45596.0</v>
      </c>
      <c r="B35" s="25">
        <v>5846.0</v>
      </c>
      <c r="C35" s="25">
        <v>5933.0</v>
      </c>
      <c r="D35" s="25">
        <v>5827.0</v>
      </c>
      <c r="E35" s="25">
        <v>4155.0</v>
      </c>
      <c r="F35" s="25">
        <v>37178.0</v>
      </c>
      <c r="G35" s="26"/>
      <c r="H35" s="27"/>
      <c r="I35" s="28"/>
      <c r="J35" s="29">
        <f t="shared" si="1"/>
        <v>5875.15</v>
      </c>
      <c r="K35" s="29">
        <f t="shared" si="2"/>
        <v>5865.433333</v>
      </c>
      <c r="L35" s="29">
        <f t="shared" si="3"/>
        <v>5855.716667</v>
      </c>
      <c r="M35" s="29">
        <f t="shared" si="4"/>
        <v>5868.666667</v>
      </c>
      <c r="N35" s="29">
        <f t="shared" si="5"/>
        <v>5836.283333</v>
      </c>
      <c r="O35" s="29">
        <f t="shared" si="6"/>
        <v>5826.566667</v>
      </c>
      <c r="P35" s="30">
        <f t="shared" si="7"/>
        <v>5816.85</v>
      </c>
      <c r="Q35" s="29">
        <f t="shared" si="21"/>
        <v>5566.687893</v>
      </c>
      <c r="R35" s="30">
        <f t="shared" si="22"/>
        <v>5072.978645</v>
      </c>
      <c r="S35" s="31">
        <f t="shared" si="8"/>
        <v>493.7092477</v>
      </c>
      <c r="T35" s="29">
        <f t="shared" si="25"/>
        <v>609.9216454</v>
      </c>
      <c r="U35" s="32">
        <f t="shared" si="9"/>
        <v>56.13293051</v>
      </c>
      <c r="V35" s="33">
        <f t="shared" si="10"/>
        <v>80.18812463</v>
      </c>
      <c r="W35" s="32">
        <f t="shared" si="23"/>
        <v>240.3333333</v>
      </c>
      <c r="X35" s="34">
        <f t="shared" si="11"/>
        <v>0.4841878789</v>
      </c>
      <c r="Y35" s="35">
        <f t="shared" si="12"/>
        <v>0</v>
      </c>
      <c r="Z35" s="29">
        <f t="shared" si="13"/>
        <v>13</v>
      </c>
      <c r="AA35" s="33">
        <f t="shared" ref="AA35:AB35" si="50">SUM(Y22:Y35)/14</f>
        <v>66.35714286</v>
      </c>
      <c r="AB35" s="33">
        <f t="shared" si="50"/>
        <v>51.85714286</v>
      </c>
      <c r="AC35" s="32">
        <f t="shared" si="31"/>
        <v>1.279614325</v>
      </c>
      <c r="AD35" s="32">
        <f t="shared" si="32"/>
        <v>56.13293051</v>
      </c>
      <c r="AE35" s="32">
        <f t="shared" si="28"/>
        <v>81.30511464</v>
      </c>
      <c r="AF35" s="33">
        <f t="shared" si="29"/>
        <v>80.18812463</v>
      </c>
      <c r="AG35" s="36" t="str">
        <f t="shared" si="14"/>
        <v>Bearish</v>
      </c>
      <c r="AH35" s="37">
        <f t="shared" si="24"/>
        <v>-0.00221880867</v>
      </c>
      <c r="AI35" s="37">
        <f t="shared" si="15"/>
        <v>0.1117596428</v>
      </c>
      <c r="AJ35" s="29">
        <f t="shared" si="16"/>
        <v>106</v>
      </c>
      <c r="AK35" s="30">
        <f t="shared" si="17"/>
        <v>6641.4</v>
      </c>
      <c r="AL35" s="30">
        <f t="shared" si="18"/>
        <v>8228.625932</v>
      </c>
      <c r="AM35" s="29">
        <f t="shared" si="19"/>
        <v>5012.940554</v>
      </c>
      <c r="AN35" s="30">
        <f t="shared" si="26"/>
        <v>7820.65</v>
      </c>
      <c r="AO35" s="36"/>
      <c r="AP35" s="36"/>
      <c r="AQ35" s="36"/>
      <c r="AR35" s="36"/>
      <c r="AS35" s="37">
        <f>IF(OR(INDICATOR!R35="", ISBLANK(B35), ISBLANK(B36)), "", IF(AND(INDICATOR!R35="OPEN", B36&gt;B35), IF(ABS((B36-B35)/B35)&gt;0.01, 1.25, 1), IF(AND(INDICATOR!R35="HEDGE", B36&lt;B35), IF(ABS((B36-B35)/B35)&gt;0.01, 1.25, 1), IF(AND(INDICATOR!R35="OPEN", B36&lt;B35), -ABS((B36-B35)/B35)*2, IF(AND(INDICATOR!R35="HEDGE", B36&gt;B35), -ABS((B36-B35)/B35)*2, IF(AND(INDICATOR!R35="MONITOR", B36&lt;&gt;B35), IF(ABS((B36-B35)/B35)&gt;0.01, 1, 0.75), 0))))))</f>
        <v>0.75</v>
      </c>
      <c r="AT35" s="38">
        <f t="shared" si="20"/>
        <v>35</v>
      </c>
    </row>
    <row r="36">
      <c r="A36" s="7">
        <v>45597.0</v>
      </c>
      <c r="B36" s="8">
        <v>5871.0</v>
      </c>
      <c r="C36" s="8">
        <v>5937.0</v>
      </c>
      <c r="D36" s="8">
        <v>5784.0</v>
      </c>
      <c r="E36" s="8">
        <v>2418.0</v>
      </c>
      <c r="F36" s="8">
        <v>36952.0</v>
      </c>
      <c r="G36" s="9"/>
      <c r="H36" s="10"/>
      <c r="I36" s="11"/>
      <c r="J36" s="12">
        <f t="shared" si="1"/>
        <v>5913.075</v>
      </c>
      <c r="K36" s="12">
        <f t="shared" si="2"/>
        <v>5899.05</v>
      </c>
      <c r="L36" s="12">
        <f t="shared" si="3"/>
        <v>5885.025</v>
      </c>
      <c r="M36" s="12">
        <f t="shared" si="4"/>
        <v>5864</v>
      </c>
      <c r="N36" s="12">
        <f t="shared" si="5"/>
        <v>5856.975</v>
      </c>
      <c r="O36" s="12">
        <f t="shared" si="6"/>
        <v>5842.95</v>
      </c>
      <c r="P36" s="13">
        <f t="shared" si="7"/>
        <v>5828.925</v>
      </c>
      <c r="Q36" s="12">
        <f t="shared" si="21"/>
        <v>5613.50514</v>
      </c>
      <c r="R36" s="13">
        <f t="shared" si="22"/>
        <v>5132.091338</v>
      </c>
      <c r="S36" s="16">
        <f t="shared" si="8"/>
        <v>481.413802</v>
      </c>
      <c r="T36" s="12">
        <f t="shared" si="25"/>
        <v>584.2200767</v>
      </c>
      <c r="U36" s="17">
        <f t="shared" si="9"/>
        <v>56.81953544</v>
      </c>
      <c r="V36" s="18">
        <f t="shared" si="10"/>
        <v>82.42210464</v>
      </c>
      <c r="W36" s="17">
        <f t="shared" si="23"/>
        <v>112.2666667</v>
      </c>
      <c r="X36" s="20">
        <f t="shared" si="11"/>
        <v>0.4883884861</v>
      </c>
      <c r="Y36" s="14">
        <f t="shared" si="12"/>
        <v>25</v>
      </c>
      <c r="Z36" s="12">
        <f t="shared" si="13"/>
        <v>0</v>
      </c>
      <c r="AA36" s="18">
        <f t="shared" ref="AA36:AB36" si="51">SUM(Y23:Y36)/14</f>
        <v>68.14285714</v>
      </c>
      <c r="AB36" s="18">
        <f t="shared" si="51"/>
        <v>51.78571429</v>
      </c>
      <c r="AC36" s="17">
        <f t="shared" si="31"/>
        <v>1.315862069</v>
      </c>
      <c r="AD36" s="17">
        <f t="shared" si="32"/>
        <v>56.81953544</v>
      </c>
      <c r="AE36" s="17">
        <f t="shared" si="28"/>
        <v>83.50970018</v>
      </c>
      <c r="AF36" s="18">
        <f t="shared" si="29"/>
        <v>82.42210464</v>
      </c>
      <c r="AG36" s="21" t="str">
        <f t="shared" si="14"/>
        <v>Bullish</v>
      </c>
      <c r="AH36" s="22">
        <f t="shared" si="24"/>
        <v>0.004276428327</v>
      </c>
      <c r="AI36" s="22">
        <f t="shared" si="15"/>
        <v>0.06543624161</v>
      </c>
      <c r="AJ36" s="12">
        <f t="shared" si="16"/>
        <v>153</v>
      </c>
      <c r="AK36" s="13">
        <f t="shared" si="17"/>
        <v>6741.15</v>
      </c>
      <c r="AL36" s="13">
        <f t="shared" si="18"/>
        <v>8366.192064</v>
      </c>
      <c r="AM36" s="12">
        <f t="shared" si="19"/>
        <v>5073.892021</v>
      </c>
      <c r="AN36" s="13">
        <f t="shared" si="26"/>
        <v>7941.75</v>
      </c>
      <c r="AO36" s="21"/>
      <c r="AP36" s="21"/>
      <c r="AQ36" s="21"/>
      <c r="AR36" s="21"/>
      <c r="AS36" s="22">
        <f>IF(OR(INDICATOR!R36="", ISBLANK(B36), ISBLANK(B37)), "", IF(AND(INDICATOR!R36="OPEN", B37&gt;B36), IF(ABS((B37-B36)/B36)&gt;0.01, 1.25, 1), IF(AND(INDICATOR!R36="HEDGE", B37&lt;B36), IF(ABS((B37-B36)/B36)&gt;0.01, 1.25, 1), IF(AND(INDICATOR!R36="OPEN", B37&lt;B36), -ABS((B37-B36)/B36)*2, IF(AND(INDICATOR!R36="HEDGE", B37&gt;B36), -ABS((B37-B36)/B36)*2, IF(AND(INDICATOR!R36="MONITOR", B37&lt;&gt;B36), IF(ABS((B37-B36)/B36)&gt;0.01, 1, 0.75), 0))))))</f>
        <v>1</v>
      </c>
      <c r="AT36" s="23">
        <f t="shared" si="20"/>
        <v>36</v>
      </c>
    </row>
    <row r="37">
      <c r="A37" s="24">
        <v>45600.0</v>
      </c>
      <c r="B37" s="25">
        <v>5791.0</v>
      </c>
      <c r="C37" s="25">
        <v>5933.0</v>
      </c>
      <c r="D37" s="25">
        <v>5715.0</v>
      </c>
      <c r="E37" s="25">
        <v>5768.0</v>
      </c>
      <c r="F37" s="25">
        <v>34850.0</v>
      </c>
      <c r="G37" s="26"/>
      <c r="H37" s="27"/>
      <c r="I37" s="28"/>
      <c r="J37" s="29">
        <f t="shared" si="1"/>
        <v>5850.95</v>
      </c>
      <c r="K37" s="29">
        <f t="shared" si="2"/>
        <v>5830.966667</v>
      </c>
      <c r="L37" s="29">
        <f t="shared" si="3"/>
        <v>5810.983333</v>
      </c>
      <c r="M37" s="29">
        <f t="shared" si="4"/>
        <v>5813</v>
      </c>
      <c r="N37" s="29">
        <f t="shared" si="5"/>
        <v>5771.016667</v>
      </c>
      <c r="O37" s="29">
        <f t="shared" si="6"/>
        <v>5751.033333</v>
      </c>
      <c r="P37" s="30">
        <f t="shared" si="7"/>
        <v>5731.05</v>
      </c>
      <c r="Q37" s="29">
        <f t="shared" si="21"/>
        <v>5640.812042</v>
      </c>
      <c r="R37" s="30">
        <f t="shared" si="22"/>
        <v>5180.899387</v>
      </c>
      <c r="S37" s="31">
        <f t="shared" si="8"/>
        <v>459.9126545</v>
      </c>
      <c r="T37" s="29">
        <f t="shared" si="25"/>
        <v>559.3585923</v>
      </c>
      <c r="U37" s="32">
        <f t="shared" si="9"/>
        <v>50</v>
      </c>
      <c r="V37" s="33">
        <f t="shared" si="10"/>
        <v>80.42328042</v>
      </c>
      <c r="W37" s="32">
        <f t="shared" si="23"/>
        <v>161.6666667</v>
      </c>
      <c r="X37" s="34">
        <f t="shared" si="11"/>
        <v>0.4891733814</v>
      </c>
      <c r="Y37" s="35">
        <f t="shared" si="12"/>
        <v>0</v>
      </c>
      <c r="Z37" s="29">
        <f t="shared" si="13"/>
        <v>80</v>
      </c>
      <c r="AA37" s="33">
        <f t="shared" ref="AA37:AB37" si="52">SUM(Y24:Y37)/14</f>
        <v>57.5</v>
      </c>
      <c r="AB37" s="33">
        <f t="shared" si="52"/>
        <v>57.5</v>
      </c>
      <c r="AC37" s="32">
        <f t="shared" si="31"/>
        <v>1</v>
      </c>
      <c r="AD37" s="32">
        <f t="shared" si="32"/>
        <v>50</v>
      </c>
      <c r="AE37" s="32">
        <f t="shared" si="28"/>
        <v>76.45502646</v>
      </c>
      <c r="AF37" s="33">
        <f t="shared" si="29"/>
        <v>80.42328042</v>
      </c>
      <c r="AG37" s="36" t="str">
        <f t="shared" si="14"/>
        <v>Bearish</v>
      </c>
      <c r="AH37" s="37">
        <f t="shared" si="24"/>
        <v>-0.01362629876</v>
      </c>
      <c r="AI37" s="37">
        <f t="shared" si="15"/>
        <v>0.1655093257</v>
      </c>
      <c r="AJ37" s="29">
        <f t="shared" si="16"/>
        <v>218</v>
      </c>
      <c r="AK37" s="30">
        <f t="shared" si="17"/>
        <v>6844.25</v>
      </c>
      <c r="AL37" s="30">
        <f t="shared" si="18"/>
        <v>8496.797231</v>
      </c>
      <c r="AM37" s="29">
        <f t="shared" si="19"/>
        <v>5148.772315</v>
      </c>
      <c r="AN37" s="30">
        <f t="shared" si="26"/>
        <v>8084.3</v>
      </c>
      <c r="AO37" s="36"/>
      <c r="AP37" s="36"/>
      <c r="AQ37" s="36"/>
      <c r="AR37" s="36"/>
      <c r="AS37" s="37">
        <f>IF(OR(INDICATOR!R37="", ISBLANK(B37), ISBLANK(B38)), "", IF(AND(INDICATOR!R37="OPEN", B38&gt;B37), IF(ABS((B38-B37)/B37)&gt;0.01, 1.25, 1), IF(AND(INDICATOR!R37="HEDGE", B38&lt;B37), IF(ABS((B38-B37)/B37)&gt;0.01, 1.25, 1), IF(AND(INDICATOR!R37="OPEN", B38&lt;B37), -ABS((B38-B37)/B37)*2, IF(AND(INDICATOR!R37="HEDGE", B38&gt;B37), -ABS((B38-B37)/B37)*2, IF(AND(INDICATOR!R37="MONITOR", B38&lt;&gt;B37), IF(ABS((B38-B37)/B37)&gt;0.01, 1, 0.75), 0))))))</f>
        <v>1</v>
      </c>
      <c r="AT37" s="38">
        <f t="shared" si="20"/>
        <v>37</v>
      </c>
    </row>
    <row r="38">
      <c r="A38" s="7">
        <v>45601.0</v>
      </c>
      <c r="B38" s="8">
        <v>5673.0</v>
      </c>
      <c r="C38" s="8">
        <v>5802.0</v>
      </c>
      <c r="D38" s="8">
        <v>5546.0</v>
      </c>
      <c r="E38" s="8">
        <v>4999.0</v>
      </c>
      <c r="F38" s="8">
        <v>33719.0</v>
      </c>
      <c r="G38" s="9"/>
      <c r="H38" s="10"/>
      <c r="I38" s="11"/>
      <c r="J38" s="12">
        <f t="shared" si="1"/>
        <v>5743.4</v>
      </c>
      <c r="K38" s="12">
        <f t="shared" si="2"/>
        <v>5719.933333</v>
      </c>
      <c r="L38" s="12">
        <f t="shared" si="3"/>
        <v>5696.466667</v>
      </c>
      <c r="M38" s="12">
        <f t="shared" si="4"/>
        <v>5673.666667</v>
      </c>
      <c r="N38" s="12">
        <f t="shared" si="5"/>
        <v>5649.533333</v>
      </c>
      <c r="O38" s="12">
        <f t="shared" si="6"/>
        <v>5626.066667</v>
      </c>
      <c r="P38" s="13">
        <f t="shared" si="7"/>
        <v>5602.6</v>
      </c>
      <c r="Q38" s="12">
        <f t="shared" si="21"/>
        <v>5645.764035</v>
      </c>
      <c r="R38" s="13">
        <f t="shared" si="22"/>
        <v>5217.351284</v>
      </c>
      <c r="S38" s="16">
        <f t="shared" si="8"/>
        <v>428.4127508</v>
      </c>
      <c r="T38" s="12">
        <f t="shared" si="25"/>
        <v>533.169424</v>
      </c>
      <c r="U38" s="17">
        <f t="shared" si="9"/>
        <v>47.74614472</v>
      </c>
      <c r="V38" s="18">
        <f t="shared" si="10"/>
        <v>75.33803645</v>
      </c>
      <c r="W38" s="17">
        <f t="shared" si="23"/>
        <v>223.0666667</v>
      </c>
      <c r="X38" s="20">
        <f t="shared" si="11"/>
        <v>0.4808285985</v>
      </c>
      <c r="Y38" s="14">
        <f t="shared" si="12"/>
        <v>0</v>
      </c>
      <c r="Z38" s="12">
        <f t="shared" si="13"/>
        <v>118</v>
      </c>
      <c r="AA38" s="18">
        <f t="shared" ref="AA38:AB38" si="53">SUM(Y25:Y38)/14</f>
        <v>57.5</v>
      </c>
      <c r="AB38" s="18">
        <f t="shared" si="53"/>
        <v>62.92857143</v>
      </c>
      <c r="AC38" s="17">
        <f t="shared" si="31"/>
        <v>0.9137343927</v>
      </c>
      <c r="AD38" s="17">
        <f t="shared" si="32"/>
        <v>47.74614472</v>
      </c>
      <c r="AE38" s="17">
        <f t="shared" si="28"/>
        <v>66.04938272</v>
      </c>
      <c r="AF38" s="18">
        <f t="shared" si="29"/>
        <v>75.33803645</v>
      </c>
      <c r="AG38" s="21" t="str">
        <f t="shared" si="14"/>
        <v>Bearish</v>
      </c>
      <c r="AH38" s="22">
        <f t="shared" si="24"/>
        <v>-0.02037644621</v>
      </c>
      <c r="AI38" s="22">
        <f t="shared" si="15"/>
        <v>0.1482546932</v>
      </c>
      <c r="AJ38" s="12">
        <f t="shared" si="16"/>
        <v>256</v>
      </c>
      <c r="AK38" s="13">
        <f t="shared" si="17"/>
        <v>6954.3</v>
      </c>
      <c r="AL38" s="13">
        <f t="shared" si="18"/>
        <v>8604.774853</v>
      </c>
      <c r="AM38" s="12">
        <f t="shared" si="19"/>
        <v>5260.94853</v>
      </c>
      <c r="AN38" s="13">
        <f t="shared" si="26"/>
        <v>8183.15</v>
      </c>
      <c r="AO38" s="21"/>
      <c r="AP38" s="21"/>
      <c r="AQ38" s="21"/>
      <c r="AR38" s="21"/>
      <c r="AS38" s="22">
        <f>IF(OR(INDICATOR!R38="", ISBLANK(B38), ISBLANK(B39)), "", IF(AND(INDICATOR!R38="OPEN", B39&gt;B38), IF(ABS((B39-B38)/B38)&gt;0.01, 1.25, 1), IF(AND(INDICATOR!R38="HEDGE", B39&lt;B38), IF(ABS((B39-B38)/B38)&gt;0.01, 1.25, 1), IF(AND(INDICATOR!R38="OPEN", B39&lt;B38), -ABS((B39-B38)/B38)*2, IF(AND(INDICATOR!R38="HEDGE", B39&gt;B38), -ABS((B39-B38)/B38)*2, IF(AND(INDICATOR!R38="MONITOR", B39&lt;&gt;B38), IF(ABS((B39-B38)/B38)&gt;0.01, 1, 0.75), 0))))))</f>
        <v>1</v>
      </c>
      <c r="AT38" s="23">
        <f t="shared" si="20"/>
        <v>38</v>
      </c>
    </row>
    <row r="39">
      <c r="A39" s="24">
        <v>45602.0</v>
      </c>
      <c r="B39" s="25">
        <v>5497.0</v>
      </c>
      <c r="C39" s="25">
        <v>5712.0</v>
      </c>
      <c r="D39" s="25">
        <v>5484.0</v>
      </c>
      <c r="E39" s="25">
        <v>2504.0</v>
      </c>
      <c r="F39" s="25">
        <v>33443.0</v>
      </c>
      <c r="G39" s="26"/>
      <c r="H39" s="27"/>
      <c r="I39" s="28"/>
      <c r="J39" s="29">
        <f t="shared" si="1"/>
        <v>5559.7</v>
      </c>
      <c r="K39" s="29">
        <f t="shared" si="2"/>
        <v>5538.8</v>
      </c>
      <c r="L39" s="29">
        <f t="shared" si="3"/>
        <v>5517.9</v>
      </c>
      <c r="M39" s="29">
        <f t="shared" si="4"/>
        <v>5564.333333</v>
      </c>
      <c r="N39" s="29">
        <f t="shared" si="5"/>
        <v>5476.1</v>
      </c>
      <c r="O39" s="29">
        <f t="shared" si="6"/>
        <v>5455.2</v>
      </c>
      <c r="P39" s="30">
        <f t="shared" si="7"/>
        <v>5434.3</v>
      </c>
      <c r="Q39" s="29">
        <f t="shared" si="21"/>
        <v>5622.877261</v>
      </c>
      <c r="R39" s="30">
        <f t="shared" si="22"/>
        <v>5238.066004</v>
      </c>
      <c r="S39" s="31">
        <f t="shared" si="8"/>
        <v>384.8112565</v>
      </c>
      <c r="T39" s="29">
        <f t="shared" si="25"/>
        <v>503.4977905</v>
      </c>
      <c r="U39" s="32">
        <f t="shared" si="9"/>
        <v>40.98269123</v>
      </c>
      <c r="V39" s="33">
        <f t="shared" si="10"/>
        <v>65.52033765</v>
      </c>
      <c r="W39" s="32">
        <f t="shared" si="23"/>
        <v>252.2666667</v>
      </c>
      <c r="X39" s="34">
        <f t="shared" si="11"/>
        <v>0.4460755011</v>
      </c>
      <c r="Y39" s="35">
        <f t="shared" si="12"/>
        <v>0</v>
      </c>
      <c r="Z39" s="29">
        <f t="shared" si="13"/>
        <v>176</v>
      </c>
      <c r="AA39" s="33">
        <f t="shared" ref="AA39:AB39" si="54">SUM(Y26:Y39)/14</f>
        <v>52.42857143</v>
      </c>
      <c r="AB39" s="33">
        <f t="shared" si="54"/>
        <v>75.5</v>
      </c>
      <c r="AC39" s="32">
        <f t="shared" si="31"/>
        <v>0.6944181646</v>
      </c>
      <c r="AD39" s="32">
        <f t="shared" si="32"/>
        <v>40.98269123</v>
      </c>
      <c r="AE39" s="32">
        <f t="shared" si="28"/>
        <v>54.05660377</v>
      </c>
      <c r="AF39" s="33">
        <f t="shared" si="29"/>
        <v>65.52033765</v>
      </c>
      <c r="AG39" s="36" t="str">
        <f t="shared" si="14"/>
        <v>Bearish</v>
      </c>
      <c r="AH39" s="37">
        <f t="shared" si="24"/>
        <v>-0.03102414948</v>
      </c>
      <c r="AI39" s="37">
        <f t="shared" si="15"/>
        <v>0.07487366564</v>
      </c>
      <c r="AJ39" s="29">
        <f t="shared" si="16"/>
        <v>228</v>
      </c>
      <c r="AK39" s="30">
        <f t="shared" si="17"/>
        <v>7039.45</v>
      </c>
      <c r="AL39" s="30">
        <f t="shared" si="18"/>
        <v>8589.380769</v>
      </c>
      <c r="AM39" s="29">
        <f t="shared" si="19"/>
        <v>5449.254583</v>
      </c>
      <c r="AN39" s="30">
        <f t="shared" si="26"/>
        <v>8293.35</v>
      </c>
      <c r="AO39" s="36"/>
      <c r="AP39" s="36"/>
      <c r="AQ39" s="36"/>
      <c r="AR39" s="36"/>
      <c r="AS39" s="37">
        <f>IF(OR(INDICATOR!R39="", ISBLANK(B39), ISBLANK(B40)), "", IF(AND(INDICATOR!R39="OPEN", B40&gt;B39), IF(ABS((B40-B39)/B39)&gt;0.01, 1.25, 1), IF(AND(INDICATOR!R39="HEDGE", B40&lt;B39), IF(ABS((B40-B39)/B39)&gt;0.01, 1.25, 1), IF(AND(INDICATOR!R39="OPEN", B40&lt;B39), -ABS((B40-B39)/B39)*2, IF(AND(INDICATOR!R39="HEDGE", B40&gt;B39), -ABS((B40-B39)/B39)*2, IF(AND(INDICATOR!R39="MONITOR", B40&lt;&gt;B39), IF(ABS((B40-B39)/B39)&gt;0.01, 1, 0.75), 0))))))</f>
        <v>1</v>
      </c>
      <c r="AT39" s="38">
        <f t="shared" si="20"/>
        <v>39</v>
      </c>
    </row>
    <row r="40">
      <c r="A40" s="7">
        <v>45603.0</v>
      </c>
      <c r="B40" s="8">
        <v>5826.0</v>
      </c>
      <c r="C40" s="8">
        <v>5844.0</v>
      </c>
      <c r="D40" s="8">
        <v>5471.0</v>
      </c>
      <c r="E40" s="8">
        <v>2453.0</v>
      </c>
      <c r="F40" s="8">
        <v>33803.0</v>
      </c>
      <c r="G40" s="9"/>
      <c r="H40" s="10"/>
      <c r="I40" s="11"/>
      <c r="J40" s="12">
        <f t="shared" si="1"/>
        <v>5928.575</v>
      </c>
      <c r="K40" s="12">
        <f t="shared" si="2"/>
        <v>5894.383333</v>
      </c>
      <c r="L40" s="12">
        <f t="shared" si="3"/>
        <v>5860.191667</v>
      </c>
      <c r="M40" s="12">
        <f t="shared" si="4"/>
        <v>5713.666667</v>
      </c>
      <c r="N40" s="12">
        <f t="shared" si="5"/>
        <v>5791.808333</v>
      </c>
      <c r="O40" s="12">
        <f t="shared" si="6"/>
        <v>5757.616667</v>
      </c>
      <c r="P40" s="13">
        <f t="shared" si="7"/>
        <v>5723.425</v>
      </c>
      <c r="Q40" s="12">
        <f t="shared" si="21"/>
        <v>5654.126913</v>
      </c>
      <c r="R40" s="13">
        <f t="shared" si="22"/>
        <v>5281.61667</v>
      </c>
      <c r="S40" s="16">
        <f t="shared" si="8"/>
        <v>372.5102424</v>
      </c>
      <c r="T40" s="12">
        <f t="shared" si="25"/>
        <v>477.3002809</v>
      </c>
      <c r="U40" s="17">
        <f t="shared" si="9"/>
        <v>56.63292488</v>
      </c>
      <c r="V40" s="18">
        <f t="shared" si="10"/>
        <v>68.4001087</v>
      </c>
      <c r="W40" s="17">
        <f t="shared" si="23"/>
        <v>247.3333333</v>
      </c>
      <c r="X40" s="20">
        <f t="shared" si="11"/>
        <v>0.3953553888</v>
      </c>
      <c r="Y40" s="14">
        <f t="shared" si="12"/>
        <v>329</v>
      </c>
      <c r="Z40" s="12">
        <f t="shared" si="13"/>
        <v>0</v>
      </c>
      <c r="AA40" s="18">
        <f t="shared" ref="AA40:AB40" si="55">SUM(Y27:Y40)/14</f>
        <v>75.92857143</v>
      </c>
      <c r="AB40" s="18">
        <f t="shared" si="55"/>
        <v>58.14285714</v>
      </c>
      <c r="AC40" s="17">
        <f t="shared" si="31"/>
        <v>1.305896806</v>
      </c>
      <c r="AD40" s="17">
        <f t="shared" si="32"/>
        <v>56.63292488</v>
      </c>
      <c r="AE40" s="17">
        <f t="shared" si="28"/>
        <v>85.09433962</v>
      </c>
      <c r="AF40" s="18">
        <f t="shared" si="29"/>
        <v>68.4001087</v>
      </c>
      <c r="AG40" s="21" t="str">
        <f t="shared" si="14"/>
        <v>Bullish</v>
      </c>
      <c r="AH40" s="22">
        <f t="shared" si="24"/>
        <v>0.05985082772</v>
      </c>
      <c r="AI40" s="22">
        <f t="shared" si="15"/>
        <v>0.07256752359</v>
      </c>
      <c r="AJ40" s="12">
        <f t="shared" si="16"/>
        <v>373</v>
      </c>
      <c r="AK40" s="13">
        <f t="shared" si="17"/>
        <v>7144.2</v>
      </c>
      <c r="AL40" s="13">
        <f t="shared" si="18"/>
        <v>8538.340251</v>
      </c>
      <c r="AM40" s="12">
        <f t="shared" si="19"/>
        <v>5713.842283</v>
      </c>
      <c r="AN40" s="13">
        <f t="shared" si="26"/>
        <v>8415.6</v>
      </c>
      <c r="AO40" s="21"/>
      <c r="AP40" s="21"/>
      <c r="AQ40" s="21"/>
      <c r="AR40" s="21"/>
      <c r="AS40" s="22">
        <f>IF(OR(INDICATOR!R40="", ISBLANK(B40), ISBLANK(B41)), "", IF(AND(INDICATOR!R40="OPEN", B41&gt;B40), IF(ABS((B41-B40)/B40)&gt;0.01, 1.25, 1), IF(AND(INDICATOR!R40="HEDGE", B41&lt;B40), IF(ABS((B41-B40)/B40)&gt;0.01, 1.25, 1), IF(AND(INDICATOR!R40="OPEN", B41&lt;B40), -ABS((B41-B40)/B40)*2, IF(AND(INDICATOR!R40="HEDGE", B41&gt;B40), -ABS((B41-B40)/B40)*2, IF(AND(INDICATOR!R40="MONITOR", B41&lt;&gt;B40), IF(ABS((B41-B40)/B40)&gt;0.01, 1, 0.75), 0))))))</f>
        <v>0.75</v>
      </c>
      <c r="AT40" s="23">
        <f t="shared" si="20"/>
        <v>40</v>
      </c>
    </row>
    <row r="41">
      <c r="A41" s="24">
        <v>45604.0</v>
      </c>
      <c r="B41" s="25">
        <v>5825.0</v>
      </c>
      <c r="C41" s="25">
        <v>5930.0</v>
      </c>
      <c r="D41" s="25">
        <v>5797.0</v>
      </c>
      <c r="E41" s="25">
        <v>2836.0</v>
      </c>
      <c r="F41" s="25">
        <v>33893.0</v>
      </c>
      <c r="G41" s="26"/>
      <c r="H41" s="27"/>
      <c r="I41" s="28"/>
      <c r="J41" s="29">
        <f t="shared" si="1"/>
        <v>5861.575</v>
      </c>
      <c r="K41" s="29">
        <f t="shared" si="2"/>
        <v>5849.383333</v>
      </c>
      <c r="L41" s="29">
        <f t="shared" si="3"/>
        <v>5837.191667</v>
      </c>
      <c r="M41" s="29">
        <f t="shared" si="4"/>
        <v>5850.666667</v>
      </c>
      <c r="N41" s="29">
        <f t="shared" si="5"/>
        <v>5812.808333</v>
      </c>
      <c r="O41" s="29">
        <f t="shared" si="6"/>
        <v>5800.616667</v>
      </c>
      <c r="P41" s="30">
        <f t="shared" si="7"/>
        <v>5788.425</v>
      </c>
      <c r="Q41" s="29">
        <f t="shared" si="21"/>
        <v>5680.41508</v>
      </c>
      <c r="R41" s="30">
        <f t="shared" si="22"/>
        <v>5321.867287</v>
      </c>
      <c r="S41" s="31">
        <f t="shared" si="8"/>
        <v>358.5477926</v>
      </c>
      <c r="T41" s="29">
        <f t="shared" si="25"/>
        <v>453.5497832</v>
      </c>
      <c r="U41" s="32">
        <f t="shared" si="9"/>
        <v>56.01726929</v>
      </c>
      <c r="V41" s="33">
        <f t="shared" si="10"/>
        <v>76.0315583</v>
      </c>
      <c r="W41" s="32">
        <f t="shared" si="23"/>
        <v>341</v>
      </c>
      <c r="X41" s="34">
        <f t="shared" si="11"/>
        <v>0.3634687709</v>
      </c>
      <c r="Y41" s="35">
        <f t="shared" si="12"/>
        <v>0</v>
      </c>
      <c r="Z41" s="29">
        <f t="shared" si="13"/>
        <v>1</v>
      </c>
      <c r="AA41" s="33">
        <f t="shared" ref="AA41:AB41" si="56">SUM(Y28:Y41)/14</f>
        <v>74.14285714</v>
      </c>
      <c r="AB41" s="33">
        <f t="shared" si="56"/>
        <v>58.21428571</v>
      </c>
      <c r="AC41" s="32">
        <f t="shared" si="31"/>
        <v>1.273619632</v>
      </c>
      <c r="AD41" s="32">
        <f t="shared" si="32"/>
        <v>56.01726929</v>
      </c>
      <c r="AE41" s="32">
        <f t="shared" si="28"/>
        <v>88.94373149</v>
      </c>
      <c r="AF41" s="33">
        <f t="shared" si="29"/>
        <v>76.0315583</v>
      </c>
      <c r="AG41" s="36" t="str">
        <f t="shared" si="14"/>
        <v>Bearish</v>
      </c>
      <c r="AH41" s="37">
        <f t="shared" si="24"/>
        <v>-0.0001716443529</v>
      </c>
      <c r="AI41" s="37">
        <f t="shared" si="15"/>
        <v>0.08367509515</v>
      </c>
      <c r="AJ41" s="29">
        <f t="shared" si="16"/>
        <v>133</v>
      </c>
      <c r="AK41" s="30">
        <f t="shared" si="17"/>
        <v>7252.5</v>
      </c>
      <c r="AL41" s="30">
        <f t="shared" si="18"/>
        <v>8553.628049</v>
      </c>
      <c r="AM41" s="29">
        <f t="shared" si="19"/>
        <v>5917.570788</v>
      </c>
      <c r="AN41" s="30">
        <f t="shared" si="26"/>
        <v>8562</v>
      </c>
      <c r="AO41" s="36"/>
      <c r="AP41" s="36"/>
      <c r="AQ41" s="36"/>
      <c r="AR41" s="36"/>
      <c r="AS41" s="37">
        <f>IF(OR(INDICATOR!R41="", ISBLANK(B41), ISBLANK(B42)), "", IF(AND(INDICATOR!R41="OPEN", B42&gt;B41), IF(ABS((B42-B41)/B41)&gt;0.01, 1.25, 1), IF(AND(INDICATOR!R41="HEDGE", B42&lt;B41), IF(ABS((B42-B41)/B41)&gt;0.01, 1.25, 1), IF(AND(INDICATOR!R41="OPEN", B42&lt;B41), -ABS((B42-B41)/B41)*2, IF(AND(INDICATOR!R41="HEDGE", B42&gt;B41), -ABS((B42-B41)/B41)*2, IF(AND(INDICATOR!R41="MONITOR", B42&lt;&gt;B41), IF(ABS((B42-B41)/B41)&gt;0.01, 1, 0.75), 0))))))</f>
        <v>1</v>
      </c>
      <c r="AT41" s="38">
        <f t="shared" si="20"/>
        <v>41</v>
      </c>
    </row>
    <row r="42">
      <c r="A42" s="7">
        <v>45607.0</v>
      </c>
      <c r="B42" s="8">
        <v>5935.0</v>
      </c>
      <c r="C42" s="8">
        <v>6000.0</v>
      </c>
      <c r="D42" s="8">
        <v>5864.0</v>
      </c>
      <c r="E42" s="8">
        <v>2007.0</v>
      </c>
      <c r="F42" s="8">
        <v>33980.0</v>
      </c>
      <c r="G42" s="9"/>
      <c r="H42" s="10"/>
      <c r="I42" s="11"/>
      <c r="J42" s="12">
        <f t="shared" si="1"/>
        <v>5972.4</v>
      </c>
      <c r="K42" s="12">
        <f t="shared" si="2"/>
        <v>5959.933333</v>
      </c>
      <c r="L42" s="12">
        <f t="shared" si="3"/>
        <v>5947.466667</v>
      </c>
      <c r="M42" s="12">
        <f t="shared" si="4"/>
        <v>5933</v>
      </c>
      <c r="N42" s="12">
        <f t="shared" si="5"/>
        <v>5922.533333</v>
      </c>
      <c r="O42" s="12">
        <f t="shared" si="6"/>
        <v>5910.066667</v>
      </c>
      <c r="P42" s="13">
        <f t="shared" si="7"/>
        <v>5897.6</v>
      </c>
      <c r="Q42" s="12">
        <f t="shared" si="21"/>
        <v>5719.581991</v>
      </c>
      <c r="R42" s="13">
        <f t="shared" si="22"/>
        <v>5367.284525</v>
      </c>
      <c r="S42" s="16">
        <f t="shared" si="8"/>
        <v>352.2974654</v>
      </c>
      <c r="T42" s="12">
        <f t="shared" si="25"/>
        <v>433.2993196</v>
      </c>
      <c r="U42" s="17">
        <f t="shared" si="9"/>
        <v>63.4604754</v>
      </c>
      <c r="V42" s="18">
        <f t="shared" si="10"/>
        <v>91.28021258</v>
      </c>
      <c r="W42" s="17">
        <f t="shared" si="23"/>
        <v>138.6</v>
      </c>
      <c r="X42" s="20">
        <f t="shared" si="11"/>
        <v>0.3246406772</v>
      </c>
      <c r="Y42" s="14">
        <f t="shared" si="12"/>
        <v>110</v>
      </c>
      <c r="Z42" s="12">
        <f t="shared" si="13"/>
        <v>0</v>
      </c>
      <c r="AA42" s="18">
        <f t="shared" ref="AA42:AB42" si="57">SUM(Y29:Y42)/14</f>
        <v>82</v>
      </c>
      <c r="AB42" s="18">
        <f t="shared" si="57"/>
        <v>47.21428571</v>
      </c>
      <c r="AC42" s="17">
        <f t="shared" si="31"/>
        <v>1.736762481</v>
      </c>
      <c r="AD42" s="17">
        <f t="shared" si="32"/>
        <v>63.4604754</v>
      </c>
      <c r="AE42" s="17">
        <f t="shared" si="28"/>
        <v>99.80256663</v>
      </c>
      <c r="AF42" s="18">
        <f t="shared" si="29"/>
        <v>91.28021258</v>
      </c>
      <c r="AG42" s="21" t="str">
        <f t="shared" si="14"/>
        <v>Bullish</v>
      </c>
      <c r="AH42" s="22">
        <f t="shared" si="24"/>
        <v>0.01888412017</v>
      </c>
      <c r="AI42" s="22">
        <f t="shared" si="15"/>
        <v>0.05906415539</v>
      </c>
      <c r="AJ42" s="12">
        <f t="shared" si="16"/>
        <v>175</v>
      </c>
      <c r="AK42" s="13">
        <f t="shared" si="17"/>
        <v>7369.05</v>
      </c>
      <c r="AL42" s="13">
        <f t="shared" si="18"/>
        <v>8549.858956</v>
      </c>
      <c r="AM42" s="12">
        <f t="shared" si="19"/>
        <v>6157.565573</v>
      </c>
      <c r="AN42" s="13">
        <f t="shared" si="26"/>
        <v>8682.4</v>
      </c>
      <c r="AO42" s="21"/>
      <c r="AP42" s="21"/>
      <c r="AQ42" s="21"/>
      <c r="AR42" s="21"/>
      <c r="AS42" s="22">
        <f>IF(OR(INDICATOR!R42="", ISBLANK(B42), ISBLANK(B43)), "", IF(AND(INDICATOR!R42="OPEN", B43&gt;B42), IF(ABS((B43-B42)/B42)&gt;0.01, 1.25, 1), IF(AND(INDICATOR!R42="HEDGE", B43&lt;B42), IF(ABS((B43-B42)/B42)&gt;0.01, 1.25, 1), IF(AND(INDICATOR!R42="OPEN", B43&lt;B42), -ABS((B43-B42)/B42)*2, IF(AND(INDICATOR!R42="HEDGE", B43&gt;B42), -ABS((B43-B42)/B42)*2, IF(AND(INDICATOR!R42="MONITOR", B43&lt;&gt;B42), IF(ABS((B43-B42)/B42)&gt;0.01, 1, 0.75), 0))))))</f>
        <v>1</v>
      </c>
      <c r="AT42" s="23">
        <f t="shared" si="20"/>
        <v>42</v>
      </c>
    </row>
    <row r="43">
      <c r="A43" s="24">
        <v>45608.0</v>
      </c>
      <c r="B43" s="25">
        <v>6245.0</v>
      </c>
      <c r="C43" s="25">
        <v>6263.0</v>
      </c>
      <c r="D43" s="25">
        <v>5953.0</v>
      </c>
      <c r="E43" s="25">
        <v>3783.0</v>
      </c>
      <c r="F43" s="25">
        <v>34698.0</v>
      </c>
      <c r="G43" s="26"/>
      <c r="H43" s="27"/>
      <c r="I43" s="28"/>
      <c r="J43" s="29">
        <f t="shared" si="1"/>
        <v>6330.25</v>
      </c>
      <c r="K43" s="29">
        <f t="shared" si="2"/>
        <v>6301.833333</v>
      </c>
      <c r="L43" s="29">
        <f t="shared" si="3"/>
        <v>6273.416667</v>
      </c>
      <c r="M43" s="29">
        <f t="shared" si="4"/>
        <v>6153.666667</v>
      </c>
      <c r="N43" s="29">
        <f t="shared" si="5"/>
        <v>6216.583333</v>
      </c>
      <c r="O43" s="29">
        <f t="shared" si="6"/>
        <v>6188.166667</v>
      </c>
      <c r="P43" s="30">
        <f t="shared" si="7"/>
        <v>6159.75</v>
      </c>
      <c r="Q43" s="29">
        <f t="shared" si="21"/>
        <v>5800.415531</v>
      </c>
      <c r="R43" s="30">
        <f t="shared" si="22"/>
        <v>5432.300487</v>
      </c>
      <c r="S43" s="31">
        <f t="shared" si="8"/>
        <v>368.1150442</v>
      </c>
      <c r="T43" s="29">
        <f t="shared" si="25"/>
        <v>420.2624646</v>
      </c>
      <c r="U43" s="32">
        <f t="shared" si="9"/>
        <v>71.0872745</v>
      </c>
      <c r="V43" s="33">
        <f t="shared" si="10"/>
        <v>103.838605</v>
      </c>
      <c r="W43" s="32">
        <f t="shared" si="23"/>
        <v>195.4</v>
      </c>
      <c r="X43" s="34">
        <f t="shared" si="11"/>
        <v>0.2864538602</v>
      </c>
      <c r="Y43" s="35">
        <f t="shared" si="12"/>
        <v>310</v>
      </c>
      <c r="Z43" s="29">
        <f t="shared" si="13"/>
        <v>0</v>
      </c>
      <c r="AA43" s="33">
        <f t="shared" ref="AA43:AB43" si="58">SUM(Y30:Y43)/14</f>
        <v>104.1428571</v>
      </c>
      <c r="AB43" s="33">
        <f t="shared" si="58"/>
        <v>42.35714286</v>
      </c>
      <c r="AC43" s="32">
        <f t="shared" si="31"/>
        <v>2.458684654</v>
      </c>
      <c r="AD43" s="32">
        <f t="shared" si="32"/>
        <v>71.0872745</v>
      </c>
      <c r="AE43" s="32">
        <f t="shared" si="28"/>
        <v>122.7695167</v>
      </c>
      <c r="AF43" s="33">
        <f t="shared" si="29"/>
        <v>103.838605</v>
      </c>
      <c r="AG43" s="36" t="str">
        <f t="shared" si="14"/>
        <v>Bullish</v>
      </c>
      <c r="AH43" s="37">
        <f t="shared" si="24"/>
        <v>0.05223251896</v>
      </c>
      <c r="AI43" s="37">
        <f t="shared" si="15"/>
        <v>0.1090264569</v>
      </c>
      <c r="AJ43" s="29">
        <f t="shared" si="16"/>
        <v>328</v>
      </c>
      <c r="AK43" s="30">
        <f t="shared" si="17"/>
        <v>7490.45</v>
      </c>
      <c r="AL43" s="30">
        <f t="shared" si="18"/>
        <v>8549.527613</v>
      </c>
      <c r="AM43" s="29">
        <f t="shared" si="19"/>
        <v>6403.859296</v>
      </c>
      <c r="AN43" s="30">
        <f t="shared" si="26"/>
        <v>8754.2</v>
      </c>
      <c r="AO43" s="36"/>
      <c r="AP43" s="36"/>
      <c r="AQ43" s="36"/>
      <c r="AR43" s="36"/>
      <c r="AS43" s="37">
        <f>IF(OR(INDICATOR!R43="", ISBLANK(B43), ISBLANK(B44)), "", IF(AND(INDICATOR!R43="OPEN", B44&gt;B43), IF(ABS((B44-B43)/B43)&gt;0.01, 1.25, 1), IF(AND(INDICATOR!R43="HEDGE", B44&lt;B43), IF(ABS((B44-B43)/B43)&gt;0.01, 1.25, 1), IF(AND(INDICATOR!R43="OPEN", B44&lt;B43), -ABS((B44-B43)/B43)*2, IF(AND(INDICATOR!R43="HEDGE", B44&gt;B43), -ABS((B44-B43)/B43)*2, IF(AND(INDICATOR!R43="MONITOR", B44&lt;&gt;B43), IF(ABS((B44-B43)/B43)&gt;0.01, 1, 0.75), 0))))))</f>
        <v>1</v>
      </c>
      <c r="AT43" s="38">
        <f t="shared" si="20"/>
        <v>43</v>
      </c>
    </row>
    <row r="44">
      <c r="A44" s="7">
        <v>45609.0</v>
      </c>
      <c r="B44" s="8">
        <v>6505.0</v>
      </c>
      <c r="C44" s="8">
        <v>6785.0</v>
      </c>
      <c r="D44" s="8">
        <v>6240.0</v>
      </c>
      <c r="E44" s="8">
        <v>3942.0</v>
      </c>
      <c r="F44" s="8">
        <v>33733.0</v>
      </c>
      <c r="G44" s="9"/>
      <c r="H44" s="10"/>
      <c r="I44" s="11"/>
      <c r="J44" s="12">
        <f t="shared" si="1"/>
        <v>6654.875</v>
      </c>
      <c r="K44" s="12">
        <f t="shared" si="2"/>
        <v>6604.916667</v>
      </c>
      <c r="L44" s="12">
        <f t="shared" si="3"/>
        <v>6554.958333</v>
      </c>
      <c r="M44" s="12">
        <f t="shared" si="4"/>
        <v>6510</v>
      </c>
      <c r="N44" s="12">
        <f t="shared" si="5"/>
        <v>6455.041667</v>
      </c>
      <c r="O44" s="12">
        <f t="shared" si="6"/>
        <v>6405.083333</v>
      </c>
      <c r="P44" s="13">
        <f t="shared" si="7"/>
        <v>6355.125</v>
      </c>
      <c r="Q44" s="12">
        <f t="shared" si="21"/>
        <v>5908.813141</v>
      </c>
      <c r="R44" s="13">
        <f t="shared" si="22"/>
        <v>5511.75971</v>
      </c>
      <c r="S44" s="16">
        <f t="shared" si="8"/>
        <v>397.0534316</v>
      </c>
      <c r="T44" s="12">
        <f t="shared" si="25"/>
        <v>415.620658</v>
      </c>
      <c r="U44" s="17">
        <f t="shared" si="9"/>
        <v>81.57644824</v>
      </c>
      <c r="V44" s="18">
        <f t="shared" si="10"/>
        <v>113.5484241</v>
      </c>
      <c r="W44" s="17">
        <f t="shared" si="23"/>
        <v>356.9333333</v>
      </c>
      <c r="X44" s="20">
        <f t="shared" si="11"/>
        <v>0.2595636296</v>
      </c>
      <c r="Y44" s="14">
        <f t="shared" si="12"/>
        <v>260</v>
      </c>
      <c r="Z44" s="12">
        <f t="shared" si="13"/>
        <v>0</v>
      </c>
      <c r="AA44" s="18">
        <f t="shared" ref="AA44:AB44" si="59">SUM(Y31:Y44)/14</f>
        <v>122.7142857</v>
      </c>
      <c r="AB44" s="18">
        <f t="shared" si="59"/>
        <v>27.71428571</v>
      </c>
      <c r="AC44" s="17">
        <f t="shared" si="31"/>
        <v>4.427835052</v>
      </c>
      <c r="AD44" s="17">
        <f t="shared" si="32"/>
        <v>81.57644824</v>
      </c>
      <c r="AE44" s="17">
        <f t="shared" si="28"/>
        <v>118.0731889</v>
      </c>
      <c r="AF44" s="18">
        <f t="shared" si="29"/>
        <v>113.5484241</v>
      </c>
      <c r="AG44" s="21" t="str">
        <f t="shared" si="14"/>
        <v>Bearish</v>
      </c>
      <c r="AH44" s="22">
        <f t="shared" si="24"/>
        <v>0.04163330665</v>
      </c>
      <c r="AI44" s="22">
        <f t="shared" si="15"/>
        <v>0.1168588622</v>
      </c>
      <c r="AJ44" s="12">
        <f t="shared" si="16"/>
        <v>545</v>
      </c>
      <c r="AK44" s="13">
        <f t="shared" si="17"/>
        <v>7600.9</v>
      </c>
      <c r="AL44" s="13">
        <f t="shared" si="18"/>
        <v>8574.709612</v>
      </c>
      <c r="AM44" s="12">
        <f t="shared" si="19"/>
        <v>6601.792419</v>
      </c>
      <c r="AN44" s="13">
        <f t="shared" si="26"/>
        <v>8790.85</v>
      </c>
      <c r="AO44" s="21"/>
      <c r="AP44" s="21"/>
      <c r="AQ44" s="21"/>
      <c r="AR44" s="21"/>
      <c r="AS44" s="22">
        <f>IF(OR(INDICATOR!R44="", ISBLANK(B44), ISBLANK(B45)), "", IF(AND(INDICATOR!R44="OPEN", B45&gt;B44), IF(ABS((B45-B44)/B44)&gt;0.01, 1.25, 1), IF(AND(INDICATOR!R44="HEDGE", B45&lt;B44), IF(ABS((B45-B44)/B44)&gt;0.01, 1.25, 1), IF(AND(INDICATOR!R44="OPEN", B45&lt;B44), -ABS((B45-B44)/B44)*2, IF(AND(INDICATOR!R44="HEDGE", B45&gt;B44), -ABS((B45-B44)/B44)*2, IF(AND(INDICATOR!R44="MONITOR", B45&lt;&gt;B44), IF(ABS((B45-B44)/B44)&gt;0.01, 1, 0.75), 0))))))</f>
        <v>1</v>
      </c>
      <c r="AT44" s="23">
        <f t="shared" si="20"/>
        <v>44</v>
      </c>
    </row>
    <row r="45">
      <c r="A45" s="24">
        <v>45610.0</v>
      </c>
      <c r="B45" s="25">
        <v>7017.0</v>
      </c>
      <c r="C45" s="25">
        <v>7080.0</v>
      </c>
      <c r="D45" s="25">
        <v>6535.0</v>
      </c>
      <c r="E45" s="25">
        <v>6443.0</v>
      </c>
      <c r="F45" s="25">
        <v>34668.0</v>
      </c>
      <c r="G45" s="26"/>
      <c r="H45" s="27"/>
      <c r="I45" s="28"/>
      <c r="J45" s="29">
        <f t="shared" si="1"/>
        <v>7166.875</v>
      </c>
      <c r="K45" s="29">
        <f t="shared" si="2"/>
        <v>7116.916667</v>
      </c>
      <c r="L45" s="29">
        <f t="shared" si="3"/>
        <v>7066.958333</v>
      </c>
      <c r="M45" s="29">
        <f t="shared" si="4"/>
        <v>6877.333333</v>
      </c>
      <c r="N45" s="29">
        <f t="shared" si="5"/>
        <v>6967.041667</v>
      </c>
      <c r="O45" s="29">
        <f t="shared" si="6"/>
        <v>6917.083333</v>
      </c>
      <c r="P45" s="30">
        <f t="shared" si="7"/>
        <v>6867.125</v>
      </c>
      <c r="Q45" s="29">
        <f t="shared" si="21"/>
        <v>6079.303427</v>
      </c>
      <c r="R45" s="30">
        <f t="shared" si="22"/>
        <v>5623.25899</v>
      </c>
      <c r="S45" s="31">
        <f t="shared" si="8"/>
        <v>456.0444368</v>
      </c>
      <c r="T45" s="29">
        <f t="shared" si="25"/>
        <v>423.7054137</v>
      </c>
      <c r="U45" s="32">
        <f t="shared" si="9"/>
        <v>84.8496681</v>
      </c>
      <c r="V45" s="33">
        <f t="shared" si="10"/>
        <v>117.7697072</v>
      </c>
      <c r="W45" s="32">
        <f t="shared" si="23"/>
        <v>549</v>
      </c>
      <c r="X45" s="34">
        <f t="shared" si="11"/>
        <v>0.2305468201</v>
      </c>
      <c r="Y45" s="35">
        <f t="shared" si="12"/>
        <v>512</v>
      </c>
      <c r="Z45" s="29">
        <f t="shared" si="13"/>
        <v>0</v>
      </c>
      <c r="AA45" s="33">
        <f t="shared" ref="AA45:AB45" si="60">SUM(Y32:Y45)/14</f>
        <v>155.2142857</v>
      </c>
      <c r="AB45" s="33">
        <f t="shared" si="60"/>
        <v>27.71428571</v>
      </c>
      <c r="AC45" s="32">
        <f t="shared" si="31"/>
        <v>5.600515464</v>
      </c>
      <c r="AD45" s="32">
        <f t="shared" si="32"/>
        <v>84.8496681</v>
      </c>
      <c r="AE45" s="32">
        <f t="shared" si="28"/>
        <v>112.4664159</v>
      </c>
      <c r="AF45" s="33">
        <f t="shared" si="29"/>
        <v>117.7697072</v>
      </c>
      <c r="AG45" s="36" t="str">
        <f t="shared" si="14"/>
        <v>Bullish</v>
      </c>
      <c r="AH45" s="37">
        <f t="shared" si="24"/>
        <v>0.07870868563</v>
      </c>
      <c r="AI45" s="37">
        <f t="shared" si="15"/>
        <v>0.1858486212</v>
      </c>
      <c r="AJ45" s="29">
        <f t="shared" si="16"/>
        <v>575</v>
      </c>
      <c r="AK45" s="30">
        <f t="shared" si="17"/>
        <v>7688.95</v>
      </c>
      <c r="AL45" s="30">
        <f t="shared" si="18"/>
        <v>8563.916394</v>
      </c>
      <c r="AM45" s="29">
        <f t="shared" si="19"/>
        <v>6791.253421</v>
      </c>
      <c r="AN45" s="30">
        <f t="shared" si="26"/>
        <v>8807.8</v>
      </c>
      <c r="AO45" s="36"/>
      <c r="AP45" s="36"/>
      <c r="AQ45" s="36"/>
      <c r="AR45" s="36"/>
      <c r="AS45" s="37">
        <f>IF(OR(INDICATOR!R45="", ISBLANK(B45), ISBLANK(B46)), "", IF(AND(INDICATOR!R45="OPEN", B46&gt;B45), IF(ABS((B46-B45)/B45)&gt;0.01, 1.25, 1), IF(AND(INDICATOR!R45="HEDGE", B46&lt;B45), IF(ABS((B46-B45)/B45)&gt;0.01, 1.25, 1), IF(AND(INDICATOR!R45="OPEN", B46&lt;B45), -ABS((B46-B45)/B45)*2, IF(AND(INDICATOR!R45="HEDGE", B46&gt;B45), -ABS((B46-B45)/B45)*2, IF(AND(INDICATOR!R45="MONITOR", B46&lt;&gt;B45), IF(ABS((B46-B45)/B45)&gt;0.01, 1, 0.75), 0))))))</f>
        <v>-0.02536696594</v>
      </c>
      <c r="AT45" s="38">
        <f t="shared" si="20"/>
        <v>45</v>
      </c>
    </row>
    <row r="46">
      <c r="A46" s="7">
        <v>45611.0</v>
      </c>
      <c r="B46" s="8">
        <v>7106.0</v>
      </c>
      <c r="C46" s="8">
        <v>7269.0</v>
      </c>
      <c r="D46" s="8">
        <v>6999.0</v>
      </c>
      <c r="E46" s="8">
        <v>2449.0</v>
      </c>
      <c r="F46" s="8">
        <v>34695.0</v>
      </c>
      <c r="G46" s="9"/>
      <c r="H46" s="10"/>
      <c r="I46" s="11"/>
      <c r="J46" s="12">
        <f t="shared" si="1"/>
        <v>7180.25</v>
      </c>
      <c r="K46" s="12">
        <f t="shared" si="2"/>
        <v>7155.5</v>
      </c>
      <c r="L46" s="12">
        <f t="shared" si="3"/>
        <v>7130.75</v>
      </c>
      <c r="M46" s="12">
        <f t="shared" si="4"/>
        <v>7124.666667</v>
      </c>
      <c r="N46" s="12">
        <f t="shared" si="5"/>
        <v>7081.25</v>
      </c>
      <c r="O46" s="12">
        <f t="shared" si="6"/>
        <v>7056.5</v>
      </c>
      <c r="P46" s="13">
        <f t="shared" si="7"/>
        <v>7031.75</v>
      </c>
      <c r="Q46" s="12">
        <f t="shared" si="21"/>
        <v>6237.256746</v>
      </c>
      <c r="R46" s="13">
        <f t="shared" si="22"/>
        <v>5733.091658</v>
      </c>
      <c r="S46" s="16">
        <f t="shared" si="8"/>
        <v>504.1650883</v>
      </c>
      <c r="T46" s="12">
        <f t="shared" si="25"/>
        <v>439.7973487</v>
      </c>
      <c r="U46" s="17">
        <f t="shared" si="9"/>
        <v>84.00659522</v>
      </c>
      <c r="V46" s="18">
        <f t="shared" si="10"/>
        <v>110.6408612</v>
      </c>
      <c r="W46" s="17">
        <f t="shared" si="23"/>
        <v>534.3333333</v>
      </c>
      <c r="X46" s="20">
        <f t="shared" si="11"/>
        <v>0.2226811564</v>
      </c>
      <c r="Y46" s="14">
        <f t="shared" si="12"/>
        <v>89</v>
      </c>
      <c r="Z46" s="12">
        <f t="shared" si="13"/>
        <v>0</v>
      </c>
      <c r="AA46" s="18">
        <f t="shared" ref="AA46:AB46" si="61">SUM(Y33:Y46)/14</f>
        <v>145.5714286</v>
      </c>
      <c r="AB46" s="18">
        <f t="shared" si="61"/>
        <v>27.71428571</v>
      </c>
      <c r="AC46" s="17">
        <f t="shared" si="31"/>
        <v>5.25257732</v>
      </c>
      <c r="AD46" s="17">
        <f t="shared" si="32"/>
        <v>84.00659522</v>
      </c>
      <c r="AE46" s="17">
        <f t="shared" si="28"/>
        <v>101.3829787</v>
      </c>
      <c r="AF46" s="18">
        <f t="shared" si="29"/>
        <v>110.6408612</v>
      </c>
      <c r="AG46" s="21" t="str">
        <f t="shared" si="14"/>
        <v>Bearish</v>
      </c>
      <c r="AH46" s="22">
        <f t="shared" si="24"/>
        <v>0.01268348297</v>
      </c>
      <c r="AI46" s="22">
        <f t="shared" si="15"/>
        <v>0.07058653985</v>
      </c>
      <c r="AJ46" s="12">
        <f t="shared" si="16"/>
        <v>270</v>
      </c>
      <c r="AK46" s="13">
        <f t="shared" si="17"/>
        <v>7751.3</v>
      </c>
      <c r="AL46" s="13">
        <f t="shared" si="18"/>
        <v>8603.267863</v>
      </c>
      <c r="AM46" s="12">
        <f t="shared" si="19"/>
        <v>6877.199416</v>
      </c>
      <c r="AN46" s="13">
        <f t="shared" si="26"/>
        <v>8785.15</v>
      </c>
      <c r="AO46" s="21"/>
      <c r="AP46" s="21"/>
      <c r="AQ46" s="21"/>
      <c r="AR46" s="21"/>
      <c r="AS46" s="22">
        <f>IF(OR(INDICATOR!R46="", ISBLANK(B46), ISBLANK(B47)), "", IF(AND(INDICATOR!R46="OPEN", B47&gt;B46), IF(ABS((B47-B46)/B46)&gt;0.01, 1.25, 1), IF(AND(INDICATOR!R46="HEDGE", B47&lt;B46), IF(ABS((B47-B46)/B46)&gt;0.01, 1.25, 1), IF(AND(INDICATOR!R46="OPEN", B47&lt;B46), -ABS((B47-B46)/B46)*2, IF(AND(INDICATOR!R46="HEDGE", B47&gt;B46), -ABS((B47-B46)/B46)*2, IF(AND(INDICATOR!R46="MONITOR", B47&lt;&gt;B46), IF(ABS((B47-B46)/B46)&gt;0.01, 1, 0.75), 0))))))</f>
        <v>1.25</v>
      </c>
      <c r="AT46" s="23">
        <f t="shared" si="20"/>
        <v>46</v>
      </c>
    </row>
    <row r="47">
      <c r="A47" s="24">
        <v>45614.0</v>
      </c>
      <c r="B47" s="25">
        <v>6991.0</v>
      </c>
      <c r="C47" s="25">
        <v>7157.0</v>
      </c>
      <c r="D47" s="25">
        <v>6853.0</v>
      </c>
      <c r="E47" s="25">
        <v>1473.0</v>
      </c>
      <c r="F47" s="25">
        <v>33387.0</v>
      </c>
      <c r="G47" s="26"/>
      <c r="H47" s="27"/>
      <c r="I47" s="28"/>
      <c r="J47" s="29">
        <f t="shared" si="1"/>
        <v>7074.6</v>
      </c>
      <c r="K47" s="29">
        <f t="shared" si="2"/>
        <v>7046.733333</v>
      </c>
      <c r="L47" s="29">
        <f t="shared" si="3"/>
        <v>7018.866667</v>
      </c>
      <c r="M47" s="29">
        <f t="shared" si="4"/>
        <v>7000.333333</v>
      </c>
      <c r="N47" s="29">
        <f t="shared" si="5"/>
        <v>6963.133333</v>
      </c>
      <c r="O47" s="29">
        <f t="shared" si="6"/>
        <v>6935.266667</v>
      </c>
      <c r="P47" s="30">
        <f t="shared" si="7"/>
        <v>6907.4</v>
      </c>
      <c r="Q47" s="29">
        <f t="shared" si="21"/>
        <v>6353.217247</v>
      </c>
      <c r="R47" s="30">
        <f t="shared" si="22"/>
        <v>5826.270054</v>
      </c>
      <c r="S47" s="31">
        <f t="shared" si="8"/>
        <v>526.9471932</v>
      </c>
      <c r="T47" s="29">
        <f t="shared" si="25"/>
        <v>457.2273176</v>
      </c>
      <c r="U47" s="32">
        <f t="shared" si="9"/>
        <v>77.15712988</v>
      </c>
      <c r="V47" s="33">
        <f t="shared" si="10"/>
        <v>99.52209068</v>
      </c>
      <c r="W47" s="32">
        <f t="shared" si="23"/>
        <v>274.5333333</v>
      </c>
      <c r="X47" s="34">
        <f t="shared" si="11"/>
        <v>0.2134408985</v>
      </c>
      <c r="Y47" s="35">
        <f t="shared" si="12"/>
        <v>0</v>
      </c>
      <c r="Z47" s="29">
        <f t="shared" si="13"/>
        <v>115</v>
      </c>
      <c r="AA47" s="33">
        <f t="shared" ref="AA47:AB47" si="62">SUM(Y34:Y47)/14</f>
        <v>121.3571429</v>
      </c>
      <c r="AB47" s="33">
        <f t="shared" si="62"/>
        <v>35.92857143</v>
      </c>
      <c r="AC47" s="32">
        <f t="shared" si="31"/>
        <v>3.377733598</v>
      </c>
      <c r="AD47" s="32">
        <f t="shared" si="32"/>
        <v>77.15712988</v>
      </c>
      <c r="AE47" s="32">
        <f t="shared" si="28"/>
        <v>84.71687741</v>
      </c>
      <c r="AF47" s="33">
        <f t="shared" si="29"/>
        <v>99.52209068</v>
      </c>
      <c r="AG47" s="36" t="str">
        <f t="shared" si="14"/>
        <v>Bearish</v>
      </c>
      <c r="AH47" s="37">
        <f t="shared" si="24"/>
        <v>-0.0161835069</v>
      </c>
      <c r="AI47" s="37">
        <f t="shared" si="15"/>
        <v>0.04411896846</v>
      </c>
      <c r="AJ47" s="29">
        <f t="shared" si="16"/>
        <v>304</v>
      </c>
      <c r="AK47" s="30">
        <f t="shared" ref="AK47:AK65" si="64">AVERAGE($B47:$B65)</f>
        <v>7785.263158</v>
      </c>
      <c r="AL47" s="30">
        <f t="shared" ref="AL47:AL65" si="65">AK47+2*STDEVP($B47:$B65)</f>
        <v>8604.880229</v>
      </c>
      <c r="AM47" s="29">
        <f t="shared" ref="AM47:AM65" si="66">AK47-2*STDEV($B47:$B65)</f>
        <v>6943.186666</v>
      </c>
      <c r="AN47" s="30">
        <f t="shared" si="26"/>
        <v>8719.2</v>
      </c>
      <c r="AO47" s="36"/>
      <c r="AP47" s="36"/>
      <c r="AQ47" s="36"/>
      <c r="AR47" s="36"/>
      <c r="AS47" s="37">
        <f>IF(OR(INDICATOR!R47="", ISBLANK(B47), ISBLANK(B48)), "", IF(AND(INDICATOR!R47="OPEN", B48&gt;B47), IF(ABS((B48-B47)/B47)&gt;0.01, 1.25, 1), IF(AND(INDICATOR!R47="HEDGE", B48&lt;B47), IF(ABS((B48-B47)/B47)&gt;0.01, 1.25, 1), IF(AND(INDICATOR!R47="OPEN", B48&lt;B47), -ABS((B48-B47)/B47)*2, IF(AND(INDICATOR!R47="HEDGE", B48&gt;B47), -ABS((B48-B47)/B47)*2, IF(AND(INDICATOR!R47="MONITOR", B48&lt;&gt;B47), IF(ABS((B48-B47)/B47)&gt;0.01, 1, 0.75), 0))))))</f>
        <v>-0.06980403376</v>
      </c>
      <c r="AT47" s="38">
        <f t="shared" si="20"/>
        <v>47</v>
      </c>
    </row>
    <row r="48">
      <c r="A48" s="7">
        <v>45615.0</v>
      </c>
      <c r="B48" s="8">
        <v>7235.0</v>
      </c>
      <c r="C48" s="8">
        <v>7285.0</v>
      </c>
      <c r="D48" s="8">
        <v>6914.0</v>
      </c>
      <c r="E48" s="8">
        <v>5301.0</v>
      </c>
      <c r="F48" s="8">
        <v>31545.0</v>
      </c>
      <c r="G48" s="9"/>
      <c r="H48" s="10"/>
      <c r="I48" s="11"/>
      <c r="J48" s="12">
        <f t="shared" si="1"/>
        <v>7337.025</v>
      </c>
      <c r="K48" s="12">
        <f t="shared" si="2"/>
        <v>7303.016667</v>
      </c>
      <c r="L48" s="12">
        <f t="shared" si="3"/>
        <v>7269.008333</v>
      </c>
      <c r="M48" s="12">
        <f t="shared" si="4"/>
        <v>7144.666667</v>
      </c>
      <c r="N48" s="12">
        <f t="shared" si="5"/>
        <v>7200.991667</v>
      </c>
      <c r="O48" s="12">
        <f t="shared" si="6"/>
        <v>7166.983333</v>
      </c>
      <c r="P48" s="13">
        <f t="shared" si="7"/>
        <v>7132.975</v>
      </c>
      <c r="Q48" s="12">
        <f t="shared" si="21"/>
        <v>6488.876132</v>
      </c>
      <c r="R48" s="13">
        <f t="shared" si="22"/>
        <v>5930.62042</v>
      </c>
      <c r="S48" s="16">
        <f t="shared" si="8"/>
        <v>558.2557119</v>
      </c>
      <c r="T48" s="12">
        <f t="shared" si="25"/>
        <v>477.4329964</v>
      </c>
      <c r="U48" s="17">
        <f t="shared" si="9"/>
        <v>78.88329135</v>
      </c>
      <c r="V48" s="18">
        <f t="shared" si="10"/>
        <v>94.73628871</v>
      </c>
      <c r="W48" s="17">
        <f t="shared" si="23"/>
        <v>312.9333333</v>
      </c>
      <c r="X48" s="20">
        <f t="shared" si="11"/>
        <v>0.2028941966</v>
      </c>
      <c r="Y48" s="14">
        <f t="shared" si="12"/>
        <v>244</v>
      </c>
      <c r="Z48" s="12">
        <f t="shared" si="13"/>
        <v>0</v>
      </c>
      <c r="AA48" s="18">
        <f t="shared" ref="AA48:AB48" si="63">SUM(Y35:Y48)/14</f>
        <v>134.2142857</v>
      </c>
      <c r="AB48" s="18">
        <f t="shared" si="63"/>
        <v>35.92857143</v>
      </c>
      <c r="AC48" s="17">
        <f t="shared" si="31"/>
        <v>3.735586481</v>
      </c>
      <c r="AD48" s="17">
        <f t="shared" si="32"/>
        <v>78.88329135</v>
      </c>
      <c r="AE48" s="17">
        <f t="shared" si="28"/>
        <v>98.10901001</v>
      </c>
      <c r="AF48" s="18">
        <f t="shared" si="29"/>
        <v>94.73628871</v>
      </c>
      <c r="AG48" s="21" t="str">
        <f t="shared" si="14"/>
        <v>Bullish</v>
      </c>
      <c r="AH48" s="22">
        <f t="shared" si="24"/>
        <v>0.03490201688</v>
      </c>
      <c r="AI48" s="22">
        <f t="shared" si="15"/>
        <v>0.1680456491</v>
      </c>
      <c r="AJ48" s="12">
        <f t="shared" si="16"/>
        <v>371</v>
      </c>
      <c r="AK48" s="13">
        <f t="shared" si="64"/>
        <v>7864.315789</v>
      </c>
      <c r="AL48" s="13">
        <f t="shared" si="65"/>
        <v>8651.344593</v>
      </c>
      <c r="AM48" s="12">
        <f t="shared" si="66"/>
        <v>7055.72056</v>
      </c>
      <c r="AN48" s="13">
        <f t="shared" si="26"/>
        <v>8668.3</v>
      </c>
      <c r="AO48" s="21"/>
      <c r="AP48" s="21"/>
      <c r="AQ48" s="21"/>
      <c r="AR48" s="21"/>
      <c r="AS48" s="22">
        <f>IF(OR(INDICATOR!R48="", ISBLANK(B48), ISBLANK(B49)), "", IF(AND(INDICATOR!R48="OPEN", B49&gt;B48), IF(ABS((B49-B48)/B48)&gt;0.01, 1.25, 1), IF(AND(INDICATOR!R48="HEDGE", B49&lt;B48), IF(ABS((B49-B48)/B48)&gt;0.01, 1.25, 1), IF(AND(INDICATOR!R48="OPEN", B49&lt;B48), -ABS((B49-B48)/B48)*2, IF(AND(INDICATOR!R48="HEDGE", B49&gt;B48), -ABS((B49-B48)/B48)*2, IF(AND(INDICATOR!R48="MONITOR", B49&lt;&gt;B48), IF(ABS((B49-B48)/B48)&gt;0.01, 1, 0.75), 0))))))</f>
        <v>1</v>
      </c>
      <c r="AT48" s="23">
        <f t="shared" si="20"/>
        <v>48</v>
      </c>
    </row>
    <row r="49">
      <c r="A49" s="24">
        <v>45616.0</v>
      </c>
      <c r="B49" s="25">
        <v>7206.0</v>
      </c>
      <c r="C49" s="25">
        <v>7300.0</v>
      </c>
      <c r="D49" s="25">
        <v>7144.0</v>
      </c>
      <c r="E49" s="25">
        <v>3394.0</v>
      </c>
      <c r="F49" s="25">
        <v>29353.0</v>
      </c>
      <c r="G49" s="26"/>
      <c r="H49" s="27"/>
      <c r="I49" s="28"/>
      <c r="J49" s="29">
        <f t="shared" si="1"/>
        <v>7248.9</v>
      </c>
      <c r="K49" s="29">
        <f t="shared" si="2"/>
        <v>7234.6</v>
      </c>
      <c r="L49" s="29">
        <f t="shared" si="3"/>
        <v>7220.3</v>
      </c>
      <c r="M49" s="29">
        <f t="shared" si="4"/>
        <v>7216.666667</v>
      </c>
      <c r="N49" s="29">
        <f t="shared" si="5"/>
        <v>7191.7</v>
      </c>
      <c r="O49" s="29">
        <f t="shared" si="6"/>
        <v>7177.4</v>
      </c>
      <c r="P49" s="30">
        <f t="shared" si="7"/>
        <v>7163.1</v>
      </c>
      <c r="Q49" s="29">
        <f t="shared" si="21"/>
        <v>6599.202881</v>
      </c>
      <c r="R49" s="30">
        <f t="shared" si="22"/>
        <v>6025.092981</v>
      </c>
      <c r="S49" s="31">
        <f t="shared" si="8"/>
        <v>574.1098994</v>
      </c>
      <c r="T49" s="29">
        <f t="shared" si="25"/>
        <v>496.768377</v>
      </c>
      <c r="U49" s="32">
        <f t="shared" si="9"/>
        <v>78.35696414</v>
      </c>
      <c r="V49" s="33">
        <f t="shared" si="10"/>
        <v>92.82362363</v>
      </c>
      <c r="W49" s="32">
        <f t="shared" si="23"/>
        <v>342.3333333</v>
      </c>
      <c r="X49" s="34">
        <f t="shared" si="11"/>
        <v>0.1947951358</v>
      </c>
      <c r="Y49" s="35">
        <f t="shared" si="12"/>
        <v>0</v>
      </c>
      <c r="Z49" s="29">
        <f t="shared" si="13"/>
        <v>29</v>
      </c>
      <c r="AA49" s="33">
        <f t="shared" ref="AA49:AB49" si="67">SUM(Y36:Y49)/14</f>
        <v>134.2142857</v>
      </c>
      <c r="AB49" s="33">
        <f t="shared" si="67"/>
        <v>37.07142857</v>
      </c>
      <c r="AC49" s="32">
        <f t="shared" si="31"/>
        <v>3.620423892</v>
      </c>
      <c r="AD49" s="32">
        <f t="shared" si="32"/>
        <v>78.35696414</v>
      </c>
      <c r="AE49" s="32">
        <f t="shared" si="28"/>
        <v>95.64498346</v>
      </c>
      <c r="AF49" s="33">
        <f t="shared" si="29"/>
        <v>92.82362363</v>
      </c>
      <c r="AG49" s="36" t="str">
        <f t="shared" si="14"/>
        <v>Bearish</v>
      </c>
      <c r="AH49" s="37">
        <f t="shared" si="24"/>
        <v>-0.00400829302</v>
      </c>
      <c r="AI49" s="37">
        <f t="shared" si="15"/>
        <v>0.1156270228</v>
      </c>
      <c r="AJ49" s="29">
        <f t="shared" si="16"/>
        <v>156</v>
      </c>
      <c r="AK49" s="30">
        <f t="shared" si="64"/>
        <v>7925.210526</v>
      </c>
      <c r="AL49" s="30">
        <f t="shared" si="65"/>
        <v>8686.673821</v>
      </c>
      <c r="AM49" s="29">
        <f t="shared" si="66"/>
        <v>7142.88136</v>
      </c>
      <c r="AN49" s="30">
        <f t="shared" si="26"/>
        <v>8598.35</v>
      </c>
      <c r="AO49" s="36"/>
      <c r="AP49" s="36"/>
      <c r="AQ49" s="36"/>
      <c r="AR49" s="36"/>
      <c r="AS49" s="37">
        <f>IF(OR(INDICATOR!R49="", ISBLANK(B49), ISBLANK(B50)), "", IF(AND(INDICATOR!R49="OPEN", B50&gt;B49), IF(ABS((B50-B49)/B49)&gt;0.01, 1.25, 1), IF(AND(INDICATOR!R49="HEDGE", B50&lt;B49), IF(ABS((B50-B49)/B49)&gt;0.01, 1.25, 1), IF(AND(INDICATOR!R49="OPEN", B50&lt;B49), -ABS((B50-B49)/B49)*2, IF(AND(INDICATOR!R49="HEDGE", B50&gt;B49), -ABS((B50-B49)/B49)*2, IF(AND(INDICATOR!R49="MONITOR", B50&lt;&gt;B49), IF(ABS((B50-B49)/B49)&gt;0.01, 1, 0.75), 0))))))</f>
        <v>1</v>
      </c>
      <c r="AT49" s="38">
        <f t="shared" si="20"/>
        <v>49</v>
      </c>
    </row>
    <row r="50">
      <c r="A50" s="7">
        <v>45617.0</v>
      </c>
      <c r="B50" s="8">
        <v>7343.0</v>
      </c>
      <c r="C50" s="8">
        <v>7390.0</v>
      </c>
      <c r="D50" s="8">
        <v>7179.0</v>
      </c>
      <c r="E50" s="8">
        <v>1007.0</v>
      </c>
      <c r="F50" s="8">
        <v>29309.0</v>
      </c>
      <c r="G50" s="9"/>
      <c r="H50" s="10"/>
      <c r="I50" s="11"/>
      <c r="J50" s="12">
        <f t="shared" si="1"/>
        <v>7401.025</v>
      </c>
      <c r="K50" s="12">
        <f t="shared" si="2"/>
        <v>7381.683333</v>
      </c>
      <c r="L50" s="12">
        <f t="shared" si="3"/>
        <v>7362.341667</v>
      </c>
      <c r="M50" s="12">
        <f t="shared" si="4"/>
        <v>7304</v>
      </c>
      <c r="N50" s="12">
        <f t="shared" si="5"/>
        <v>7323.658333</v>
      </c>
      <c r="O50" s="12">
        <f t="shared" si="6"/>
        <v>7304.316667</v>
      </c>
      <c r="P50" s="13">
        <f t="shared" si="7"/>
        <v>7284.975</v>
      </c>
      <c r="Q50" s="12">
        <f t="shared" si="21"/>
        <v>6713.633207</v>
      </c>
      <c r="R50" s="13">
        <f t="shared" si="22"/>
        <v>6122.715724</v>
      </c>
      <c r="S50" s="16">
        <f t="shared" si="8"/>
        <v>590.9174833</v>
      </c>
      <c r="T50" s="12">
        <f t="shared" si="25"/>
        <v>515.5981983</v>
      </c>
      <c r="U50" s="17">
        <f t="shared" si="9"/>
        <v>79.32270916</v>
      </c>
      <c r="V50" s="18">
        <f t="shared" si="10"/>
        <v>98.70166832</v>
      </c>
      <c r="W50" s="17">
        <f t="shared" si="23"/>
        <v>163.3333333</v>
      </c>
      <c r="X50" s="20">
        <f t="shared" si="11"/>
        <v>0.176328124</v>
      </c>
      <c r="Y50" s="14">
        <f t="shared" si="12"/>
        <v>137</v>
      </c>
      <c r="Z50" s="12">
        <f t="shared" si="13"/>
        <v>0</v>
      </c>
      <c r="AA50" s="18">
        <f t="shared" ref="AA50:AB50" si="68">SUM(Y37:Y50)/14</f>
        <v>142.2142857</v>
      </c>
      <c r="AB50" s="18">
        <f t="shared" si="68"/>
        <v>37.07142857</v>
      </c>
      <c r="AC50" s="17">
        <f t="shared" si="31"/>
        <v>3.836223507</v>
      </c>
      <c r="AD50" s="17">
        <f t="shared" si="32"/>
        <v>79.32270916</v>
      </c>
      <c r="AE50" s="17">
        <f t="shared" si="28"/>
        <v>102.3510115</v>
      </c>
      <c r="AF50" s="18">
        <f t="shared" si="29"/>
        <v>98.70166832</v>
      </c>
      <c r="AG50" s="21" t="str">
        <f t="shared" si="14"/>
        <v>Bullish</v>
      </c>
      <c r="AH50" s="22">
        <f t="shared" si="24"/>
        <v>0.0190119345</v>
      </c>
      <c r="AI50" s="22">
        <f t="shared" si="15"/>
        <v>0.03435804702</v>
      </c>
      <c r="AJ50" s="12">
        <f t="shared" si="16"/>
        <v>211</v>
      </c>
      <c r="AK50" s="13">
        <f t="shared" si="64"/>
        <v>7980.473684</v>
      </c>
      <c r="AL50" s="13">
        <f t="shared" si="65"/>
        <v>8674.554938</v>
      </c>
      <c r="AM50" s="12">
        <f t="shared" si="66"/>
        <v>7267.372984</v>
      </c>
      <c r="AN50" s="13">
        <f t="shared" si="26"/>
        <v>8504.7</v>
      </c>
      <c r="AO50" s="21"/>
      <c r="AP50" s="21"/>
      <c r="AQ50" s="21"/>
      <c r="AR50" s="21"/>
      <c r="AS50" s="22">
        <f>IF(OR(INDICATOR!R50="", ISBLANK(B50), ISBLANK(B51)), "", IF(AND(INDICATOR!R50="OPEN", B51&gt;B50), IF(ABS((B51-B50)/B50)&gt;0.01, 1.25, 1), IF(AND(INDICATOR!R50="HEDGE", B51&lt;B50), IF(ABS((B51-B50)/B50)&gt;0.01, 1.25, 1), IF(AND(INDICATOR!R50="OPEN", B51&lt;B50), -ABS((B51-B50)/B50)*2, IF(AND(INDICATOR!R50="HEDGE", B51&gt;B50), -ABS((B51-B50)/B50)*2, IF(AND(INDICATOR!R50="MONITOR", B51&lt;&gt;B50), IF(ABS((B51-B50)/B50)&gt;0.01, 1, 0.75), 0))))))</f>
        <v>-0.1124880839</v>
      </c>
      <c r="AT50" s="23">
        <f t="shared" si="20"/>
        <v>50</v>
      </c>
    </row>
    <row r="51">
      <c r="A51" s="24">
        <v>45618.0</v>
      </c>
      <c r="B51" s="25">
        <v>7756.0</v>
      </c>
      <c r="C51" s="25">
        <v>7920.0</v>
      </c>
      <c r="D51" s="25">
        <v>7370.0</v>
      </c>
      <c r="E51" s="25">
        <v>1725.0</v>
      </c>
      <c r="F51" s="25">
        <v>29129.0</v>
      </c>
      <c r="G51" s="26"/>
      <c r="H51" s="27"/>
      <c r="I51" s="28"/>
      <c r="J51" s="29">
        <f t="shared" si="1"/>
        <v>7907.25</v>
      </c>
      <c r="K51" s="29">
        <f t="shared" si="2"/>
        <v>7856.833333</v>
      </c>
      <c r="L51" s="29">
        <f t="shared" si="3"/>
        <v>7806.416667</v>
      </c>
      <c r="M51" s="29">
        <f t="shared" si="4"/>
        <v>7682</v>
      </c>
      <c r="N51" s="29">
        <f t="shared" si="5"/>
        <v>7705.583333</v>
      </c>
      <c r="O51" s="29">
        <f t="shared" si="6"/>
        <v>7655.166667</v>
      </c>
      <c r="P51" s="30">
        <f t="shared" si="7"/>
        <v>7604.75</v>
      </c>
      <c r="Q51" s="29">
        <f t="shared" si="21"/>
        <v>6873.997329</v>
      </c>
      <c r="R51" s="30">
        <f t="shared" si="22"/>
        <v>6243.699744</v>
      </c>
      <c r="S51" s="31">
        <f t="shared" si="8"/>
        <v>630.2975848</v>
      </c>
      <c r="T51" s="29">
        <f t="shared" si="25"/>
        <v>538.5380756</v>
      </c>
      <c r="U51" s="32">
        <f t="shared" si="9"/>
        <v>84.5585649</v>
      </c>
      <c r="V51" s="33">
        <f t="shared" si="10"/>
        <v>105.6894762</v>
      </c>
      <c r="W51" s="32">
        <f t="shared" si="23"/>
        <v>259.8</v>
      </c>
      <c r="X51" s="34">
        <f t="shared" si="11"/>
        <v>0.1753141278</v>
      </c>
      <c r="Y51" s="35">
        <f t="shared" si="12"/>
        <v>413</v>
      </c>
      <c r="Z51" s="29">
        <f t="shared" si="13"/>
        <v>0</v>
      </c>
      <c r="AA51" s="33">
        <f t="shared" ref="AA51:AB51" si="69">SUM(Y38:Y51)/14</f>
        <v>171.7142857</v>
      </c>
      <c r="AB51" s="33">
        <f t="shared" si="69"/>
        <v>31.35714286</v>
      </c>
      <c r="AC51" s="32">
        <f t="shared" si="31"/>
        <v>5.476082005</v>
      </c>
      <c r="AD51" s="32">
        <f t="shared" si="32"/>
        <v>84.5585649</v>
      </c>
      <c r="AE51" s="32">
        <f t="shared" si="28"/>
        <v>119.0724336</v>
      </c>
      <c r="AF51" s="33">
        <f t="shared" si="29"/>
        <v>105.6894762</v>
      </c>
      <c r="AG51" s="36" t="str">
        <f t="shared" si="14"/>
        <v>Bullish</v>
      </c>
      <c r="AH51" s="37">
        <f t="shared" si="24"/>
        <v>0.05624404194</v>
      </c>
      <c r="AI51" s="37">
        <f t="shared" si="15"/>
        <v>0.05921933468</v>
      </c>
      <c r="AJ51" s="29">
        <f t="shared" si="16"/>
        <v>577</v>
      </c>
      <c r="AK51" s="30">
        <f t="shared" si="64"/>
        <v>8051.894737</v>
      </c>
      <c r="AL51" s="30">
        <f t="shared" si="65"/>
        <v>8748.160534</v>
      </c>
      <c r="AM51" s="29">
        <f t="shared" si="66"/>
        <v>7336.549631</v>
      </c>
      <c r="AN51" s="30">
        <f t="shared" si="26"/>
        <v>8361.25</v>
      </c>
      <c r="AO51" s="36"/>
      <c r="AP51" s="36"/>
      <c r="AQ51" s="36"/>
      <c r="AR51" s="36"/>
      <c r="AS51" s="37">
        <f>IF(OR(INDICATOR!R51="", ISBLANK(B51), ISBLANK(B52)), "", IF(AND(INDICATOR!R51="OPEN", B52&gt;B51), IF(ABS((B52-B51)/B51)&gt;0.01, 1.25, 1), IF(AND(INDICATOR!R51="HEDGE", B52&lt;B51), IF(ABS((B52-B51)/B51)&gt;0.01, 1.25, 1), IF(AND(INDICATOR!R51="OPEN", B52&lt;B51), -ABS((B52-B51)/B51)*2, IF(AND(INDICATOR!R51="HEDGE", B52&gt;B51), -ABS((B52-B51)/B51)*2, IF(AND(INDICATOR!R51="MONITOR", B52&lt;&gt;B51), IF(ABS((B52-B51)/B51)&gt;0.01, 1, 0.75), 0))))))</f>
        <v>1.25</v>
      </c>
      <c r="AT51" s="38">
        <f t="shared" si="20"/>
        <v>51</v>
      </c>
    </row>
    <row r="52">
      <c r="A52" s="7">
        <v>45621.0</v>
      </c>
      <c r="B52" s="8">
        <v>7661.0</v>
      </c>
      <c r="C52" s="8">
        <v>7811.0</v>
      </c>
      <c r="D52" s="8">
        <v>7579.0</v>
      </c>
      <c r="E52" s="8">
        <v>1528.0</v>
      </c>
      <c r="F52" s="8">
        <v>25536.0</v>
      </c>
      <c r="G52" s="9"/>
      <c r="H52" s="10"/>
      <c r="I52" s="11"/>
      <c r="J52" s="12">
        <f t="shared" si="1"/>
        <v>7724.8</v>
      </c>
      <c r="K52" s="12">
        <f t="shared" si="2"/>
        <v>7703.533333</v>
      </c>
      <c r="L52" s="12">
        <f t="shared" si="3"/>
        <v>7682.266667</v>
      </c>
      <c r="M52" s="12">
        <f t="shared" si="4"/>
        <v>7683.666667</v>
      </c>
      <c r="N52" s="12">
        <f t="shared" si="5"/>
        <v>7639.733333</v>
      </c>
      <c r="O52" s="12">
        <f t="shared" si="6"/>
        <v>7618.466667</v>
      </c>
      <c r="P52" s="13">
        <f t="shared" si="7"/>
        <v>7597.2</v>
      </c>
      <c r="Q52" s="12">
        <f t="shared" si="21"/>
        <v>6995.074663</v>
      </c>
      <c r="R52" s="13">
        <f t="shared" si="22"/>
        <v>6348.684948</v>
      </c>
      <c r="S52" s="16">
        <f t="shared" si="8"/>
        <v>646.3897147</v>
      </c>
      <c r="T52" s="12">
        <f t="shared" si="25"/>
        <v>560.1084034</v>
      </c>
      <c r="U52" s="17">
        <f t="shared" si="9"/>
        <v>85.24822695</v>
      </c>
      <c r="V52" s="18">
        <f t="shared" si="10"/>
        <v>103.6158999</v>
      </c>
      <c r="W52" s="17">
        <f t="shared" si="23"/>
        <v>531</v>
      </c>
      <c r="X52" s="20">
        <f t="shared" si="11"/>
        <v>0.1847278341</v>
      </c>
      <c r="Y52" s="14">
        <f t="shared" si="12"/>
        <v>0</v>
      </c>
      <c r="Z52" s="12">
        <f t="shared" si="13"/>
        <v>95</v>
      </c>
      <c r="AA52" s="18">
        <f t="shared" ref="AA52:AB52" si="70">SUM(Y39:Y52)/14</f>
        <v>171.7142857</v>
      </c>
      <c r="AB52" s="18">
        <f t="shared" si="70"/>
        <v>29.71428571</v>
      </c>
      <c r="AC52" s="17">
        <f t="shared" si="31"/>
        <v>5.778846154</v>
      </c>
      <c r="AD52" s="17">
        <f t="shared" si="32"/>
        <v>85.24822695</v>
      </c>
      <c r="AE52" s="17">
        <f t="shared" si="28"/>
        <v>89.4242548</v>
      </c>
      <c r="AF52" s="18">
        <f t="shared" si="29"/>
        <v>103.6158999</v>
      </c>
      <c r="AG52" s="21" t="str">
        <f t="shared" si="14"/>
        <v>Bearish</v>
      </c>
      <c r="AH52" s="22">
        <f t="shared" si="24"/>
        <v>-0.01224858174</v>
      </c>
      <c r="AI52" s="22">
        <f t="shared" si="15"/>
        <v>0.05983709273</v>
      </c>
      <c r="AJ52" s="12">
        <f t="shared" si="16"/>
        <v>232</v>
      </c>
      <c r="AK52" s="13">
        <f t="shared" si="64"/>
        <v>8101.578947</v>
      </c>
      <c r="AL52" s="13">
        <f t="shared" si="65"/>
        <v>8839.758591</v>
      </c>
      <c r="AM52" s="12">
        <f t="shared" si="66"/>
        <v>7343.171459</v>
      </c>
      <c r="AN52" s="13">
        <f t="shared" si="26"/>
        <v>8160.65</v>
      </c>
      <c r="AO52" s="21"/>
      <c r="AP52" s="21"/>
      <c r="AQ52" s="21"/>
      <c r="AR52" s="21"/>
      <c r="AS52" s="22">
        <f>IF(OR(INDICATOR!R52="", ISBLANK(B52), ISBLANK(B53)), "", IF(AND(INDICATOR!R52="OPEN", B53&gt;B52), IF(ABS((B53-B52)/B52)&gt;0.01, 1.25, 1), IF(AND(INDICATOR!R52="HEDGE", B53&lt;B52), IF(ABS((B53-B52)/B52)&gt;0.01, 1.25, 1), IF(AND(INDICATOR!R52="OPEN", B53&lt;B52), -ABS((B53-B52)/B52)*2, IF(AND(INDICATOR!R52="HEDGE", B53&gt;B52), -ABS((B53-B52)/B52)*2, IF(AND(INDICATOR!R52="MONITOR", B53&lt;&gt;B52), IF(ABS((B53-B52)/B52)&gt;0.01, 1, 0.75), 0))))))</f>
        <v>1</v>
      </c>
      <c r="AT52" s="23">
        <f t="shared" si="20"/>
        <v>52</v>
      </c>
    </row>
    <row r="53">
      <c r="A53" s="24">
        <v>45622.0</v>
      </c>
      <c r="B53" s="25">
        <v>7831.0</v>
      </c>
      <c r="C53" s="25">
        <v>7879.0</v>
      </c>
      <c r="D53" s="25">
        <v>7550.0</v>
      </c>
      <c r="E53" s="25">
        <v>1882.0</v>
      </c>
      <c r="F53" s="25">
        <v>25681.0</v>
      </c>
      <c r="G53" s="26"/>
      <c r="H53" s="27"/>
      <c r="I53" s="28"/>
      <c r="J53" s="29">
        <f t="shared" si="1"/>
        <v>7921.475</v>
      </c>
      <c r="K53" s="29">
        <f t="shared" si="2"/>
        <v>7891.316667</v>
      </c>
      <c r="L53" s="29">
        <f t="shared" si="3"/>
        <v>7861.158333</v>
      </c>
      <c r="M53" s="29">
        <f t="shared" si="4"/>
        <v>7753.333333</v>
      </c>
      <c r="N53" s="29">
        <f t="shared" si="5"/>
        <v>7800.841667</v>
      </c>
      <c r="O53" s="29">
        <f t="shared" si="6"/>
        <v>7770.683333</v>
      </c>
      <c r="P53" s="30">
        <f t="shared" si="7"/>
        <v>7740.525</v>
      </c>
      <c r="Q53" s="29">
        <f t="shared" si="21"/>
        <v>7123.678561</v>
      </c>
      <c r="R53" s="30">
        <f t="shared" si="22"/>
        <v>6458.486063</v>
      </c>
      <c r="S53" s="31">
        <f t="shared" si="8"/>
        <v>665.1924978</v>
      </c>
      <c r="T53" s="29">
        <f t="shared" si="25"/>
        <v>581.1252223</v>
      </c>
      <c r="U53" s="32">
        <f t="shared" si="9"/>
        <v>91.47121535</v>
      </c>
      <c r="V53" s="33">
        <f t="shared" si="10"/>
        <v>101.6208507</v>
      </c>
      <c r="W53" s="32">
        <f t="shared" si="23"/>
        <v>244.9333333</v>
      </c>
      <c r="X53" s="34">
        <f t="shared" si="11"/>
        <v>0.187249881</v>
      </c>
      <c r="Y53" s="35">
        <f t="shared" si="12"/>
        <v>170</v>
      </c>
      <c r="Z53" s="29">
        <f t="shared" si="13"/>
        <v>0</v>
      </c>
      <c r="AA53" s="33">
        <f t="shared" ref="AA53:AB53" si="71">SUM(Y40:Y53)/14</f>
        <v>183.8571429</v>
      </c>
      <c r="AB53" s="33">
        <f t="shared" si="71"/>
        <v>17.14285714</v>
      </c>
      <c r="AC53" s="32">
        <f t="shared" si="31"/>
        <v>10.725</v>
      </c>
      <c r="AD53" s="32">
        <f t="shared" si="32"/>
        <v>91.47121535</v>
      </c>
      <c r="AE53" s="32">
        <f t="shared" si="28"/>
        <v>96.36586362</v>
      </c>
      <c r="AF53" s="33">
        <f t="shared" si="29"/>
        <v>101.6208507</v>
      </c>
      <c r="AG53" s="36" t="str">
        <f t="shared" si="14"/>
        <v>Bullish</v>
      </c>
      <c r="AH53" s="37">
        <f t="shared" si="24"/>
        <v>0.02219031458</v>
      </c>
      <c r="AI53" s="37">
        <f t="shared" si="15"/>
        <v>0.07328375063</v>
      </c>
      <c r="AJ53" s="29">
        <f t="shared" si="16"/>
        <v>329</v>
      </c>
      <c r="AK53" s="30">
        <f t="shared" si="64"/>
        <v>8156.263158</v>
      </c>
      <c r="AL53" s="30">
        <f t="shared" si="65"/>
        <v>8909.571606</v>
      </c>
      <c r="AM53" s="29">
        <f t="shared" si="66"/>
        <v>7382.3123</v>
      </c>
      <c r="AN53" s="30">
        <f t="shared" si="26"/>
        <v>8008.15</v>
      </c>
      <c r="AO53" s="36"/>
      <c r="AP53" s="36"/>
      <c r="AQ53" s="36"/>
      <c r="AR53" s="36"/>
      <c r="AS53" s="37">
        <f>IF(OR(INDICATOR!R53="", ISBLANK(B53), ISBLANK(B54)), "", IF(AND(INDICATOR!R53="OPEN", B54&gt;B53), IF(ABS((B54-B53)/B53)&gt;0.01, 1.25, 1), IF(AND(INDICATOR!R53="HEDGE", B54&lt;B53), IF(ABS((B54-B53)/B53)&gt;0.01, 1.25, 1), IF(AND(INDICATOR!R53="OPEN", B54&lt;B53), -ABS((B54-B53)/B53)*2, IF(AND(INDICATOR!R53="HEDGE", B54&gt;B53), -ABS((B54-B53)/B53)*2, IF(AND(INDICATOR!R53="MONITOR", B54&lt;&gt;B53), IF(ABS((B54-B53)/B53)&gt;0.01, 1, 0.75), 0))))))</f>
        <v>1.25</v>
      </c>
      <c r="AT53" s="38">
        <f t="shared" si="20"/>
        <v>53</v>
      </c>
    </row>
    <row r="54">
      <c r="A54" s="7">
        <v>45623.0</v>
      </c>
      <c r="B54" s="8">
        <v>7668.0</v>
      </c>
      <c r="C54" s="8">
        <v>7919.0</v>
      </c>
      <c r="D54" s="8">
        <v>7650.0</v>
      </c>
      <c r="E54" s="8">
        <v>2753.0</v>
      </c>
      <c r="F54" s="8">
        <v>24690.0</v>
      </c>
      <c r="G54" s="9"/>
      <c r="H54" s="10"/>
      <c r="I54" s="11"/>
      <c r="J54" s="12">
        <f t="shared" si="1"/>
        <v>7741.975</v>
      </c>
      <c r="K54" s="12">
        <f t="shared" si="2"/>
        <v>7717.316667</v>
      </c>
      <c r="L54" s="12">
        <f t="shared" si="3"/>
        <v>7692.658333</v>
      </c>
      <c r="M54" s="12">
        <f t="shared" si="4"/>
        <v>7745.666667</v>
      </c>
      <c r="N54" s="12">
        <f t="shared" si="5"/>
        <v>7643.341667</v>
      </c>
      <c r="O54" s="12">
        <f t="shared" si="6"/>
        <v>7618.683333</v>
      </c>
      <c r="P54" s="13">
        <f t="shared" si="7"/>
        <v>7594.025</v>
      </c>
      <c r="Q54" s="12">
        <f t="shared" si="21"/>
        <v>7207.420321</v>
      </c>
      <c r="R54" s="13">
        <f t="shared" si="22"/>
        <v>6548.079688</v>
      </c>
      <c r="S54" s="16">
        <f t="shared" si="8"/>
        <v>659.3406327</v>
      </c>
      <c r="T54" s="12">
        <f t="shared" si="25"/>
        <v>596.7683044</v>
      </c>
      <c r="U54" s="17">
        <f t="shared" si="9"/>
        <v>84.78096677</v>
      </c>
      <c r="V54" s="18">
        <f t="shared" si="10"/>
        <v>91.83340139</v>
      </c>
      <c r="W54" s="17">
        <f t="shared" si="23"/>
        <v>321</v>
      </c>
      <c r="X54" s="20">
        <f t="shared" si="11"/>
        <v>0.1911277435</v>
      </c>
      <c r="Y54" s="14">
        <f t="shared" si="12"/>
        <v>0</v>
      </c>
      <c r="Z54" s="12">
        <f t="shared" si="13"/>
        <v>163</v>
      </c>
      <c r="AA54" s="18">
        <f t="shared" ref="AA54:AB54" si="72">SUM(Y41:Y54)/14</f>
        <v>160.3571429</v>
      </c>
      <c r="AB54" s="18">
        <f t="shared" si="72"/>
        <v>28.78571429</v>
      </c>
      <c r="AC54" s="17">
        <f t="shared" si="31"/>
        <v>5.570719603</v>
      </c>
      <c r="AD54" s="17">
        <f t="shared" si="32"/>
        <v>84.78096677</v>
      </c>
      <c r="AE54" s="17">
        <f t="shared" si="28"/>
        <v>89.71008575</v>
      </c>
      <c r="AF54" s="18">
        <f t="shared" si="29"/>
        <v>91.83340139</v>
      </c>
      <c r="AG54" s="21" t="str">
        <f t="shared" si="14"/>
        <v>Bearish</v>
      </c>
      <c r="AH54" s="22">
        <f t="shared" si="24"/>
        <v>-0.02081471076</v>
      </c>
      <c r="AI54" s="22">
        <f t="shared" si="15"/>
        <v>0.1115026326</v>
      </c>
      <c r="AJ54" s="12">
        <f t="shared" si="16"/>
        <v>269</v>
      </c>
      <c r="AK54" s="13">
        <f t="shared" si="64"/>
        <v>8201.684211</v>
      </c>
      <c r="AL54" s="13">
        <f t="shared" si="65"/>
        <v>8974.875289</v>
      </c>
      <c r="AM54" s="12">
        <f t="shared" si="66"/>
        <v>7407.305892</v>
      </c>
      <c r="AN54" s="13">
        <f t="shared" si="26"/>
        <v>7830.95</v>
      </c>
      <c r="AO54" s="21"/>
      <c r="AP54" s="21"/>
      <c r="AQ54" s="21"/>
      <c r="AR54" s="21"/>
      <c r="AS54" s="22">
        <f>IF(OR(INDICATOR!R54="", ISBLANK(B54), ISBLANK(B55)), "", IF(AND(INDICATOR!R54="OPEN", B55&gt;B54), IF(ABS((B55-B54)/B54)&gt;0.01, 1.25, 1), IF(AND(INDICATOR!R54="HEDGE", B55&lt;B54), IF(ABS((B55-B54)/B54)&gt;0.01, 1.25, 1), IF(AND(INDICATOR!R54="OPEN", B55&lt;B54), -ABS((B55-B54)/B54)*2, IF(AND(INDICATOR!R54="HEDGE", B55&gt;B54), -ABS((B55-B54)/B54)*2, IF(AND(INDICATOR!R54="MONITOR", B55&lt;&gt;B54), IF(ABS((B55-B54)/B54)&gt;0.01, 1, 0.75), 0))))))</f>
        <v>1</v>
      </c>
      <c r="AT54" s="23">
        <f t="shared" si="20"/>
        <v>54</v>
      </c>
    </row>
    <row r="55">
      <c r="A55" s="24">
        <v>45624.0</v>
      </c>
      <c r="B55" s="25">
        <v>7841.0</v>
      </c>
      <c r="C55" s="25">
        <v>7854.0</v>
      </c>
      <c r="D55" s="25">
        <v>7584.0</v>
      </c>
      <c r="E55" s="25">
        <v>2275.0</v>
      </c>
      <c r="F55" s="25">
        <v>23704.0</v>
      </c>
      <c r="G55" s="26"/>
      <c r="H55" s="27"/>
      <c r="I55" s="28"/>
      <c r="J55" s="29">
        <f t="shared" si="1"/>
        <v>7915.25</v>
      </c>
      <c r="K55" s="29">
        <f t="shared" si="2"/>
        <v>7890.5</v>
      </c>
      <c r="L55" s="29">
        <f t="shared" si="3"/>
        <v>7865.75</v>
      </c>
      <c r="M55" s="29">
        <f t="shared" si="4"/>
        <v>7759.666667</v>
      </c>
      <c r="N55" s="29">
        <f t="shared" si="5"/>
        <v>7816.25</v>
      </c>
      <c r="O55" s="29">
        <f t="shared" si="6"/>
        <v>7791.5</v>
      </c>
      <c r="P55" s="30">
        <f t="shared" si="7"/>
        <v>7766.75</v>
      </c>
      <c r="Q55" s="29">
        <f t="shared" si="21"/>
        <v>7304.894118</v>
      </c>
      <c r="R55" s="30">
        <f t="shared" si="22"/>
        <v>6643.851563</v>
      </c>
      <c r="S55" s="31">
        <f t="shared" si="8"/>
        <v>661.0425545</v>
      </c>
      <c r="T55" s="29">
        <f t="shared" si="25"/>
        <v>609.6231544</v>
      </c>
      <c r="U55" s="32">
        <f t="shared" si="9"/>
        <v>85.74468085</v>
      </c>
      <c r="V55" s="33">
        <f t="shared" si="10"/>
        <v>94.11826668</v>
      </c>
      <c r="W55" s="32">
        <f t="shared" si="23"/>
        <v>269.1333333</v>
      </c>
      <c r="X55" s="34">
        <f t="shared" si="11"/>
        <v>0.1925082984</v>
      </c>
      <c r="Y55" s="35">
        <f t="shared" si="12"/>
        <v>173</v>
      </c>
      <c r="Z55" s="29">
        <f t="shared" si="13"/>
        <v>0</v>
      </c>
      <c r="AA55" s="33">
        <f t="shared" ref="AA55:AB55" si="73">SUM(Y42:Y55)/14</f>
        <v>172.7142857</v>
      </c>
      <c r="AB55" s="33">
        <f t="shared" si="73"/>
        <v>28.71428571</v>
      </c>
      <c r="AC55" s="32">
        <f t="shared" si="31"/>
        <v>6.014925373</v>
      </c>
      <c r="AD55" s="32">
        <f t="shared" si="32"/>
        <v>85.74468085</v>
      </c>
      <c r="AE55" s="32">
        <f t="shared" si="28"/>
        <v>96.27885068</v>
      </c>
      <c r="AF55" s="33">
        <f t="shared" si="29"/>
        <v>94.11826668</v>
      </c>
      <c r="AG55" s="36" t="str">
        <f t="shared" si="14"/>
        <v>Bullish</v>
      </c>
      <c r="AH55" s="37">
        <f t="shared" si="24"/>
        <v>0.02256129369</v>
      </c>
      <c r="AI55" s="37">
        <f t="shared" si="15"/>
        <v>0.09597536281</v>
      </c>
      <c r="AJ55" s="29">
        <f t="shared" si="16"/>
        <v>270</v>
      </c>
      <c r="AK55" s="30">
        <f t="shared" si="64"/>
        <v>8264.947368</v>
      </c>
      <c r="AL55" s="30">
        <f t="shared" si="65"/>
        <v>9049.730402</v>
      </c>
      <c r="AM55" s="29">
        <f t="shared" si="66"/>
        <v>7458.659448</v>
      </c>
      <c r="AN55" s="30">
        <f t="shared" si="26"/>
        <v>7624.4</v>
      </c>
      <c r="AO55" s="36"/>
      <c r="AP55" s="36"/>
      <c r="AQ55" s="36"/>
      <c r="AR55" s="36"/>
      <c r="AS55" s="37">
        <f>IF(OR(INDICATOR!R55="", ISBLANK(B55), ISBLANK(B56)), "", IF(AND(INDICATOR!R55="OPEN", B56&gt;B55), IF(ABS((B56-B55)/B55)&gt;0.01, 1.25, 1), IF(AND(INDICATOR!R55="HEDGE", B56&lt;B55), IF(ABS((B56-B55)/B55)&gt;0.01, 1.25, 1), IF(AND(INDICATOR!R55="OPEN", B56&lt;B55), -ABS((B56-B55)/B55)*2, IF(AND(INDICATOR!R55="HEDGE", B56&gt;B55), -ABS((B56-B55)/B55)*2, IF(AND(INDICATOR!R55="MONITOR", B56&lt;&gt;B55), IF(ABS((B56-B55)/B55)&gt;0.01, 1, 0.75), 0))))))</f>
        <v>-0.02346639459</v>
      </c>
      <c r="AT55" s="38">
        <f t="shared" si="20"/>
        <v>55</v>
      </c>
    </row>
    <row r="56">
      <c r="A56" s="7">
        <v>45625.0</v>
      </c>
      <c r="B56" s="8">
        <v>7933.0</v>
      </c>
      <c r="C56" s="8">
        <v>8000.0</v>
      </c>
      <c r="D56" s="8">
        <v>7753.0</v>
      </c>
      <c r="E56" s="8">
        <v>4687.0</v>
      </c>
      <c r="F56" s="8">
        <v>13666.0</v>
      </c>
      <c r="G56" s="9"/>
      <c r="H56" s="10"/>
      <c r="I56" s="11"/>
      <c r="J56" s="12">
        <f t="shared" si="1"/>
        <v>8000.925</v>
      </c>
      <c r="K56" s="12">
        <f t="shared" si="2"/>
        <v>7978.283333</v>
      </c>
      <c r="L56" s="12">
        <f t="shared" si="3"/>
        <v>7955.641667</v>
      </c>
      <c r="M56" s="12">
        <f t="shared" si="4"/>
        <v>7895.333333</v>
      </c>
      <c r="N56" s="12">
        <f t="shared" si="5"/>
        <v>7910.358333</v>
      </c>
      <c r="O56" s="12">
        <f t="shared" si="6"/>
        <v>7887.716667</v>
      </c>
      <c r="P56" s="13">
        <f t="shared" si="7"/>
        <v>7865.075</v>
      </c>
      <c r="Q56" s="12">
        <f t="shared" si="21"/>
        <v>7401.525792</v>
      </c>
      <c r="R56" s="13">
        <f t="shared" si="22"/>
        <v>6739.34404</v>
      </c>
      <c r="S56" s="16">
        <f t="shared" si="8"/>
        <v>662.1817519</v>
      </c>
      <c r="T56" s="12">
        <f t="shared" si="25"/>
        <v>620.1348739</v>
      </c>
      <c r="U56" s="17">
        <f t="shared" si="9"/>
        <v>85.65310493</v>
      </c>
      <c r="V56" s="18">
        <f t="shared" si="10"/>
        <v>95.54041072</v>
      </c>
      <c r="W56" s="17">
        <f t="shared" si="23"/>
        <v>266.9333333</v>
      </c>
      <c r="X56" s="20">
        <f t="shared" si="11"/>
        <v>0.1942575075</v>
      </c>
      <c r="Y56" s="14">
        <f t="shared" si="12"/>
        <v>92</v>
      </c>
      <c r="Z56" s="12">
        <f t="shared" si="13"/>
        <v>0</v>
      </c>
      <c r="AA56" s="18">
        <f t="shared" ref="AA56:AB56" si="74">SUM(Y43:Y56)/14</f>
        <v>171.4285714</v>
      </c>
      <c r="AB56" s="18">
        <f t="shared" si="74"/>
        <v>28.71428571</v>
      </c>
      <c r="AC56" s="17">
        <f t="shared" si="31"/>
        <v>5.970149254</v>
      </c>
      <c r="AD56" s="17">
        <f t="shared" si="32"/>
        <v>85.65310493</v>
      </c>
      <c r="AE56" s="17">
        <f t="shared" si="28"/>
        <v>100.6322957</v>
      </c>
      <c r="AF56" s="18">
        <f t="shared" si="29"/>
        <v>95.54041072</v>
      </c>
      <c r="AG56" s="21" t="str">
        <f t="shared" si="14"/>
        <v>Bullish</v>
      </c>
      <c r="AH56" s="22">
        <f t="shared" si="24"/>
        <v>0.0117331973</v>
      </c>
      <c r="AI56" s="22">
        <f t="shared" si="15"/>
        <v>0.3429679497</v>
      </c>
      <c r="AJ56" s="12">
        <f t="shared" si="16"/>
        <v>247</v>
      </c>
      <c r="AK56" s="13">
        <f t="shared" si="64"/>
        <v>8317.157895</v>
      </c>
      <c r="AL56" s="13">
        <f t="shared" si="65"/>
        <v>9114.07439</v>
      </c>
      <c r="AM56" s="12">
        <f t="shared" si="66"/>
        <v>7498.404028</v>
      </c>
      <c r="AN56" s="13">
        <f t="shared" si="26"/>
        <v>7463.5</v>
      </c>
      <c r="AO56" s="21"/>
      <c r="AP56" s="21"/>
      <c r="AQ56" s="21"/>
      <c r="AR56" s="21"/>
      <c r="AS56" s="22">
        <f>IF(OR(INDICATOR!R56="", ISBLANK(B56), ISBLANK(B57)), "", IF(AND(INDICATOR!R56="OPEN", B57&gt;B56), IF(ABS((B57-B56)/B56)&gt;0.01, 1.25, 1), IF(AND(INDICATOR!R56="HEDGE", B57&lt;B56), IF(ABS((B57-B56)/B56)&gt;0.01, 1.25, 1), IF(AND(INDICATOR!R56="OPEN", B57&lt;B56), -ABS((B57-B56)/B56)*2, IF(AND(INDICATOR!R56="HEDGE", B57&gt;B56), -ABS((B57-B56)/B56)*2, IF(AND(INDICATOR!R56="MONITOR", B57&lt;&gt;B56), IF(ABS((B57-B56)/B56)&gt;0.01, 1, 0.75), 0))))))</f>
        <v>-0.01487457456</v>
      </c>
      <c r="AT56" s="23">
        <f t="shared" si="20"/>
        <v>56</v>
      </c>
    </row>
    <row r="57">
      <c r="A57" s="24">
        <v>45628.0</v>
      </c>
      <c r="B57" s="25">
        <v>7992.0</v>
      </c>
      <c r="C57" s="25">
        <v>8067.0</v>
      </c>
      <c r="D57" s="25">
        <v>7894.0</v>
      </c>
      <c r="E57" s="25">
        <v>2109.0</v>
      </c>
      <c r="F57" s="25">
        <v>10108.0</v>
      </c>
      <c r="G57" s="26"/>
      <c r="H57" s="27"/>
      <c r="I57" s="28"/>
      <c r="J57" s="29">
        <f t="shared" si="1"/>
        <v>8039.575</v>
      </c>
      <c r="K57" s="29">
        <f t="shared" si="2"/>
        <v>8023.716667</v>
      </c>
      <c r="L57" s="29">
        <f t="shared" si="3"/>
        <v>8007.858333</v>
      </c>
      <c r="M57" s="29">
        <f t="shared" si="4"/>
        <v>7984.333333</v>
      </c>
      <c r="N57" s="29">
        <f t="shared" si="5"/>
        <v>7976.141667</v>
      </c>
      <c r="O57" s="29">
        <f t="shared" si="6"/>
        <v>7960.283333</v>
      </c>
      <c r="P57" s="30">
        <f t="shared" si="7"/>
        <v>7944.425</v>
      </c>
      <c r="Q57" s="29">
        <f t="shared" si="21"/>
        <v>7492.367978</v>
      </c>
      <c r="R57" s="30">
        <f t="shared" si="22"/>
        <v>6832.13337</v>
      </c>
      <c r="S57" s="31">
        <f t="shared" si="8"/>
        <v>660.2346074</v>
      </c>
      <c r="T57" s="29">
        <f t="shared" si="25"/>
        <v>628.1548206</v>
      </c>
      <c r="U57" s="32">
        <f t="shared" si="9"/>
        <v>84.24147393</v>
      </c>
      <c r="V57" s="33">
        <f t="shared" si="10"/>
        <v>98.84011019</v>
      </c>
      <c r="W57" s="32">
        <f t="shared" si="23"/>
        <v>237.1333333</v>
      </c>
      <c r="X57" s="34">
        <f t="shared" si="11"/>
        <v>0.2038271949</v>
      </c>
      <c r="Y57" s="35">
        <f t="shared" si="12"/>
        <v>59</v>
      </c>
      <c r="Z57" s="29">
        <f t="shared" si="13"/>
        <v>0</v>
      </c>
      <c r="AA57" s="33">
        <f t="shared" ref="AA57:AB57" si="75">SUM(Y44:Y57)/14</f>
        <v>153.5</v>
      </c>
      <c r="AB57" s="33">
        <f t="shared" si="75"/>
        <v>28.71428571</v>
      </c>
      <c r="AC57" s="32">
        <f t="shared" si="31"/>
        <v>5.345771144</v>
      </c>
      <c r="AD57" s="32">
        <f t="shared" si="32"/>
        <v>84.24147393</v>
      </c>
      <c r="AE57" s="32">
        <f t="shared" si="28"/>
        <v>99.60918417</v>
      </c>
      <c r="AF57" s="33">
        <f t="shared" si="29"/>
        <v>98.84011019</v>
      </c>
      <c r="AG57" s="36" t="str">
        <f t="shared" si="14"/>
        <v>Bullish</v>
      </c>
      <c r="AH57" s="37">
        <f t="shared" si="24"/>
        <v>0.007437287281</v>
      </c>
      <c r="AI57" s="37">
        <f t="shared" si="15"/>
        <v>0.2086466165</v>
      </c>
      <c r="AJ57" s="29">
        <f t="shared" si="16"/>
        <v>173</v>
      </c>
      <c r="AK57" s="30">
        <f t="shared" si="64"/>
        <v>8377.052632</v>
      </c>
      <c r="AL57" s="30">
        <f t="shared" si="65"/>
        <v>9219.249127</v>
      </c>
      <c r="AM57" s="29">
        <f t="shared" si="66"/>
        <v>7511.777987</v>
      </c>
      <c r="AN57" s="30">
        <f t="shared" si="26"/>
        <v>7306.3</v>
      </c>
      <c r="AO57" s="36"/>
      <c r="AP57" s="36"/>
      <c r="AQ57" s="36"/>
      <c r="AR57" s="36"/>
      <c r="AS57" s="37">
        <f>IF(OR(INDICATOR!R57="", ISBLANK(B57), ISBLANK(B58)), "", IF(AND(INDICATOR!R57="OPEN", B58&gt;B57), IF(ABS((B58-B57)/B57)&gt;0.01, 1.25, 1), IF(AND(INDICATOR!R57="HEDGE", B58&lt;B57), IF(ABS((B58-B57)/B57)&gt;0.01, 1.25, 1), IF(AND(INDICATOR!R57="OPEN", B58&lt;B57), -ABS((B58-B57)/B57)*2, IF(AND(INDICATOR!R57="HEDGE", B58&gt;B57), -ABS((B58-B57)/B57)*2, IF(AND(INDICATOR!R57="MONITOR", B58&lt;&gt;B57), IF(ABS((B58-B57)/B57)&gt;0.01, 1, 0.75), 0))))))</f>
        <v>1.25</v>
      </c>
      <c r="AT57" s="38">
        <f t="shared" si="20"/>
        <v>57</v>
      </c>
    </row>
    <row r="58">
      <c r="A58" s="7">
        <v>45629.0</v>
      </c>
      <c r="B58" s="8">
        <v>7376.0</v>
      </c>
      <c r="C58" s="8">
        <v>8100.0</v>
      </c>
      <c r="D58" s="8">
        <v>7357.0</v>
      </c>
      <c r="E58" s="8">
        <v>7423.0</v>
      </c>
      <c r="F58" s="8">
        <v>3936.0</v>
      </c>
      <c r="G58" s="9"/>
      <c r="H58" s="10"/>
      <c r="I58" s="11"/>
      <c r="J58" s="12">
        <f t="shared" si="1"/>
        <v>7580.325</v>
      </c>
      <c r="K58" s="12">
        <f t="shared" si="2"/>
        <v>7512.216667</v>
      </c>
      <c r="L58" s="12">
        <f t="shared" si="3"/>
        <v>7444.108333</v>
      </c>
      <c r="M58" s="12">
        <f t="shared" si="4"/>
        <v>7611</v>
      </c>
      <c r="N58" s="12">
        <f t="shared" si="5"/>
        <v>7307.891667</v>
      </c>
      <c r="O58" s="12">
        <f t="shared" si="6"/>
        <v>7239.783333</v>
      </c>
      <c r="P58" s="13">
        <f t="shared" si="7"/>
        <v>7171.675</v>
      </c>
      <c r="Q58" s="12">
        <f t="shared" si="21"/>
        <v>7474.465212</v>
      </c>
      <c r="R58" s="13">
        <f t="shared" si="22"/>
        <v>6872.419787</v>
      </c>
      <c r="S58" s="16">
        <f t="shared" si="8"/>
        <v>602.0454246</v>
      </c>
      <c r="T58" s="12">
        <f t="shared" si="25"/>
        <v>622.9329414</v>
      </c>
      <c r="U58" s="17">
        <f t="shared" si="9"/>
        <v>64.98108015</v>
      </c>
      <c r="V58" s="18">
        <f t="shared" si="10"/>
        <v>87.47330483</v>
      </c>
      <c r="W58" s="17">
        <f t="shared" si="23"/>
        <v>249</v>
      </c>
      <c r="X58" s="20">
        <f t="shared" si="11"/>
        <v>0.2133437037</v>
      </c>
      <c r="Y58" s="14">
        <f t="shared" si="12"/>
        <v>0</v>
      </c>
      <c r="Z58" s="12">
        <f t="shared" si="13"/>
        <v>616</v>
      </c>
      <c r="AA58" s="18">
        <f t="shared" ref="AA58:AB58" si="76">SUM(Y45:Y58)/14</f>
        <v>134.9285714</v>
      </c>
      <c r="AB58" s="18">
        <f t="shared" si="76"/>
        <v>72.71428571</v>
      </c>
      <c r="AC58" s="17">
        <f t="shared" si="31"/>
        <v>1.855599214</v>
      </c>
      <c r="AD58" s="17">
        <f t="shared" si="32"/>
        <v>64.98108015</v>
      </c>
      <c r="AE58" s="17">
        <f t="shared" si="28"/>
        <v>62.17843459</v>
      </c>
      <c r="AF58" s="18">
        <f t="shared" si="29"/>
        <v>87.47330483</v>
      </c>
      <c r="AG58" s="21" t="str">
        <f t="shared" si="14"/>
        <v>Bearish</v>
      </c>
      <c r="AH58" s="22">
        <f t="shared" si="24"/>
        <v>-0.07707707708</v>
      </c>
      <c r="AI58" s="22">
        <f t="shared" si="15"/>
        <v>1.885924797</v>
      </c>
      <c r="AJ58" s="12">
        <f t="shared" si="16"/>
        <v>743</v>
      </c>
      <c r="AK58" s="13">
        <f t="shared" si="64"/>
        <v>8437.894737</v>
      </c>
      <c r="AL58" s="13">
        <f t="shared" si="65"/>
        <v>9325.81505</v>
      </c>
      <c r="AM58" s="12">
        <f t="shared" si="66"/>
        <v>7525.643335</v>
      </c>
      <c r="AN58" s="13">
        <f t="shared" si="26"/>
        <v>7129</v>
      </c>
      <c r="AO58" s="21"/>
      <c r="AP58" s="21"/>
      <c r="AQ58" s="21"/>
      <c r="AR58" s="21"/>
      <c r="AS58" s="22">
        <f>IF(OR(INDICATOR!R58="", ISBLANK(B58), ISBLANK(B59)), "", IF(AND(INDICATOR!R58="OPEN", B59&gt;B58), IF(ABS((B59-B58)/B58)&gt;0.01, 1.25, 1), IF(AND(INDICATOR!R58="HEDGE", B59&lt;B58), IF(ABS((B59-B58)/B58)&gt;0.01, 1.25, 1), IF(AND(INDICATOR!R58="OPEN", B59&lt;B58), -ABS((B59-B58)/B58)*2, IF(AND(INDICATOR!R58="HEDGE", B59&gt;B58), -ABS((B59-B58)/B58)*2, IF(AND(INDICATOR!R58="MONITOR", B59&lt;&gt;B58), IF(ABS((B59-B58)/B58)&gt;0.01, 1, 0.75), 0))))))</f>
        <v>1</v>
      </c>
      <c r="AT58" s="23">
        <f t="shared" si="20"/>
        <v>58</v>
      </c>
    </row>
    <row r="59">
      <c r="A59" s="24">
        <v>45630.0</v>
      </c>
      <c r="B59" s="25">
        <v>7592.0</v>
      </c>
      <c r="C59" s="25">
        <v>7646.0</v>
      </c>
      <c r="D59" s="25">
        <v>7340.0</v>
      </c>
      <c r="E59" s="25">
        <v>1032.0</v>
      </c>
      <c r="F59" s="25">
        <v>3777.0</v>
      </c>
      <c r="G59" s="26"/>
      <c r="H59" s="27"/>
      <c r="I59" s="28"/>
      <c r="J59" s="29">
        <f t="shared" si="1"/>
        <v>7676.15</v>
      </c>
      <c r="K59" s="29">
        <f t="shared" si="2"/>
        <v>7648.1</v>
      </c>
      <c r="L59" s="29">
        <f t="shared" si="3"/>
        <v>7620.05</v>
      </c>
      <c r="M59" s="29">
        <f t="shared" si="4"/>
        <v>7526</v>
      </c>
      <c r="N59" s="29">
        <f t="shared" si="5"/>
        <v>7563.95</v>
      </c>
      <c r="O59" s="29">
        <f t="shared" si="6"/>
        <v>7535.9</v>
      </c>
      <c r="P59" s="30">
        <f t="shared" si="7"/>
        <v>7507.85</v>
      </c>
      <c r="Q59" s="29">
        <f t="shared" si="21"/>
        <v>7492.547487</v>
      </c>
      <c r="R59" s="30">
        <f t="shared" si="22"/>
        <v>6925.722025</v>
      </c>
      <c r="S59" s="31">
        <f t="shared" si="8"/>
        <v>566.8254617</v>
      </c>
      <c r="T59" s="29">
        <f t="shared" si="25"/>
        <v>611.7114455</v>
      </c>
      <c r="U59" s="32">
        <f t="shared" si="9"/>
        <v>61.01110686</v>
      </c>
      <c r="V59" s="33">
        <f t="shared" si="10"/>
        <v>76.44251829</v>
      </c>
      <c r="W59" s="32">
        <f t="shared" si="23"/>
        <v>684.7333333</v>
      </c>
      <c r="X59" s="34">
        <f t="shared" si="11"/>
        <v>0.1874812462</v>
      </c>
      <c r="Y59" s="35">
        <f t="shared" si="12"/>
        <v>216</v>
      </c>
      <c r="Z59" s="29">
        <f t="shared" si="13"/>
        <v>0</v>
      </c>
      <c r="AA59" s="33">
        <f t="shared" ref="AA59:AB59" si="77">SUM(Y46:Y59)/14</f>
        <v>113.7857143</v>
      </c>
      <c r="AB59" s="33">
        <f t="shared" si="77"/>
        <v>72.71428571</v>
      </c>
      <c r="AC59" s="32">
        <f t="shared" si="31"/>
        <v>1.564833006</v>
      </c>
      <c r="AD59" s="32">
        <f t="shared" si="32"/>
        <v>61.01110686</v>
      </c>
      <c r="AE59" s="32">
        <f t="shared" si="28"/>
        <v>67.5399361</v>
      </c>
      <c r="AF59" s="33">
        <f t="shared" si="29"/>
        <v>76.44251829</v>
      </c>
      <c r="AG59" s="36" t="str">
        <f t="shared" si="14"/>
        <v>Bullish</v>
      </c>
      <c r="AH59" s="37">
        <f t="shared" si="24"/>
        <v>0.02928416486</v>
      </c>
      <c r="AI59" s="37">
        <f t="shared" si="15"/>
        <v>0.2732327244</v>
      </c>
      <c r="AJ59" s="29">
        <f t="shared" si="16"/>
        <v>306</v>
      </c>
      <c r="AK59" s="30">
        <f t="shared" si="64"/>
        <v>8531.157895</v>
      </c>
      <c r="AL59" s="30">
        <f t="shared" si="65"/>
        <v>9320.065004</v>
      </c>
      <c r="AM59" s="29">
        <f t="shared" si="66"/>
        <v>7720.63289</v>
      </c>
      <c r="AN59" s="30">
        <f t="shared" si="26"/>
        <v>6922.8</v>
      </c>
      <c r="AO59" s="36"/>
      <c r="AP59" s="36"/>
      <c r="AQ59" s="36"/>
      <c r="AR59" s="36"/>
      <c r="AS59" s="37">
        <f>IF(OR(INDICATOR!R59="", ISBLANK(B59), ISBLANK(B60)), "", IF(AND(INDICATOR!R59="OPEN", B60&gt;B59), IF(ABS((B60-B59)/B59)&gt;0.01, 1.25, 1), IF(AND(INDICATOR!R59="HEDGE", B60&lt;B59), IF(ABS((B60-B59)/B59)&gt;0.01, 1.25, 1), IF(AND(INDICATOR!R59="OPEN", B60&lt;B59), -ABS((B60-B59)/B59)*2, IF(AND(INDICATOR!R59="HEDGE", B60&gt;B59), -ABS((B60-B59)/B59)*2, IF(AND(INDICATOR!R59="MONITOR", B60&lt;&gt;B59), IF(ABS((B60-B59)/B59)&gt;0.01, 1, 0.75), 0))))))</f>
        <v>-0.105374078</v>
      </c>
      <c r="AT59" s="38">
        <f t="shared" si="20"/>
        <v>59</v>
      </c>
    </row>
    <row r="60">
      <c r="A60" s="7">
        <v>45631.0</v>
      </c>
      <c r="B60" s="8">
        <v>7992.0</v>
      </c>
      <c r="C60" s="8">
        <v>8190.0</v>
      </c>
      <c r="D60" s="8">
        <v>7633.0</v>
      </c>
      <c r="E60" s="8">
        <v>1802.0</v>
      </c>
      <c r="F60" s="8">
        <v>2578.0</v>
      </c>
      <c r="G60" s="9"/>
      <c r="H60" s="10"/>
      <c r="I60" s="11"/>
      <c r="J60" s="12">
        <f t="shared" si="1"/>
        <v>8145.175</v>
      </c>
      <c r="K60" s="12">
        <f t="shared" si="2"/>
        <v>8094.116667</v>
      </c>
      <c r="L60" s="12">
        <f t="shared" si="3"/>
        <v>8043.058333</v>
      </c>
      <c r="M60" s="12">
        <f t="shared" si="4"/>
        <v>7938.333333</v>
      </c>
      <c r="N60" s="12">
        <f t="shared" si="5"/>
        <v>7940.941667</v>
      </c>
      <c r="O60" s="12">
        <f t="shared" si="6"/>
        <v>7889.883333</v>
      </c>
      <c r="P60" s="13">
        <f t="shared" si="7"/>
        <v>7838.825</v>
      </c>
      <c r="Q60" s="12">
        <f t="shared" si="21"/>
        <v>7569.386335</v>
      </c>
      <c r="R60" s="13">
        <f t="shared" si="22"/>
        <v>7004.705579</v>
      </c>
      <c r="S60" s="16">
        <f t="shared" si="8"/>
        <v>564.6807562</v>
      </c>
      <c r="T60" s="12">
        <f t="shared" si="25"/>
        <v>602.3053076</v>
      </c>
      <c r="U60" s="17">
        <f t="shared" si="9"/>
        <v>65.16084873</v>
      </c>
      <c r="V60" s="18">
        <f t="shared" si="10"/>
        <v>73.6858616</v>
      </c>
      <c r="W60" s="17">
        <f t="shared" si="23"/>
        <v>344.9333333</v>
      </c>
      <c r="X60" s="20">
        <f t="shared" si="11"/>
        <v>0.1647649137</v>
      </c>
      <c r="Y60" s="14">
        <f t="shared" si="12"/>
        <v>400</v>
      </c>
      <c r="Z60" s="12">
        <f t="shared" si="13"/>
        <v>0</v>
      </c>
      <c r="AA60" s="18">
        <f t="shared" ref="AA60:AB60" si="78">SUM(Y47:Y60)/14</f>
        <v>136</v>
      </c>
      <c r="AB60" s="18">
        <f t="shared" si="78"/>
        <v>72.71428571</v>
      </c>
      <c r="AC60" s="17">
        <f t="shared" si="31"/>
        <v>1.870333988</v>
      </c>
      <c r="AD60" s="17">
        <f t="shared" si="32"/>
        <v>65.16084873</v>
      </c>
      <c r="AE60" s="17">
        <f t="shared" si="28"/>
        <v>91.33921411</v>
      </c>
      <c r="AF60" s="18">
        <f t="shared" si="29"/>
        <v>73.6858616</v>
      </c>
      <c r="AG60" s="21" t="str">
        <f t="shared" si="14"/>
        <v>Bullish</v>
      </c>
      <c r="AH60" s="22">
        <f t="shared" si="24"/>
        <v>0.05268703899</v>
      </c>
      <c r="AI60" s="22">
        <f t="shared" si="15"/>
        <v>0.6989914663</v>
      </c>
      <c r="AJ60" s="12">
        <f t="shared" si="16"/>
        <v>598</v>
      </c>
      <c r="AK60" s="13">
        <f t="shared" si="64"/>
        <v>8613.052632</v>
      </c>
      <c r="AL60" s="13">
        <f t="shared" si="65"/>
        <v>9313.026608</v>
      </c>
      <c r="AM60" s="12">
        <f t="shared" si="66"/>
        <v>7893.897734</v>
      </c>
      <c r="AN60" s="13">
        <f t="shared" si="26"/>
        <v>6725.8</v>
      </c>
      <c r="AO60" s="21"/>
      <c r="AP60" s="21"/>
      <c r="AQ60" s="21"/>
      <c r="AR60" s="21"/>
      <c r="AS60" s="22">
        <f>IF(OR(INDICATOR!R60="", ISBLANK(B60), ISBLANK(B61)), "", IF(AND(INDICATOR!R60="OPEN", B61&gt;B60), IF(ABS((B61-B60)/B60)&gt;0.01, 1.25, 1), IF(AND(INDICATOR!R60="HEDGE", B61&lt;B60), IF(ABS((B61-B60)/B60)&gt;0.01, 1.25, 1), IF(AND(INDICATOR!R60="OPEN", B61&lt;B60), -ABS((B61-B60)/B60)*2, IF(AND(INDICATOR!R60="HEDGE", B61&gt;B60), -ABS((B61-B60)/B60)*2, IF(AND(INDICATOR!R60="MONITOR", B61&lt;&gt;B60), IF(ABS((B61-B60)/B60)&gt;0.01, 1, 0.75), 0))))))</f>
        <v>1</v>
      </c>
      <c r="AT60" s="23">
        <f t="shared" si="20"/>
        <v>60</v>
      </c>
    </row>
    <row r="61">
      <c r="A61" s="24">
        <v>45632.0</v>
      </c>
      <c r="B61" s="25">
        <v>8156.0</v>
      </c>
      <c r="C61" s="25">
        <v>8284.0</v>
      </c>
      <c r="D61" s="25">
        <v>7968.0</v>
      </c>
      <c r="E61" s="25">
        <v>780.0</v>
      </c>
      <c r="F61" s="25">
        <v>2479.0</v>
      </c>
      <c r="G61" s="26"/>
      <c r="H61" s="27"/>
      <c r="I61" s="28"/>
      <c r="J61" s="29">
        <f t="shared" si="1"/>
        <v>8242.9</v>
      </c>
      <c r="K61" s="29">
        <f t="shared" si="2"/>
        <v>8213.933333</v>
      </c>
      <c r="L61" s="29">
        <f t="shared" si="3"/>
        <v>8184.966667</v>
      </c>
      <c r="M61" s="29">
        <f t="shared" si="4"/>
        <v>8136</v>
      </c>
      <c r="N61" s="29">
        <f t="shared" si="5"/>
        <v>8127.033333</v>
      </c>
      <c r="O61" s="29">
        <f t="shared" si="6"/>
        <v>8098.066667</v>
      </c>
      <c r="P61" s="30">
        <f t="shared" si="7"/>
        <v>8069.1</v>
      </c>
      <c r="Q61" s="29">
        <f t="shared" si="21"/>
        <v>7659.634591</v>
      </c>
      <c r="R61" s="30">
        <f t="shared" si="22"/>
        <v>7089.986647</v>
      </c>
      <c r="S61" s="31">
        <f t="shared" si="8"/>
        <v>569.6479441</v>
      </c>
      <c r="T61" s="29">
        <f t="shared" si="25"/>
        <v>595.7738349</v>
      </c>
      <c r="U61" s="32">
        <f t="shared" si="9"/>
        <v>69.6061932</v>
      </c>
      <c r="V61" s="33">
        <f t="shared" si="10"/>
        <v>85.44538116</v>
      </c>
      <c r="W61" s="32">
        <f t="shared" si="23"/>
        <v>560.4</v>
      </c>
      <c r="X61" s="34">
        <f t="shared" si="11"/>
        <v>0.1532348706</v>
      </c>
      <c r="Y61" s="35">
        <f t="shared" si="12"/>
        <v>164</v>
      </c>
      <c r="Z61" s="29">
        <f t="shared" si="13"/>
        <v>0</v>
      </c>
      <c r="AA61" s="33">
        <f t="shared" ref="AA61:AB61" si="79">SUM(Y48:Y61)/14</f>
        <v>147.7142857</v>
      </c>
      <c r="AB61" s="33">
        <f t="shared" si="79"/>
        <v>64.5</v>
      </c>
      <c r="AC61" s="32">
        <f t="shared" si="31"/>
        <v>2.290143965</v>
      </c>
      <c r="AD61" s="32">
        <f t="shared" si="32"/>
        <v>69.6061932</v>
      </c>
      <c r="AE61" s="32">
        <f t="shared" si="28"/>
        <v>97.45699327</v>
      </c>
      <c r="AF61" s="33">
        <f t="shared" si="29"/>
        <v>85.44538116</v>
      </c>
      <c r="AG61" s="36" t="str">
        <f t="shared" si="14"/>
        <v>Bullish</v>
      </c>
      <c r="AH61" s="37">
        <f t="shared" si="24"/>
        <v>0.02052052052</v>
      </c>
      <c r="AI61" s="37">
        <f t="shared" si="15"/>
        <v>0.3146430012</v>
      </c>
      <c r="AJ61" s="29">
        <f t="shared" si="16"/>
        <v>316</v>
      </c>
      <c r="AK61" s="30">
        <f t="shared" si="64"/>
        <v>8666.105263</v>
      </c>
      <c r="AL61" s="30">
        <f t="shared" si="65"/>
        <v>9321.105752</v>
      </c>
      <c r="AM61" s="29">
        <f t="shared" si="66"/>
        <v>7993.156233</v>
      </c>
      <c r="AN61" s="30">
        <f t="shared" si="26"/>
        <v>6569.75</v>
      </c>
      <c r="AO61" s="36"/>
      <c r="AP61" s="36"/>
      <c r="AQ61" s="36"/>
      <c r="AR61" s="36"/>
      <c r="AS61" s="37">
        <f>IF(OR(INDICATOR!R61="", ISBLANK(B61), ISBLANK(B62)), "", IF(AND(INDICATOR!R61="OPEN", B62&gt;B61), IF(ABS((B62-B61)/B61)&gt;0.01, 1.25, 1), IF(AND(INDICATOR!R61="HEDGE", B62&lt;B61), IF(ABS((B62-B61)/B61)&gt;0.01, 1.25, 1), IF(AND(INDICATOR!R61="OPEN", B62&lt;B61), -ABS((B62-B61)/B61)*2, IF(AND(INDICATOR!R61="HEDGE", B62&gt;B61), -ABS((B62-B61)/B61)*2, IF(AND(INDICATOR!R61="MONITOR", B62&lt;&gt;B61), IF(ABS((B62-B61)/B61)&gt;0.01, 1, 0.75), 0))))))</f>
        <v>1</v>
      </c>
      <c r="AT61" s="38">
        <f t="shared" si="20"/>
        <v>61</v>
      </c>
    </row>
    <row r="62">
      <c r="A62" s="7">
        <v>45635.0</v>
      </c>
      <c r="B62" s="8">
        <v>8363.0</v>
      </c>
      <c r="C62" s="8">
        <v>8579.0</v>
      </c>
      <c r="D62" s="8">
        <v>8193.0</v>
      </c>
      <c r="E62" s="8">
        <v>401.0</v>
      </c>
      <c r="F62" s="8">
        <v>2144.0</v>
      </c>
      <c r="G62" s="9"/>
      <c r="H62" s="10"/>
      <c r="I62" s="11"/>
      <c r="J62" s="12">
        <f t="shared" si="1"/>
        <v>8469.15</v>
      </c>
      <c r="K62" s="12">
        <f t="shared" si="2"/>
        <v>8433.766667</v>
      </c>
      <c r="L62" s="12">
        <f t="shared" si="3"/>
        <v>8398.383333</v>
      </c>
      <c r="M62" s="12">
        <f t="shared" si="4"/>
        <v>8378.333333</v>
      </c>
      <c r="N62" s="12">
        <f t="shared" si="5"/>
        <v>8327.616667</v>
      </c>
      <c r="O62" s="12">
        <f t="shared" si="6"/>
        <v>8292.233333</v>
      </c>
      <c r="P62" s="13">
        <f t="shared" si="7"/>
        <v>8256.85</v>
      </c>
      <c r="Q62" s="12">
        <f t="shared" si="21"/>
        <v>7767.844654</v>
      </c>
      <c r="R62" s="13">
        <f t="shared" si="22"/>
        <v>7184.283933</v>
      </c>
      <c r="S62" s="16">
        <f t="shared" si="8"/>
        <v>583.5607216</v>
      </c>
      <c r="T62" s="12">
        <f t="shared" si="25"/>
        <v>593.3312123</v>
      </c>
      <c r="U62" s="17">
        <f t="shared" si="9"/>
        <v>69.22290389</v>
      </c>
      <c r="V62" s="18">
        <f t="shared" si="10"/>
        <v>98.18754358</v>
      </c>
      <c r="W62" s="17">
        <f t="shared" si="23"/>
        <v>330.2666667</v>
      </c>
      <c r="X62" s="20">
        <f t="shared" si="11"/>
        <v>0.1451488176</v>
      </c>
      <c r="Y62" s="14">
        <f t="shared" si="12"/>
        <v>207</v>
      </c>
      <c r="Z62" s="12">
        <f t="shared" si="13"/>
        <v>0</v>
      </c>
      <c r="AA62" s="18">
        <f t="shared" ref="AA62:AB62" si="80">SUM(Y49:Y62)/14</f>
        <v>145.0714286</v>
      </c>
      <c r="AB62" s="18">
        <f t="shared" si="80"/>
        <v>64.5</v>
      </c>
      <c r="AC62" s="17">
        <f t="shared" si="31"/>
        <v>2.249169435</v>
      </c>
      <c r="AD62" s="17">
        <f t="shared" si="32"/>
        <v>69.22290389</v>
      </c>
      <c r="AE62" s="17">
        <f t="shared" si="28"/>
        <v>105.7664234</v>
      </c>
      <c r="AF62" s="18">
        <f t="shared" si="29"/>
        <v>98.18754358</v>
      </c>
      <c r="AG62" s="21" t="str">
        <f t="shared" si="14"/>
        <v>Bearish</v>
      </c>
      <c r="AH62" s="22">
        <f t="shared" si="24"/>
        <v>0.02538008828</v>
      </c>
      <c r="AI62" s="22">
        <f t="shared" si="15"/>
        <v>0.1870335821</v>
      </c>
      <c r="AJ62" s="12">
        <f t="shared" si="16"/>
        <v>423</v>
      </c>
      <c r="AK62" s="13">
        <f t="shared" si="64"/>
        <v>8710.105263</v>
      </c>
      <c r="AL62" s="13">
        <f t="shared" si="65"/>
        <v>9333.692135</v>
      </c>
      <c r="AM62" s="12">
        <f t="shared" si="66"/>
        <v>8069.430655</v>
      </c>
      <c r="AN62" s="13">
        <f t="shared" si="26"/>
        <v>6495.85</v>
      </c>
      <c r="AO62" s="21"/>
      <c r="AP62" s="21"/>
      <c r="AQ62" s="21"/>
      <c r="AR62" s="21"/>
      <c r="AS62" s="22">
        <f>IF(OR(INDICATOR!R62="", ISBLANK(B62), ISBLANK(B63)), "", IF(AND(INDICATOR!R62="OPEN", B63&gt;B62), IF(ABS((B63-B62)/B62)&gt;0.01, 1.25, 1), IF(AND(INDICATOR!R62="HEDGE", B63&lt;B62), IF(ABS((B63-B62)/B62)&gt;0.01, 1.25, 1), IF(AND(INDICATOR!R62="OPEN", B63&lt;B62), -ABS((B63-B62)/B62)*2, IF(AND(INDICATOR!R62="HEDGE", B63&gt;B62), -ABS((B63-B62)/B62)*2, IF(AND(INDICATOR!R62="MONITOR", B63&lt;&gt;B62), IF(ABS((B63-B62)/B62)&gt;0.01, 1, 0.75), 0))))))</f>
        <v>1</v>
      </c>
      <c r="AT62" s="23">
        <f t="shared" si="20"/>
        <v>62</v>
      </c>
    </row>
    <row r="63">
      <c r="A63" s="24">
        <v>45636.0</v>
      </c>
      <c r="B63" s="25">
        <v>8454.0</v>
      </c>
      <c r="C63" s="25">
        <v>8560.0</v>
      </c>
      <c r="D63" s="25">
        <v>8396.0</v>
      </c>
      <c r="E63" s="25">
        <v>391.0</v>
      </c>
      <c r="F63" s="25">
        <v>1934.0</v>
      </c>
      <c r="G63" s="26"/>
      <c r="H63" s="27"/>
      <c r="I63" s="28"/>
      <c r="J63" s="29">
        <f t="shared" si="1"/>
        <v>8499.1</v>
      </c>
      <c r="K63" s="29">
        <f t="shared" si="2"/>
        <v>8484.066667</v>
      </c>
      <c r="L63" s="29">
        <f t="shared" si="3"/>
        <v>8469.033333</v>
      </c>
      <c r="M63" s="29">
        <f t="shared" si="4"/>
        <v>8470</v>
      </c>
      <c r="N63" s="29">
        <f t="shared" si="5"/>
        <v>8438.966667</v>
      </c>
      <c r="O63" s="29">
        <f t="shared" si="6"/>
        <v>8423.933333</v>
      </c>
      <c r="P63" s="30">
        <f t="shared" si="7"/>
        <v>8408.9</v>
      </c>
      <c r="Q63" s="29">
        <f t="shared" si="21"/>
        <v>7873.407015</v>
      </c>
      <c r="R63" s="30">
        <f t="shared" si="22"/>
        <v>7278.336975</v>
      </c>
      <c r="S63" s="31">
        <f t="shared" si="8"/>
        <v>595.0700405</v>
      </c>
      <c r="T63" s="29">
        <f t="shared" si="25"/>
        <v>593.6789779</v>
      </c>
      <c r="U63" s="32">
        <f t="shared" si="9"/>
        <v>70.82777036</v>
      </c>
      <c r="V63" s="33">
        <f t="shared" si="10"/>
        <v>98.17087174</v>
      </c>
      <c r="W63" s="32">
        <f t="shared" si="23"/>
        <v>392.8666667</v>
      </c>
      <c r="X63" s="34">
        <f t="shared" si="11"/>
        <v>0.1456795603</v>
      </c>
      <c r="Y63" s="35">
        <f t="shared" si="12"/>
        <v>91</v>
      </c>
      <c r="Z63" s="29">
        <f t="shared" si="13"/>
        <v>0</v>
      </c>
      <c r="AA63" s="33">
        <f t="shared" ref="AA63:AB63" si="81">SUM(Y50:Y63)/14</f>
        <v>151.5714286</v>
      </c>
      <c r="AB63" s="33">
        <f t="shared" si="81"/>
        <v>62.42857143</v>
      </c>
      <c r="AC63" s="32">
        <f t="shared" si="31"/>
        <v>2.42791762</v>
      </c>
      <c r="AD63" s="32">
        <f t="shared" si="32"/>
        <v>70.82777036</v>
      </c>
      <c r="AE63" s="32">
        <f t="shared" si="28"/>
        <v>91.28919861</v>
      </c>
      <c r="AF63" s="33">
        <f t="shared" si="29"/>
        <v>98.17087174</v>
      </c>
      <c r="AG63" s="36" t="str">
        <f t="shared" si="14"/>
        <v>Bearish</v>
      </c>
      <c r="AH63" s="37">
        <f t="shared" si="24"/>
        <v>0.0108812627</v>
      </c>
      <c r="AI63" s="37">
        <f t="shared" si="15"/>
        <v>0.2021716649</v>
      </c>
      <c r="AJ63" s="29">
        <f t="shared" si="16"/>
        <v>197</v>
      </c>
      <c r="AK63" s="30">
        <f t="shared" si="64"/>
        <v>8750.894737</v>
      </c>
      <c r="AL63" s="30">
        <f t="shared" si="65"/>
        <v>9379.69272</v>
      </c>
      <c r="AM63" s="29">
        <f t="shared" si="66"/>
        <v>8104.866222</v>
      </c>
      <c r="AN63" s="30">
        <f t="shared" si="26"/>
        <v>6371.65</v>
      </c>
      <c r="AO63" s="36"/>
      <c r="AP63" s="36"/>
      <c r="AQ63" s="36"/>
      <c r="AR63" s="36"/>
      <c r="AS63" s="37">
        <f>IF(OR(INDICATOR!R63="", ISBLANK(B63), ISBLANK(B64)), "", IF(AND(INDICATOR!R63="OPEN", B64&gt;B63), IF(ABS((B64-B63)/B63)&gt;0.01, 1.25, 1), IF(AND(INDICATOR!R63="HEDGE", B64&lt;B63), IF(ABS((B64-B63)/B63)&gt;0.01, 1.25, 1), IF(AND(INDICATOR!R63="OPEN", B64&lt;B63), -ABS((B64-B63)/B63)*2, IF(AND(INDICATOR!R63="HEDGE", B64&gt;B63), -ABS((B64-B63)/B63)*2, IF(AND(INDICATOR!R63="MONITOR", B64&lt;&gt;B63), IF(ABS((B64-B63)/B63)&gt;0.01, 1, 0.75), 0))))))</f>
        <v>1</v>
      </c>
      <c r="AT63" s="38">
        <f t="shared" si="20"/>
        <v>63</v>
      </c>
    </row>
    <row r="64">
      <c r="A64" s="7">
        <v>45637.0</v>
      </c>
      <c r="B64" s="8">
        <v>8266.0</v>
      </c>
      <c r="C64" s="8">
        <v>8537.0</v>
      </c>
      <c r="D64" s="8">
        <v>8187.0</v>
      </c>
      <c r="E64" s="8">
        <v>279.0</v>
      </c>
      <c r="F64" s="8">
        <v>1891.0</v>
      </c>
      <c r="G64" s="9"/>
      <c r="H64" s="10"/>
      <c r="I64" s="11"/>
      <c r="J64" s="12">
        <f t="shared" si="1"/>
        <v>8362.25</v>
      </c>
      <c r="K64" s="12">
        <f t="shared" si="2"/>
        <v>8330.166667</v>
      </c>
      <c r="L64" s="12">
        <f t="shared" si="3"/>
        <v>8298.083333</v>
      </c>
      <c r="M64" s="12">
        <f t="shared" si="4"/>
        <v>8330</v>
      </c>
      <c r="N64" s="12">
        <f t="shared" si="5"/>
        <v>8233.916667</v>
      </c>
      <c r="O64" s="12">
        <f t="shared" si="6"/>
        <v>8201.833333</v>
      </c>
      <c r="P64" s="13">
        <f t="shared" si="7"/>
        <v>8169.75</v>
      </c>
      <c r="Q64" s="12">
        <f t="shared" si="21"/>
        <v>7933.805936</v>
      </c>
      <c r="R64" s="13">
        <f t="shared" si="22"/>
        <v>7351.497199</v>
      </c>
      <c r="S64" s="16">
        <f t="shared" si="8"/>
        <v>582.3087371</v>
      </c>
      <c r="T64" s="12">
        <f t="shared" si="25"/>
        <v>591.4049297</v>
      </c>
      <c r="U64" s="17">
        <f t="shared" si="9"/>
        <v>65.14604529</v>
      </c>
      <c r="V64" s="18">
        <f t="shared" si="10"/>
        <v>91.5661597</v>
      </c>
      <c r="W64" s="17">
        <f t="shared" si="23"/>
        <v>217.4</v>
      </c>
      <c r="X64" s="20">
        <f t="shared" si="11"/>
        <v>0.1418082524</v>
      </c>
      <c r="Y64" s="14">
        <f t="shared" si="12"/>
        <v>0</v>
      </c>
      <c r="Z64" s="12">
        <f t="shared" si="13"/>
        <v>188</v>
      </c>
      <c r="AA64" s="18">
        <f t="shared" ref="AA64:AB64" si="82">SUM(Y51:Y64)/14</f>
        <v>141.7857143</v>
      </c>
      <c r="AB64" s="18">
        <f t="shared" si="82"/>
        <v>75.85714286</v>
      </c>
      <c r="AC64" s="17">
        <f t="shared" si="31"/>
        <v>1.869114878</v>
      </c>
      <c r="AD64" s="17">
        <f t="shared" si="32"/>
        <v>65.14604529</v>
      </c>
      <c r="AE64" s="17">
        <f t="shared" si="28"/>
        <v>77.64285714</v>
      </c>
      <c r="AF64" s="18">
        <f t="shared" si="29"/>
        <v>91.5661597</v>
      </c>
      <c r="AG64" s="21" t="str">
        <f t="shared" si="14"/>
        <v>Bearish</v>
      </c>
      <c r="AH64" s="22">
        <f t="shared" si="24"/>
        <v>-0.02223799385</v>
      </c>
      <c r="AI64" s="22">
        <f t="shared" si="15"/>
        <v>0.1475409836</v>
      </c>
      <c r="AJ64" s="12">
        <f t="shared" si="16"/>
        <v>350</v>
      </c>
      <c r="AK64" s="13">
        <f t="shared" si="64"/>
        <v>8770</v>
      </c>
      <c r="AL64" s="13">
        <f t="shared" si="65"/>
        <v>9383.424555</v>
      </c>
      <c r="AM64" s="12">
        <f t="shared" si="66"/>
        <v>8139.766181</v>
      </c>
      <c r="AN64" s="13">
        <f t="shared" si="26"/>
        <v>6299.05</v>
      </c>
      <c r="AO64" s="21"/>
      <c r="AP64" s="21"/>
      <c r="AQ64" s="21"/>
      <c r="AR64" s="21"/>
      <c r="AS64" s="22">
        <f>IF(OR(INDICATOR!R64="", ISBLANK(B64), ISBLANK(B65)), "", IF(AND(INDICATOR!R64="OPEN", B65&gt;B64), IF(ABS((B65-B64)/B64)&gt;0.01, 1.25, 1), IF(AND(INDICATOR!R64="HEDGE", B65&lt;B64), IF(ABS((B65-B64)/B64)&gt;0.01, 1.25, 1), IF(AND(INDICATOR!R64="OPEN", B65&lt;B64), -ABS((B65-B64)/B64)*2, IF(AND(INDICATOR!R64="HEDGE", B65&gt;B64), -ABS((B65-B64)/B64)*2, IF(AND(INDICATOR!R64="MONITOR", B65&lt;&gt;B64), IF(ABS((B65-B64)/B64)&gt;0.01, 1, 0.75), 0))))))</f>
        <v>0.75</v>
      </c>
      <c r="AT64" s="23">
        <f t="shared" si="20"/>
        <v>64</v>
      </c>
    </row>
    <row r="65">
      <c r="A65" s="24">
        <v>45638.0</v>
      </c>
      <c r="B65" s="25">
        <v>8264.0</v>
      </c>
      <c r="C65" s="25">
        <v>8264.0</v>
      </c>
      <c r="D65" s="25">
        <v>8264.0</v>
      </c>
      <c r="E65" s="25">
        <v>30.0</v>
      </c>
      <c r="F65" s="25">
        <v>1.0</v>
      </c>
      <c r="G65" s="26"/>
      <c r="H65" s="27"/>
      <c r="I65" s="28"/>
      <c r="J65" s="29">
        <f t="shared" si="1"/>
        <v>8264</v>
      </c>
      <c r="K65" s="29">
        <f t="shared" si="2"/>
        <v>8264</v>
      </c>
      <c r="L65" s="29">
        <f t="shared" si="3"/>
        <v>8264</v>
      </c>
      <c r="M65" s="29">
        <f t="shared" si="4"/>
        <v>8264</v>
      </c>
      <c r="N65" s="29">
        <f t="shared" si="5"/>
        <v>8264</v>
      </c>
      <c r="O65" s="29">
        <f t="shared" si="6"/>
        <v>8264</v>
      </c>
      <c r="P65" s="30">
        <f t="shared" si="7"/>
        <v>8264</v>
      </c>
      <c r="Q65" s="29">
        <f t="shared" si="21"/>
        <v>7984.605023</v>
      </c>
      <c r="R65" s="30">
        <f t="shared" si="22"/>
        <v>7419.089999</v>
      </c>
      <c r="S65" s="31">
        <f t="shared" si="8"/>
        <v>565.5150238</v>
      </c>
      <c r="T65" s="29">
        <f t="shared" si="25"/>
        <v>586.2269486</v>
      </c>
      <c r="U65" s="32">
        <f t="shared" si="9"/>
        <v>59.63581184</v>
      </c>
      <c r="V65" s="33">
        <f t="shared" si="10"/>
        <v>81.16944231</v>
      </c>
      <c r="W65" s="32">
        <f t="shared" si="23"/>
        <v>303.6</v>
      </c>
      <c r="X65" s="34">
        <f t="shared" si="11"/>
        <v>0.130843892</v>
      </c>
      <c r="Y65" s="35">
        <f t="shared" si="12"/>
        <v>0</v>
      </c>
      <c r="Z65" s="29">
        <f t="shared" si="13"/>
        <v>2</v>
      </c>
      <c r="AA65" s="33">
        <f t="shared" ref="AA65:AB65" si="83">SUM(Y52:Y65)/14</f>
        <v>112.2857143</v>
      </c>
      <c r="AB65" s="33">
        <f t="shared" si="83"/>
        <v>76</v>
      </c>
      <c r="AC65" s="32">
        <f t="shared" si="31"/>
        <v>1.477443609</v>
      </c>
      <c r="AD65" s="32">
        <f t="shared" si="32"/>
        <v>59.63581184</v>
      </c>
      <c r="AE65" s="32">
        <f t="shared" si="28"/>
        <v>74.57627119</v>
      </c>
      <c r="AF65" s="33">
        <f t="shared" si="29"/>
        <v>81.16944231</v>
      </c>
      <c r="AG65" s="36" t="str">
        <f t="shared" si="14"/>
        <v>Bearish</v>
      </c>
      <c r="AH65" s="37">
        <f t="shared" si="24"/>
        <v>-0.0002419549964</v>
      </c>
      <c r="AI65" s="37">
        <f t="shared" si="15"/>
        <v>30</v>
      </c>
      <c r="AJ65" s="29">
        <f t="shared" si="16"/>
        <v>2</v>
      </c>
      <c r="AK65" s="30">
        <f t="shared" si="64"/>
        <v>8792.526316</v>
      </c>
      <c r="AL65" s="30">
        <f t="shared" si="65"/>
        <v>9359.975778</v>
      </c>
      <c r="AM65" s="29">
        <f t="shared" si="66"/>
        <v>8209.527414</v>
      </c>
      <c r="AN65" s="30">
        <f t="shared" si="26"/>
        <v>6304.35</v>
      </c>
      <c r="AO65" s="36"/>
      <c r="AP65" s="36"/>
      <c r="AQ65" s="36"/>
      <c r="AR65" s="36"/>
      <c r="AS65" s="37">
        <f>IF(OR(INDICATOR!R65="", ISBLANK(B65), ISBLANK(B66)), "", IF(AND(INDICATOR!R65="OPEN", B66&gt;B65), IF(ABS((B66-B65)/B65)&gt;0.01, 1.25, 1), IF(AND(INDICATOR!R65="HEDGE", B66&lt;B65), IF(ABS((B66-B65)/B65)&gt;0.01, 1.25, 1), IF(AND(INDICATOR!R65="OPEN", B66&lt;B65), -ABS((B66-B65)/B65)*2, IF(AND(INDICATOR!R65="HEDGE", B66&gt;B65), -ABS((B66-B65)/B65)*2, IF(AND(INDICATOR!R65="MONITOR", B66&lt;&gt;B65), IF(ABS((B66-B65)/B65)&gt;0.01, 1, 0.75), 0))))))</f>
        <v>-0.05542110358</v>
      </c>
      <c r="AT65" s="38">
        <f t="shared" si="20"/>
        <v>65</v>
      </c>
    </row>
    <row r="66">
      <c r="A66" s="39">
        <v>45671.0</v>
      </c>
      <c r="B66" s="11">
        <v>8493.0</v>
      </c>
      <c r="C66" s="11">
        <v>8700.0</v>
      </c>
      <c r="D66" s="11">
        <v>8450.0</v>
      </c>
      <c r="E66" s="11">
        <v>3519.0</v>
      </c>
      <c r="F66" s="11">
        <v>35490.0</v>
      </c>
      <c r="G66" s="9"/>
      <c r="H66" s="10"/>
      <c r="I66" s="11"/>
      <c r="J66" s="12">
        <f t="shared" si="1"/>
        <v>8561.75</v>
      </c>
      <c r="K66" s="12">
        <f t="shared" si="2"/>
        <v>8538.833333</v>
      </c>
      <c r="L66" s="12">
        <f t="shared" si="3"/>
        <v>8515.916667</v>
      </c>
      <c r="M66" s="12">
        <f t="shared" si="4"/>
        <v>8547.666667</v>
      </c>
      <c r="N66" s="12">
        <f t="shared" si="5"/>
        <v>8470.083333</v>
      </c>
      <c r="O66" s="12">
        <f t="shared" si="6"/>
        <v>8447.166667</v>
      </c>
      <c r="P66" s="13">
        <f t="shared" si="7"/>
        <v>8424.25</v>
      </c>
      <c r="Q66" s="12">
        <f t="shared" si="21"/>
        <v>8062.819635</v>
      </c>
      <c r="R66" s="13">
        <f t="shared" si="22"/>
        <v>7498.638888</v>
      </c>
      <c r="S66" s="16">
        <f t="shared" si="8"/>
        <v>564.1807467</v>
      </c>
      <c r="T66" s="12">
        <f t="shared" si="25"/>
        <v>581.8177082</v>
      </c>
      <c r="U66" s="17">
        <f t="shared" si="9"/>
        <v>65.01805054</v>
      </c>
      <c r="V66" s="18">
        <f t="shared" si="10"/>
        <v>81.75934894</v>
      </c>
      <c r="W66" s="17">
        <f t="shared" si="23"/>
        <v>59.86666667</v>
      </c>
      <c r="X66" s="20">
        <f t="shared" si="11"/>
        <v>0.1150947533</v>
      </c>
      <c r="Y66" s="14">
        <f t="shared" si="12"/>
        <v>229</v>
      </c>
      <c r="Z66" s="12">
        <f t="shared" si="13"/>
        <v>0</v>
      </c>
      <c r="AA66" s="18">
        <f t="shared" ref="AA66:AB66" si="84">SUM(Y53:Y66)/14</f>
        <v>128.6428571</v>
      </c>
      <c r="AB66" s="18">
        <f t="shared" si="84"/>
        <v>69.21428571</v>
      </c>
      <c r="AC66" s="17">
        <f t="shared" si="31"/>
        <v>1.858617131</v>
      </c>
      <c r="AD66" s="17">
        <f t="shared" si="32"/>
        <v>65.01805054</v>
      </c>
      <c r="AE66" s="17">
        <f t="shared" si="28"/>
        <v>93.05891848</v>
      </c>
      <c r="AF66" s="18">
        <f t="shared" si="29"/>
        <v>81.75934894</v>
      </c>
      <c r="AG66" s="21" t="str">
        <f t="shared" si="14"/>
        <v>Bearish</v>
      </c>
      <c r="AH66" s="22">
        <f t="shared" si="24"/>
        <v>0.02771055179</v>
      </c>
      <c r="AI66" s="22">
        <f t="shared" si="15"/>
        <v>0.09915469146</v>
      </c>
      <c r="AJ66" s="12">
        <f t="shared" si="16"/>
        <v>436</v>
      </c>
      <c r="AK66" s="13">
        <f t="shared" ref="AK66:AK119" si="86">AVERAGE($B66:$B85)</f>
        <v>8812.35</v>
      </c>
      <c r="AL66" s="13">
        <f t="shared" ref="AL66:AL119" si="87">AK66+2*STDEVP($B66:$B85)</f>
        <v>9312.974919</v>
      </c>
      <c r="AM66" s="12">
        <f t="shared" ref="AM66:AM119" si="88">AK66-2*STDEV($B66:$B85)</f>
        <v>8298.71967</v>
      </c>
      <c r="AN66" s="13">
        <f t="shared" si="26"/>
        <v>6305.2</v>
      </c>
      <c r="AO66" s="21"/>
      <c r="AP66" s="21"/>
      <c r="AQ66" s="21"/>
      <c r="AR66" s="21"/>
      <c r="AS66" s="22">
        <f>IF(OR(INDICATOR!R66="", ISBLANK(B66), ISBLANK(B67)), "", IF(AND(INDICATOR!R66="OPEN", B67&gt;B66), IF(ABS((B67-B66)/B66)&gt;0.01, 1.25, 1), IF(AND(INDICATOR!R66="HEDGE", B67&lt;B66), IF(ABS((B67-B66)/B66)&gt;0.01, 1.25, 1), IF(AND(INDICATOR!R66="OPEN", B67&lt;B66), -ABS((B67-B66)/B66)*2, IF(AND(INDICATOR!R66="HEDGE", B67&gt;B66), -ABS((B67-B66)/B66)*2, IF(AND(INDICATOR!R66="MONITOR", B67&lt;&gt;B66), IF(ABS((B67-B66)/B66)&gt;0.01, 1, 0.75), 0))))))</f>
        <v>1.25</v>
      </c>
      <c r="AT66" s="23">
        <f t="shared" si="20"/>
        <v>66</v>
      </c>
    </row>
    <row r="67">
      <c r="A67" s="40">
        <v>45672.0</v>
      </c>
      <c r="B67" s="28">
        <v>8392.0</v>
      </c>
      <c r="C67" s="28">
        <v>8538.0</v>
      </c>
      <c r="D67" s="28">
        <v>8312.0</v>
      </c>
      <c r="E67" s="28">
        <v>4974.0</v>
      </c>
      <c r="F67" s="28">
        <v>34980.0</v>
      </c>
      <c r="G67" s="26"/>
      <c r="H67" s="27"/>
      <c r="I67" s="28"/>
      <c r="J67" s="29">
        <f t="shared" si="1"/>
        <v>8454.15</v>
      </c>
      <c r="K67" s="29">
        <f t="shared" si="2"/>
        <v>8433.433333</v>
      </c>
      <c r="L67" s="29">
        <f t="shared" si="3"/>
        <v>8412.716667</v>
      </c>
      <c r="M67" s="29">
        <f t="shared" si="4"/>
        <v>8414</v>
      </c>
      <c r="N67" s="29">
        <f t="shared" si="5"/>
        <v>8371.283333</v>
      </c>
      <c r="O67" s="29">
        <f t="shared" si="6"/>
        <v>8350.566667</v>
      </c>
      <c r="P67" s="30">
        <f t="shared" si="7"/>
        <v>8329.85</v>
      </c>
      <c r="Q67" s="29">
        <f t="shared" si="21"/>
        <v>8113.462768</v>
      </c>
      <c r="R67" s="30">
        <f t="shared" si="22"/>
        <v>7564.813785</v>
      </c>
      <c r="S67" s="31">
        <f t="shared" si="8"/>
        <v>548.6489827</v>
      </c>
      <c r="T67" s="29">
        <f t="shared" si="25"/>
        <v>575.1839631</v>
      </c>
      <c r="U67" s="32">
        <f t="shared" si="9"/>
        <v>60.38504258</v>
      </c>
      <c r="V67" s="33">
        <f t="shared" si="10"/>
        <v>81.66271028</v>
      </c>
      <c r="W67" s="32">
        <f t="shared" si="23"/>
        <v>408</v>
      </c>
      <c r="X67" s="34">
        <f t="shared" si="11"/>
        <v>0.1181472769</v>
      </c>
      <c r="Y67" s="35">
        <f t="shared" si="12"/>
        <v>0</v>
      </c>
      <c r="Z67" s="29">
        <f t="shared" si="13"/>
        <v>101</v>
      </c>
      <c r="AA67" s="33">
        <f t="shared" ref="AA67:AB67" si="85">SUM(Y54:Y67)/14</f>
        <v>116.5</v>
      </c>
      <c r="AB67" s="33">
        <f t="shared" si="85"/>
        <v>76.42857143</v>
      </c>
      <c r="AC67" s="32">
        <f t="shared" si="31"/>
        <v>1.524299065</v>
      </c>
      <c r="AD67" s="32">
        <f t="shared" si="32"/>
        <v>60.38504258</v>
      </c>
      <c r="AE67" s="32">
        <f t="shared" si="28"/>
        <v>77.35294118</v>
      </c>
      <c r="AF67" s="33">
        <f t="shared" si="29"/>
        <v>81.66271028</v>
      </c>
      <c r="AG67" s="36" t="str">
        <f t="shared" si="14"/>
        <v>Bearish</v>
      </c>
      <c r="AH67" s="37">
        <f t="shared" si="24"/>
        <v>-0.01189214647</v>
      </c>
      <c r="AI67" s="37">
        <f t="shared" si="15"/>
        <v>0.1421955403</v>
      </c>
      <c r="AJ67" s="29">
        <f t="shared" si="16"/>
        <v>226</v>
      </c>
      <c r="AK67" s="30">
        <f t="shared" si="86"/>
        <v>8807.8</v>
      </c>
      <c r="AL67" s="30">
        <f t="shared" si="87"/>
        <v>9321.43707</v>
      </c>
      <c r="AM67" s="29">
        <f t="shared" si="88"/>
        <v>8280.819485</v>
      </c>
      <c r="AN67" s="30">
        <f t="shared" si="26"/>
        <v>6244</v>
      </c>
      <c r="AO67" s="36"/>
      <c r="AP67" s="36"/>
      <c r="AQ67" s="36"/>
      <c r="AR67" s="36"/>
      <c r="AS67" s="37">
        <f>IF(OR(INDICATOR!R67="", ISBLANK(B67), ISBLANK(B68)), "", IF(AND(INDICATOR!R67="OPEN", B68&gt;B67), IF(ABS((B68-B67)/B67)&gt;0.01, 1.25, 1), IF(AND(INDICATOR!R67="HEDGE", B68&lt;B67), IF(ABS((B68-B67)/B67)&gt;0.01, 1.25, 1), IF(AND(INDICATOR!R67="OPEN", B68&lt;B67), -ABS((B68-B67)/B67)*2, IF(AND(INDICATOR!R67="HEDGE", B68&gt;B67), -ABS((B68-B67)/B67)*2, IF(AND(INDICATOR!R67="MONITOR", B68&lt;&gt;B67), IF(ABS((B68-B67)/B67)&gt;0.01, 1, 0.75), 0))))))</f>
        <v>1.25</v>
      </c>
      <c r="AT67" s="38">
        <f t="shared" si="20"/>
        <v>67</v>
      </c>
    </row>
    <row r="68">
      <c r="A68" s="39">
        <v>45673.0</v>
      </c>
      <c r="B68" s="11">
        <v>8256.0</v>
      </c>
      <c r="C68" s="11">
        <v>8440.0</v>
      </c>
      <c r="D68" s="11">
        <v>8155.0</v>
      </c>
      <c r="E68" s="11">
        <v>8294.0</v>
      </c>
      <c r="F68" s="11">
        <v>35872.0</v>
      </c>
      <c r="G68" s="9"/>
      <c r="H68" s="10"/>
      <c r="I68" s="11"/>
      <c r="J68" s="12">
        <f t="shared" si="1"/>
        <v>8334.375</v>
      </c>
      <c r="K68" s="12">
        <f t="shared" si="2"/>
        <v>8308.25</v>
      </c>
      <c r="L68" s="12">
        <f t="shared" si="3"/>
        <v>8282.125</v>
      </c>
      <c r="M68" s="12">
        <f t="shared" si="4"/>
        <v>8283.666667</v>
      </c>
      <c r="N68" s="12">
        <f t="shared" si="5"/>
        <v>8229.875</v>
      </c>
      <c r="O68" s="12">
        <f t="shared" si="6"/>
        <v>8203.75</v>
      </c>
      <c r="P68" s="13">
        <f t="shared" si="7"/>
        <v>8177.625</v>
      </c>
      <c r="Q68" s="12">
        <f t="shared" si="21"/>
        <v>8135.391573</v>
      </c>
      <c r="R68" s="13">
        <f t="shared" si="22"/>
        <v>7616.012764</v>
      </c>
      <c r="S68" s="16">
        <f t="shared" si="8"/>
        <v>519.3788088</v>
      </c>
      <c r="T68" s="12">
        <f t="shared" si="25"/>
        <v>564.0229322</v>
      </c>
      <c r="U68" s="17">
        <f t="shared" si="9"/>
        <v>60.9947644</v>
      </c>
      <c r="V68" s="18">
        <f t="shared" si="10"/>
        <v>79.25493361</v>
      </c>
      <c r="W68" s="17">
        <f t="shared" si="23"/>
        <v>233.8666667</v>
      </c>
      <c r="X68" s="20">
        <f t="shared" si="11"/>
        <v>0.1299118029</v>
      </c>
      <c r="Y68" s="14">
        <f t="shared" si="12"/>
        <v>0</v>
      </c>
      <c r="Z68" s="12">
        <f t="shared" si="13"/>
        <v>136</v>
      </c>
      <c r="AA68" s="18">
        <f t="shared" ref="AA68:AB68" si="89">SUM(Y55:Y68)/14</f>
        <v>116.5</v>
      </c>
      <c r="AB68" s="18">
        <f t="shared" si="89"/>
        <v>74.5</v>
      </c>
      <c r="AC68" s="17">
        <f t="shared" si="31"/>
        <v>1.563758389</v>
      </c>
      <c r="AD68" s="17">
        <f t="shared" si="32"/>
        <v>60.9947644</v>
      </c>
      <c r="AE68" s="17">
        <f t="shared" si="28"/>
        <v>67.35294118</v>
      </c>
      <c r="AF68" s="18">
        <f t="shared" si="29"/>
        <v>79.25493361</v>
      </c>
      <c r="AG68" s="21" t="str">
        <f t="shared" si="14"/>
        <v>Bearish</v>
      </c>
      <c r="AH68" s="22">
        <f t="shared" si="24"/>
        <v>-0.01620591039</v>
      </c>
      <c r="AI68" s="22">
        <f t="shared" si="15"/>
        <v>0.2312109723</v>
      </c>
      <c r="AJ68" s="12">
        <f t="shared" si="16"/>
        <v>285</v>
      </c>
      <c r="AK68" s="13">
        <f t="shared" si="86"/>
        <v>8795.15</v>
      </c>
      <c r="AL68" s="13">
        <f t="shared" si="87"/>
        <v>9359.121373</v>
      </c>
      <c r="AM68" s="12">
        <f t="shared" si="88"/>
        <v>8216.52758</v>
      </c>
      <c r="AN68" s="13">
        <f t="shared" si="26"/>
        <v>6206.9</v>
      </c>
      <c r="AO68" s="21"/>
      <c r="AP68" s="21"/>
      <c r="AQ68" s="21"/>
      <c r="AR68" s="21"/>
      <c r="AS68" s="22">
        <f>IF(OR(INDICATOR!R68="", ISBLANK(B68), ISBLANK(B69)), "", IF(AND(INDICATOR!R68="OPEN", B69&gt;B68), IF(ABS((B69-B68)/B68)&gt;0.01, 1.25, 1), IF(AND(INDICATOR!R68="HEDGE", B69&lt;B68), IF(ABS((B69-B68)/B68)&gt;0.01, 1.25, 1), IF(AND(INDICATOR!R68="OPEN", B69&lt;B68), -ABS((B69-B68)/B68)*2, IF(AND(INDICATOR!R68="HEDGE", B69&gt;B68), -ABS((B69-B68)/B68)*2, IF(AND(INDICATOR!R68="MONITOR", B69&lt;&gt;B68), IF(ABS((B69-B68)/B68)&gt;0.01, 1, 0.75), 0))))))</f>
        <v>-0.1075581395</v>
      </c>
      <c r="AT68" s="23">
        <f t="shared" si="20"/>
        <v>68</v>
      </c>
    </row>
    <row r="69">
      <c r="A69" s="40">
        <v>45674.0</v>
      </c>
      <c r="B69" s="41">
        <v>8700.0</v>
      </c>
      <c r="C69" s="41">
        <v>8780.0</v>
      </c>
      <c r="D69" s="41">
        <v>8232.0</v>
      </c>
      <c r="E69" s="41">
        <v>9347.0</v>
      </c>
      <c r="F69" s="41">
        <v>36775.0</v>
      </c>
      <c r="G69" s="26"/>
      <c r="H69" s="27"/>
      <c r="I69" s="28"/>
      <c r="J69" s="29">
        <f t="shared" si="1"/>
        <v>8850.7</v>
      </c>
      <c r="K69" s="29">
        <f t="shared" si="2"/>
        <v>8800.466667</v>
      </c>
      <c r="L69" s="29">
        <f t="shared" si="3"/>
        <v>8750.233333</v>
      </c>
      <c r="M69" s="29">
        <f t="shared" si="4"/>
        <v>8570.666667</v>
      </c>
      <c r="N69" s="29">
        <f t="shared" si="5"/>
        <v>8649.766667</v>
      </c>
      <c r="O69" s="29">
        <f t="shared" si="6"/>
        <v>8599.533333</v>
      </c>
      <c r="P69" s="30">
        <f t="shared" si="7"/>
        <v>8549.3</v>
      </c>
      <c r="Q69" s="29">
        <f t="shared" si="21"/>
        <v>8222.254408</v>
      </c>
      <c r="R69" s="30">
        <f t="shared" si="22"/>
        <v>7696.308115</v>
      </c>
      <c r="S69" s="31">
        <f t="shared" si="8"/>
        <v>525.9462929</v>
      </c>
      <c r="T69" s="29">
        <f t="shared" si="25"/>
        <v>556.4076044</v>
      </c>
      <c r="U69" s="32">
        <f t="shared" si="9"/>
        <v>64.58404075</v>
      </c>
      <c r="V69" s="33">
        <f t="shared" si="10"/>
        <v>81.56862745</v>
      </c>
      <c r="W69" s="32">
        <f t="shared" si="23"/>
        <v>320.0666667</v>
      </c>
      <c r="X69" s="34">
        <f t="shared" si="11"/>
        <v>0.1400485284</v>
      </c>
      <c r="Y69" s="35">
        <f t="shared" si="12"/>
        <v>444</v>
      </c>
      <c r="Z69" s="29">
        <f t="shared" si="13"/>
        <v>0</v>
      </c>
      <c r="AA69" s="33">
        <f t="shared" ref="AA69:AB69" si="90">SUM(Y56:Y69)/14</f>
        <v>135.8571429</v>
      </c>
      <c r="AB69" s="33">
        <f t="shared" si="90"/>
        <v>74.5</v>
      </c>
      <c r="AC69" s="32">
        <f t="shared" si="31"/>
        <v>1.82358581</v>
      </c>
      <c r="AD69" s="32">
        <f t="shared" si="32"/>
        <v>64.58404075</v>
      </c>
      <c r="AE69" s="32">
        <f t="shared" si="28"/>
        <v>100</v>
      </c>
      <c r="AF69" s="33">
        <f t="shared" si="29"/>
        <v>81.56862745</v>
      </c>
      <c r="AG69" s="36" t="str">
        <f t="shared" si="14"/>
        <v>Bullish</v>
      </c>
      <c r="AH69" s="37">
        <f t="shared" si="24"/>
        <v>0.05377906977</v>
      </c>
      <c r="AI69" s="37">
        <f t="shared" si="15"/>
        <v>0.2541672332</v>
      </c>
      <c r="AJ69" s="29">
        <f t="shared" si="16"/>
        <v>548</v>
      </c>
      <c r="AK69" s="30">
        <f t="shared" si="86"/>
        <v>8785.15</v>
      </c>
      <c r="AL69" s="30">
        <f t="shared" si="87"/>
        <v>9392.435526</v>
      </c>
      <c r="AM69" s="29">
        <f t="shared" si="88"/>
        <v>8162.088197</v>
      </c>
      <c r="AN69" s="30">
        <f t="shared" si="26"/>
        <v>6207.05</v>
      </c>
      <c r="AO69" s="36"/>
      <c r="AP69" s="36"/>
      <c r="AQ69" s="36"/>
      <c r="AR69" s="36"/>
      <c r="AS69" s="37">
        <f>IF(OR(INDICATOR!R69="", ISBLANK(B69), ISBLANK(B70)), "", IF(AND(INDICATOR!R69="OPEN", B70&gt;B69), IF(ABS((B70-B69)/B69)&gt;0.01, 1.25, 1), IF(AND(INDICATOR!R69="HEDGE", B70&lt;B69), IF(ABS((B70-B69)/B69)&gt;0.01, 1.25, 1), IF(AND(INDICATOR!R69="OPEN", B70&lt;B69), -ABS((B70-B69)/B69)*2, IF(AND(INDICATOR!R69="HEDGE", B70&gt;B69), -ABS((B70-B69)/B69)*2, IF(AND(INDICATOR!R69="MONITOR", B70&lt;&gt;B69), IF(ABS((B70-B69)/B69)&gt;0.01, 1, 0.75), 0))))))</f>
        <v>0</v>
      </c>
      <c r="AT69" s="38">
        <f t="shared" si="20"/>
        <v>69</v>
      </c>
    </row>
    <row r="70">
      <c r="A70" s="39">
        <v>45675.0</v>
      </c>
      <c r="B70" s="42">
        <v>8700.0</v>
      </c>
      <c r="C70" s="42">
        <v>8780.0</v>
      </c>
      <c r="D70" s="42">
        <v>8232.0</v>
      </c>
      <c r="E70" s="42">
        <v>9347.0</v>
      </c>
      <c r="F70" s="42">
        <v>36775.0</v>
      </c>
      <c r="G70" s="9"/>
      <c r="H70" s="10"/>
      <c r="I70" s="11"/>
      <c r="J70" s="12">
        <f t="shared" si="1"/>
        <v>8850.7</v>
      </c>
      <c r="K70" s="12">
        <f t="shared" si="2"/>
        <v>8800.466667</v>
      </c>
      <c r="L70" s="12">
        <f t="shared" si="3"/>
        <v>8750.233333</v>
      </c>
      <c r="M70" s="12">
        <f t="shared" si="4"/>
        <v>8570.666667</v>
      </c>
      <c r="N70" s="12">
        <f t="shared" si="5"/>
        <v>8649.766667</v>
      </c>
      <c r="O70" s="12">
        <f t="shared" si="6"/>
        <v>8599.533333</v>
      </c>
      <c r="P70" s="13">
        <f t="shared" si="7"/>
        <v>8549.3</v>
      </c>
      <c r="Q70" s="12">
        <f t="shared" si="21"/>
        <v>8295.75373</v>
      </c>
      <c r="R70" s="13">
        <f t="shared" si="22"/>
        <v>7770.655662</v>
      </c>
      <c r="S70" s="16">
        <f t="shared" si="8"/>
        <v>525.0980678</v>
      </c>
      <c r="T70" s="12">
        <f t="shared" si="25"/>
        <v>550.1456971</v>
      </c>
      <c r="U70" s="17">
        <f t="shared" si="9"/>
        <v>63.44199089</v>
      </c>
      <c r="V70" s="18">
        <f t="shared" si="10"/>
        <v>87.26579521</v>
      </c>
      <c r="W70" s="17">
        <f t="shared" si="23"/>
        <v>548</v>
      </c>
      <c r="X70" s="20">
        <f t="shared" si="11"/>
        <v>0.1656355883</v>
      </c>
      <c r="Y70" s="14">
        <f t="shared" si="12"/>
        <v>0</v>
      </c>
      <c r="Z70" s="12">
        <f t="shared" si="13"/>
        <v>0</v>
      </c>
      <c r="AA70" s="18">
        <f t="shared" ref="AA70:AB70" si="91">SUM(Y57:Y70)/14</f>
        <v>129.2857143</v>
      </c>
      <c r="AB70" s="18">
        <f t="shared" si="91"/>
        <v>74.5</v>
      </c>
      <c r="AC70" s="17">
        <f t="shared" si="31"/>
        <v>1.735378715</v>
      </c>
      <c r="AD70" s="17">
        <f t="shared" si="32"/>
        <v>63.44199089</v>
      </c>
      <c r="AE70" s="17">
        <f t="shared" si="28"/>
        <v>94.44444444</v>
      </c>
      <c r="AF70" s="18">
        <f t="shared" si="29"/>
        <v>87.26579521</v>
      </c>
      <c r="AG70" s="21" t="str">
        <f t="shared" si="14"/>
        <v>Bullish</v>
      </c>
      <c r="AH70" s="22">
        <f t="shared" si="24"/>
        <v>0</v>
      </c>
      <c r="AI70" s="22">
        <f t="shared" si="15"/>
        <v>0.2541672332</v>
      </c>
      <c r="AJ70" s="12">
        <f t="shared" si="16"/>
        <v>548</v>
      </c>
      <c r="AK70" s="13">
        <f t="shared" si="86"/>
        <v>8746.1</v>
      </c>
      <c r="AL70" s="13">
        <f t="shared" si="87"/>
        <v>9461.144866</v>
      </c>
      <c r="AM70" s="12">
        <f t="shared" si="88"/>
        <v>8012.479447</v>
      </c>
      <c r="AN70" s="13">
        <f t="shared" si="26"/>
        <v>6168.35</v>
      </c>
      <c r="AO70" s="21"/>
      <c r="AP70" s="21"/>
      <c r="AQ70" s="21"/>
      <c r="AR70" s="21"/>
      <c r="AS70" s="22">
        <f>IF(OR(INDICATOR!R70="", ISBLANK(B70), ISBLANK(B71)), "", IF(AND(INDICATOR!R70="OPEN", B71&gt;B70), IF(ABS((B71-B70)/B70)&gt;0.01, 1.25, 1), IF(AND(INDICATOR!R70="HEDGE", B71&lt;B70), IF(ABS((B71-B70)/B70)&gt;0.01, 1.25, 1), IF(AND(INDICATOR!R70="OPEN", B71&lt;B70), -ABS((B71-B70)/B70)*2, IF(AND(INDICATOR!R70="HEDGE", B71&gt;B70), -ABS((B71-B70)/B70)*2, IF(AND(INDICATOR!R70="MONITOR", B71&lt;&gt;B70), IF(ABS((B71-B70)/B70)&gt;0.01, 1, 0.75), 0))))))</f>
        <v>0</v>
      </c>
      <c r="AT70" s="23">
        <f t="shared" si="20"/>
        <v>70</v>
      </c>
    </row>
    <row r="71">
      <c r="A71" s="40">
        <v>45676.0</v>
      </c>
      <c r="B71" s="41">
        <v>8700.0</v>
      </c>
      <c r="C71" s="41">
        <v>8780.0</v>
      </c>
      <c r="D71" s="41">
        <v>8232.0</v>
      </c>
      <c r="E71" s="41">
        <v>9347.0</v>
      </c>
      <c r="F71" s="41">
        <v>36775.0</v>
      </c>
      <c r="G71" s="26"/>
      <c r="H71" s="27"/>
      <c r="I71" s="28"/>
      <c r="J71" s="29">
        <f t="shared" si="1"/>
        <v>8850.7</v>
      </c>
      <c r="K71" s="29">
        <f t="shared" si="2"/>
        <v>8800.466667</v>
      </c>
      <c r="L71" s="29">
        <f t="shared" si="3"/>
        <v>8750.233333</v>
      </c>
      <c r="M71" s="29">
        <f t="shared" si="4"/>
        <v>8570.666667</v>
      </c>
      <c r="N71" s="29">
        <f t="shared" si="5"/>
        <v>8649.766667</v>
      </c>
      <c r="O71" s="29">
        <f t="shared" si="6"/>
        <v>8599.533333</v>
      </c>
      <c r="P71" s="30">
        <f t="shared" si="7"/>
        <v>8549.3</v>
      </c>
      <c r="Q71" s="29">
        <f t="shared" si="21"/>
        <v>8357.945463</v>
      </c>
      <c r="R71" s="30">
        <f t="shared" si="22"/>
        <v>7839.495983</v>
      </c>
      <c r="S71" s="31">
        <f t="shared" si="8"/>
        <v>518.4494803</v>
      </c>
      <c r="T71" s="29">
        <f t="shared" si="25"/>
        <v>543.8064537</v>
      </c>
      <c r="U71" s="32">
        <f t="shared" si="9"/>
        <v>62.67000716</v>
      </c>
      <c r="V71" s="33">
        <f t="shared" si="10"/>
        <v>96.2962963</v>
      </c>
      <c r="W71" s="32">
        <f t="shared" si="23"/>
        <v>548</v>
      </c>
      <c r="X71" s="34">
        <f t="shared" si="11"/>
        <v>0.1763788009</v>
      </c>
      <c r="Y71" s="35">
        <f t="shared" si="12"/>
        <v>0</v>
      </c>
      <c r="Z71" s="29">
        <f t="shared" si="13"/>
        <v>0</v>
      </c>
      <c r="AA71" s="33">
        <f t="shared" ref="AA71:AB71" si="92">SUM(Y58:Y71)/14</f>
        <v>125.0714286</v>
      </c>
      <c r="AB71" s="33">
        <f t="shared" si="92"/>
        <v>74.5</v>
      </c>
      <c r="AC71" s="32">
        <f t="shared" si="31"/>
        <v>1.678811122</v>
      </c>
      <c r="AD71" s="32">
        <f t="shared" si="32"/>
        <v>62.67000716</v>
      </c>
      <c r="AE71" s="32">
        <f t="shared" si="28"/>
        <v>94.44444444</v>
      </c>
      <c r="AF71" s="33">
        <f t="shared" si="29"/>
        <v>96.2962963</v>
      </c>
      <c r="AG71" s="36" t="str">
        <f t="shared" si="14"/>
        <v>Bullish</v>
      </c>
      <c r="AH71" s="37">
        <f t="shared" si="24"/>
        <v>0</v>
      </c>
      <c r="AI71" s="37">
        <f t="shared" si="15"/>
        <v>0.2541672332</v>
      </c>
      <c r="AJ71" s="29">
        <f t="shared" si="16"/>
        <v>548</v>
      </c>
      <c r="AK71" s="30">
        <f t="shared" si="86"/>
        <v>8719.2</v>
      </c>
      <c r="AL71" s="30">
        <f t="shared" si="87"/>
        <v>9478.281181</v>
      </c>
      <c r="AM71" s="29">
        <f t="shared" si="88"/>
        <v>7940.39914</v>
      </c>
      <c r="AN71" s="30">
        <f t="shared" si="26"/>
        <v>6182.35</v>
      </c>
      <c r="AO71" s="36"/>
      <c r="AP71" s="36"/>
      <c r="AQ71" s="36"/>
      <c r="AR71" s="36"/>
      <c r="AS71" s="37">
        <f>IF(OR(INDICATOR!R71="", ISBLANK(B71), ISBLANK(B72)), "", IF(AND(INDICATOR!R71="OPEN", B72&gt;B71), IF(ABS((B72-B71)/B71)&gt;0.01, 1.25, 1), IF(AND(INDICATOR!R71="HEDGE", B72&lt;B71), IF(ABS((B72-B71)/B71)&gt;0.01, 1.25, 1), IF(AND(INDICATOR!R71="OPEN", B72&lt;B71), -ABS((B72-B71)/B71)*2, IF(AND(INDICATOR!R71="HEDGE", B72&gt;B71), -ABS((B72-B71)/B71)*2, IF(AND(INDICATOR!R71="MONITOR", B72&lt;&gt;B71), IF(ABS((B72-B71)/B71)&gt;0.01, 1, 0.75), 0))))))</f>
        <v>1</v>
      </c>
      <c r="AT71" s="38">
        <f t="shared" si="20"/>
        <v>71</v>
      </c>
    </row>
    <row r="72">
      <c r="A72" s="39">
        <v>45677.0</v>
      </c>
      <c r="B72" s="42">
        <v>8694.0</v>
      </c>
      <c r="C72" s="42">
        <v>8849.0</v>
      </c>
      <c r="D72" s="42">
        <v>8578.0</v>
      </c>
      <c r="E72" s="42">
        <v>5579.0</v>
      </c>
      <c r="F72" s="42">
        <v>37065.0</v>
      </c>
      <c r="G72" s="9"/>
      <c r="H72" s="10"/>
      <c r="I72" s="11"/>
      <c r="J72" s="12">
        <f t="shared" si="1"/>
        <v>8768.525</v>
      </c>
      <c r="K72" s="12">
        <f t="shared" si="2"/>
        <v>8743.683333</v>
      </c>
      <c r="L72" s="12">
        <f t="shared" si="3"/>
        <v>8718.841667</v>
      </c>
      <c r="M72" s="12">
        <f t="shared" si="4"/>
        <v>8707</v>
      </c>
      <c r="N72" s="12">
        <f t="shared" si="5"/>
        <v>8669.158333</v>
      </c>
      <c r="O72" s="12">
        <f t="shared" si="6"/>
        <v>8644.316667</v>
      </c>
      <c r="P72" s="13">
        <f t="shared" si="7"/>
        <v>8619.475</v>
      </c>
      <c r="Q72" s="12">
        <f t="shared" si="21"/>
        <v>8409.646161</v>
      </c>
      <c r="R72" s="13">
        <f t="shared" si="22"/>
        <v>7902.792577</v>
      </c>
      <c r="S72" s="16">
        <f t="shared" si="8"/>
        <v>506.8535844</v>
      </c>
      <c r="T72" s="12">
        <f t="shared" si="25"/>
        <v>536.4158799</v>
      </c>
      <c r="U72" s="17">
        <f t="shared" si="9"/>
        <v>80.17399267</v>
      </c>
      <c r="V72" s="18">
        <f t="shared" si="10"/>
        <v>94.30555556</v>
      </c>
      <c r="W72" s="17">
        <f t="shared" si="23"/>
        <v>511.0666667</v>
      </c>
      <c r="X72" s="20">
        <f t="shared" si="11"/>
        <v>0.1879012783</v>
      </c>
      <c r="Y72" s="14">
        <f t="shared" si="12"/>
        <v>0</v>
      </c>
      <c r="Z72" s="12">
        <f t="shared" si="13"/>
        <v>6</v>
      </c>
      <c r="AA72" s="18">
        <f t="shared" ref="AA72:AB72" si="93">SUM(Y59:Y72)/14</f>
        <v>125.0714286</v>
      </c>
      <c r="AB72" s="18">
        <f t="shared" si="93"/>
        <v>30.92857143</v>
      </c>
      <c r="AC72" s="17">
        <f t="shared" si="31"/>
        <v>4.043879908</v>
      </c>
      <c r="AD72" s="17">
        <f t="shared" si="32"/>
        <v>80.17399267</v>
      </c>
      <c r="AE72" s="17">
        <f t="shared" si="28"/>
        <v>94.02777778</v>
      </c>
      <c r="AF72" s="18">
        <f t="shared" si="29"/>
        <v>94.30555556</v>
      </c>
      <c r="AG72" s="21" t="str">
        <f t="shared" si="14"/>
        <v>Bearish</v>
      </c>
      <c r="AH72" s="22">
        <f t="shared" si="24"/>
        <v>-0.0006896551724</v>
      </c>
      <c r="AI72" s="22">
        <f t="shared" si="15"/>
        <v>0.1505193579</v>
      </c>
      <c r="AJ72" s="12">
        <f t="shared" si="16"/>
        <v>271</v>
      </c>
      <c r="AK72" s="13">
        <f t="shared" si="86"/>
        <v>8689.15</v>
      </c>
      <c r="AL72" s="13">
        <f t="shared" si="87"/>
        <v>9495.033434</v>
      </c>
      <c r="AM72" s="12">
        <f t="shared" si="88"/>
        <v>7862.331042</v>
      </c>
      <c r="AN72" s="13">
        <f t="shared" si="26"/>
        <v>6195.95</v>
      </c>
      <c r="AO72" s="21"/>
      <c r="AP72" s="21"/>
      <c r="AQ72" s="21"/>
      <c r="AR72" s="21"/>
      <c r="AS72" s="22">
        <f>IF(OR(INDICATOR!R72="", ISBLANK(B72), ISBLANK(B73)), "", IF(AND(INDICATOR!R72="OPEN", B73&gt;B72), IF(ABS((B73-B72)/B72)&gt;0.01, 1.25, 1), IF(AND(INDICATOR!R72="HEDGE", B73&lt;B72), IF(ABS((B73-B72)/B72)&gt;0.01, 1.25, 1), IF(AND(INDICATOR!R72="OPEN", B73&lt;B72), -ABS((B73-B72)/B72)*2, IF(AND(INDICATOR!R72="HEDGE", B73&gt;B72), -ABS((B73-B72)/B72)*2, IF(AND(INDICATOR!R72="MONITOR", B73&lt;&gt;B72), IF(ABS((B73-B72)/B72)&gt;0.01, 1, 0.75), 0))))))</f>
        <v>1</v>
      </c>
      <c r="AT72" s="23">
        <f t="shared" si="20"/>
        <v>72</v>
      </c>
    </row>
    <row r="73">
      <c r="A73" s="40">
        <v>45678.0</v>
      </c>
      <c r="B73" s="41">
        <v>8870.0</v>
      </c>
      <c r="C73" s="41">
        <v>9118.0</v>
      </c>
      <c r="D73" s="41">
        <v>8823.0</v>
      </c>
      <c r="E73" s="41">
        <v>7996.0</v>
      </c>
      <c r="F73" s="41">
        <v>37192.0</v>
      </c>
      <c r="G73" s="26"/>
      <c r="H73" s="27"/>
      <c r="I73" s="28"/>
      <c r="J73" s="29">
        <f t="shared" si="1"/>
        <v>8951.125</v>
      </c>
      <c r="K73" s="29">
        <f t="shared" si="2"/>
        <v>8924.083333</v>
      </c>
      <c r="L73" s="29">
        <f t="shared" si="3"/>
        <v>8897.041667</v>
      </c>
      <c r="M73" s="29">
        <f t="shared" si="4"/>
        <v>8937</v>
      </c>
      <c r="N73" s="29">
        <f t="shared" si="5"/>
        <v>8842.958333</v>
      </c>
      <c r="O73" s="29">
        <f t="shared" si="6"/>
        <v>8815.916667</v>
      </c>
      <c r="P73" s="30">
        <f t="shared" si="7"/>
        <v>8788.875</v>
      </c>
      <c r="Q73" s="29">
        <f t="shared" si="21"/>
        <v>8480.469829</v>
      </c>
      <c r="R73" s="30">
        <f t="shared" si="22"/>
        <v>7974.437571</v>
      </c>
      <c r="S73" s="31">
        <f t="shared" si="8"/>
        <v>506.0322576</v>
      </c>
      <c r="T73" s="29">
        <f t="shared" si="25"/>
        <v>530.3391554</v>
      </c>
      <c r="U73" s="32">
        <f t="shared" si="9"/>
        <v>79.80410448</v>
      </c>
      <c r="V73" s="33">
        <f t="shared" si="10"/>
        <v>96.62129077</v>
      </c>
      <c r="W73" s="32">
        <f t="shared" si="23"/>
        <v>291.4</v>
      </c>
      <c r="X73" s="34">
        <f t="shared" si="11"/>
        <v>0.1929703209</v>
      </c>
      <c r="Y73" s="35">
        <f t="shared" si="12"/>
        <v>176</v>
      </c>
      <c r="Z73" s="29">
        <f t="shared" si="13"/>
        <v>0</v>
      </c>
      <c r="AA73" s="33">
        <f t="shared" ref="AA73:AB73" si="94">SUM(Y60:Y73)/14</f>
        <v>122.2142857</v>
      </c>
      <c r="AB73" s="33">
        <f t="shared" si="94"/>
        <v>30.92857143</v>
      </c>
      <c r="AC73" s="32">
        <f t="shared" si="31"/>
        <v>3.951501155</v>
      </c>
      <c r="AD73" s="32">
        <f t="shared" si="32"/>
        <v>79.80410448</v>
      </c>
      <c r="AE73" s="32">
        <f t="shared" si="28"/>
        <v>101.3916501</v>
      </c>
      <c r="AF73" s="33">
        <f t="shared" si="29"/>
        <v>96.62129077</v>
      </c>
      <c r="AG73" s="36" t="str">
        <f t="shared" si="14"/>
        <v>Bearish</v>
      </c>
      <c r="AH73" s="37">
        <f t="shared" si="24"/>
        <v>0.02024384633</v>
      </c>
      <c r="AI73" s="37">
        <f t="shared" si="15"/>
        <v>0.2149924715</v>
      </c>
      <c r="AJ73" s="29">
        <f t="shared" si="16"/>
        <v>424</v>
      </c>
      <c r="AK73" s="30">
        <f t="shared" si="86"/>
        <v>8668.3</v>
      </c>
      <c r="AL73" s="30">
        <f t="shared" si="87"/>
        <v>9493.937959</v>
      </c>
      <c r="AM73" s="29">
        <f t="shared" si="88"/>
        <v>7821.213327</v>
      </c>
      <c r="AN73" s="30">
        <f t="shared" si="26"/>
        <v>6214.3</v>
      </c>
      <c r="AO73" s="36"/>
      <c r="AP73" s="36"/>
      <c r="AQ73" s="36"/>
      <c r="AR73" s="36"/>
      <c r="AS73" s="37">
        <f>IF(OR(INDICATOR!R73="", ISBLANK(B73), ISBLANK(B74)), "", IF(AND(INDICATOR!R73="OPEN", B74&gt;B73), IF(ABS((B74-B73)/B73)&gt;0.01, 1.25, 1), IF(AND(INDICATOR!R73="HEDGE", B74&lt;B73), IF(ABS((B74-B73)/B73)&gt;0.01, 1.25, 1), IF(AND(INDICATOR!R73="OPEN", B74&lt;B73), -ABS((B74-B73)/B73)*2, IF(AND(INDICATOR!R73="HEDGE", B74&gt;B73), -ABS((B74-B73)/B73)*2, IF(AND(INDICATOR!R73="MONITOR", B74&lt;&gt;B73), IF(ABS((B74-B73)/B73)&gt;0.01, 1, 0.75), 0))))))</f>
        <v>0.75</v>
      </c>
      <c r="AT73" s="38">
        <f t="shared" si="20"/>
        <v>73</v>
      </c>
    </row>
    <row r="74">
      <c r="A74" s="39">
        <v>45679.0</v>
      </c>
      <c r="B74" s="42">
        <v>8833.0</v>
      </c>
      <c r="C74" s="42">
        <v>9364.0</v>
      </c>
      <c r="D74" s="42">
        <v>8940.0</v>
      </c>
      <c r="E74" s="42">
        <v>9144.0</v>
      </c>
      <c r="F74" s="42">
        <v>37054.0</v>
      </c>
      <c r="G74" s="9"/>
      <c r="H74" s="10"/>
      <c r="I74" s="11"/>
      <c r="J74" s="12">
        <f t="shared" si="1"/>
        <v>8949.6</v>
      </c>
      <c r="K74" s="12">
        <f t="shared" si="2"/>
        <v>8910.733333</v>
      </c>
      <c r="L74" s="12">
        <f t="shared" si="3"/>
        <v>8871.866667</v>
      </c>
      <c r="M74" s="12">
        <f t="shared" si="4"/>
        <v>9045.666667</v>
      </c>
      <c r="N74" s="12">
        <f t="shared" si="5"/>
        <v>8794.133333</v>
      </c>
      <c r="O74" s="12">
        <f t="shared" si="6"/>
        <v>8755.266667</v>
      </c>
      <c r="P74" s="13">
        <f t="shared" si="7"/>
        <v>8716.4</v>
      </c>
      <c r="Q74" s="12">
        <f t="shared" si="21"/>
        <v>8534.70524</v>
      </c>
      <c r="R74" s="13">
        <f t="shared" si="22"/>
        <v>8038.034788</v>
      </c>
      <c r="S74" s="16">
        <f t="shared" si="8"/>
        <v>496.6704516</v>
      </c>
      <c r="T74" s="12">
        <f t="shared" si="25"/>
        <v>523.6054146</v>
      </c>
      <c r="U74" s="17">
        <f t="shared" si="9"/>
        <v>73.61033127</v>
      </c>
      <c r="V74" s="18">
        <f t="shared" si="10"/>
        <v>92.07583623</v>
      </c>
      <c r="W74" s="17">
        <f t="shared" si="23"/>
        <v>433.3333333</v>
      </c>
      <c r="X74" s="20">
        <f t="shared" si="11"/>
        <v>0.1997441494</v>
      </c>
      <c r="Y74" s="14">
        <f t="shared" si="12"/>
        <v>0</v>
      </c>
      <c r="Z74" s="12">
        <f t="shared" si="13"/>
        <v>37</v>
      </c>
      <c r="AA74" s="18">
        <f t="shared" ref="AA74:AB74" si="95">SUM(Y61:Y74)/14</f>
        <v>93.64285714</v>
      </c>
      <c r="AB74" s="18">
        <f t="shared" si="95"/>
        <v>33.57142857</v>
      </c>
      <c r="AC74" s="17">
        <f t="shared" si="31"/>
        <v>2.789361702</v>
      </c>
      <c r="AD74" s="17">
        <f t="shared" si="32"/>
        <v>73.61033127</v>
      </c>
      <c r="AE74" s="17">
        <f t="shared" si="28"/>
        <v>80.80808081</v>
      </c>
      <c r="AF74" s="18">
        <f t="shared" si="29"/>
        <v>92.07583623</v>
      </c>
      <c r="AG74" s="21" t="str">
        <f t="shared" si="14"/>
        <v>Bearish</v>
      </c>
      <c r="AH74" s="22">
        <f t="shared" si="24"/>
        <v>-0.004171364149</v>
      </c>
      <c r="AI74" s="22">
        <f t="shared" si="15"/>
        <v>0.2467749771</v>
      </c>
      <c r="AJ74" s="12">
        <f t="shared" si="16"/>
        <v>494</v>
      </c>
      <c r="AK74" s="13">
        <f t="shared" si="86"/>
        <v>8631.75</v>
      </c>
      <c r="AL74" s="13">
        <f t="shared" si="87"/>
        <v>9482.766774</v>
      </c>
      <c r="AM74" s="12">
        <f t="shared" si="88"/>
        <v>7758.625212</v>
      </c>
      <c r="AN74" s="13">
        <f t="shared" si="26"/>
        <v>6226.4</v>
      </c>
      <c r="AO74" s="21"/>
      <c r="AP74" s="21"/>
      <c r="AQ74" s="21"/>
      <c r="AR74" s="21"/>
      <c r="AS74" s="22">
        <f>IF(OR(INDICATOR!R74="", ISBLANK(B74), ISBLANK(B75)), "", IF(AND(INDICATOR!R74="OPEN", B75&gt;B74), IF(ABS((B75-B74)/B74)&gt;0.01, 1.25, 1), IF(AND(INDICATOR!R74="HEDGE", B75&lt;B74), IF(ABS((B75-B74)/B74)&gt;0.01, 1.25, 1), IF(AND(INDICATOR!R74="OPEN", B75&lt;B74), -ABS((B75-B74)/B74)*2, IF(AND(INDICATOR!R74="HEDGE", B75&gt;B74), -ABS((B75-B74)/B74)*2, IF(AND(INDICATOR!R74="MONITOR", B75&lt;&gt;B74), IF(ABS((B75-B74)/B74)&gt;0.01, 1, 0.75), 0))))))</f>
        <v>1</v>
      </c>
      <c r="AT74" s="23">
        <f t="shared" si="20"/>
        <v>74</v>
      </c>
    </row>
    <row r="75">
      <c r="A75" s="40">
        <v>45680.0</v>
      </c>
      <c r="B75" s="41">
        <v>9071.0</v>
      </c>
      <c r="C75" s="41">
        <v>9386.0</v>
      </c>
      <c r="D75" s="41">
        <v>9098.0</v>
      </c>
      <c r="E75" s="41">
        <v>8692.0</v>
      </c>
      <c r="F75" s="41">
        <v>37520.0</v>
      </c>
      <c r="G75" s="26"/>
      <c r="H75" s="27"/>
      <c r="I75" s="28"/>
      <c r="J75" s="29">
        <f t="shared" si="1"/>
        <v>9150.2</v>
      </c>
      <c r="K75" s="29">
        <f t="shared" si="2"/>
        <v>9123.8</v>
      </c>
      <c r="L75" s="29">
        <f t="shared" si="3"/>
        <v>9097.4</v>
      </c>
      <c r="M75" s="29">
        <f t="shared" si="4"/>
        <v>9185</v>
      </c>
      <c r="N75" s="29">
        <f t="shared" si="5"/>
        <v>9044.6</v>
      </c>
      <c r="O75" s="29">
        <f t="shared" si="6"/>
        <v>9018.2</v>
      </c>
      <c r="P75" s="30">
        <f t="shared" si="7"/>
        <v>8991.8</v>
      </c>
      <c r="Q75" s="29">
        <f t="shared" si="21"/>
        <v>8617.212126</v>
      </c>
      <c r="R75" s="30">
        <f t="shared" si="22"/>
        <v>8114.55073</v>
      </c>
      <c r="S75" s="31">
        <f t="shared" si="8"/>
        <v>502.6613962</v>
      </c>
      <c r="T75" s="29">
        <f t="shared" si="25"/>
        <v>519.416611</v>
      </c>
      <c r="U75" s="32">
        <f t="shared" si="9"/>
        <v>74.66307278</v>
      </c>
      <c r="V75" s="33">
        <f t="shared" si="10"/>
        <v>87.07039741</v>
      </c>
      <c r="W75" s="32">
        <f t="shared" si="23"/>
        <v>501.8666667</v>
      </c>
      <c r="X75" s="34">
        <f t="shared" si="11"/>
        <v>0.2047677836</v>
      </c>
      <c r="Y75" s="35">
        <f t="shared" si="12"/>
        <v>238</v>
      </c>
      <c r="Z75" s="29">
        <f t="shared" si="13"/>
        <v>0</v>
      </c>
      <c r="AA75" s="33">
        <f t="shared" ref="AA75:AB75" si="96">SUM(Y62:Y75)/14</f>
        <v>98.92857143</v>
      </c>
      <c r="AB75" s="33">
        <f t="shared" si="96"/>
        <v>33.57142857</v>
      </c>
      <c r="AC75" s="32">
        <f t="shared" si="31"/>
        <v>2.946808511</v>
      </c>
      <c r="AD75" s="32">
        <f t="shared" si="32"/>
        <v>74.66307278</v>
      </c>
      <c r="AE75" s="32">
        <f t="shared" si="28"/>
        <v>79.01146132</v>
      </c>
      <c r="AF75" s="33">
        <f t="shared" si="29"/>
        <v>87.07039741</v>
      </c>
      <c r="AG75" s="36" t="str">
        <f t="shared" si="14"/>
        <v>Bearish</v>
      </c>
      <c r="AH75" s="37">
        <f t="shared" si="24"/>
        <v>0.026944413</v>
      </c>
      <c r="AI75" s="37">
        <f t="shared" si="15"/>
        <v>0.231663113</v>
      </c>
      <c r="AJ75" s="29">
        <f t="shared" si="16"/>
        <v>553</v>
      </c>
      <c r="AK75" s="30">
        <f t="shared" si="86"/>
        <v>8598.35</v>
      </c>
      <c r="AL75" s="30">
        <f t="shared" si="87"/>
        <v>9467.394366</v>
      </c>
      <c r="AM75" s="29">
        <f t="shared" si="88"/>
        <v>7706.729294</v>
      </c>
      <c r="AN75" s="30">
        <f t="shared" si="26"/>
        <v>6211.85</v>
      </c>
      <c r="AO75" s="36"/>
      <c r="AP75" s="36"/>
      <c r="AQ75" s="36"/>
      <c r="AR75" s="36"/>
      <c r="AS75" s="37">
        <f>IF(OR(INDICATOR!R75="", ISBLANK(B75), ISBLANK(B76)), "", IF(AND(INDICATOR!R75="OPEN", B76&gt;B75), IF(ABS((B76-B75)/B75)&gt;0.01, 1.25, 1), IF(AND(INDICATOR!R75="HEDGE", B76&lt;B75), IF(ABS((B76-B75)/B75)&gt;0.01, 1.25, 1), IF(AND(INDICATOR!R75="OPEN", B76&lt;B75), -ABS((B76-B75)/B75)*2, IF(AND(INDICATOR!R75="HEDGE", B76&gt;B75), -ABS((B76-B75)/B75)*2, IF(AND(INDICATOR!R75="MONITOR", B76&lt;&gt;B75), IF(ABS((B76-B75)/B75)&gt;0.01, 1, 0.75), 0))))))</f>
        <v>0.75</v>
      </c>
      <c r="AT75" s="38">
        <f t="shared" si="20"/>
        <v>75</v>
      </c>
    </row>
    <row r="76">
      <c r="A76" s="39">
        <v>45681.0</v>
      </c>
      <c r="B76" s="42">
        <v>9148.0</v>
      </c>
      <c r="C76" s="42">
        <v>9230.0</v>
      </c>
      <c r="D76" s="42">
        <v>8949.0</v>
      </c>
      <c r="E76" s="42">
        <v>4249.0</v>
      </c>
      <c r="F76" s="42">
        <v>37717.0</v>
      </c>
      <c r="G76" s="9"/>
      <c r="H76" s="10"/>
      <c r="I76" s="11"/>
      <c r="J76" s="12">
        <f t="shared" si="1"/>
        <v>9225.275</v>
      </c>
      <c r="K76" s="12">
        <f t="shared" si="2"/>
        <v>9199.516667</v>
      </c>
      <c r="L76" s="12">
        <f t="shared" si="3"/>
        <v>9173.758333</v>
      </c>
      <c r="M76" s="12">
        <f t="shared" si="4"/>
        <v>9109</v>
      </c>
      <c r="N76" s="12">
        <f t="shared" si="5"/>
        <v>9122.241667</v>
      </c>
      <c r="O76" s="12">
        <f t="shared" si="6"/>
        <v>9096.483333</v>
      </c>
      <c r="P76" s="13">
        <f t="shared" si="7"/>
        <v>9070.725</v>
      </c>
      <c r="Q76" s="12">
        <f t="shared" si="21"/>
        <v>8698.871799</v>
      </c>
      <c r="R76" s="13">
        <f t="shared" si="22"/>
        <v>8191.102528</v>
      </c>
      <c r="S76" s="16">
        <f t="shared" si="8"/>
        <v>507.7692713</v>
      </c>
      <c r="T76" s="12">
        <f t="shared" si="25"/>
        <v>517.087143</v>
      </c>
      <c r="U76" s="17">
        <f t="shared" si="9"/>
        <v>72.75362319</v>
      </c>
      <c r="V76" s="18">
        <f t="shared" si="10"/>
        <v>80.16188908</v>
      </c>
      <c r="W76" s="17">
        <f t="shared" si="23"/>
        <v>516.7333333</v>
      </c>
      <c r="X76" s="20">
        <f t="shared" si="11"/>
        <v>0.2036402576</v>
      </c>
      <c r="Y76" s="14">
        <f t="shared" si="12"/>
        <v>77</v>
      </c>
      <c r="Z76" s="12">
        <f t="shared" si="13"/>
        <v>0</v>
      </c>
      <c r="AA76" s="18">
        <f t="shared" ref="AA76:AB76" si="97">SUM(Y63:Y76)/14</f>
        <v>89.64285714</v>
      </c>
      <c r="AB76" s="18">
        <f t="shared" si="97"/>
        <v>33.57142857</v>
      </c>
      <c r="AC76" s="17">
        <f t="shared" si="31"/>
        <v>2.670212766</v>
      </c>
      <c r="AD76" s="17">
        <f t="shared" si="32"/>
        <v>72.75362319</v>
      </c>
      <c r="AE76" s="17">
        <f t="shared" si="28"/>
        <v>80.6661251</v>
      </c>
      <c r="AF76" s="18">
        <f t="shared" si="29"/>
        <v>80.16188908</v>
      </c>
      <c r="AG76" s="21" t="str">
        <f t="shared" si="14"/>
        <v>Bullish</v>
      </c>
      <c r="AH76" s="22">
        <f t="shared" si="24"/>
        <v>0.008488590012</v>
      </c>
      <c r="AI76" s="22">
        <f t="shared" si="15"/>
        <v>0.1126547711</v>
      </c>
      <c r="AJ76" s="12">
        <f t="shared" si="16"/>
        <v>281</v>
      </c>
      <c r="AK76" s="13">
        <f t="shared" si="86"/>
        <v>8553.3</v>
      </c>
      <c r="AL76" s="13">
        <f t="shared" si="87"/>
        <v>9413.030911</v>
      </c>
      <c r="AM76" s="12">
        <f t="shared" si="88"/>
        <v>7671.234696</v>
      </c>
      <c r="AN76" s="13">
        <f t="shared" si="26"/>
        <v>6226.15</v>
      </c>
      <c r="AO76" s="21"/>
      <c r="AP76" s="21"/>
      <c r="AQ76" s="21"/>
      <c r="AR76" s="21"/>
      <c r="AS76" s="22">
        <f>IF(OR(INDICATOR!R76="", ISBLANK(B76), ISBLANK(B77)), "", IF(AND(INDICATOR!R76="OPEN", B77&gt;B76), IF(ABS((B77-B76)/B76)&gt;0.01, 1.25, 1), IF(AND(INDICATOR!R76="HEDGE", B77&lt;B76), IF(ABS((B77-B76)/B76)&gt;0.01, 1.25, 1), IF(AND(INDICATOR!R76="OPEN", B77&lt;B76), -ABS((B77-B76)/B76)*2, IF(AND(INDICATOR!R76="HEDGE", B77&gt;B76), -ABS((B77-B76)/B76)*2, IF(AND(INDICATOR!R76="MONITOR", B77&lt;&gt;B76), IF(ABS((B77-B76)/B76)&gt;0.01, 1, 0.75), 0))))))</f>
        <v>0</v>
      </c>
      <c r="AT76" s="23">
        <f t="shared" si="20"/>
        <v>76</v>
      </c>
    </row>
    <row r="77">
      <c r="A77" s="40">
        <v>45682.0</v>
      </c>
      <c r="B77" s="41">
        <v>9148.0</v>
      </c>
      <c r="C77" s="41">
        <v>9230.0</v>
      </c>
      <c r="D77" s="41">
        <v>8949.0</v>
      </c>
      <c r="E77" s="41">
        <v>4249.0</v>
      </c>
      <c r="F77" s="41">
        <v>37717.0</v>
      </c>
      <c r="G77" s="26"/>
      <c r="H77" s="27"/>
      <c r="I77" s="28"/>
      <c r="J77" s="29">
        <f t="shared" si="1"/>
        <v>9225.275</v>
      </c>
      <c r="K77" s="29">
        <f t="shared" si="2"/>
        <v>9199.516667</v>
      </c>
      <c r="L77" s="29">
        <f t="shared" si="3"/>
        <v>9173.758333</v>
      </c>
      <c r="M77" s="29">
        <f t="shared" si="4"/>
        <v>9109</v>
      </c>
      <c r="N77" s="29">
        <f t="shared" si="5"/>
        <v>9122.241667</v>
      </c>
      <c r="O77" s="29">
        <f t="shared" si="6"/>
        <v>9096.483333</v>
      </c>
      <c r="P77" s="30">
        <f t="shared" si="7"/>
        <v>9070.725</v>
      </c>
      <c r="Q77" s="29">
        <f t="shared" si="21"/>
        <v>8767.968445</v>
      </c>
      <c r="R77" s="30">
        <f t="shared" si="22"/>
        <v>8261.983822</v>
      </c>
      <c r="S77" s="31">
        <f t="shared" si="8"/>
        <v>505.9846234</v>
      </c>
      <c r="T77" s="29">
        <f t="shared" si="25"/>
        <v>514.8666391</v>
      </c>
      <c r="U77" s="32">
        <f t="shared" si="9"/>
        <v>71.23623011</v>
      </c>
      <c r="V77" s="33">
        <f t="shared" si="10"/>
        <v>80.11457051</v>
      </c>
      <c r="W77" s="32">
        <f t="shared" si="23"/>
        <v>281</v>
      </c>
      <c r="X77" s="34">
        <f t="shared" si="11"/>
        <v>0.1975099797</v>
      </c>
      <c r="Y77" s="35">
        <f t="shared" si="12"/>
        <v>0</v>
      </c>
      <c r="Z77" s="29">
        <f t="shared" si="13"/>
        <v>0</v>
      </c>
      <c r="AA77" s="33">
        <f t="shared" ref="AA77:AB77" si="98">SUM(Y64:Y77)/14</f>
        <v>83.14285714</v>
      </c>
      <c r="AB77" s="33">
        <f t="shared" si="98"/>
        <v>33.57142857</v>
      </c>
      <c r="AC77" s="32">
        <f t="shared" si="31"/>
        <v>2.476595745</v>
      </c>
      <c r="AD77" s="32">
        <f t="shared" si="32"/>
        <v>71.23623011</v>
      </c>
      <c r="AE77" s="32">
        <f t="shared" si="28"/>
        <v>80.6661251</v>
      </c>
      <c r="AF77" s="33">
        <f t="shared" si="29"/>
        <v>80.11457051</v>
      </c>
      <c r="AG77" s="36" t="str">
        <f t="shared" si="14"/>
        <v>Bullish</v>
      </c>
      <c r="AH77" s="37">
        <f t="shared" si="24"/>
        <v>0</v>
      </c>
      <c r="AI77" s="37">
        <f t="shared" si="15"/>
        <v>0.1126547711</v>
      </c>
      <c r="AJ77" s="29">
        <f t="shared" si="16"/>
        <v>281</v>
      </c>
      <c r="AK77" s="30">
        <f t="shared" si="86"/>
        <v>8504.7</v>
      </c>
      <c r="AL77" s="30">
        <f t="shared" si="87"/>
        <v>9333.812079</v>
      </c>
      <c r="AM77" s="29">
        <f t="shared" si="88"/>
        <v>7654.048955</v>
      </c>
      <c r="AN77" s="30">
        <f t="shared" si="26"/>
        <v>6302.55</v>
      </c>
      <c r="AO77" s="36"/>
      <c r="AP77" s="36"/>
      <c r="AQ77" s="36"/>
      <c r="AR77" s="36"/>
      <c r="AS77" s="37">
        <f>IF(OR(INDICATOR!R77="", ISBLANK(B77), ISBLANK(B78)), "", IF(AND(INDICATOR!R77="OPEN", B78&gt;B77), IF(ABS((B78-B77)/B77)&gt;0.01, 1.25, 1), IF(AND(INDICATOR!R77="HEDGE", B78&lt;B77), IF(ABS((B78-B77)/B77)&gt;0.01, 1.25, 1), IF(AND(INDICATOR!R77="OPEN", B78&lt;B77), -ABS((B78-B77)/B77)*2, IF(AND(INDICATOR!R77="HEDGE", B78&gt;B77), -ABS((B78-B77)/B77)*2, IF(AND(INDICATOR!R77="MONITOR", B78&lt;&gt;B77), IF(ABS((B78-B77)/B77)&gt;0.01, 1, 0.75), 0))))))</f>
        <v>0</v>
      </c>
      <c r="AT77" s="38">
        <f t="shared" si="20"/>
        <v>77</v>
      </c>
    </row>
    <row r="78">
      <c r="A78" s="39">
        <v>45683.0</v>
      </c>
      <c r="B78" s="42">
        <v>9148.0</v>
      </c>
      <c r="C78" s="42">
        <v>9230.0</v>
      </c>
      <c r="D78" s="42">
        <v>8949.0</v>
      </c>
      <c r="E78" s="42">
        <v>4249.0</v>
      </c>
      <c r="F78" s="42">
        <v>37717.0</v>
      </c>
      <c r="G78" s="9"/>
      <c r="H78" s="10"/>
      <c r="I78" s="11"/>
      <c r="J78" s="12">
        <f t="shared" si="1"/>
        <v>9225.275</v>
      </c>
      <c r="K78" s="12">
        <f t="shared" si="2"/>
        <v>9199.516667</v>
      </c>
      <c r="L78" s="12">
        <f t="shared" si="3"/>
        <v>9173.758333</v>
      </c>
      <c r="M78" s="12">
        <f t="shared" si="4"/>
        <v>9109</v>
      </c>
      <c r="N78" s="12">
        <f t="shared" si="5"/>
        <v>9122.241667</v>
      </c>
      <c r="O78" s="12">
        <f t="shared" si="6"/>
        <v>9096.483333</v>
      </c>
      <c r="P78" s="13">
        <f t="shared" si="7"/>
        <v>9070.725</v>
      </c>
      <c r="Q78" s="12">
        <f t="shared" si="21"/>
        <v>8826.434838</v>
      </c>
      <c r="R78" s="13">
        <f t="shared" si="22"/>
        <v>8327.61465</v>
      </c>
      <c r="S78" s="16">
        <f t="shared" si="8"/>
        <v>498.8201884</v>
      </c>
      <c r="T78" s="12">
        <f t="shared" si="25"/>
        <v>511.657349</v>
      </c>
      <c r="U78" s="17">
        <f t="shared" si="9"/>
        <v>80.49792531</v>
      </c>
      <c r="V78" s="18">
        <f t="shared" si="10"/>
        <v>80.6661251</v>
      </c>
      <c r="W78" s="17">
        <f t="shared" si="23"/>
        <v>281</v>
      </c>
      <c r="X78" s="20">
        <f t="shared" si="11"/>
        <v>0.191605426</v>
      </c>
      <c r="Y78" s="14">
        <f t="shared" si="12"/>
        <v>0</v>
      </c>
      <c r="Z78" s="12">
        <f t="shared" si="13"/>
        <v>0</v>
      </c>
      <c r="AA78" s="18">
        <f t="shared" ref="AA78:AB78" si="99">SUM(Y65:Y78)/14</f>
        <v>83.14285714</v>
      </c>
      <c r="AB78" s="18">
        <f t="shared" si="99"/>
        <v>20.14285714</v>
      </c>
      <c r="AC78" s="17">
        <f t="shared" si="31"/>
        <v>4.127659574</v>
      </c>
      <c r="AD78" s="17">
        <f t="shared" si="32"/>
        <v>80.49792531</v>
      </c>
      <c r="AE78" s="17">
        <f t="shared" si="28"/>
        <v>80.6661251</v>
      </c>
      <c r="AF78" s="18">
        <f t="shared" si="29"/>
        <v>80.6661251</v>
      </c>
      <c r="AG78" s="21" t="str">
        <f t="shared" si="14"/>
        <v>Bullish</v>
      </c>
      <c r="AH78" s="22">
        <f t="shared" si="24"/>
        <v>0</v>
      </c>
      <c r="AI78" s="22">
        <f t="shared" si="15"/>
        <v>0.1126547711</v>
      </c>
      <c r="AJ78" s="12">
        <f t="shared" si="16"/>
        <v>281</v>
      </c>
      <c r="AK78" s="13">
        <f t="shared" si="86"/>
        <v>8448.45</v>
      </c>
      <c r="AL78" s="13">
        <f t="shared" si="87"/>
        <v>9247.456001</v>
      </c>
      <c r="AM78" s="12">
        <f t="shared" si="88"/>
        <v>7628.68714</v>
      </c>
      <c r="AN78" s="13">
        <f t="shared" si="26"/>
        <v>6405.45</v>
      </c>
      <c r="AO78" s="21"/>
      <c r="AP78" s="21"/>
      <c r="AQ78" s="21"/>
      <c r="AR78" s="21"/>
      <c r="AS78" s="22">
        <f>IF(OR(INDICATOR!R78="", ISBLANK(B78), ISBLANK(B79)), "", IF(AND(INDICATOR!R78="OPEN", B79&gt;B78), IF(ABS((B79-B78)/B78)&gt;0.01, 1.25, 1), IF(AND(INDICATOR!R78="HEDGE", B79&lt;B78), IF(ABS((B79-B78)/B78)&gt;0.01, 1.25, 1), IF(AND(INDICATOR!R78="OPEN", B79&lt;B78), -ABS((B79-B78)/B78)*2, IF(AND(INDICATOR!R78="HEDGE", B79&gt;B78), -ABS((B79-B78)/B78)*2, IF(AND(INDICATOR!R78="MONITOR", B79&lt;&gt;B78), IF(ABS((B79-B78)/B78)&gt;0.01, 1, 0.75), 0))))))</f>
        <v>1</v>
      </c>
      <c r="AT78" s="23">
        <f t="shared" si="20"/>
        <v>78</v>
      </c>
    </row>
    <row r="79">
      <c r="A79" s="40">
        <v>45684.0</v>
      </c>
      <c r="B79" s="41">
        <v>9000.0</v>
      </c>
      <c r="C79" s="41">
        <v>9159.0</v>
      </c>
      <c r="D79" s="41">
        <v>8930.0</v>
      </c>
      <c r="E79" s="41">
        <v>5010.0</v>
      </c>
      <c r="F79" s="41">
        <v>37696.0</v>
      </c>
      <c r="G79" s="26"/>
      <c r="H79" s="27"/>
      <c r="I79" s="28"/>
      <c r="J79" s="29">
        <f t="shared" si="1"/>
        <v>9062.975</v>
      </c>
      <c r="K79" s="29">
        <f t="shared" si="2"/>
        <v>9041.983333</v>
      </c>
      <c r="L79" s="29">
        <f t="shared" si="3"/>
        <v>9020.991667</v>
      </c>
      <c r="M79" s="29">
        <f t="shared" si="4"/>
        <v>9029.666667</v>
      </c>
      <c r="N79" s="29">
        <f t="shared" si="5"/>
        <v>8979.008333</v>
      </c>
      <c r="O79" s="29">
        <f t="shared" si="6"/>
        <v>8958.016667</v>
      </c>
      <c r="P79" s="30">
        <f t="shared" si="7"/>
        <v>8937.025</v>
      </c>
      <c r="Q79" s="29">
        <f t="shared" si="21"/>
        <v>8853.137171</v>
      </c>
      <c r="R79" s="30">
        <f t="shared" si="22"/>
        <v>8377.420972</v>
      </c>
      <c r="S79" s="31">
        <f t="shared" si="8"/>
        <v>475.7161988</v>
      </c>
      <c r="T79" s="29">
        <f t="shared" si="25"/>
        <v>504.4691189</v>
      </c>
      <c r="U79" s="32">
        <f t="shared" si="9"/>
        <v>73.11557789</v>
      </c>
      <c r="V79" s="33">
        <f t="shared" si="10"/>
        <v>76.65854319</v>
      </c>
      <c r="W79" s="32">
        <f t="shared" si="23"/>
        <v>274.0666667</v>
      </c>
      <c r="X79" s="34">
        <f t="shared" si="11"/>
        <v>0.2067843458</v>
      </c>
      <c r="Y79" s="35">
        <f t="shared" si="12"/>
        <v>0</v>
      </c>
      <c r="Z79" s="29">
        <f t="shared" si="13"/>
        <v>148</v>
      </c>
      <c r="AA79" s="33">
        <f t="shared" ref="AA79:AB79" si="100">SUM(Y66:Y79)/14</f>
        <v>83.14285714</v>
      </c>
      <c r="AB79" s="33">
        <f t="shared" si="100"/>
        <v>30.57142857</v>
      </c>
      <c r="AC79" s="32">
        <f t="shared" si="31"/>
        <v>2.719626168</v>
      </c>
      <c r="AD79" s="32">
        <f t="shared" si="32"/>
        <v>73.11557789</v>
      </c>
      <c r="AE79" s="32">
        <f t="shared" si="28"/>
        <v>68.64337937</v>
      </c>
      <c r="AF79" s="33">
        <f t="shared" si="29"/>
        <v>76.65854319</v>
      </c>
      <c r="AG79" s="36" t="str">
        <f t="shared" si="14"/>
        <v>Bearish</v>
      </c>
      <c r="AH79" s="37">
        <f t="shared" si="24"/>
        <v>-0.01617839965</v>
      </c>
      <c r="AI79" s="37">
        <f t="shared" si="15"/>
        <v>0.132905348</v>
      </c>
      <c r="AJ79" s="29">
        <f t="shared" si="16"/>
        <v>229</v>
      </c>
      <c r="AK79" s="30">
        <f t="shared" si="86"/>
        <v>8361.25</v>
      </c>
      <c r="AL79" s="30">
        <f t="shared" si="87"/>
        <v>9214.652806</v>
      </c>
      <c r="AM79" s="29">
        <f t="shared" si="88"/>
        <v>7485.677195</v>
      </c>
      <c r="AN79" s="30">
        <f t="shared" si="26"/>
        <v>6549.65</v>
      </c>
      <c r="AO79" s="36"/>
      <c r="AP79" s="36"/>
      <c r="AQ79" s="36"/>
      <c r="AR79" s="36"/>
      <c r="AS79" s="37">
        <f>IF(OR(INDICATOR!R79="", ISBLANK(B79), ISBLANK(B80)), "", IF(AND(INDICATOR!R79="OPEN", B80&gt;B79), IF(ABS((B80-B79)/B79)&gt;0.01, 1.25, 1), IF(AND(INDICATOR!R79="HEDGE", B80&lt;B79), IF(ABS((B80-B79)/B79)&gt;0.01, 1.25, 1), IF(AND(INDICATOR!R79="OPEN", B80&lt;B79), -ABS((B80-B79)/B79)*2, IF(AND(INDICATOR!R79="HEDGE", B80&gt;B79), -ABS((B80-B79)/B79)*2, IF(AND(INDICATOR!R79="MONITOR", B80&lt;&gt;B79), IF(ABS((B80-B79)/B79)&gt;0.01, 1, 0.75), 0))))))</f>
        <v>0.75</v>
      </c>
      <c r="AT79" s="38">
        <f t="shared" si="20"/>
        <v>79</v>
      </c>
    </row>
    <row r="80">
      <c r="A80" s="39">
        <v>45685.0</v>
      </c>
      <c r="B80" s="11">
        <v>8992.0</v>
      </c>
      <c r="C80" s="11">
        <v>9035.0</v>
      </c>
      <c r="D80" s="11">
        <v>8878.0</v>
      </c>
      <c r="E80" s="11">
        <v>5629.0</v>
      </c>
      <c r="F80" s="11">
        <v>38472.0</v>
      </c>
      <c r="G80" s="43">
        <v>0.4719</v>
      </c>
      <c r="H80" s="10">
        <v>92301.0</v>
      </c>
      <c r="I80" s="11">
        <v>-34346.0</v>
      </c>
      <c r="J80" s="12">
        <f t="shared" si="1"/>
        <v>9035.175</v>
      </c>
      <c r="K80" s="12">
        <f t="shared" si="2"/>
        <v>9020.783333</v>
      </c>
      <c r="L80" s="12">
        <f t="shared" si="3"/>
        <v>9006.391667</v>
      </c>
      <c r="M80" s="12">
        <f t="shared" si="4"/>
        <v>8968.333333</v>
      </c>
      <c r="N80" s="12">
        <f t="shared" si="5"/>
        <v>8977.608333</v>
      </c>
      <c r="O80" s="12">
        <f t="shared" si="6"/>
        <v>8963.216667</v>
      </c>
      <c r="P80" s="13">
        <f t="shared" si="7"/>
        <v>8948.825</v>
      </c>
      <c r="Q80" s="12">
        <f t="shared" si="21"/>
        <v>8874.500683</v>
      </c>
      <c r="R80" s="13">
        <f t="shared" si="22"/>
        <v>8422.945345</v>
      </c>
      <c r="S80" s="16">
        <f t="shared" si="8"/>
        <v>451.5553385</v>
      </c>
      <c r="T80" s="12">
        <f t="shared" si="25"/>
        <v>493.8863628</v>
      </c>
      <c r="U80" s="17">
        <f t="shared" si="9"/>
        <v>68.19839533</v>
      </c>
      <c r="V80" s="18">
        <f t="shared" si="10"/>
        <v>72.43433523</v>
      </c>
      <c r="W80" s="17">
        <f t="shared" si="23"/>
        <v>219.4</v>
      </c>
      <c r="X80" s="20">
        <f t="shared" si="11"/>
        <v>0.2504137353</v>
      </c>
      <c r="Y80" s="14">
        <f t="shared" si="12"/>
        <v>0</v>
      </c>
      <c r="Z80" s="12">
        <f t="shared" si="13"/>
        <v>8</v>
      </c>
      <c r="AA80" s="18">
        <f t="shared" ref="AA80:AB80" si="101">SUM(Y67:Y80)/14</f>
        <v>66.78571429</v>
      </c>
      <c r="AB80" s="18">
        <f t="shared" si="101"/>
        <v>31.14285714</v>
      </c>
      <c r="AC80" s="17">
        <f t="shared" si="31"/>
        <v>2.144495413</v>
      </c>
      <c r="AD80" s="17">
        <f t="shared" si="32"/>
        <v>68.19839533</v>
      </c>
      <c r="AE80" s="17">
        <f t="shared" si="28"/>
        <v>67.99350122</v>
      </c>
      <c r="AF80" s="18">
        <f t="shared" si="29"/>
        <v>72.43433523</v>
      </c>
      <c r="AG80" s="21" t="str">
        <f t="shared" si="14"/>
        <v>Bullish</v>
      </c>
      <c r="AH80" s="22">
        <f t="shared" si="24"/>
        <v>-0.0008888888889</v>
      </c>
      <c r="AI80" s="22">
        <f t="shared" si="15"/>
        <v>0.1463142025</v>
      </c>
      <c r="AJ80" s="12">
        <f t="shared" si="16"/>
        <v>157</v>
      </c>
      <c r="AK80" s="13">
        <f t="shared" si="86"/>
        <v>8255.2</v>
      </c>
      <c r="AL80" s="13">
        <f t="shared" si="87"/>
        <v>9275.554174</v>
      </c>
      <c r="AM80" s="12">
        <f t="shared" si="88"/>
        <v>7208.338706</v>
      </c>
      <c r="AN80" s="13">
        <f t="shared" si="26"/>
        <v>6732.65</v>
      </c>
      <c r="AO80" s="21"/>
      <c r="AP80" s="21"/>
      <c r="AQ80" s="21"/>
      <c r="AR80" s="21"/>
      <c r="AS80" s="22">
        <f>IF(OR(INDICATOR!R80="", ISBLANK(B80), ISBLANK(B81)), "", IF(AND(INDICATOR!R80="OPEN", B81&gt;B80), IF(ABS((B81-B80)/B80)&gt;0.01, 1.25, 1), IF(AND(INDICATOR!R80="HEDGE", B81&lt;B80), IF(ABS((B81-B80)/B80)&gt;0.01, 1.25, 1), IF(AND(INDICATOR!R80="OPEN", B81&lt;B80), -ABS((B81-B80)/B80)*2, IF(AND(INDICATOR!R80="HEDGE", B81&gt;B80), -ABS((B81-B80)/B80)*2, IF(AND(INDICATOR!R80="MONITOR", B81&lt;&gt;B80), IF(ABS((B81-B80)/B80)&gt;0.01, 1, 0.75), 0))))))</f>
        <v>1</v>
      </c>
      <c r="AT80" s="23">
        <f t="shared" si="20"/>
        <v>80</v>
      </c>
    </row>
    <row r="81">
      <c r="A81" s="40">
        <v>45686.0</v>
      </c>
      <c r="B81" s="28">
        <v>9138.0</v>
      </c>
      <c r="C81" s="28">
        <v>9150.0</v>
      </c>
      <c r="D81" s="28">
        <v>8994.0</v>
      </c>
      <c r="E81" s="28">
        <v>5977.0</v>
      </c>
      <c r="F81" s="28">
        <v>39097.0</v>
      </c>
      <c r="G81" s="43">
        <v>0.4719</v>
      </c>
      <c r="H81" s="27">
        <v>92301.0</v>
      </c>
      <c r="I81" s="28">
        <v>-34346.0</v>
      </c>
      <c r="J81" s="29">
        <f t="shared" si="1"/>
        <v>9180.9</v>
      </c>
      <c r="K81" s="29">
        <f t="shared" si="2"/>
        <v>9166.6</v>
      </c>
      <c r="L81" s="29">
        <f t="shared" si="3"/>
        <v>9152.3</v>
      </c>
      <c r="M81" s="29">
        <f t="shared" si="4"/>
        <v>9094</v>
      </c>
      <c r="N81" s="29">
        <f t="shared" si="5"/>
        <v>9123.7</v>
      </c>
      <c r="O81" s="29">
        <f t="shared" si="6"/>
        <v>9109.4</v>
      </c>
      <c r="P81" s="30">
        <f t="shared" si="7"/>
        <v>9095.1</v>
      </c>
      <c r="Q81" s="29">
        <f t="shared" si="21"/>
        <v>8915.039039</v>
      </c>
      <c r="R81" s="30">
        <f t="shared" si="22"/>
        <v>8475.912356</v>
      </c>
      <c r="S81" s="31">
        <f t="shared" si="8"/>
        <v>439.1266834</v>
      </c>
      <c r="T81" s="29">
        <f t="shared" si="25"/>
        <v>482.934427</v>
      </c>
      <c r="U81" s="32">
        <f t="shared" si="9"/>
        <v>76.34180791</v>
      </c>
      <c r="V81" s="33">
        <f t="shared" si="10"/>
        <v>72.16355267</v>
      </c>
      <c r="W81" s="32">
        <f t="shared" si="23"/>
        <v>157.1333333</v>
      </c>
      <c r="X81" s="34">
        <f t="shared" si="11"/>
        <v>0.2677576088</v>
      </c>
      <c r="Y81" s="35">
        <f t="shared" si="12"/>
        <v>146</v>
      </c>
      <c r="Z81" s="29">
        <f t="shared" si="13"/>
        <v>0</v>
      </c>
      <c r="AA81" s="33">
        <f t="shared" ref="AA81:AB81" si="102">SUM(Y68:Y81)/14</f>
        <v>77.21428571</v>
      </c>
      <c r="AB81" s="33">
        <f t="shared" si="102"/>
        <v>23.92857143</v>
      </c>
      <c r="AC81" s="32">
        <f t="shared" si="31"/>
        <v>3.226865672</v>
      </c>
      <c r="AD81" s="32">
        <f t="shared" si="32"/>
        <v>76.34180791</v>
      </c>
      <c r="AE81" s="32">
        <f t="shared" si="28"/>
        <v>79.85377742</v>
      </c>
      <c r="AF81" s="33">
        <f t="shared" si="29"/>
        <v>72.16355267</v>
      </c>
      <c r="AG81" s="36" t="str">
        <f t="shared" si="14"/>
        <v>Bullish</v>
      </c>
      <c r="AH81" s="37">
        <f t="shared" si="24"/>
        <v>0.0162366548</v>
      </c>
      <c r="AI81" s="37">
        <f t="shared" si="15"/>
        <v>0.1528761798</v>
      </c>
      <c r="AJ81" s="29">
        <f t="shared" si="16"/>
        <v>158</v>
      </c>
      <c r="AK81" s="30">
        <f t="shared" si="86"/>
        <v>8160.65</v>
      </c>
      <c r="AL81" s="30">
        <f t="shared" si="87"/>
        <v>9239.178864</v>
      </c>
      <c r="AM81" s="29">
        <f t="shared" si="88"/>
        <v>7054.102734</v>
      </c>
      <c r="AN81" s="30">
        <f t="shared" si="26"/>
        <v>6830.95</v>
      </c>
      <c r="AO81" s="36"/>
      <c r="AP81" s="36"/>
      <c r="AQ81" s="36"/>
      <c r="AR81" s="36"/>
      <c r="AS81" s="37">
        <f>IF(OR(INDICATOR!R81="", ISBLANK(B81), ISBLANK(B82)), "", IF(AND(INDICATOR!R81="OPEN", B82&gt;B81), IF(ABS((B82-B81)/B81)&gt;0.01, 1.25, 1), IF(AND(INDICATOR!R81="HEDGE", B82&lt;B81), IF(ABS((B82-B81)/B81)&gt;0.01, 1.25, 1), IF(AND(INDICATOR!R81="OPEN", B82&lt;B81), -ABS((B82-B81)/B81)*2, IF(AND(INDICATOR!R81="HEDGE", B82&gt;B81), -ABS((B82-B81)/B81)*2, IF(AND(INDICATOR!R81="MONITOR", B82&lt;&gt;B81), IF(ABS((B82-B81)/B81)&gt;0.01, 1, 0.75), 0))))))</f>
        <v>1</v>
      </c>
      <c r="AT81" s="38">
        <f t="shared" si="20"/>
        <v>81</v>
      </c>
    </row>
    <row r="82">
      <c r="A82" s="39">
        <v>45687.0</v>
      </c>
      <c r="B82" s="11">
        <v>8817.0</v>
      </c>
      <c r="C82" s="11">
        <v>9132.0</v>
      </c>
      <c r="D82" s="11">
        <v>8707.0</v>
      </c>
      <c r="E82" s="11">
        <v>8155.0</v>
      </c>
      <c r="F82" s="11">
        <v>39692.0</v>
      </c>
      <c r="G82" s="43">
        <v>0.4719</v>
      </c>
      <c r="H82" s="10">
        <v>92301.0</v>
      </c>
      <c r="I82" s="11">
        <v>-34346.0</v>
      </c>
      <c r="J82" s="12">
        <f t="shared" si="1"/>
        <v>8933.875</v>
      </c>
      <c r="K82" s="12">
        <f t="shared" si="2"/>
        <v>8894.916667</v>
      </c>
      <c r="L82" s="12">
        <f t="shared" si="3"/>
        <v>8855.958333</v>
      </c>
      <c r="M82" s="12">
        <f t="shared" si="4"/>
        <v>8885.333333</v>
      </c>
      <c r="N82" s="12">
        <f t="shared" si="5"/>
        <v>8778.041667</v>
      </c>
      <c r="O82" s="12">
        <f t="shared" si="6"/>
        <v>8739.083333</v>
      </c>
      <c r="P82" s="13">
        <f t="shared" si="7"/>
        <v>8700.125</v>
      </c>
      <c r="Q82" s="12">
        <f t="shared" si="21"/>
        <v>8899.95611</v>
      </c>
      <c r="R82" s="13">
        <f t="shared" si="22"/>
        <v>8501.178107</v>
      </c>
      <c r="S82" s="16">
        <f t="shared" si="8"/>
        <v>398.7780029</v>
      </c>
      <c r="T82" s="12">
        <f t="shared" si="25"/>
        <v>466.1031421</v>
      </c>
      <c r="U82" s="17">
        <f t="shared" si="9"/>
        <v>67.52029981</v>
      </c>
      <c r="V82" s="18">
        <f t="shared" si="10"/>
        <v>67.20823179</v>
      </c>
      <c r="W82" s="17">
        <f t="shared" si="23"/>
        <v>194.4</v>
      </c>
      <c r="X82" s="20">
        <f t="shared" si="11"/>
        <v>0.25636852</v>
      </c>
      <c r="Y82" s="14">
        <f t="shared" si="12"/>
        <v>0</v>
      </c>
      <c r="Z82" s="12">
        <f t="shared" si="13"/>
        <v>321</v>
      </c>
      <c r="AA82" s="18">
        <f t="shared" ref="AA82:AB82" si="103">SUM(Y69:Y82)/14</f>
        <v>77.21428571</v>
      </c>
      <c r="AB82" s="18">
        <f t="shared" si="103"/>
        <v>37.14285714</v>
      </c>
      <c r="AC82" s="17">
        <f t="shared" si="31"/>
        <v>2.078846154</v>
      </c>
      <c r="AD82" s="17">
        <f t="shared" si="32"/>
        <v>67.52029981</v>
      </c>
      <c r="AE82" s="17">
        <f t="shared" si="28"/>
        <v>53.77741673</v>
      </c>
      <c r="AF82" s="18">
        <f t="shared" si="29"/>
        <v>67.20823179</v>
      </c>
      <c r="AG82" s="21" t="str">
        <f t="shared" si="14"/>
        <v>Bearish</v>
      </c>
      <c r="AH82" s="22">
        <f t="shared" si="24"/>
        <v>-0.03512803677</v>
      </c>
      <c r="AI82" s="22">
        <f t="shared" si="15"/>
        <v>0.205457019</v>
      </c>
      <c r="AJ82" s="12">
        <f t="shared" si="16"/>
        <v>431</v>
      </c>
      <c r="AK82" s="13">
        <f t="shared" si="86"/>
        <v>8076.3</v>
      </c>
      <c r="AL82" s="13">
        <f t="shared" si="87"/>
        <v>9098.279863</v>
      </c>
      <c r="AM82" s="12">
        <f t="shared" si="88"/>
        <v>7027.770784</v>
      </c>
      <c r="AN82" s="13">
        <f t="shared" si="26"/>
        <v>6852.55</v>
      </c>
      <c r="AO82" s="21"/>
      <c r="AP82" s="21"/>
      <c r="AQ82" s="21"/>
      <c r="AR82" s="21"/>
      <c r="AS82" s="22">
        <f>IF(OR(INDICATOR!R82="", ISBLANK(B82), ISBLANK(B83)), "", IF(AND(INDICATOR!R82="OPEN", B83&gt;B82), IF(ABS((B83-B82)/B82)&gt;0.01, 1.25, 1), IF(AND(INDICATOR!R82="HEDGE", B83&lt;B82), IF(ABS((B83-B82)/B82)&gt;0.01, 1.25, 1), IF(AND(INDICATOR!R82="OPEN", B83&lt;B82), -ABS((B83-B82)/B82)*2, IF(AND(INDICATOR!R82="HEDGE", B83&gt;B82), -ABS((B83-B82)/B82)*2, IF(AND(INDICATOR!R82="MONITOR", B83&lt;&gt;B82), IF(ABS((B83-B82)/B82)&gt;0.01, 1, 0.75), 0))))))</f>
        <v>1</v>
      </c>
      <c r="AT82" s="23">
        <f t="shared" si="20"/>
        <v>82</v>
      </c>
    </row>
    <row r="83">
      <c r="A83" s="40">
        <v>45688.0</v>
      </c>
      <c r="B83" s="28">
        <v>8694.0</v>
      </c>
      <c r="C83" s="28">
        <v>8828.0</v>
      </c>
      <c r="D83" s="28">
        <v>8341.0</v>
      </c>
      <c r="E83" s="28">
        <v>13110.0</v>
      </c>
      <c r="F83" s="28">
        <v>41410.0</v>
      </c>
      <c r="G83" s="43">
        <v>0.4719</v>
      </c>
      <c r="H83" s="27">
        <v>92301.0</v>
      </c>
      <c r="I83" s="28">
        <v>-34346.0</v>
      </c>
      <c r="J83" s="29">
        <f t="shared" si="1"/>
        <v>8827.925</v>
      </c>
      <c r="K83" s="29">
        <f t="shared" si="2"/>
        <v>8783.283333</v>
      </c>
      <c r="L83" s="29">
        <f t="shared" si="3"/>
        <v>8738.641667</v>
      </c>
      <c r="M83" s="29">
        <f t="shared" si="4"/>
        <v>8621</v>
      </c>
      <c r="N83" s="29">
        <f t="shared" si="5"/>
        <v>8649.358333</v>
      </c>
      <c r="O83" s="29">
        <f t="shared" si="6"/>
        <v>8604.716667</v>
      </c>
      <c r="P83" s="30">
        <f t="shared" si="7"/>
        <v>8560.075</v>
      </c>
      <c r="Q83" s="29">
        <f t="shared" si="21"/>
        <v>8868.270555</v>
      </c>
      <c r="R83" s="30">
        <f t="shared" si="22"/>
        <v>8515.461211</v>
      </c>
      <c r="S83" s="31">
        <f t="shared" si="8"/>
        <v>352.8093443</v>
      </c>
      <c r="T83" s="29">
        <f t="shared" si="25"/>
        <v>443.4443826</v>
      </c>
      <c r="U83" s="32">
        <f t="shared" si="9"/>
        <v>49.765625</v>
      </c>
      <c r="V83" s="33">
        <f t="shared" si="10"/>
        <v>57.88861873</v>
      </c>
      <c r="W83" s="32">
        <f t="shared" si="23"/>
        <v>438.4666667</v>
      </c>
      <c r="X83" s="34">
        <f t="shared" si="11"/>
        <v>0.2521773383</v>
      </c>
      <c r="Y83" s="35">
        <f t="shared" si="12"/>
        <v>0</v>
      </c>
      <c r="Z83" s="29">
        <f t="shared" si="13"/>
        <v>123</v>
      </c>
      <c r="AA83" s="33">
        <f t="shared" ref="AA83:AB83" si="104">SUM(Y70:Y83)/14</f>
        <v>45.5</v>
      </c>
      <c r="AB83" s="33">
        <f t="shared" si="104"/>
        <v>45.92857143</v>
      </c>
      <c r="AC83" s="32">
        <f t="shared" si="31"/>
        <v>0.9906687403</v>
      </c>
      <c r="AD83" s="32">
        <f t="shared" si="32"/>
        <v>49.765625</v>
      </c>
      <c r="AE83" s="32">
        <f t="shared" si="28"/>
        <v>40.03466205</v>
      </c>
      <c r="AF83" s="33">
        <f t="shared" si="29"/>
        <v>57.88861873</v>
      </c>
      <c r="AG83" s="36" t="str">
        <f t="shared" si="14"/>
        <v>Bullish</v>
      </c>
      <c r="AH83" s="37">
        <f t="shared" si="24"/>
        <v>-0.01395032324</v>
      </c>
      <c r="AI83" s="37">
        <f t="shared" si="15"/>
        <v>0.3165901956</v>
      </c>
      <c r="AJ83" s="29">
        <f t="shared" si="16"/>
        <v>487</v>
      </c>
      <c r="AK83" s="30">
        <f t="shared" si="86"/>
        <v>8008.15</v>
      </c>
      <c r="AL83" s="30">
        <f t="shared" si="87"/>
        <v>9004.939501</v>
      </c>
      <c r="AM83" s="29">
        <f t="shared" si="88"/>
        <v>6985.46555</v>
      </c>
      <c r="AN83" s="30">
        <f t="shared" si="26"/>
        <v>6848.5</v>
      </c>
      <c r="AO83" s="36"/>
      <c r="AP83" s="36"/>
      <c r="AQ83" s="36"/>
      <c r="AR83" s="36"/>
      <c r="AS83" s="37">
        <f>IF(OR(INDICATOR!R83="", ISBLANK(B83), ISBLANK(B84)), "", IF(AND(INDICATOR!R83="OPEN", B84&gt;B83), IF(ABS((B84-B83)/B83)&gt;0.01, 1.25, 1), IF(AND(INDICATOR!R83="HEDGE", B84&lt;B83), IF(ABS((B84-B83)/B83)&gt;0.01, 1.25, 1), IF(AND(INDICATOR!R83="OPEN", B84&lt;B83), -ABS((B84-B83)/B83)*2, IF(AND(INDICATOR!R83="HEDGE", B84&gt;B83), -ABS((B84-B83)/B83)*2, IF(AND(INDICATOR!R83="MONITOR", B84&lt;&gt;B83), IF(ABS((B84-B83)/B83)&gt;0.01, 1, 0.75), 0))))))</f>
        <v>0.75</v>
      </c>
      <c r="AT83" s="38">
        <f t="shared" si="20"/>
        <v>83</v>
      </c>
    </row>
    <row r="84">
      <c r="A84" s="39">
        <v>45691.0</v>
      </c>
      <c r="B84" s="11">
        <v>8759.0</v>
      </c>
      <c r="C84" s="11">
        <v>8947.0</v>
      </c>
      <c r="D84" s="11">
        <v>8589.0</v>
      </c>
      <c r="E84" s="11">
        <v>9313.0</v>
      </c>
      <c r="F84" s="11">
        <v>43250.0</v>
      </c>
      <c r="G84" s="43">
        <v>0.4719</v>
      </c>
      <c r="H84" s="10">
        <v>98729.0</v>
      </c>
      <c r="I84" s="11">
        <v>-34346.0</v>
      </c>
      <c r="J84" s="12">
        <f t="shared" si="1"/>
        <v>8857.45</v>
      </c>
      <c r="K84" s="12">
        <f t="shared" si="2"/>
        <v>8824.633333</v>
      </c>
      <c r="L84" s="12">
        <f t="shared" si="3"/>
        <v>8791.816667</v>
      </c>
      <c r="M84" s="12">
        <f t="shared" si="4"/>
        <v>8765</v>
      </c>
      <c r="N84" s="12">
        <f t="shared" si="5"/>
        <v>8726.183333</v>
      </c>
      <c r="O84" s="12">
        <f t="shared" si="6"/>
        <v>8693.366667</v>
      </c>
      <c r="P84" s="13">
        <f t="shared" si="7"/>
        <v>8660.55</v>
      </c>
      <c r="Q84" s="12">
        <f t="shared" si="21"/>
        <v>8851.4597</v>
      </c>
      <c r="R84" s="13">
        <f t="shared" si="22"/>
        <v>8533.501121</v>
      </c>
      <c r="S84" s="16">
        <f t="shared" si="8"/>
        <v>317.9585794</v>
      </c>
      <c r="T84" s="12">
        <f t="shared" si="25"/>
        <v>418.3472219</v>
      </c>
      <c r="U84" s="17">
        <f t="shared" si="9"/>
        <v>52.19330855</v>
      </c>
      <c r="V84" s="18">
        <f t="shared" si="10"/>
        <v>46.49310772</v>
      </c>
      <c r="W84" s="17">
        <f t="shared" si="23"/>
        <v>469.8</v>
      </c>
      <c r="X84" s="20">
        <f t="shared" si="11"/>
        <v>0.251284884</v>
      </c>
      <c r="Y84" s="14">
        <f t="shared" si="12"/>
        <v>65</v>
      </c>
      <c r="Z84" s="12">
        <f t="shared" si="13"/>
        <v>0</v>
      </c>
      <c r="AA84" s="18">
        <f t="shared" ref="AA84:AB84" si="105">SUM(Y71:Y84)/14</f>
        <v>50.14285714</v>
      </c>
      <c r="AB84" s="18">
        <f t="shared" si="105"/>
        <v>45.92857143</v>
      </c>
      <c r="AC84" s="17">
        <f t="shared" si="31"/>
        <v>1.091757387</v>
      </c>
      <c r="AD84" s="17">
        <f t="shared" si="32"/>
        <v>52.19330855</v>
      </c>
      <c r="AE84" s="17">
        <f t="shared" si="28"/>
        <v>45.66724437</v>
      </c>
      <c r="AF84" s="18">
        <f t="shared" si="29"/>
        <v>46.49310772</v>
      </c>
      <c r="AG84" s="21" t="str">
        <f t="shared" si="14"/>
        <v>Bearish</v>
      </c>
      <c r="AH84" s="22">
        <f t="shared" si="24"/>
        <v>0.00747642052</v>
      </c>
      <c r="AI84" s="22">
        <f t="shared" si="15"/>
        <v>0.2153294798</v>
      </c>
      <c r="AJ84" s="12">
        <f t="shared" si="16"/>
        <v>358</v>
      </c>
      <c r="AK84" s="13">
        <f t="shared" si="86"/>
        <v>7940.55</v>
      </c>
      <c r="AL84" s="13">
        <f t="shared" si="87"/>
        <v>8925.427348</v>
      </c>
      <c r="AM84" s="12">
        <f t="shared" si="88"/>
        <v>6930.087162</v>
      </c>
      <c r="AN84" s="13">
        <f t="shared" si="26"/>
        <v>6856.75</v>
      </c>
      <c r="AO84" s="21"/>
      <c r="AP84" s="21"/>
      <c r="AQ84" s="21"/>
      <c r="AR84" s="21"/>
      <c r="AS84" s="22">
        <f>IF(OR(INDICATOR!R84="", ISBLANK(B84), ISBLANK(B85)), "", IF(AND(INDICATOR!R84="OPEN", B85&gt;B84), IF(ABS((B85-B84)/B84)&gt;0.01, 1.25, 1), IF(AND(INDICATOR!R84="HEDGE", B85&lt;B84), IF(ABS((B85-B84)/B84)&gt;0.01, 1.25, 1), IF(AND(INDICATOR!R84="OPEN", B85&lt;B84), -ABS((B85-B84)/B84)*2, IF(AND(INDICATOR!R84="HEDGE", B85&gt;B84), -ABS((B85-B84)/B84)*2, IF(AND(INDICATOR!R84="MONITOR", B85&lt;&gt;B84), IF(ABS((B85-B84)/B84)&gt;0.01, 1, 0.75), 0))))))</f>
        <v>0.75</v>
      </c>
      <c r="AT84" s="23">
        <f t="shared" si="20"/>
        <v>84</v>
      </c>
    </row>
    <row r="85">
      <c r="A85" s="40">
        <v>45692.0</v>
      </c>
      <c r="B85" s="28">
        <v>8694.0</v>
      </c>
      <c r="C85" s="28">
        <v>8836.0</v>
      </c>
      <c r="D85" s="28">
        <v>8529.0</v>
      </c>
      <c r="E85" s="28">
        <v>9676.0</v>
      </c>
      <c r="F85" s="28">
        <v>43578.0</v>
      </c>
      <c r="G85" s="43">
        <v>0.4719</v>
      </c>
      <c r="H85" s="27">
        <v>98729.0</v>
      </c>
      <c r="I85" s="28">
        <v>-31065.0</v>
      </c>
      <c r="J85" s="29">
        <f t="shared" si="1"/>
        <v>8778.425</v>
      </c>
      <c r="K85" s="29">
        <f t="shared" si="2"/>
        <v>8750.283333</v>
      </c>
      <c r="L85" s="29">
        <f t="shared" si="3"/>
        <v>8722.141667</v>
      </c>
      <c r="M85" s="29">
        <f t="shared" si="4"/>
        <v>8686.333333</v>
      </c>
      <c r="N85" s="29">
        <f t="shared" si="5"/>
        <v>8665.858333</v>
      </c>
      <c r="O85" s="29">
        <f t="shared" si="6"/>
        <v>8637.716667</v>
      </c>
      <c r="P85" s="30">
        <f t="shared" si="7"/>
        <v>8609.575</v>
      </c>
      <c r="Q85" s="29">
        <f t="shared" si="21"/>
        <v>8827.235131</v>
      </c>
      <c r="R85" s="30">
        <f t="shared" si="22"/>
        <v>8545.389927</v>
      </c>
      <c r="S85" s="31">
        <f t="shared" si="8"/>
        <v>281.8452042</v>
      </c>
      <c r="T85" s="29">
        <f t="shared" si="25"/>
        <v>391.0468184</v>
      </c>
      <c r="U85" s="32">
        <f t="shared" si="9"/>
        <v>49.78723404</v>
      </c>
      <c r="V85" s="33">
        <f t="shared" si="10"/>
        <v>41.91218949</v>
      </c>
      <c r="W85" s="32">
        <f t="shared" si="23"/>
        <v>351.2</v>
      </c>
      <c r="X85" s="34">
        <f t="shared" si="11"/>
        <v>0.2792784781</v>
      </c>
      <c r="Y85" s="35">
        <f t="shared" si="12"/>
        <v>0</v>
      </c>
      <c r="Z85" s="29">
        <f t="shared" si="13"/>
        <v>65</v>
      </c>
      <c r="AA85" s="33">
        <f t="shared" ref="AA85:AB85" si="106">SUM(Y72:Y85)/14</f>
        <v>50.14285714</v>
      </c>
      <c r="AB85" s="33">
        <f t="shared" si="106"/>
        <v>50.57142857</v>
      </c>
      <c r="AC85" s="32">
        <f t="shared" si="31"/>
        <v>0.9915254237</v>
      </c>
      <c r="AD85" s="32">
        <f t="shared" si="32"/>
        <v>49.78723404</v>
      </c>
      <c r="AE85" s="32">
        <f t="shared" si="28"/>
        <v>40.03466205</v>
      </c>
      <c r="AF85" s="33">
        <f t="shared" si="29"/>
        <v>41.91218949</v>
      </c>
      <c r="AG85" s="36" t="str">
        <f t="shared" si="14"/>
        <v>Bullish</v>
      </c>
      <c r="AH85" s="37">
        <f t="shared" si="24"/>
        <v>-0.007420938463</v>
      </c>
      <c r="AI85" s="37">
        <f t="shared" si="15"/>
        <v>0.2220386434</v>
      </c>
      <c r="AJ85" s="29">
        <f t="shared" si="16"/>
        <v>307</v>
      </c>
      <c r="AK85" s="30">
        <f t="shared" si="86"/>
        <v>7830.95</v>
      </c>
      <c r="AL85" s="30">
        <f t="shared" si="87"/>
        <v>8910.436262</v>
      </c>
      <c r="AM85" s="29">
        <f t="shared" si="88"/>
        <v>6723.420464</v>
      </c>
      <c r="AN85" s="30">
        <f t="shared" si="26"/>
        <v>6868.8</v>
      </c>
      <c r="AO85" s="36"/>
      <c r="AP85" s="36"/>
      <c r="AQ85" s="36"/>
      <c r="AR85" s="36"/>
      <c r="AS85" s="37">
        <f>IF(OR(INDICATOR!R85="", ISBLANK(B85), ISBLANK(B86)), "", IF(AND(INDICATOR!R85="OPEN", B86&gt;B85), IF(ABS((B86-B85)/B85)&gt;0.01, 1.25, 1), IF(AND(INDICATOR!R85="HEDGE", B86&lt;B85), IF(ABS((B86-B85)/B85)&gt;0.01, 1.25, 1), IF(AND(INDICATOR!R85="OPEN", B86&lt;B85), -ABS((B86-B85)/B85)*2, IF(AND(INDICATOR!R85="HEDGE", B86&gt;B85), -ABS((B86-B85)/B85)*2, IF(AND(INDICATOR!R85="MONITOR", B86&lt;&gt;B85), IF(ABS((B86-B85)/B85)&gt;0.01, 1, 0.75), 0))))))</f>
        <v>1</v>
      </c>
      <c r="AT85" s="38">
        <f t="shared" si="20"/>
        <v>85</v>
      </c>
    </row>
    <row r="86">
      <c r="A86" s="39">
        <v>45693.0</v>
      </c>
      <c r="B86" s="11">
        <v>8402.0</v>
      </c>
      <c r="C86" s="11">
        <v>8754.0</v>
      </c>
      <c r="D86" s="11">
        <v>8350.0</v>
      </c>
      <c r="E86" s="11">
        <v>9335.0</v>
      </c>
      <c r="F86" s="11">
        <v>44379.0</v>
      </c>
      <c r="G86" s="43">
        <v>0.4719</v>
      </c>
      <c r="H86" s="10">
        <v>98327.0</v>
      </c>
      <c r="I86" s="11">
        <v>-31065.0</v>
      </c>
      <c r="J86" s="12">
        <f t="shared" si="1"/>
        <v>8513.1</v>
      </c>
      <c r="K86" s="12">
        <f t="shared" si="2"/>
        <v>8476.066667</v>
      </c>
      <c r="L86" s="12">
        <f t="shared" si="3"/>
        <v>8439.033333</v>
      </c>
      <c r="M86" s="12">
        <f t="shared" si="4"/>
        <v>8502</v>
      </c>
      <c r="N86" s="12">
        <f t="shared" si="5"/>
        <v>8364.966667</v>
      </c>
      <c r="O86" s="12">
        <f t="shared" si="6"/>
        <v>8327.933333</v>
      </c>
      <c r="P86" s="13">
        <f t="shared" si="7"/>
        <v>8290.9</v>
      </c>
      <c r="Q86" s="12">
        <f t="shared" si="21"/>
        <v>8761.814342</v>
      </c>
      <c r="R86" s="13">
        <f t="shared" si="22"/>
        <v>8534.768451</v>
      </c>
      <c r="S86" s="16">
        <f t="shared" si="8"/>
        <v>227.0458909</v>
      </c>
      <c r="T86" s="12">
        <f t="shared" si="25"/>
        <v>358.2466329</v>
      </c>
      <c r="U86" s="17">
        <f t="shared" si="9"/>
        <v>41.39150943</v>
      </c>
      <c r="V86" s="18">
        <f t="shared" si="10"/>
        <v>30.51307566</v>
      </c>
      <c r="W86" s="17">
        <f t="shared" si="23"/>
        <v>319.9333333</v>
      </c>
      <c r="X86" s="20">
        <f t="shared" si="11"/>
        <v>0.296202685</v>
      </c>
      <c r="Y86" s="14">
        <f t="shared" si="12"/>
        <v>0</v>
      </c>
      <c r="Z86" s="12">
        <f t="shared" si="13"/>
        <v>292</v>
      </c>
      <c r="AA86" s="18">
        <f t="shared" ref="AA86:AB86" si="107">SUM(Y73:Y86)/14</f>
        <v>50.14285714</v>
      </c>
      <c r="AB86" s="18">
        <f t="shared" si="107"/>
        <v>71</v>
      </c>
      <c r="AC86" s="17">
        <f t="shared" si="31"/>
        <v>0.7062374245</v>
      </c>
      <c r="AD86" s="17">
        <f t="shared" si="32"/>
        <v>41.39150943</v>
      </c>
      <c r="AE86" s="17">
        <f t="shared" si="28"/>
        <v>5.837320574</v>
      </c>
      <c r="AF86" s="18">
        <f t="shared" si="29"/>
        <v>30.51307566</v>
      </c>
      <c r="AG86" s="21" t="str">
        <f t="shared" si="14"/>
        <v>Bearish</v>
      </c>
      <c r="AH86" s="22">
        <f t="shared" si="24"/>
        <v>-0.03358638141</v>
      </c>
      <c r="AI86" s="22">
        <f t="shared" si="15"/>
        <v>0.2103472363</v>
      </c>
      <c r="AJ86" s="12">
        <f t="shared" si="16"/>
        <v>404</v>
      </c>
      <c r="AK86" s="13">
        <f t="shared" si="86"/>
        <v>7726.2</v>
      </c>
      <c r="AL86" s="13">
        <f t="shared" si="87"/>
        <v>8855.788173</v>
      </c>
      <c r="AM86" s="12">
        <f t="shared" si="88"/>
        <v>6567.266988</v>
      </c>
      <c r="AN86" s="13">
        <f t="shared" si="26"/>
        <v>6856.95</v>
      </c>
      <c r="AO86" s="21"/>
      <c r="AP86" s="21"/>
      <c r="AQ86" s="21"/>
      <c r="AR86" s="21"/>
      <c r="AS86" s="22">
        <f>IF(OR(INDICATOR!R86="", ISBLANK(B86), ISBLANK(B87)), "", IF(AND(INDICATOR!R86="OPEN", B87&gt;B86), IF(ABS((B87-B86)/B86)&gt;0.01, 1.25, 1), IF(AND(INDICATOR!R86="HEDGE", B87&lt;B86), IF(ABS((B87-B86)/B86)&gt;0.01, 1.25, 1), IF(AND(INDICATOR!R86="OPEN", B87&lt;B86), -ABS((B87-B86)/B86)*2, IF(AND(INDICATOR!R86="HEDGE", B87&gt;B86), -ABS((B87-B86)/B86)*2, IF(AND(INDICATOR!R86="MONITOR", B87&lt;&gt;B86), IF(ABS((B87-B86)/B86)&gt;0.01, 1, 0.75), 0))))))</f>
        <v>-0.06260414187</v>
      </c>
      <c r="AT86" s="23">
        <f t="shared" si="20"/>
        <v>86</v>
      </c>
    </row>
    <row r="87">
      <c r="A87" s="40">
        <v>45694.0</v>
      </c>
      <c r="B87" s="28">
        <v>8139.0</v>
      </c>
      <c r="C87" s="28">
        <v>8426.0</v>
      </c>
      <c r="D87" s="28">
        <v>7981.0</v>
      </c>
      <c r="E87" s="28">
        <v>7977.0</v>
      </c>
      <c r="F87" s="28">
        <v>43884.0</v>
      </c>
      <c r="G87" s="43">
        <v>0.4719</v>
      </c>
      <c r="H87" s="27">
        <v>98327.0</v>
      </c>
      <c r="I87" s="28">
        <v>-31065.0</v>
      </c>
      <c r="J87" s="29">
        <f t="shared" si="1"/>
        <v>8261.375</v>
      </c>
      <c r="K87" s="29">
        <f t="shared" si="2"/>
        <v>8220.583333</v>
      </c>
      <c r="L87" s="29">
        <f t="shared" si="3"/>
        <v>8179.791667</v>
      </c>
      <c r="M87" s="29">
        <f t="shared" si="4"/>
        <v>8182</v>
      </c>
      <c r="N87" s="29">
        <f t="shared" si="5"/>
        <v>8098.208333</v>
      </c>
      <c r="O87" s="29">
        <f t="shared" si="6"/>
        <v>8057.416667</v>
      </c>
      <c r="P87" s="30">
        <f t="shared" si="7"/>
        <v>8016.625</v>
      </c>
      <c r="Q87" s="29">
        <f t="shared" si="21"/>
        <v>8665.996751</v>
      </c>
      <c r="R87" s="30">
        <f t="shared" si="22"/>
        <v>8505.452269</v>
      </c>
      <c r="S87" s="31">
        <f t="shared" si="8"/>
        <v>160.5444814</v>
      </c>
      <c r="T87" s="29">
        <f t="shared" si="25"/>
        <v>318.7062026</v>
      </c>
      <c r="U87" s="32">
        <f t="shared" si="9"/>
        <v>29.50084128</v>
      </c>
      <c r="V87" s="33">
        <f t="shared" si="10"/>
        <v>8.847279693</v>
      </c>
      <c r="W87" s="32">
        <f t="shared" si="23"/>
        <v>409.4666667</v>
      </c>
      <c r="X87" s="34">
        <f t="shared" si="11"/>
        <v>0.3268721286</v>
      </c>
      <c r="Y87" s="35">
        <f t="shared" si="12"/>
        <v>0</v>
      </c>
      <c r="Z87" s="29">
        <f t="shared" si="13"/>
        <v>263</v>
      </c>
      <c r="AA87" s="33">
        <f t="shared" ref="AA87:AB87" si="108">SUM(Y74:Y87)/14</f>
        <v>37.57142857</v>
      </c>
      <c r="AB87" s="33">
        <f t="shared" si="108"/>
        <v>89.78571429</v>
      </c>
      <c r="AC87" s="32">
        <f t="shared" si="31"/>
        <v>0.4184566428</v>
      </c>
      <c r="AD87" s="32">
        <f t="shared" si="32"/>
        <v>29.50084128</v>
      </c>
      <c r="AE87" s="32">
        <f t="shared" si="28"/>
        <v>-19.33014354</v>
      </c>
      <c r="AF87" s="33">
        <f t="shared" si="29"/>
        <v>8.847279693</v>
      </c>
      <c r="AG87" s="36" t="str">
        <f t="shared" si="14"/>
        <v>Bearish</v>
      </c>
      <c r="AH87" s="37">
        <f t="shared" si="24"/>
        <v>-0.03130207094</v>
      </c>
      <c r="AI87" s="37">
        <f t="shared" si="15"/>
        <v>0.1817746787</v>
      </c>
      <c r="AJ87" s="29">
        <f t="shared" si="16"/>
        <v>445</v>
      </c>
      <c r="AK87" s="30">
        <f t="shared" si="86"/>
        <v>7624.4</v>
      </c>
      <c r="AL87" s="30">
        <f t="shared" si="87"/>
        <v>8854.523636</v>
      </c>
      <c r="AM87" s="29">
        <f t="shared" si="88"/>
        <v>6362.319779</v>
      </c>
      <c r="AN87" s="30">
        <f t="shared" si="26"/>
        <v>6858.5</v>
      </c>
      <c r="AO87" s="36"/>
      <c r="AP87" s="36"/>
      <c r="AQ87" s="36"/>
      <c r="AR87" s="36"/>
      <c r="AS87" s="37">
        <f>IF(OR(INDICATOR!R87="", ISBLANK(B87), ISBLANK(B88)), "", IF(AND(INDICATOR!R87="OPEN", B88&gt;B87), IF(ABS((B88-B87)/B87)&gt;0.01, 1.25, 1), IF(AND(INDICATOR!R87="HEDGE", B88&lt;B87), IF(ABS((B88-B87)/B87)&gt;0.01, 1.25, 1), IF(AND(INDICATOR!R87="OPEN", B88&lt;B87), -ABS((B88-B87)/B87)*2, IF(AND(INDICATOR!R87="HEDGE", B88&gt;B87), -ABS((B88-B87)/B87)*2, IF(AND(INDICATOR!R87="MONITOR", B88&lt;&gt;B87), IF(ABS((B88-B87)/B87)&gt;0.01, 1, 0.75), 0))))))</f>
        <v>-0.020395626</v>
      </c>
      <c r="AT87" s="38">
        <f t="shared" si="20"/>
        <v>87</v>
      </c>
    </row>
    <row r="88">
      <c r="A88" s="39">
        <v>45695.0</v>
      </c>
      <c r="B88" s="11">
        <v>8056.0</v>
      </c>
      <c r="C88" s="11">
        <v>8312.0</v>
      </c>
      <c r="D88" s="11">
        <v>7751.0</v>
      </c>
      <c r="E88" s="11">
        <v>9669.0</v>
      </c>
      <c r="F88" s="11">
        <v>43148.0</v>
      </c>
      <c r="G88" s="43">
        <v>0.4936</v>
      </c>
      <c r="H88" s="10">
        <v>98327.0</v>
      </c>
      <c r="I88" s="11">
        <v>-31065.0</v>
      </c>
      <c r="J88" s="12">
        <f t="shared" si="1"/>
        <v>8210.275</v>
      </c>
      <c r="K88" s="12">
        <f t="shared" si="2"/>
        <v>8158.85</v>
      </c>
      <c r="L88" s="12">
        <f t="shared" si="3"/>
        <v>8107.425</v>
      </c>
      <c r="M88" s="12">
        <f t="shared" si="4"/>
        <v>8039.666667</v>
      </c>
      <c r="N88" s="12">
        <f t="shared" si="5"/>
        <v>8004.575</v>
      </c>
      <c r="O88" s="12">
        <f t="shared" si="6"/>
        <v>7953.15</v>
      </c>
      <c r="P88" s="13">
        <f t="shared" si="7"/>
        <v>7901.725</v>
      </c>
      <c r="Q88" s="12">
        <f t="shared" si="21"/>
        <v>8572.151097</v>
      </c>
      <c r="R88" s="13">
        <f t="shared" si="22"/>
        <v>8472.159509</v>
      </c>
      <c r="S88" s="16">
        <f t="shared" si="8"/>
        <v>99.99158816</v>
      </c>
      <c r="T88" s="12">
        <f t="shared" si="25"/>
        <v>274.9632797</v>
      </c>
      <c r="U88" s="17">
        <f t="shared" si="9"/>
        <v>28.75888464</v>
      </c>
      <c r="V88" s="18">
        <f t="shared" si="10"/>
        <v>-2.718248225</v>
      </c>
      <c r="W88" s="17">
        <f t="shared" si="23"/>
        <v>460.4666667</v>
      </c>
      <c r="X88" s="20">
        <f t="shared" si="11"/>
        <v>0.3514496253</v>
      </c>
      <c r="Y88" s="14">
        <f t="shared" si="12"/>
        <v>0</v>
      </c>
      <c r="Z88" s="12">
        <f t="shared" si="13"/>
        <v>83</v>
      </c>
      <c r="AA88" s="18">
        <f t="shared" ref="AA88:AB88" si="109">SUM(Y75:Y88)/14</f>
        <v>37.57142857</v>
      </c>
      <c r="AB88" s="18">
        <f t="shared" si="109"/>
        <v>93.07142857</v>
      </c>
      <c r="AC88" s="17">
        <f t="shared" si="31"/>
        <v>0.4036838066</v>
      </c>
      <c r="AD88" s="17">
        <f t="shared" si="32"/>
        <v>28.75888464</v>
      </c>
      <c r="AE88" s="17">
        <f t="shared" si="28"/>
        <v>5.338078292</v>
      </c>
      <c r="AF88" s="18">
        <f t="shared" si="29"/>
        <v>-2.718248225</v>
      </c>
      <c r="AG88" s="21" t="str">
        <f t="shared" si="14"/>
        <v>Bullish</v>
      </c>
      <c r="AH88" s="22">
        <f t="shared" si="24"/>
        <v>-0.010197813</v>
      </c>
      <c r="AI88" s="22">
        <f t="shared" si="15"/>
        <v>0.2240891814</v>
      </c>
      <c r="AJ88" s="12">
        <f t="shared" si="16"/>
        <v>561</v>
      </c>
      <c r="AK88" s="13">
        <f t="shared" si="86"/>
        <v>7539.6</v>
      </c>
      <c r="AL88" s="13">
        <f t="shared" si="87"/>
        <v>8847.506174</v>
      </c>
      <c r="AM88" s="12">
        <f t="shared" si="88"/>
        <v>6197.716579</v>
      </c>
      <c r="AN88" s="13">
        <f t="shared" si="26"/>
        <v>6788.85</v>
      </c>
      <c r="AO88" s="21"/>
      <c r="AP88" s="21"/>
      <c r="AQ88" s="21"/>
      <c r="AR88" s="21"/>
      <c r="AS88" s="22">
        <f>IF(OR(INDICATOR!R88="", ISBLANK(B88), ISBLANK(B89)), "", IF(AND(INDICATOR!R88="OPEN", B89&gt;B88), IF(ABS((B89-B88)/B88)&gt;0.01, 1.25, 1), IF(AND(INDICATOR!R88="HEDGE", B89&lt;B88), IF(ABS((B89-B88)/B88)&gt;0.01, 1.25, 1), IF(AND(INDICATOR!R88="OPEN", B89&lt;B88), -ABS((B89-B88)/B88)*2, IF(AND(INDICATOR!R88="HEDGE", B89&gt;B88), -ABS((B89-B88)/B88)*2, IF(AND(INDICATOR!R88="MONITOR", B89&lt;&gt;B88), IF(ABS((B89-B88)/B88)&gt;0.01, 1, 0.75), 0))))))</f>
        <v>1</v>
      </c>
      <c r="AT88" s="23">
        <f t="shared" si="20"/>
        <v>88</v>
      </c>
    </row>
    <row r="89">
      <c r="A89" s="40">
        <v>45698.0</v>
      </c>
      <c r="B89" s="28">
        <v>7919.0</v>
      </c>
      <c r="C89" s="28">
        <v>8039.0</v>
      </c>
      <c r="D89" s="28">
        <v>7820.0</v>
      </c>
      <c r="E89" s="28">
        <v>6553.0</v>
      </c>
      <c r="F89" s="28">
        <v>43097.0</v>
      </c>
      <c r="G89" s="43">
        <v>0.4936</v>
      </c>
      <c r="H89" s="27">
        <v>98327.0</v>
      </c>
      <c r="I89" s="28">
        <v>-31065.0</v>
      </c>
      <c r="J89" s="29">
        <f t="shared" si="1"/>
        <v>7979.225</v>
      </c>
      <c r="K89" s="29">
        <f t="shared" si="2"/>
        <v>7959.15</v>
      </c>
      <c r="L89" s="29">
        <f t="shared" si="3"/>
        <v>7939.075</v>
      </c>
      <c r="M89" s="29">
        <f t="shared" si="4"/>
        <v>7926</v>
      </c>
      <c r="N89" s="29">
        <f t="shared" si="5"/>
        <v>7898.925</v>
      </c>
      <c r="O89" s="29">
        <f t="shared" si="6"/>
        <v>7878.85</v>
      </c>
      <c r="P89" s="30">
        <f t="shared" si="7"/>
        <v>7858.775</v>
      </c>
      <c r="Q89" s="29">
        <f t="shared" si="21"/>
        <v>8471.666313</v>
      </c>
      <c r="R89" s="30">
        <f t="shared" si="22"/>
        <v>8431.18473</v>
      </c>
      <c r="S89" s="31">
        <f t="shared" si="8"/>
        <v>40.48158247</v>
      </c>
      <c r="T89" s="29">
        <f t="shared" si="25"/>
        <v>228.0669403</v>
      </c>
      <c r="U89" s="32">
        <f t="shared" si="9"/>
        <v>16.66666667</v>
      </c>
      <c r="V89" s="33">
        <f t="shared" si="10"/>
        <v>-1.238945297</v>
      </c>
      <c r="W89" s="32">
        <f t="shared" si="23"/>
        <v>517.6666667</v>
      </c>
      <c r="X89" s="34">
        <f t="shared" si="11"/>
        <v>0.3678509726</v>
      </c>
      <c r="Y89" s="35">
        <f t="shared" si="12"/>
        <v>0</v>
      </c>
      <c r="Z89" s="29">
        <f t="shared" si="13"/>
        <v>137</v>
      </c>
      <c r="AA89" s="33">
        <f t="shared" ref="AA89:AB89" si="110">SUM(Y76:Y89)/14</f>
        <v>20.57142857</v>
      </c>
      <c r="AB89" s="33">
        <f t="shared" si="110"/>
        <v>102.8571429</v>
      </c>
      <c r="AC89" s="32">
        <f t="shared" si="31"/>
        <v>0.2</v>
      </c>
      <c r="AD89" s="32">
        <f t="shared" si="32"/>
        <v>16.66666667</v>
      </c>
      <c r="AE89" s="32">
        <f t="shared" si="28"/>
        <v>10.27522936</v>
      </c>
      <c r="AF89" s="33">
        <f t="shared" si="29"/>
        <v>-1.238945297</v>
      </c>
      <c r="AG89" s="36" t="str">
        <f t="shared" si="14"/>
        <v>Bearish</v>
      </c>
      <c r="AH89" s="37">
        <f t="shared" si="24"/>
        <v>-0.01700595829</v>
      </c>
      <c r="AI89" s="37">
        <f t="shared" si="15"/>
        <v>0.152052347</v>
      </c>
      <c r="AJ89" s="29">
        <f t="shared" si="16"/>
        <v>236</v>
      </c>
      <c r="AK89" s="30">
        <f t="shared" si="86"/>
        <v>7463.5</v>
      </c>
      <c r="AL89" s="30">
        <f t="shared" si="87"/>
        <v>8818.625898</v>
      </c>
      <c r="AM89" s="29">
        <f t="shared" si="88"/>
        <v>6073.170164</v>
      </c>
      <c r="AN89" s="30">
        <f t="shared" si="26"/>
        <v>6665.25</v>
      </c>
      <c r="AO89" s="36"/>
      <c r="AP89" s="36"/>
      <c r="AQ89" s="36"/>
      <c r="AR89" s="36"/>
      <c r="AS89" s="37">
        <f>IF(OR(INDICATOR!R89="", ISBLANK(B89), ISBLANK(B90)), "", IF(AND(INDICATOR!R89="OPEN", B90&gt;B89), IF(ABS((B90-B89)/B89)&gt;0.01, 1.25, 1), IF(AND(INDICATOR!R89="HEDGE", B90&lt;B89), IF(ABS((B90-B89)/B89)&gt;0.01, 1.25, 1), IF(AND(INDICATOR!R89="OPEN", B90&lt;B89), -ABS((B90-B89)/B89)*2, IF(AND(INDICATOR!R89="HEDGE", B90&gt;B89), -ABS((B90-B89)/B89)*2, IF(AND(INDICATOR!R89="MONITOR", B90&lt;&gt;B89), IF(ABS((B90-B89)/B89)&gt;0.01, 1, 0.75), 0))))))</f>
        <v>1.25</v>
      </c>
      <c r="AT89" s="38">
        <f t="shared" si="20"/>
        <v>89</v>
      </c>
    </row>
    <row r="90">
      <c r="A90" s="39">
        <v>45699.0</v>
      </c>
      <c r="B90" s="11">
        <v>8162.0</v>
      </c>
      <c r="C90" s="11">
        <v>8182.0</v>
      </c>
      <c r="D90" s="11">
        <v>7899.0</v>
      </c>
      <c r="E90" s="11">
        <v>5463.0</v>
      </c>
      <c r="F90" s="11">
        <v>43424.0</v>
      </c>
      <c r="G90" s="43">
        <v>0.4936</v>
      </c>
      <c r="H90" s="10">
        <v>97067.0</v>
      </c>
      <c r="I90" s="11">
        <v>-23958.0</v>
      </c>
      <c r="J90" s="12">
        <f t="shared" si="1"/>
        <v>8239.825</v>
      </c>
      <c r="K90" s="12">
        <f t="shared" si="2"/>
        <v>8213.883333</v>
      </c>
      <c r="L90" s="12">
        <f t="shared" si="3"/>
        <v>8187.941667</v>
      </c>
      <c r="M90" s="12">
        <f t="shared" si="4"/>
        <v>8081</v>
      </c>
      <c r="N90" s="12">
        <f t="shared" si="5"/>
        <v>8136.058333</v>
      </c>
      <c r="O90" s="12">
        <f t="shared" si="6"/>
        <v>8110.116667</v>
      </c>
      <c r="P90" s="13">
        <f t="shared" si="7"/>
        <v>8084.175</v>
      </c>
      <c r="Q90" s="12">
        <f t="shared" si="21"/>
        <v>8424.025341</v>
      </c>
      <c r="R90" s="13">
        <f t="shared" si="22"/>
        <v>8411.24512</v>
      </c>
      <c r="S90" s="16">
        <f t="shared" si="8"/>
        <v>12.78022094</v>
      </c>
      <c r="T90" s="12">
        <f t="shared" si="25"/>
        <v>185.0095964</v>
      </c>
      <c r="U90" s="17">
        <f t="shared" si="9"/>
        <v>23.97043295</v>
      </c>
      <c r="V90" s="18">
        <f t="shared" si="10"/>
        <v>14.46745143</v>
      </c>
      <c r="W90" s="17">
        <f t="shared" si="23"/>
        <v>242.2666667</v>
      </c>
      <c r="X90" s="20">
        <f t="shared" si="11"/>
        <v>0.382571733</v>
      </c>
      <c r="Y90" s="14">
        <f t="shared" si="12"/>
        <v>243</v>
      </c>
      <c r="Z90" s="12">
        <f t="shared" si="13"/>
        <v>0</v>
      </c>
      <c r="AA90" s="18">
        <f t="shared" ref="AA90:AB90" si="111">SUM(Y77:Y90)/14</f>
        <v>32.42857143</v>
      </c>
      <c r="AB90" s="18">
        <f t="shared" si="111"/>
        <v>102.8571429</v>
      </c>
      <c r="AC90" s="17">
        <f t="shared" si="31"/>
        <v>0.3152777778</v>
      </c>
      <c r="AD90" s="17">
        <f t="shared" si="32"/>
        <v>23.97043295</v>
      </c>
      <c r="AE90" s="17">
        <f t="shared" si="28"/>
        <v>27.78904665</v>
      </c>
      <c r="AF90" s="18">
        <f t="shared" si="29"/>
        <v>14.46745143</v>
      </c>
      <c r="AG90" s="21" t="str">
        <f t="shared" si="14"/>
        <v>Bullish</v>
      </c>
      <c r="AH90" s="22">
        <f t="shared" si="24"/>
        <v>0.03068569264</v>
      </c>
      <c r="AI90" s="22">
        <f t="shared" si="15"/>
        <v>0.1258060059</v>
      </c>
      <c r="AJ90" s="12">
        <f t="shared" si="16"/>
        <v>283</v>
      </c>
      <c r="AK90" s="13">
        <f t="shared" si="86"/>
        <v>7394.1</v>
      </c>
      <c r="AL90" s="13">
        <f t="shared" si="87"/>
        <v>8790.350679</v>
      </c>
      <c r="AM90" s="12">
        <f t="shared" si="88"/>
        <v>5961.577029</v>
      </c>
      <c r="AN90" s="13">
        <f t="shared" si="26"/>
        <v>6528.75</v>
      </c>
      <c r="AO90" s="21"/>
      <c r="AP90" s="21"/>
      <c r="AQ90" s="21"/>
      <c r="AR90" s="21"/>
      <c r="AS90" s="22">
        <f>IF(OR(INDICATOR!R90="", ISBLANK(B90), ISBLANK(B91)), "", IF(AND(INDICATOR!R90="OPEN", B91&gt;B90), IF(ABS((B91-B90)/B90)&gt;0.01, 1.25, 1), IF(AND(INDICATOR!R90="HEDGE", B91&lt;B90), IF(ABS((B91-B90)/B90)&gt;0.01, 1.25, 1), IF(AND(INDICATOR!R90="OPEN", B91&lt;B90), -ABS((B91-B90)/B90)*2, IF(AND(INDICATOR!R90="HEDGE", B91&gt;B90), -ABS((B91-B90)/B90)*2, IF(AND(INDICATOR!R90="MONITOR", B91&lt;&gt;B90), IF(ABS((B91-B90)/B90)&gt;0.01, 1, 0.75), 0))))))</f>
        <v>-0.0154373928</v>
      </c>
      <c r="AT90" s="23">
        <f t="shared" si="20"/>
        <v>90</v>
      </c>
    </row>
    <row r="91">
      <c r="A91" s="40">
        <v>45700.0</v>
      </c>
      <c r="B91" s="28">
        <v>8099.0</v>
      </c>
      <c r="C91" s="28">
        <v>8260.0</v>
      </c>
      <c r="D91" s="28">
        <v>8017.0</v>
      </c>
      <c r="E91" s="28">
        <v>6614.0</v>
      </c>
      <c r="F91" s="28">
        <v>43089.0</v>
      </c>
      <c r="G91" s="43">
        <v>0.4936</v>
      </c>
      <c r="H91" s="27">
        <v>97067.0</v>
      </c>
      <c r="I91" s="28">
        <v>-23958.0</v>
      </c>
      <c r="J91" s="29">
        <f t="shared" si="1"/>
        <v>8165.825</v>
      </c>
      <c r="K91" s="29">
        <f t="shared" si="2"/>
        <v>8143.55</v>
      </c>
      <c r="L91" s="29">
        <f t="shared" si="3"/>
        <v>8121.275</v>
      </c>
      <c r="M91" s="29">
        <f t="shared" si="4"/>
        <v>8125.333333</v>
      </c>
      <c r="N91" s="29">
        <f t="shared" si="5"/>
        <v>8076.725</v>
      </c>
      <c r="O91" s="29">
        <f t="shared" si="6"/>
        <v>8054.45</v>
      </c>
      <c r="P91" s="30">
        <f t="shared" si="7"/>
        <v>8032.175</v>
      </c>
      <c r="Q91" s="29">
        <f t="shared" si="21"/>
        <v>8374.021443</v>
      </c>
      <c r="R91" s="30">
        <f t="shared" si="22"/>
        <v>8388.115852</v>
      </c>
      <c r="S91" s="31">
        <f t="shared" si="8"/>
        <v>-14.09440956</v>
      </c>
      <c r="T91" s="29">
        <f t="shared" si="25"/>
        <v>145.1887952</v>
      </c>
      <c r="U91" s="32">
        <f t="shared" si="9"/>
        <v>23.19877363</v>
      </c>
      <c r="V91" s="33">
        <f t="shared" si="10"/>
        <v>20.53122926</v>
      </c>
      <c r="W91" s="32">
        <f t="shared" si="23"/>
        <v>277.6666667</v>
      </c>
      <c r="X91" s="34">
        <f t="shared" si="11"/>
        <v>0.3917591808</v>
      </c>
      <c r="Y91" s="35">
        <f t="shared" si="12"/>
        <v>0</v>
      </c>
      <c r="Z91" s="29">
        <f t="shared" si="13"/>
        <v>63</v>
      </c>
      <c r="AA91" s="33">
        <f t="shared" ref="AA91:AB91" si="112">SUM(Y78:Y91)/14</f>
        <v>32.42857143</v>
      </c>
      <c r="AB91" s="33">
        <f t="shared" si="112"/>
        <v>107.3571429</v>
      </c>
      <c r="AC91" s="32">
        <f t="shared" si="31"/>
        <v>0.3020625416</v>
      </c>
      <c r="AD91" s="32">
        <f t="shared" si="32"/>
        <v>23.19877363</v>
      </c>
      <c r="AE91" s="32">
        <f t="shared" si="28"/>
        <v>23.52941176</v>
      </c>
      <c r="AF91" s="33">
        <f t="shared" si="29"/>
        <v>20.53122926</v>
      </c>
      <c r="AG91" s="36" t="str">
        <f t="shared" si="14"/>
        <v>Bearish</v>
      </c>
      <c r="AH91" s="37">
        <f t="shared" si="24"/>
        <v>-0.007718696398</v>
      </c>
      <c r="AI91" s="37">
        <f t="shared" si="15"/>
        <v>0.1534962519</v>
      </c>
      <c r="AJ91" s="29">
        <f t="shared" si="16"/>
        <v>243</v>
      </c>
      <c r="AK91" s="30">
        <f t="shared" si="86"/>
        <v>7306.3</v>
      </c>
      <c r="AL91" s="30">
        <f t="shared" si="87"/>
        <v>8719.103893</v>
      </c>
      <c r="AM91" s="29">
        <f t="shared" si="88"/>
        <v>5856.79379</v>
      </c>
      <c r="AN91" s="30">
        <f t="shared" si="26"/>
        <v>6389</v>
      </c>
      <c r="AO91" s="36"/>
      <c r="AP91" s="36"/>
      <c r="AQ91" s="36"/>
      <c r="AR91" s="36"/>
      <c r="AS91" s="37">
        <f>IF(OR(INDICATOR!R91="", ISBLANK(B91), ISBLANK(B92)), "", IF(AND(INDICATOR!R91="OPEN", B92&gt;B91), IF(ABS((B92-B91)/B91)&gt;0.01, 1.25, 1), IF(AND(INDICATOR!R91="HEDGE", B92&lt;B91), IF(ABS((B92-B91)/B91)&gt;0.01, 1.25, 1), IF(AND(INDICATOR!R91="OPEN", B92&lt;B91), -ABS((B92-B91)/B91)*2, IF(AND(INDICATOR!R91="HEDGE", B92&gt;B91), -ABS((B92-B91)/B91)*2, IF(AND(INDICATOR!R91="MONITOR", B92&lt;&gt;B91), IF(ABS((B92-B91)/B91)&gt;0.01, 1, 0.75), 0))))))</f>
        <v>1.25</v>
      </c>
      <c r="AT91" s="38">
        <f t="shared" si="20"/>
        <v>91</v>
      </c>
    </row>
    <row r="92">
      <c r="A92" s="39">
        <v>45701.0</v>
      </c>
      <c r="B92" s="11">
        <v>8277.0</v>
      </c>
      <c r="C92" s="11">
        <v>8328.0</v>
      </c>
      <c r="D92" s="11">
        <v>8099.0</v>
      </c>
      <c r="E92" s="11">
        <v>13437.0</v>
      </c>
      <c r="F92" s="11">
        <v>42982.0</v>
      </c>
      <c r="G92" s="43">
        <v>0.4936</v>
      </c>
      <c r="H92" s="10">
        <v>97067.0</v>
      </c>
      <c r="I92" s="11">
        <v>-23958.0</v>
      </c>
      <c r="J92" s="12">
        <f t="shared" si="1"/>
        <v>8339.975</v>
      </c>
      <c r="K92" s="12">
        <f t="shared" si="2"/>
        <v>8318.983333</v>
      </c>
      <c r="L92" s="12">
        <f t="shared" si="3"/>
        <v>8297.991667</v>
      </c>
      <c r="M92" s="12">
        <f t="shared" si="4"/>
        <v>8234.666667</v>
      </c>
      <c r="N92" s="12">
        <f t="shared" si="5"/>
        <v>8256.008333</v>
      </c>
      <c r="O92" s="12">
        <f t="shared" si="6"/>
        <v>8235.016667</v>
      </c>
      <c r="P92" s="13">
        <f t="shared" si="7"/>
        <v>8214.025</v>
      </c>
      <c r="Q92" s="12">
        <f t="shared" si="21"/>
        <v>8359.095067</v>
      </c>
      <c r="R92" s="13">
        <f t="shared" si="22"/>
        <v>8379.885048</v>
      </c>
      <c r="S92" s="16">
        <f t="shared" si="8"/>
        <v>-20.78998149</v>
      </c>
      <c r="T92" s="12">
        <f t="shared" si="25"/>
        <v>111.9930399</v>
      </c>
      <c r="U92" s="17">
        <f t="shared" si="9"/>
        <v>29.60187354</v>
      </c>
      <c r="V92" s="18">
        <f t="shared" si="10"/>
        <v>28.96100969</v>
      </c>
      <c r="W92" s="17">
        <f t="shared" si="23"/>
        <v>241.1333333</v>
      </c>
      <c r="X92" s="20">
        <f t="shared" si="11"/>
        <v>0.3943334864</v>
      </c>
      <c r="Y92" s="14">
        <f t="shared" si="12"/>
        <v>178</v>
      </c>
      <c r="Z92" s="12">
        <f t="shared" si="13"/>
        <v>0</v>
      </c>
      <c r="AA92" s="18">
        <f t="shared" ref="AA92:AB92" si="113">SUM(Y79:Y92)/14</f>
        <v>45.14285714</v>
      </c>
      <c r="AB92" s="18">
        <f t="shared" si="113"/>
        <v>107.3571429</v>
      </c>
      <c r="AC92" s="17">
        <f t="shared" si="31"/>
        <v>0.4204923486</v>
      </c>
      <c r="AD92" s="17">
        <f t="shared" si="32"/>
        <v>29.60187354</v>
      </c>
      <c r="AE92" s="17">
        <f t="shared" si="28"/>
        <v>35.56457066</v>
      </c>
      <c r="AF92" s="18">
        <f t="shared" si="29"/>
        <v>28.96100969</v>
      </c>
      <c r="AG92" s="21" t="str">
        <f t="shared" si="14"/>
        <v>Bullish</v>
      </c>
      <c r="AH92" s="22">
        <f t="shared" si="24"/>
        <v>0.02197802198</v>
      </c>
      <c r="AI92" s="22">
        <f t="shared" si="15"/>
        <v>0.312619236</v>
      </c>
      <c r="AJ92" s="12">
        <f t="shared" si="16"/>
        <v>229</v>
      </c>
      <c r="AK92" s="13">
        <f t="shared" si="86"/>
        <v>7225.8</v>
      </c>
      <c r="AL92" s="13">
        <f t="shared" si="87"/>
        <v>8632.219226</v>
      </c>
      <c r="AM92" s="12">
        <f t="shared" si="88"/>
        <v>5782.84432</v>
      </c>
      <c r="AN92" s="13">
        <f t="shared" si="26"/>
        <v>6302.45</v>
      </c>
      <c r="AO92" s="21"/>
      <c r="AP92" s="21"/>
      <c r="AQ92" s="21"/>
      <c r="AR92" s="21"/>
      <c r="AS92" s="22">
        <f>IF(OR(INDICATOR!R92="", ISBLANK(B92), ISBLANK(B93)), "", IF(AND(INDICATOR!R92="OPEN", B93&gt;B92), IF(ABS((B93-B92)/B92)&gt;0.01, 1.25, 1), IF(AND(INDICATOR!R92="HEDGE", B93&lt;B92), IF(ABS((B93-B92)/B92)&gt;0.01, 1.25, 1), IF(AND(INDICATOR!R92="OPEN", B93&lt;B92), -ABS((B93-B92)/B92)*2, IF(AND(INDICATOR!R92="HEDGE", B93&gt;B92), -ABS((B93-B92)/B92)*2, IF(AND(INDICATOR!R92="MONITOR", B93&lt;&gt;B92), IF(ABS((B93-B92)/B92)&gt;0.01, 1, 0.75), 0))))))</f>
        <v>1</v>
      </c>
      <c r="AT92" s="23">
        <f t="shared" si="20"/>
        <v>92</v>
      </c>
    </row>
    <row r="93">
      <c r="A93" s="40">
        <v>45702.0</v>
      </c>
      <c r="B93" s="28">
        <v>8139.0</v>
      </c>
      <c r="C93" s="28">
        <v>8400.0</v>
      </c>
      <c r="D93" s="28">
        <v>8122.0</v>
      </c>
      <c r="E93" s="28">
        <v>5113.0</v>
      </c>
      <c r="F93" s="28">
        <v>42585.0</v>
      </c>
      <c r="G93" s="43">
        <v>0.4936</v>
      </c>
      <c r="H93" s="27">
        <v>97067.0</v>
      </c>
      <c r="I93" s="28">
        <v>-23958.0</v>
      </c>
      <c r="J93" s="29">
        <f t="shared" si="1"/>
        <v>8215.45</v>
      </c>
      <c r="K93" s="29">
        <f t="shared" si="2"/>
        <v>8189.966667</v>
      </c>
      <c r="L93" s="29">
        <f t="shared" si="3"/>
        <v>8164.483333</v>
      </c>
      <c r="M93" s="29">
        <f t="shared" si="4"/>
        <v>8220.333333</v>
      </c>
      <c r="N93" s="29">
        <f t="shared" si="5"/>
        <v>8113.516667</v>
      </c>
      <c r="O93" s="29">
        <f t="shared" si="6"/>
        <v>8088.033333</v>
      </c>
      <c r="P93" s="30">
        <f t="shared" si="7"/>
        <v>8062.55</v>
      </c>
      <c r="Q93" s="29">
        <f t="shared" si="21"/>
        <v>8325.234287</v>
      </c>
      <c r="R93" s="30">
        <f t="shared" si="22"/>
        <v>8362.041711</v>
      </c>
      <c r="S93" s="31">
        <f t="shared" si="8"/>
        <v>-36.80742409</v>
      </c>
      <c r="T93" s="29">
        <f t="shared" si="25"/>
        <v>82.23294708</v>
      </c>
      <c r="U93" s="32">
        <f t="shared" si="9"/>
        <v>29.74117647</v>
      </c>
      <c r="V93" s="33">
        <f t="shared" si="10"/>
        <v>28.8836002</v>
      </c>
      <c r="W93" s="32">
        <f t="shared" si="23"/>
        <v>235.5333333</v>
      </c>
      <c r="X93" s="34">
        <f t="shared" si="11"/>
        <v>0.389255395</v>
      </c>
      <c r="Y93" s="35">
        <f t="shared" si="12"/>
        <v>0</v>
      </c>
      <c r="Z93" s="29">
        <f t="shared" si="13"/>
        <v>138</v>
      </c>
      <c r="AA93" s="33">
        <f t="shared" ref="AA93:AB93" si="114">SUM(Y80:Y93)/14</f>
        <v>45.14285714</v>
      </c>
      <c r="AB93" s="33">
        <f t="shared" si="114"/>
        <v>106.6428571</v>
      </c>
      <c r="AC93" s="32">
        <f t="shared" si="31"/>
        <v>0.4233087743</v>
      </c>
      <c r="AD93" s="32">
        <f t="shared" si="32"/>
        <v>29.74117647</v>
      </c>
      <c r="AE93" s="32">
        <f t="shared" si="28"/>
        <v>27.55681818</v>
      </c>
      <c r="AF93" s="33">
        <f t="shared" si="29"/>
        <v>28.8836002</v>
      </c>
      <c r="AG93" s="36" t="str">
        <f t="shared" si="14"/>
        <v>Bearish</v>
      </c>
      <c r="AH93" s="37">
        <f t="shared" si="24"/>
        <v>-0.0166727075</v>
      </c>
      <c r="AI93" s="37">
        <f t="shared" si="15"/>
        <v>0.1200657509</v>
      </c>
      <c r="AJ93" s="29">
        <f t="shared" si="16"/>
        <v>278</v>
      </c>
      <c r="AK93" s="30">
        <f t="shared" si="86"/>
        <v>7129</v>
      </c>
      <c r="AL93" s="30">
        <f t="shared" si="87"/>
        <v>8498.709458</v>
      </c>
      <c r="AM93" s="29">
        <f t="shared" si="88"/>
        <v>5723.707747</v>
      </c>
      <c r="AN93" s="30">
        <f t="shared" si="26"/>
        <v>6255.45</v>
      </c>
      <c r="AO93" s="36"/>
      <c r="AP93" s="36"/>
      <c r="AQ93" s="36"/>
      <c r="AR93" s="36"/>
      <c r="AS93" s="37">
        <f>IF(OR(INDICATOR!R93="", ISBLANK(B93), ISBLANK(B94)), "", IF(AND(INDICATOR!R93="OPEN", B94&gt;B93), IF(ABS((B94-B93)/B93)&gt;0.01, 1.25, 1), IF(AND(INDICATOR!R93="HEDGE", B94&lt;B93), IF(ABS((B94-B93)/B93)&gt;0.01, 1.25, 1), IF(AND(INDICATOR!R93="OPEN", B94&lt;B93), -ABS((B94-B93)/B93)*2, IF(AND(INDICATOR!R93="HEDGE", B94&gt;B93), -ABS((B94-B93)/B93)*2, IF(AND(INDICATOR!R93="MONITOR", B94&lt;&gt;B93), IF(ABS((B94-B93)/B93)&gt;0.01, 1, 0.75), 0))))))</f>
        <v>1</v>
      </c>
      <c r="AT93" s="38">
        <f t="shared" si="20"/>
        <v>93</v>
      </c>
    </row>
    <row r="94">
      <c r="A94" s="39">
        <v>45705.0</v>
      </c>
      <c r="B94" s="11">
        <v>8165.0</v>
      </c>
      <c r="C94" s="11">
        <v>8214.0</v>
      </c>
      <c r="D94" s="11">
        <v>8105.0</v>
      </c>
      <c r="E94" s="11">
        <v>2974.0</v>
      </c>
      <c r="F94" s="11">
        <v>42694.0</v>
      </c>
      <c r="G94" s="43">
        <v>0.4936</v>
      </c>
      <c r="H94" s="10">
        <v>97067.0</v>
      </c>
      <c r="I94" s="11">
        <v>-23958.0</v>
      </c>
      <c r="J94" s="12">
        <f t="shared" si="1"/>
        <v>8194.975</v>
      </c>
      <c r="K94" s="12">
        <f t="shared" si="2"/>
        <v>8184.983333</v>
      </c>
      <c r="L94" s="12">
        <f t="shared" si="3"/>
        <v>8174.991667</v>
      </c>
      <c r="M94" s="12">
        <f t="shared" si="4"/>
        <v>8161.333333</v>
      </c>
      <c r="N94" s="12">
        <f t="shared" si="5"/>
        <v>8155.008333</v>
      </c>
      <c r="O94" s="12">
        <f t="shared" si="6"/>
        <v>8145.016667</v>
      </c>
      <c r="P94" s="13">
        <f t="shared" si="7"/>
        <v>8135.025</v>
      </c>
      <c r="Q94" s="12">
        <f t="shared" si="21"/>
        <v>8300.582859</v>
      </c>
      <c r="R94" s="13">
        <f t="shared" si="22"/>
        <v>8347.446029</v>
      </c>
      <c r="S94" s="16">
        <f t="shared" si="8"/>
        <v>-46.86317059</v>
      </c>
      <c r="T94" s="12">
        <f t="shared" si="25"/>
        <v>56.41372354</v>
      </c>
      <c r="U94" s="17">
        <f t="shared" si="9"/>
        <v>30.70461969</v>
      </c>
      <c r="V94" s="18">
        <f t="shared" si="10"/>
        <v>30.90465165</v>
      </c>
      <c r="W94" s="17">
        <f t="shared" si="23"/>
        <v>255.4666667</v>
      </c>
      <c r="X94" s="20">
        <f t="shared" si="11"/>
        <v>0.392091477</v>
      </c>
      <c r="Y94" s="14">
        <f t="shared" si="12"/>
        <v>26</v>
      </c>
      <c r="Z94" s="12">
        <f t="shared" si="13"/>
        <v>0</v>
      </c>
      <c r="AA94" s="18">
        <f t="shared" ref="AA94:AB94" si="115">SUM(Y81:Y94)/14</f>
        <v>47</v>
      </c>
      <c r="AB94" s="18">
        <f t="shared" si="115"/>
        <v>106.0714286</v>
      </c>
      <c r="AC94" s="17">
        <f t="shared" si="31"/>
        <v>0.4430976431</v>
      </c>
      <c r="AD94" s="17">
        <f t="shared" si="32"/>
        <v>30.70461969</v>
      </c>
      <c r="AE94" s="17">
        <f t="shared" si="28"/>
        <v>29.59256612</v>
      </c>
      <c r="AF94" s="18">
        <f t="shared" si="29"/>
        <v>30.90465165</v>
      </c>
      <c r="AG94" s="21" t="str">
        <f t="shared" si="14"/>
        <v>Bullish</v>
      </c>
      <c r="AH94" s="22">
        <f t="shared" si="24"/>
        <v>0.003194495638</v>
      </c>
      <c r="AI94" s="22">
        <f t="shared" si="15"/>
        <v>0.06965850002</v>
      </c>
      <c r="AJ94" s="12">
        <f t="shared" si="16"/>
        <v>109</v>
      </c>
      <c r="AK94" s="13">
        <f t="shared" si="86"/>
        <v>7026.15</v>
      </c>
      <c r="AL94" s="13">
        <f t="shared" si="87"/>
        <v>8385.934288</v>
      </c>
      <c r="AM94" s="12">
        <f t="shared" si="88"/>
        <v>5631.040757</v>
      </c>
      <c r="AN94" s="13">
        <f t="shared" si="26"/>
        <v>6215.9</v>
      </c>
      <c r="AO94" s="21"/>
      <c r="AP94" s="21"/>
      <c r="AQ94" s="21"/>
      <c r="AR94" s="21"/>
      <c r="AS94" s="22">
        <f>IF(OR(INDICATOR!R94="", ISBLANK(B94), ISBLANK(B95)), "", IF(AND(INDICATOR!R94="OPEN", B95&gt;B94), IF(ABS((B95-B94)/B94)&gt;0.01, 1.25, 1), IF(AND(INDICATOR!R94="HEDGE", B95&lt;B94), IF(ABS((B95-B94)/B94)&gt;0.01, 1.25, 1), IF(AND(INDICATOR!R94="OPEN", B95&lt;B94), -ABS((B95-B94)/B94)*2, IF(AND(INDICATOR!R94="HEDGE", B95&gt;B94), -ABS((B95-B94)/B94)*2, IF(AND(INDICATOR!R94="MONITOR", B95&lt;&gt;B94), IF(ABS((B95-B94)/B94)&gt;0.01, 1, 0.75), 0))))))</f>
        <v>0.75</v>
      </c>
      <c r="AT94" s="23">
        <f t="shared" si="20"/>
        <v>94</v>
      </c>
    </row>
    <row r="95">
      <c r="A95" s="40">
        <v>45706.0</v>
      </c>
      <c r="B95" s="28">
        <v>8170.0</v>
      </c>
      <c r="C95" s="28">
        <v>8257.0</v>
      </c>
      <c r="D95" s="28">
        <v>8065.0</v>
      </c>
      <c r="E95" s="28">
        <v>5859.0</v>
      </c>
      <c r="F95" s="28">
        <v>42252.0</v>
      </c>
      <c r="G95" s="43">
        <v>0.4936</v>
      </c>
      <c r="H95" s="27">
        <v>97043.0</v>
      </c>
      <c r="I95" s="28">
        <v>-28998.0</v>
      </c>
      <c r="J95" s="29">
        <f t="shared" si="1"/>
        <v>8222.8</v>
      </c>
      <c r="K95" s="29">
        <f t="shared" si="2"/>
        <v>8205.2</v>
      </c>
      <c r="L95" s="29">
        <f t="shared" si="3"/>
        <v>8187.6</v>
      </c>
      <c r="M95" s="29">
        <f t="shared" si="4"/>
        <v>8164</v>
      </c>
      <c r="N95" s="29">
        <f t="shared" si="5"/>
        <v>8152.4</v>
      </c>
      <c r="O95" s="29">
        <f t="shared" si="6"/>
        <v>8134.8</v>
      </c>
      <c r="P95" s="30">
        <f t="shared" si="7"/>
        <v>8117.2</v>
      </c>
      <c r="Q95" s="29">
        <f t="shared" si="21"/>
        <v>8280.493188</v>
      </c>
      <c r="R95" s="30">
        <f t="shared" si="22"/>
        <v>8334.301879</v>
      </c>
      <c r="S95" s="31">
        <f t="shared" si="8"/>
        <v>-53.80869083</v>
      </c>
      <c r="T95" s="29">
        <f t="shared" si="25"/>
        <v>34.36924067</v>
      </c>
      <c r="U95" s="32">
        <f t="shared" si="9"/>
        <v>25.82417582</v>
      </c>
      <c r="V95" s="33">
        <f t="shared" si="10"/>
        <v>29.03311619</v>
      </c>
      <c r="W95" s="32">
        <f t="shared" si="23"/>
        <v>120.0666667</v>
      </c>
      <c r="X95" s="34">
        <f t="shared" si="11"/>
        <v>0.3837199041</v>
      </c>
      <c r="Y95" s="35">
        <f t="shared" si="12"/>
        <v>5</v>
      </c>
      <c r="Z95" s="29">
        <f t="shared" si="13"/>
        <v>0</v>
      </c>
      <c r="AA95" s="33">
        <f t="shared" ref="AA95:AB95" si="116">SUM(Y82:Y95)/14</f>
        <v>36.92857143</v>
      </c>
      <c r="AB95" s="33">
        <f t="shared" si="116"/>
        <v>106.0714286</v>
      </c>
      <c r="AC95" s="32">
        <f t="shared" si="31"/>
        <v>0.3481481481</v>
      </c>
      <c r="AD95" s="32">
        <f t="shared" si="32"/>
        <v>25.82417582</v>
      </c>
      <c r="AE95" s="32">
        <f t="shared" si="28"/>
        <v>29.94996426</v>
      </c>
      <c r="AF95" s="33">
        <f t="shared" si="29"/>
        <v>29.03311619</v>
      </c>
      <c r="AG95" s="36" t="str">
        <f t="shared" si="14"/>
        <v>Bullish</v>
      </c>
      <c r="AH95" s="37">
        <f t="shared" si="24"/>
        <v>0.0006123698714</v>
      </c>
      <c r="AI95" s="37">
        <f t="shared" si="15"/>
        <v>0.138667992</v>
      </c>
      <c r="AJ95" s="29">
        <f t="shared" si="16"/>
        <v>192</v>
      </c>
      <c r="AK95" s="30">
        <f t="shared" si="86"/>
        <v>6922.8</v>
      </c>
      <c r="AL95" s="30">
        <f t="shared" si="87"/>
        <v>8233.976967</v>
      </c>
      <c r="AM95" s="29">
        <f t="shared" si="88"/>
        <v>5577.560816</v>
      </c>
      <c r="AN95" s="30">
        <f t="shared" si="26"/>
        <v>6145.3</v>
      </c>
      <c r="AO95" s="36"/>
      <c r="AP95" s="36"/>
      <c r="AQ95" s="36"/>
      <c r="AR95" s="36"/>
      <c r="AS95" s="37">
        <f>IF(OR(INDICATOR!R95="", ISBLANK(B95), ISBLANK(B96)), "", IF(AND(INDICATOR!R95="OPEN", B96&gt;B95), IF(ABS((B96-B95)/B95)&gt;0.01, 1.25, 1), IF(AND(INDICATOR!R95="HEDGE", B96&lt;B95), IF(ABS((B96-B95)/B95)&gt;0.01, 1.25, 1), IF(AND(INDICATOR!R95="OPEN", B96&lt;B95), -ABS((B96-B95)/B95)*2, IF(AND(INDICATOR!R95="HEDGE", B96&gt;B95), -ABS((B96-B95)/B95)*2, IF(AND(INDICATOR!R95="MONITOR", B96&lt;&gt;B95), IF(ABS((B96-B95)/B95)&gt;0.01, 1, 0.75), 0))))))</f>
        <v>1</v>
      </c>
      <c r="AT95" s="38">
        <f t="shared" si="20"/>
        <v>95</v>
      </c>
    </row>
    <row r="96">
      <c r="A96" s="39">
        <v>45707.0</v>
      </c>
      <c r="B96" s="11">
        <v>8176.0</v>
      </c>
      <c r="C96" s="11">
        <v>8216.0</v>
      </c>
      <c r="D96" s="11">
        <v>8090.0</v>
      </c>
      <c r="E96" s="11">
        <v>4002.0</v>
      </c>
      <c r="F96" s="11">
        <v>42511.0</v>
      </c>
      <c r="G96" s="43">
        <v>0.4936</v>
      </c>
      <c r="H96" s="10">
        <v>97043.0</v>
      </c>
      <c r="I96" s="11">
        <v>-28998.0</v>
      </c>
      <c r="J96" s="12">
        <f t="shared" si="1"/>
        <v>8210.65</v>
      </c>
      <c r="K96" s="12">
        <f t="shared" si="2"/>
        <v>8199.1</v>
      </c>
      <c r="L96" s="12">
        <f t="shared" si="3"/>
        <v>8187.55</v>
      </c>
      <c r="M96" s="12">
        <f t="shared" si="4"/>
        <v>8160.666667</v>
      </c>
      <c r="N96" s="12">
        <f t="shared" si="5"/>
        <v>8164.45</v>
      </c>
      <c r="O96" s="12">
        <f t="shared" si="6"/>
        <v>8152.9</v>
      </c>
      <c r="P96" s="13">
        <f t="shared" si="7"/>
        <v>8141.35</v>
      </c>
      <c r="Q96" s="12">
        <f t="shared" si="21"/>
        <v>8264.417313</v>
      </c>
      <c r="R96" s="13">
        <f t="shared" si="22"/>
        <v>8322.575814</v>
      </c>
      <c r="S96" s="16">
        <f t="shared" si="8"/>
        <v>-58.15850081</v>
      </c>
      <c r="T96" s="12">
        <f t="shared" si="25"/>
        <v>15.86369237</v>
      </c>
      <c r="U96" s="17">
        <f t="shared" si="9"/>
        <v>31.0017783</v>
      </c>
      <c r="V96" s="18">
        <f t="shared" si="10"/>
        <v>30.10577708</v>
      </c>
      <c r="W96" s="17">
        <f t="shared" si="23"/>
        <v>183.2</v>
      </c>
      <c r="X96" s="20">
        <f t="shared" si="11"/>
        <v>0.3613509352</v>
      </c>
      <c r="Y96" s="14">
        <f t="shared" si="12"/>
        <v>6</v>
      </c>
      <c r="Z96" s="12">
        <f t="shared" si="13"/>
        <v>0</v>
      </c>
      <c r="AA96" s="18">
        <f t="shared" ref="AA96:AB96" si="117">SUM(Y83:Y96)/14</f>
        <v>37.35714286</v>
      </c>
      <c r="AB96" s="18">
        <f t="shared" si="117"/>
        <v>83.14285714</v>
      </c>
      <c r="AC96" s="17">
        <f t="shared" si="31"/>
        <v>0.4493127148</v>
      </c>
      <c r="AD96" s="17">
        <f t="shared" si="32"/>
        <v>31.0017783</v>
      </c>
      <c r="AE96" s="17">
        <f t="shared" si="28"/>
        <v>30.77480087</v>
      </c>
      <c r="AF96" s="18">
        <f t="shared" si="29"/>
        <v>30.10577708</v>
      </c>
      <c r="AG96" s="21" t="str">
        <f t="shared" si="14"/>
        <v>Bullish</v>
      </c>
      <c r="AH96" s="22">
        <f t="shared" si="24"/>
        <v>0.0007343941248</v>
      </c>
      <c r="AI96" s="22">
        <f t="shared" si="15"/>
        <v>0.09414034015</v>
      </c>
      <c r="AJ96" s="12">
        <f t="shared" si="16"/>
        <v>126</v>
      </c>
      <c r="AK96" s="13">
        <f t="shared" si="86"/>
        <v>6822.9</v>
      </c>
      <c r="AL96" s="13">
        <f t="shared" si="87"/>
        <v>8039.82381</v>
      </c>
      <c r="AM96" s="12">
        <f t="shared" si="88"/>
        <v>5574.362515</v>
      </c>
      <c r="AN96" s="13">
        <f t="shared" si="26"/>
        <v>6042.45</v>
      </c>
      <c r="AO96" s="21"/>
      <c r="AP96" s="21"/>
      <c r="AQ96" s="21"/>
      <c r="AR96" s="21"/>
      <c r="AS96" s="22">
        <f>IF(OR(INDICATOR!R96="", ISBLANK(B96), ISBLANK(B97)), "", IF(AND(INDICATOR!R96="OPEN", B97&gt;B96), IF(ABS((B97-B96)/B96)&gt;0.01, 1.25, 1), IF(AND(INDICATOR!R96="HEDGE", B97&lt;B96), IF(ABS((B97-B96)/B96)&gt;0.01, 1.25, 1), IF(AND(INDICATOR!R96="OPEN", B97&lt;B96), -ABS((B97-B96)/B96)*2, IF(AND(INDICATOR!R96="HEDGE", B97&gt;B96), -ABS((B97-B96)/B96)*2, IF(AND(INDICATOR!R96="MONITOR", B97&lt;&gt;B96), IF(ABS((B97-B96)/B96)&gt;0.01, 1, 0.75), 0))))))</f>
        <v>1</v>
      </c>
      <c r="AT96" s="23">
        <f t="shared" si="20"/>
        <v>96</v>
      </c>
    </row>
    <row r="97">
      <c r="A97" s="40">
        <v>45708.0</v>
      </c>
      <c r="B97" s="28">
        <v>8023.0</v>
      </c>
      <c r="C97" s="28">
        <v>8179.0</v>
      </c>
      <c r="D97" s="28">
        <v>8000.0</v>
      </c>
      <c r="E97" s="28">
        <v>6075.0</v>
      </c>
      <c r="F97" s="28">
        <v>43525.0</v>
      </c>
      <c r="G97" s="43">
        <v>0.4936</v>
      </c>
      <c r="H97" s="27">
        <v>97043.0</v>
      </c>
      <c r="I97" s="28">
        <v>-28998.0</v>
      </c>
      <c r="J97" s="29">
        <f t="shared" si="1"/>
        <v>8072.225</v>
      </c>
      <c r="K97" s="29">
        <f t="shared" si="2"/>
        <v>8055.816667</v>
      </c>
      <c r="L97" s="29">
        <f t="shared" si="3"/>
        <v>8039.408333</v>
      </c>
      <c r="M97" s="29">
        <f t="shared" si="4"/>
        <v>8067.333333</v>
      </c>
      <c r="N97" s="29">
        <f t="shared" si="5"/>
        <v>8006.591667</v>
      </c>
      <c r="O97" s="29">
        <f t="shared" si="6"/>
        <v>7990.183333</v>
      </c>
      <c r="P97" s="30">
        <f t="shared" si="7"/>
        <v>7973.775</v>
      </c>
      <c r="Q97" s="29">
        <f t="shared" si="21"/>
        <v>8227.276188</v>
      </c>
      <c r="R97" s="30">
        <f t="shared" si="22"/>
        <v>8300.385013</v>
      </c>
      <c r="S97" s="31">
        <f t="shared" si="8"/>
        <v>-73.10882486</v>
      </c>
      <c r="T97" s="29">
        <f t="shared" si="25"/>
        <v>-1.930811075</v>
      </c>
      <c r="U97" s="32">
        <f t="shared" si="9"/>
        <v>30.46010483</v>
      </c>
      <c r="V97" s="33">
        <f t="shared" si="10"/>
        <v>27.82241335</v>
      </c>
      <c r="W97" s="32">
        <f t="shared" si="23"/>
        <v>133.0666667</v>
      </c>
      <c r="X97" s="34">
        <f t="shared" si="11"/>
        <v>0.3225181327</v>
      </c>
      <c r="Y97" s="35">
        <f t="shared" si="12"/>
        <v>0</v>
      </c>
      <c r="Z97" s="29">
        <f t="shared" si="13"/>
        <v>153</v>
      </c>
      <c r="AA97" s="33">
        <f t="shared" ref="AA97:AB97" si="118">SUM(Y84:Y97)/14</f>
        <v>37.35714286</v>
      </c>
      <c r="AB97" s="33">
        <f t="shared" si="118"/>
        <v>85.28571429</v>
      </c>
      <c r="AC97" s="32">
        <f t="shared" si="31"/>
        <v>0.4380234506</v>
      </c>
      <c r="AD97" s="32">
        <f t="shared" si="32"/>
        <v>30.46010483</v>
      </c>
      <c r="AE97" s="32">
        <f t="shared" si="28"/>
        <v>22.74247492</v>
      </c>
      <c r="AF97" s="33">
        <f t="shared" si="29"/>
        <v>27.82241335</v>
      </c>
      <c r="AG97" s="36" t="str">
        <f t="shared" si="14"/>
        <v>Bearish</v>
      </c>
      <c r="AH97" s="37">
        <f t="shared" si="24"/>
        <v>-0.01871330724</v>
      </c>
      <c r="AI97" s="37">
        <f t="shared" si="15"/>
        <v>0.1395749569</v>
      </c>
      <c r="AJ97" s="29">
        <f t="shared" si="16"/>
        <v>179</v>
      </c>
      <c r="AK97" s="30">
        <f t="shared" si="86"/>
        <v>6725.8</v>
      </c>
      <c r="AL97" s="30">
        <f t="shared" si="87"/>
        <v>7796.488862</v>
      </c>
      <c r="AM97" s="29">
        <f t="shared" si="88"/>
        <v>5627.296405</v>
      </c>
      <c r="AN97" s="30">
        <f t="shared" si="26"/>
        <v>5926.05</v>
      </c>
      <c r="AO97" s="36"/>
      <c r="AP97" s="36"/>
      <c r="AQ97" s="36"/>
      <c r="AR97" s="36"/>
      <c r="AS97" s="37">
        <f>IF(OR(INDICATOR!R97="", ISBLANK(B97), ISBLANK(B98)), "", IF(AND(INDICATOR!R97="OPEN", B98&gt;B97), IF(ABS((B98-B97)/B97)&gt;0.01, 1.25, 1), IF(AND(INDICATOR!R97="HEDGE", B98&lt;B97), IF(ABS((B98-B97)/B97)&gt;0.01, 1.25, 1), IF(AND(INDICATOR!R97="OPEN", B98&lt;B97), -ABS((B98-B97)/B97)*2, IF(AND(INDICATOR!R97="HEDGE", B98&gt;B97), -ABS((B98-B97)/B97)*2, IF(AND(INDICATOR!R97="MONITOR", B98&lt;&gt;B97), IF(ABS((B98-B97)/B97)&gt;0.01, 1, 0.75), 0))))))</f>
        <v>-0.1543063692</v>
      </c>
      <c r="AT97" s="38">
        <f t="shared" si="20"/>
        <v>97</v>
      </c>
    </row>
    <row r="98">
      <c r="A98" s="39">
        <v>45709.0</v>
      </c>
      <c r="B98" s="11">
        <v>7404.0</v>
      </c>
      <c r="C98" s="11">
        <v>8068.0</v>
      </c>
      <c r="D98" s="11">
        <v>7391.0</v>
      </c>
      <c r="E98" s="11">
        <v>13437.0</v>
      </c>
      <c r="F98" s="11">
        <v>45445.0</v>
      </c>
      <c r="G98" s="43">
        <v>0.4936</v>
      </c>
      <c r="H98" s="10">
        <v>97043.0</v>
      </c>
      <c r="I98" s="11">
        <v>-28998.0</v>
      </c>
      <c r="J98" s="12">
        <f t="shared" si="1"/>
        <v>7590.175</v>
      </c>
      <c r="K98" s="12">
        <f t="shared" si="2"/>
        <v>7528.116667</v>
      </c>
      <c r="L98" s="12">
        <f t="shared" si="3"/>
        <v>7466.058333</v>
      </c>
      <c r="M98" s="12">
        <f t="shared" si="4"/>
        <v>7621</v>
      </c>
      <c r="N98" s="12">
        <f t="shared" si="5"/>
        <v>7341.941667</v>
      </c>
      <c r="O98" s="12">
        <f t="shared" si="6"/>
        <v>7279.883333</v>
      </c>
      <c r="P98" s="13">
        <f t="shared" si="7"/>
        <v>7217.825</v>
      </c>
      <c r="Q98" s="12">
        <f t="shared" si="21"/>
        <v>8100.618313</v>
      </c>
      <c r="R98" s="13">
        <f t="shared" si="22"/>
        <v>8233.986123</v>
      </c>
      <c r="S98" s="16">
        <f t="shared" si="8"/>
        <v>-133.3678101</v>
      </c>
      <c r="T98" s="12">
        <f t="shared" si="25"/>
        <v>-28.21821088</v>
      </c>
      <c r="U98" s="17">
        <f t="shared" si="9"/>
        <v>20.16732717</v>
      </c>
      <c r="V98" s="18">
        <f t="shared" si="10"/>
        <v>8.167965953</v>
      </c>
      <c r="W98" s="17">
        <f t="shared" si="23"/>
        <v>245.4</v>
      </c>
      <c r="X98" s="20">
        <f t="shared" si="11"/>
        <v>0.2774900443</v>
      </c>
      <c r="Y98" s="14">
        <f t="shared" si="12"/>
        <v>0</v>
      </c>
      <c r="Z98" s="12">
        <f t="shared" si="13"/>
        <v>619</v>
      </c>
      <c r="AA98" s="18">
        <f t="shared" ref="AA98:AB98" si="119">SUM(Y85:Y98)/14</f>
        <v>32.71428571</v>
      </c>
      <c r="AB98" s="18">
        <f t="shared" si="119"/>
        <v>129.5</v>
      </c>
      <c r="AC98" s="17">
        <f t="shared" si="31"/>
        <v>0.2526199669</v>
      </c>
      <c r="AD98" s="17">
        <f t="shared" si="32"/>
        <v>20.16732717</v>
      </c>
      <c r="AE98" s="17">
        <f t="shared" si="28"/>
        <v>-29.01337793</v>
      </c>
      <c r="AF98" s="18">
        <f t="shared" si="29"/>
        <v>8.167965953</v>
      </c>
      <c r="AG98" s="21" t="str">
        <f t="shared" si="14"/>
        <v>Bearish</v>
      </c>
      <c r="AH98" s="22">
        <f t="shared" si="24"/>
        <v>-0.07715318459</v>
      </c>
      <c r="AI98" s="22">
        <f t="shared" si="15"/>
        <v>0.295676092</v>
      </c>
      <c r="AJ98" s="12">
        <f t="shared" si="16"/>
        <v>677</v>
      </c>
      <c r="AK98" s="13">
        <f t="shared" si="86"/>
        <v>6636.35</v>
      </c>
      <c r="AL98" s="13">
        <f t="shared" si="87"/>
        <v>7545.303965</v>
      </c>
      <c r="AM98" s="12">
        <f t="shared" si="88"/>
        <v>5703.782909</v>
      </c>
      <c r="AN98" s="13">
        <f t="shared" si="26"/>
        <v>5835.35</v>
      </c>
      <c r="AO98" s="21"/>
      <c r="AP98" s="21"/>
      <c r="AQ98" s="21"/>
      <c r="AR98" s="21"/>
      <c r="AS98" s="22">
        <f>IF(OR(INDICATOR!R98="", ISBLANK(B98), ISBLANK(B99)), "", IF(AND(INDICATOR!R98="OPEN", B99&gt;B98), IF(ABS((B99-B98)/B98)&gt;0.01, 1.25, 1), IF(AND(INDICATOR!R98="HEDGE", B99&lt;B98), IF(ABS((B99-B98)/B98)&gt;0.01, 1.25, 1), IF(AND(INDICATOR!R98="OPEN", B99&lt;B98), -ABS((B99-B98)/B98)*2, IF(AND(INDICATOR!R98="HEDGE", B99&gt;B98), -ABS((B99-B98)/B98)*2, IF(AND(INDICATOR!R98="MONITOR", B99&lt;&gt;B98), IF(ABS((B99-B98)/B98)&gt;0.01, 1, 0.75), 0))))))</f>
        <v>-0.141815235</v>
      </c>
      <c r="AT98" s="23">
        <f t="shared" si="20"/>
        <v>98</v>
      </c>
    </row>
    <row r="99">
      <c r="A99" s="40">
        <v>45712.0</v>
      </c>
      <c r="B99" s="28">
        <v>6879.0</v>
      </c>
      <c r="C99" s="28">
        <v>7619.0</v>
      </c>
      <c r="D99" s="28">
        <v>6686.0</v>
      </c>
      <c r="E99" s="28">
        <v>11978.0</v>
      </c>
      <c r="F99" s="28">
        <v>44636.0</v>
      </c>
      <c r="G99" s="43">
        <v>0.4936</v>
      </c>
      <c r="H99" s="27">
        <v>100375.0</v>
      </c>
      <c r="I99" s="28">
        <v>-28998.0</v>
      </c>
      <c r="J99" s="29">
        <f t="shared" si="1"/>
        <v>7135.575</v>
      </c>
      <c r="K99" s="29">
        <f t="shared" si="2"/>
        <v>7050.05</v>
      </c>
      <c r="L99" s="29">
        <f t="shared" si="3"/>
        <v>6964.525</v>
      </c>
      <c r="M99" s="29">
        <f t="shared" si="4"/>
        <v>7061.333333</v>
      </c>
      <c r="N99" s="29">
        <f t="shared" si="5"/>
        <v>6793.475</v>
      </c>
      <c r="O99" s="29">
        <f t="shared" si="6"/>
        <v>6707.95</v>
      </c>
      <c r="P99" s="30">
        <f t="shared" si="7"/>
        <v>6622.425</v>
      </c>
      <c r="Q99" s="29">
        <f t="shared" si="21"/>
        <v>7912.677034</v>
      </c>
      <c r="R99" s="30">
        <f t="shared" si="22"/>
        <v>8133.61678</v>
      </c>
      <c r="S99" s="31">
        <f t="shared" si="8"/>
        <v>-220.9397465</v>
      </c>
      <c r="T99" s="29">
        <f t="shared" si="25"/>
        <v>-66.76251801</v>
      </c>
      <c r="U99" s="32">
        <f t="shared" si="9"/>
        <v>16.77041377</v>
      </c>
      <c r="V99" s="33">
        <f t="shared" si="10"/>
        <v>-13.90114299</v>
      </c>
      <c r="W99" s="32">
        <f t="shared" si="23"/>
        <v>711.1333333</v>
      </c>
      <c r="X99" s="34">
        <f t="shared" si="11"/>
        <v>0.2678285345</v>
      </c>
      <c r="Y99" s="35">
        <f t="shared" si="12"/>
        <v>0</v>
      </c>
      <c r="Z99" s="29">
        <f t="shared" si="13"/>
        <v>525</v>
      </c>
      <c r="AA99" s="33">
        <f t="shared" ref="AA99:AB99" si="120">SUM(Y86:Y99)/14</f>
        <v>32.71428571</v>
      </c>
      <c r="AB99" s="33">
        <f t="shared" si="120"/>
        <v>162.3571429</v>
      </c>
      <c r="AC99" s="32">
        <f t="shared" si="31"/>
        <v>0.2014958205</v>
      </c>
      <c r="AD99" s="32">
        <f t="shared" si="32"/>
        <v>16.77041377</v>
      </c>
      <c r="AE99" s="32">
        <f t="shared" si="28"/>
        <v>-35.43252595</v>
      </c>
      <c r="AF99" s="33">
        <f t="shared" si="29"/>
        <v>-13.90114299</v>
      </c>
      <c r="AG99" s="36" t="str">
        <f t="shared" si="14"/>
        <v>Bearish</v>
      </c>
      <c r="AH99" s="37">
        <f t="shared" si="24"/>
        <v>-0.0709076175</v>
      </c>
      <c r="AI99" s="37">
        <f t="shared" si="15"/>
        <v>0.2683484183</v>
      </c>
      <c r="AJ99" s="29">
        <f t="shared" si="16"/>
        <v>933</v>
      </c>
      <c r="AK99" s="30">
        <f t="shared" si="86"/>
        <v>6569.75</v>
      </c>
      <c r="AL99" s="30">
        <f t="shared" si="87"/>
        <v>7438.25213</v>
      </c>
      <c r="AM99" s="29">
        <f t="shared" si="88"/>
        <v>5678.685616</v>
      </c>
      <c r="AN99" s="30">
        <f t="shared" si="26"/>
        <v>5734.75</v>
      </c>
      <c r="AO99" s="36"/>
      <c r="AP99" s="36"/>
      <c r="AQ99" s="36"/>
      <c r="AR99" s="36"/>
      <c r="AS99" s="37">
        <f>IF(OR(INDICATOR!R99="", ISBLANK(B99), ISBLANK(B100)), "", IF(AND(INDICATOR!R99="OPEN", B100&gt;B99), IF(ABS((B100-B99)/B99)&gt;0.01, 1.25, 1), IF(AND(INDICATOR!R99="HEDGE", B100&lt;B99), IF(ABS((B100-B99)/B99)&gt;0.01, 1.25, 1), IF(AND(INDICATOR!R99="OPEN", B100&lt;B99), -ABS((B100-B99)/B99)*2, IF(AND(INDICATOR!R99="HEDGE", B100&gt;B99), -ABS((B100-B99)/B99)*2, IF(AND(INDICATOR!R99="MONITOR", B100&lt;&gt;B99), IF(ABS((B100-B99)/B99)&gt;0.01, 1, 0.75), 0))))))</f>
        <v>1.25</v>
      </c>
      <c r="AT99" s="38">
        <f t="shared" si="20"/>
        <v>99</v>
      </c>
    </row>
    <row r="100">
      <c r="A100" s="39">
        <v>45713.0</v>
      </c>
      <c r="B100" s="11">
        <v>7101.0</v>
      </c>
      <c r="C100" s="11">
        <v>7117.0</v>
      </c>
      <c r="D100" s="11">
        <v>6771.0</v>
      </c>
      <c r="E100" s="11">
        <v>10659.0</v>
      </c>
      <c r="F100" s="11">
        <v>43877.0</v>
      </c>
      <c r="G100" s="43">
        <v>0.4936</v>
      </c>
      <c r="H100" s="10">
        <v>100375.0</v>
      </c>
      <c r="I100" s="11">
        <v>-21441.0</v>
      </c>
      <c r="J100" s="12">
        <f t="shared" si="1"/>
        <v>7196.15</v>
      </c>
      <c r="K100" s="12">
        <f t="shared" si="2"/>
        <v>7164.433333</v>
      </c>
      <c r="L100" s="12">
        <f t="shared" si="3"/>
        <v>7132.716667</v>
      </c>
      <c r="M100" s="12">
        <f t="shared" si="4"/>
        <v>6996.333333</v>
      </c>
      <c r="N100" s="12">
        <f t="shared" si="5"/>
        <v>7069.283333</v>
      </c>
      <c r="O100" s="12">
        <f t="shared" si="6"/>
        <v>7037.566667</v>
      </c>
      <c r="P100" s="13">
        <f t="shared" si="7"/>
        <v>7005.85</v>
      </c>
      <c r="Q100" s="12">
        <f t="shared" si="21"/>
        <v>7787.803644</v>
      </c>
      <c r="R100" s="13">
        <f t="shared" si="22"/>
        <v>8057.126649</v>
      </c>
      <c r="S100" s="16">
        <f t="shared" si="8"/>
        <v>-269.3230045</v>
      </c>
      <c r="T100" s="12">
        <f t="shared" si="25"/>
        <v>-107.2746153</v>
      </c>
      <c r="U100" s="17">
        <f t="shared" si="9"/>
        <v>25.55430289</v>
      </c>
      <c r="V100" s="18">
        <f t="shared" si="10"/>
        <v>-14.79273521</v>
      </c>
      <c r="W100" s="17">
        <f t="shared" si="23"/>
        <v>854.7333333</v>
      </c>
      <c r="X100" s="20">
        <f t="shared" si="11"/>
        <v>0.2673146536</v>
      </c>
      <c r="Y100" s="14">
        <f t="shared" si="12"/>
        <v>222</v>
      </c>
      <c r="Z100" s="12">
        <f t="shared" si="13"/>
        <v>0</v>
      </c>
      <c r="AA100" s="18">
        <f t="shared" ref="AA100:AB100" si="121">SUM(Y87:Y100)/14</f>
        <v>48.57142857</v>
      </c>
      <c r="AB100" s="18">
        <f t="shared" si="121"/>
        <v>141.5</v>
      </c>
      <c r="AC100" s="17">
        <f t="shared" si="31"/>
        <v>0.3432609793</v>
      </c>
      <c r="AD100" s="17">
        <f t="shared" si="32"/>
        <v>25.55430289</v>
      </c>
      <c r="AE100" s="17">
        <f t="shared" si="28"/>
        <v>20.06769826</v>
      </c>
      <c r="AF100" s="18">
        <f t="shared" si="29"/>
        <v>-14.79273521</v>
      </c>
      <c r="AG100" s="21" t="str">
        <f t="shared" si="14"/>
        <v>Bullish</v>
      </c>
      <c r="AH100" s="22">
        <f t="shared" si="24"/>
        <v>0.03227213258</v>
      </c>
      <c r="AI100" s="22">
        <f t="shared" si="15"/>
        <v>0.2429290972</v>
      </c>
      <c r="AJ100" s="12">
        <f t="shared" si="16"/>
        <v>346</v>
      </c>
      <c r="AK100" s="13">
        <f t="shared" si="86"/>
        <v>6541.55</v>
      </c>
      <c r="AL100" s="13">
        <f t="shared" si="87"/>
        <v>7404.664934</v>
      </c>
      <c r="AM100" s="12">
        <f t="shared" si="88"/>
        <v>5656.012762</v>
      </c>
      <c r="AN100" s="13">
        <f t="shared" si="26"/>
        <v>5635</v>
      </c>
      <c r="AO100" s="21"/>
      <c r="AP100" s="21"/>
      <c r="AQ100" s="21"/>
      <c r="AR100" s="21"/>
      <c r="AS100" s="22">
        <f>IF(OR(INDICATOR!R100="", ISBLANK(B100), ISBLANK(B101)), "", IF(AND(INDICATOR!R100="OPEN", B101&gt;B100), IF(ABS((B101-B100)/B100)&gt;0.01, 1.25, 1), IF(AND(INDICATOR!R100="HEDGE", B101&lt;B100), IF(ABS((B101-B100)/B100)&gt;0.01, 1.25, 1), IF(AND(INDICATOR!R100="OPEN", B101&lt;B100), -ABS((B101-B100)/B100)*2, IF(AND(INDICATOR!R100="HEDGE", B101&gt;B100), -ABS((B101-B100)/B100)*2, IF(AND(INDICATOR!R100="MONITOR", B101&lt;&gt;B100), IF(ABS((B101-B100)/B100)&gt;0.01, 1, 0.75), 0))))))</f>
        <v>1</v>
      </c>
      <c r="AT100" s="23">
        <f t="shared" si="20"/>
        <v>100</v>
      </c>
    </row>
    <row r="101">
      <c r="A101" s="40">
        <v>45714.0</v>
      </c>
      <c r="B101" s="28">
        <v>7451.0</v>
      </c>
      <c r="C101" s="28">
        <v>7500.0</v>
      </c>
      <c r="D101" s="28">
        <v>7056.0</v>
      </c>
      <c r="E101" s="28">
        <v>8016.0</v>
      </c>
      <c r="F101" s="28">
        <v>44528.0</v>
      </c>
      <c r="G101" s="43">
        <v>0.4936</v>
      </c>
      <c r="H101" s="27">
        <v>100375.0</v>
      </c>
      <c r="I101" s="28">
        <v>-21441.0</v>
      </c>
      <c r="J101" s="29">
        <f t="shared" si="1"/>
        <v>7573.1</v>
      </c>
      <c r="K101" s="29">
        <f t="shared" si="2"/>
        <v>7532.4</v>
      </c>
      <c r="L101" s="29">
        <f t="shared" si="3"/>
        <v>7491.7</v>
      </c>
      <c r="M101" s="29">
        <f t="shared" si="4"/>
        <v>7335.666667</v>
      </c>
      <c r="N101" s="29">
        <f t="shared" si="5"/>
        <v>7410.3</v>
      </c>
      <c r="O101" s="29">
        <f t="shared" si="6"/>
        <v>7369.6</v>
      </c>
      <c r="P101" s="30">
        <f t="shared" si="7"/>
        <v>7328.9</v>
      </c>
      <c r="Q101" s="29">
        <f t="shared" si="21"/>
        <v>7735.987699</v>
      </c>
      <c r="R101" s="30">
        <f t="shared" si="22"/>
        <v>8012.228378</v>
      </c>
      <c r="S101" s="31">
        <f t="shared" si="8"/>
        <v>-276.2406795</v>
      </c>
      <c r="T101" s="29">
        <f t="shared" si="25"/>
        <v>-141.0678281</v>
      </c>
      <c r="U101" s="32">
        <f t="shared" si="9"/>
        <v>37.48180495</v>
      </c>
      <c r="V101" s="33">
        <f t="shared" si="10"/>
        <v>9.533563183</v>
      </c>
      <c r="W101" s="32">
        <f t="shared" si="23"/>
        <v>359.0666667</v>
      </c>
      <c r="X101" s="34">
        <f t="shared" si="11"/>
        <v>0.2607872702</v>
      </c>
      <c r="Y101" s="35">
        <f t="shared" si="12"/>
        <v>350</v>
      </c>
      <c r="Z101" s="29">
        <f t="shared" si="13"/>
        <v>0</v>
      </c>
      <c r="AA101" s="33">
        <f t="shared" ref="AA101:AB101" si="122">SUM(Y88:Y101)/14</f>
        <v>73.57142857</v>
      </c>
      <c r="AB101" s="33">
        <f t="shared" si="122"/>
        <v>122.7142857</v>
      </c>
      <c r="AC101" s="32">
        <f t="shared" si="31"/>
        <v>0.5995343423</v>
      </c>
      <c r="AD101" s="32">
        <f t="shared" si="32"/>
        <v>37.48180495</v>
      </c>
      <c r="AE101" s="32">
        <f t="shared" si="28"/>
        <v>43.96551724</v>
      </c>
      <c r="AF101" s="33">
        <f t="shared" si="29"/>
        <v>9.533563183</v>
      </c>
      <c r="AG101" s="36" t="str">
        <f t="shared" si="14"/>
        <v>Bullish</v>
      </c>
      <c r="AH101" s="37">
        <f t="shared" si="24"/>
        <v>0.04928883256</v>
      </c>
      <c r="AI101" s="37">
        <f t="shared" si="15"/>
        <v>0.1800215595</v>
      </c>
      <c r="AJ101" s="29">
        <f t="shared" si="16"/>
        <v>444</v>
      </c>
      <c r="AK101" s="30">
        <f t="shared" si="86"/>
        <v>6495.85</v>
      </c>
      <c r="AL101" s="30">
        <f t="shared" si="87"/>
        <v>7332.00651</v>
      </c>
      <c r="AM101" s="29">
        <f t="shared" si="88"/>
        <v>5637.971521</v>
      </c>
      <c r="AN101" s="30">
        <f t="shared" si="26"/>
        <v>5540.35</v>
      </c>
      <c r="AO101" s="36"/>
      <c r="AP101" s="36"/>
      <c r="AQ101" s="36"/>
      <c r="AR101" s="36"/>
      <c r="AS101" s="37">
        <f>IF(OR(INDICATOR!R101="", ISBLANK(B101), ISBLANK(B102)), "", IF(AND(INDICATOR!R101="OPEN", B102&gt;B101), IF(ABS((B102-B101)/B101)&gt;0.01, 1.25, 1), IF(AND(INDICATOR!R101="HEDGE", B102&lt;B101), IF(ABS((B102-B101)/B101)&gt;0.01, 1.25, 1), IF(AND(INDICATOR!R101="OPEN", B102&lt;B101), -ABS((B102-B101)/B101)*2, IF(AND(INDICATOR!R101="HEDGE", B102&gt;B101), -ABS((B102-B101)/B101)*2, IF(AND(INDICATOR!R101="MONITOR", B102&lt;&gt;B101), IF(ABS((B102-B101)/B101)&gt;0.01, 1, 0.75), 0))))))</f>
        <v>0.75</v>
      </c>
      <c r="AT101" s="38">
        <f t="shared" si="20"/>
        <v>101</v>
      </c>
    </row>
    <row r="102">
      <c r="A102" s="39">
        <v>45715.0</v>
      </c>
      <c r="B102" s="11">
        <v>7454.0</v>
      </c>
      <c r="C102" s="11">
        <v>7500.0</v>
      </c>
      <c r="D102" s="11">
        <v>7210.0</v>
      </c>
      <c r="E102" s="11">
        <v>5257.0</v>
      </c>
      <c r="F102" s="11">
        <v>44803.0</v>
      </c>
      <c r="G102" s="43">
        <v>0.4936</v>
      </c>
      <c r="H102" s="10">
        <v>100375.0</v>
      </c>
      <c r="I102" s="11">
        <v>-21441.0</v>
      </c>
      <c r="J102" s="12">
        <f t="shared" si="1"/>
        <v>7533.75</v>
      </c>
      <c r="K102" s="12">
        <f t="shared" si="2"/>
        <v>7507.166667</v>
      </c>
      <c r="L102" s="12">
        <f t="shared" si="3"/>
        <v>7480.583333</v>
      </c>
      <c r="M102" s="12">
        <f t="shared" si="4"/>
        <v>7388</v>
      </c>
      <c r="N102" s="12">
        <f t="shared" si="5"/>
        <v>7427.416667</v>
      </c>
      <c r="O102" s="12">
        <f t="shared" si="6"/>
        <v>7400.833333</v>
      </c>
      <c r="P102" s="13">
        <f t="shared" si="7"/>
        <v>7374.25</v>
      </c>
      <c r="Q102" s="12">
        <f t="shared" si="21"/>
        <v>7692.604976</v>
      </c>
      <c r="R102" s="13">
        <f t="shared" si="22"/>
        <v>7970.878128</v>
      </c>
      <c r="S102" s="16">
        <f t="shared" si="8"/>
        <v>-278.2731521</v>
      </c>
      <c r="T102" s="12">
        <f t="shared" si="25"/>
        <v>-168.5088929</v>
      </c>
      <c r="U102" s="17">
        <f t="shared" si="9"/>
        <v>38.71814093</v>
      </c>
      <c r="V102" s="18">
        <f t="shared" si="10"/>
        <v>36.2802278</v>
      </c>
      <c r="W102" s="17">
        <f t="shared" si="23"/>
        <v>423.4666667</v>
      </c>
      <c r="X102" s="20">
        <f t="shared" si="11"/>
        <v>0.2256628652</v>
      </c>
      <c r="Y102" s="14">
        <f t="shared" si="12"/>
        <v>3</v>
      </c>
      <c r="Z102" s="12">
        <f t="shared" si="13"/>
        <v>0</v>
      </c>
      <c r="AA102" s="18">
        <f t="shared" ref="AA102:AB102" si="123">SUM(Y89:Y102)/14</f>
        <v>73.78571429</v>
      </c>
      <c r="AB102" s="18">
        <f t="shared" si="123"/>
        <v>116.7857143</v>
      </c>
      <c r="AC102" s="17">
        <f t="shared" si="31"/>
        <v>0.6318042813</v>
      </c>
      <c r="AD102" s="17">
        <f t="shared" si="32"/>
        <v>38.71814093</v>
      </c>
      <c r="AE102" s="17">
        <f t="shared" si="28"/>
        <v>44.80746791</v>
      </c>
      <c r="AF102" s="18">
        <f t="shared" si="29"/>
        <v>36.2802278</v>
      </c>
      <c r="AG102" s="21" t="str">
        <f t="shared" si="14"/>
        <v>Bullish</v>
      </c>
      <c r="AH102" s="22">
        <f t="shared" si="24"/>
        <v>0.0004026305194</v>
      </c>
      <c r="AI102" s="22">
        <f t="shared" si="15"/>
        <v>0.1173358927</v>
      </c>
      <c r="AJ102" s="12">
        <f t="shared" si="16"/>
        <v>290</v>
      </c>
      <c r="AK102" s="13">
        <f t="shared" si="86"/>
        <v>6436.1</v>
      </c>
      <c r="AL102" s="13">
        <f t="shared" si="87"/>
        <v>7152.982668</v>
      </c>
      <c r="AM102" s="12">
        <f t="shared" si="88"/>
        <v>5700.593901</v>
      </c>
      <c r="AN102" s="13">
        <f t="shared" si="26"/>
        <v>5481</v>
      </c>
      <c r="AO102" s="21"/>
      <c r="AP102" s="21"/>
      <c r="AQ102" s="21"/>
      <c r="AR102" s="21"/>
      <c r="AS102" s="22">
        <f>IF(OR(INDICATOR!R102="", ISBLANK(B102), ISBLANK(B103)), "", IF(AND(INDICATOR!R102="OPEN", B103&gt;B102), IF(ABS((B103-B102)/B102)&gt;0.01, 1.25, 1), IF(AND(INDICATOR!R102="HEDGE", B103&lt;B102), IF(ABS((B103-B102)/B102)&gt;0.01, 1.25, 1), IF(AND(INDICATOR!R102="OPEN", B103&lt;B102), -ABS((B103-B102)/B102)*2, IF(AND(INDICATOR!R102="HEDGE", B103&gt;B102), -ABS((B103-B102)/B102)*2, IF(AND(INDICATOR!R102="MONITOR", B103&lt;&gt;B102), IF(ABS((B103-B102)/B102)&gt;0.01, 1, 0.75), 0))))))</f>
        <v>1</v>
      </c>
      <c r="AT102" s="23">
        <f t="shared" si="20"/>
        <v>102</v>
      </c>
    </row>
    <row r="103">
      <c r="A103" s="40">
        <v>45716.0</v>
      </c>
      <c r="B103" s="28">
        <v>7342.0</v>
      </c>
      <c r="C103" s="28">
        <v>7483.0</v>
      </c>
      <c r="D103" s="28">
        <v>7121.0</v>
      </c>
      <c r="E103" s="28">
        <v>9052.0</v>
      </c>
      <c r="F103" s="28">
        <v>43790.0</v>
      </c>
      <c r="G103" s="43">
        <v>0.4936</v>
      </c>
      <c r="H103" s="27">
        <v>101598.0</v>
      </c>
      <c r="I103" s="28">
        <v>-21441.0</v>
      </c>
      <c r="J103" s="29">
        <f t="shared" si="1"/>
        <v>7441.55</v>
      </c>
      <c r="K103" s="29">
        <f t="shared" si="2"/>
        <v>7408.366667</v>
      </c>
      <c r="L103" s="29">
        <f t="shared" si="3"/>
        <v>7375.183333</v>
      </c>
      <c r="M103" s="29">
        <f t="shared" si="4"/>
        <v>7315.333333</v>
      </c>
      <c r="N103" s="29">
        <f t="shared" si="5"/>
        <v>7308.816667</v>
      </c>
      <c r="O103" s="29">
        <f t="shared" si="6"/>
        <v>7275.633333</v>
      </c>
      <c r="P103" s="30">
        <f t="shared" si="7"/>
        <v>7242.45</v>
      </c>
      <c r="Q103" s="29">
        <f t="shared" si="21"/>
        <v>7638.665749</v>
      </c>
      <c r="R103" s="30">
        <f t="shared" si="22"/>
        <v>7924.294563</v>
      </c>
      <c r="S103" s="31">
        <f t="shared" si="8"/>
        <v>-285.6288141</v>
      </c>
      <c r="T103" s="29">
        <f t="shared" si="25"/>
        <v>-191.9328772</v>
      </c>
      <c r="U103" s="32">
        <f t="shared" si="9"/>
        <v>39.08437382</v>
      </c>
      <c r="V103" s="33">
        <f t="shared" si="10"/>
        <v>42.34867689</v>
      </c>
      <c r="W103" s="32">
        <f t="shared" si="23"/>
        <v>299.6</v>
      </c>
      <c r="X103" s="34">
        <f t="shared" si="11"/>
        <v>0.1755401579</v>
      </c>
      <c r="Y103" s="35">
        <f t="shared" si="12"/>
        <v>0</v>
      </c>
      <c r="Z103" s="29">
        <f t="shared" si="13"/>
        <v>112</v>
      </c>
      <c r="AA103" s="33">
        <f t="shared" ref="AA103:AB103" si="124">SUM(Y90:Y103)/14</f>
        <v>73.78571429</v>
      </c>
      <c r="AB103" s="33">
        <f t="shared" si="124"/>
        <v>115</v>
      </c>
      <c r="AC103" s="32">
        <f t="shared" si="31"/>
        <v>0.6416149068</v>
      </c>
      <c r="AD103" s="32">
        <f t="shared" si="32"/>
        <v>39.08437382</v>
      </c>
      <c r="AE103" s="32">
        <f t="shared" si="28"/>
        <v>38.27304551</v>
      </c>
      <c r="AF103" s="33">
        <f t="shared" si="29"/>
        <v>42.34867689</v>
      </c>
      <c r="AG103" s="36" t="str">
        <f t="shared" si="14"/>
        <v>Bullish</v>
      </c>
      <c r="AH103" s="37">
        <f t="shared" si="24"/>
        <v>-0.01502548967</v>
      </c>
      <c r="AI103" s="37">
        <f t="shared" si="15"/>
        <v>0.2067138616</v>
      </c>
      <c r="AJ103" s="29">
        <f t="shared" si="16"/>
        <v>362</v>
      </c>
      <c r="AK103" s="30">
        <f t="shared" si="86"/>
        <v>6371.65</v>
      </c>
      <c r="AL103" s="30">
        <f t="shared" si="87"/>
        <v>6923.719298</v>
      </c>
      <c r="AM103" s="29">
        <f t="shared" si="88"/>
        <v>5805.238851</v>
      </c>
      <c r="AN103" s="30">
        <f t="shared" si="26"/>
        <v>5433.45</v>
      </c>
      <c r="AO103" s="36"/>
      <c r="AP103" s="36"/>
      <c r="AQ103" s="36"/>
      <c r="AR103" s="36"/>
      <c r="AS103" s="37">
        <f>IF(OR(INDICATOR!R103="", ISBLANK(B103), ISBLANK(B104)), "", IF(AND(INDICATOR!R103="OPEN", B104&gt;B103), IF(ABS((B104-B103)/B103)&gt;0.01, 1.25, 1), IF(AND(INDICATOR!R103="HEDGE", B104&lt;B103), IF(ABS((B104-B103)/B103)&gt;0.01, 1.25, 1), IF(AND(INDICATOR!R103="OPEN", B104&lt;B103), -ABS((B104-B103)/B103)*2, IF(AND(INDICATOR!R103="HEDGE", B104&gt;B103), -ABS((B104-B103)/B103)*2, IF(AND(INDICATOR!R103="MONITOR", B104&lt;&gt;B103), IF(ABS((B104-B103)/B103)&gt;0.01, 1, 0.75), 0))))))</f>
        <v>1</v>
      </c>
      <c r="AT103" s="38">
        <f t="shared" si="20"/>
        <v>103</v>
      </c>
    </row>
    <row r="104">
      <c r="A104" s="39">
        <v>45719.0</v>
      </c>
      <c r="B104" s="11">
        <v>6567.0</v>
      </c>
      <c r="C104" s="11">
        <v>7340.0</v>
      </c>
      <c r="D104" s="11">
        <v>6522.0</v>
      </c>
      <c r="E104" s="11">
        <v>10206.0</v>
      </c>
      <c r="F104" s="11">
        <v>42996.0</v>
      </c>
      <c r="G104" s="43">
        <v>0.4936</v>
      </c>
      <c r="H104" s="10">
        <v>102468.0</v>
      </c>
      <c r="I104" s="11">
        <v>-21441.0</v>
      </c>
      <c r="J104" s="12">
        <f t="shared" si="1"/>
        <v>6791.95</v>
      </c>
      <c r="K104" s="12">
        <f t="shared" si="2"/>
        <v>6716.966667</v>
      </c>
      <c r="L104" s="12">
        <f t="shared" si="3"/>
        <v>6641.983333</v>
      </c>
      <c r="M104" s="12">
        <f t="shared" si="4"/>
        <v>6809.666667</v>
      </c>
      <c r="N104" s="12">
        <f t="shared" si="5"/>
        <v>6492.016667</v>
      </c>
      <c r="O104" s="12">
        <f t="shared" si="6"/>
        <v>6417.033333</v>
      </c>
      <c r="P104" s="13">
        <f t="shared" si="7"/>
        <v>6342.05</v>
      </c>
      <c r="Q104" s="12">
        <f t="shared" si="21"/>
        <v>7473.794095</v>
      </c>
      <c r="R104" s="13">
        <f t="shared" si="22"/>
        <v>7823.754225</v>
      </c>
      <c r="S104" s="16">
        <f t="shared" si="8"/>
        <v>-349.9601298</v>
      </c>
      <c r="T104" s="12">
        <f t="shared" si="25"/>
        <v>-223.5383277</v>
      </c>
      <c r="U104" s="17">
        <f t="shared" si="9"/>
        <v>24.88188976</v>
      </c>
      <c r="V104" s="18">
        <f t="shared" si="10"/>
        <v>25.37922987</v>
      </c>
      <c r="W104" s="17">
        <f t="shared" si="23"/>
        <v>423.0666667</v>
      </c>
      <c r="X104" s="20">
        <f t="shared" si="11"/>
        <v>0.1050355666</v>
      </c>
      <c r="Y104" s="14">
        <f t="shared" si="12"/>
        <v>0</v>
      </c>
      <c r="Z104" s="12">
        <f t="shared" si="13"/>
        <v>775</v>
      </c>
      <c r="AA104" s="18">
        <f t="shared" ref="AA104:AB104" si="125">SUM(Y91:Y104)/14</f>
        <v>56.42857143</v>
      </c>
      <c r="AB104" s="18">
        <f t="shared" si="125"/>
        <v>170.3571429</v>
      </c>
      <c r="AC104" s="17">
        <f t="shared" si="31"/>
        <v>0.3312368973</v>
      </c>
      <c r="AD104" s="17">
        <f t="shared" si="32"/>
        <v>24.88188976</v>
      </c>
      <c r="AE104" s="17">
        <f t="shared" si="28"/>
        <v>-6.942823804</v>
      </c>
      <c r="AF104" s="18">
        <f t="shared" si="29"/>
        <v>25.37922987</v>
      </c>
      <c r="AG104" s="21" t="str">
        <f t="shared" si="14"/>
        <v>Bearish</v>
      </c>
      <c r="AH104" s="22">
        <f t="shared" si="24"/>
        <v>-0.1055570689</v>
      </c>
      <c r="AI104" s="22">
        <f t="shared" si="15"/>
        <v>0.2373709182</v>
      </c>
      <c r="AJ104" s="12">
        <f t="shared" si="16"/>
        <v>820</v>
      </c>
      <c r="AK104" s="13">
        <f t="shared" si="86"/>
        <v>6317.5</v>
      </c>
      <c r="AL104" s="13">
        <f t="shared" si="87"/>
        <v>6645.026793</v>
      </c>
      <c r="AM104" s="12">
        <f t="shared" si="88"/>
        <v>5981.464601</v>
      </c>
      <c r="AN104" s="13">
        <f t="shared" si="26"/>
        <v>5371.2</v>
      </c>
      <c r="AO104" s="21"/>
      <c r="AP104" s="21"/>
      <c r="AQ104" s="21"/>
      <c r="AR104" s="21"/>
      <c r="AS104" s="22">
        <f>IF(OR(INDICATOR!R104="", ISBLANK(B104), ISBLANK(B105)), "", IF(AND(INDICATOR!R104="OPEN", B105&gt;B104), IF(ABS((B105-B104)/B104)&gt;0.01, 1.25, 1), IF(AND(INDICATOR!R104="HEDGE", B105&lt;B104), IF(ABS((B105-B104)/B104)&gt;0.01, 1.25, 1), IF(AND(INDICATOR!R104="OPEN", B105&lt;B104), -ABS((B105-B104)/B104)*2, IF(AND(INDICATOR!R104="HEDGE", B105&gt;B104), -ABS((B105-B104)/B104)*2, IF(AND(INDICATOR!R104="MONITOR", B105&lt;&gt;B104), IF(ABS((B105-B104)/B104)&gt;0.01, 1, 0.75), 0))))))</f>
        <v>1</v>
      </c>
      <c r="AT104" s="23">
        <f t="shared" si="20"/>
        <v>104</v>
      </c>
    </row>
    <row r="105">
      <c r="A105" s="40">
        <v>45720.0</v>
      </c>
      <c r="B105" s="28">
        <v>6599.0</v>
      </c>
      <c r="C105" s="28">
        <v>6776.0</v>
      </c>
      <c r="D105" s="28">
        <v>6181.0</v>
      </c>
      <c r="E105" s="28">
        <v>13637.0</v>
      </c>
      <c r="F105" s="28">
        <v>42589.0</v>
      </c>
      <c r="G105" s="43">
        <v>0.4936</v>
      </c>
      <c r="H105" s="27">
        <v>102468.0</v>
      </c>
      <c r="I105" s="28">
        <v>-17927.0</v>
      </c>
      <c r="J105" s="29">
        <f t="shared" si="1"/>
        <v>6762.625</v>
      </c>
      <c r="K105" s="29">
        <f t="shared" si="2"/>
        <v>6708.083333</v>
      </c>
      <c r="L105" s="29">
        <f t="shared" si="3"/>
        <v>6653.541667</v>
      </c>
      <c r="M105" s="29">
        <f t="shared" si="4"/>
        <v>6518.666667</v>
      </c>
      <c r="N105" s="29">
        <f t="shared" si="5"/>
        <v>6544.458333</v>
      </c>
      <c r="O105" s="29">
        <f t="shared" si="6"/>
        <v>6489.916667</v>
      </c>
      <c r="P105" s="30">
        <f t="shared" si="7"/>
        <v>6435.375</v>
      </c>
      <c r="Q105" s="29">
        <f t="shared" si="21"/>
        <v>7339.210388</v>
      </c>
      <c r="R105" s="30">
        <f t="shared" si="22"/>
        <v>7733.03169</v>
      </c>
      <c r="S105" s="31">
        <f t="shared" si="8"/>
        <v>-393.8213016</v>
      </c>
      <c r="T105" s="29">
        <f t="shared" si="25"/>
        <v>-257.5949225</v>
      </c>
      <c r="U105" s="32">
        <f t="shared" si="9"/>
        <v>26.14503817</v>
      </c>
      <c r="V105" s="33">
        <f t="shared" si="10"/>
        <v>11.8101094</v>
      </c>
      <c r="W105" s="32">
        <f t="shared" si="23"/>
        <v>790</v>
      </c>
      <c r="X105" s="34">
        <f t="shared" si="11"/>
        <v>0.09981915779</v>
      </c>
      <c r="Y105" s="35">
        <f t="shared" si="12"/>
        <v>32</v>
      </c>
      <c r="Z105" s="29">
        <f t="shared" si="13"/>
        <v>0</v>
      </c>
      <c r="AA105" s="33">
        <f t="shared" ref="AA105:AB105" si="126">SUM(Y92:Y105)/14</f>
        <v>58.71428571</v>
      </c>
      <c r="AB105" s="33">
        <f t="shared" si="126"/>
        <v>165.8571429</v>
      </c>
      <c r="AC105" s="32">
        <f t="shared" si="31"/>
        <v>0.354005168</v>
      </c>
      <c r="AD105" s="32">
        <f t="shared" si="32"/>
        <v>26.14503817</v>
      </c>
      <c r="AE105" s="32">
        <f t="shared" si="28"/>
        <v>4.100106496</v>
      </c>
      <c r="AF105" s="33">
        <f t="shared" si="29"/>
        <v>11.8101094</v>
      </c>
      <c r="AG105" s="36" t="str">
        <f t="shared" si="14"/>
        <v>Bullish</v>
      </c>
      <c r="AH105" s="37">
        <f t="shared" si="24"/>
        <v>0.004872849094</v>
      </c>
      <c r="AI105" s="37">
        <f t="shared" si="15"/>
        <v>0.3202000517</v>
      </c>
      <c r="AJ105" s="29">
        <f t="shared" si="16"/>
        <v>595</v>
      </c>
      <c r="AK105" s="30">
        <f t="shared" si="86"/>
        <v>6299.05</v>
      </c>
      <c r="AL105" s="30">
        <f t="shared" si="87"/>
        <v>6609.40172</v>
      </c>
      <c r="AM105" s="29">
        <f t="shared" si="88"/>
        <v>5980.635854</v>
      </c>
      <c r="AN105" s="30">
        <f t="shared" si="26"/>
        <v>5343.05</v>
      </c>
      <c r="AO105" s="36"/>
      <c r="AP105" s="36"/>
      <c r="AQ105" s="36"/>
      <c r="AR105" s="36"/>
      <c r="AS105" s="37">
        <f>IF(OR(INDICATOR!R105="", ISBLANK(B105), ISBLANK(B106)), "", IF(AND(INDICATOR!R105="OPEN", B106&gt;B105), IF(ABS((B106-B105)/B105)&gt;0.01, 1.25, 1), IF(AND(INDICATOR!R105="HEDGE", B106&lt;B105), IF(ABS((B106-B105)/B105)&gt;0.01, 1.25, 1), IF(AND(INDICATOR!R105="OPEN", B106&lt;B105), -ABS((B106-B105)/B105)*2, IF(AND(INDICATOR!R105="HEDGE", B106&gt;B105), -ABS((B106-B105)/B105)*2, IF(AND(INDICATOR!R105="MONITOR", B106&lt;&gt;B105), IF(ABS((B106-B105)/B105)&gt;0.01, 1, 0.75), 0))))))</f>
        <v>1</v>
      </c>
      <c r="AT105" s="38">
        <f t="shared" si="20"/>
        <v>105</v>
      </c>
    </row>
    <row r="106">
      <c r="A106" s="39">
        <v>45721.0</v>
      </c>
      <c r="B106" s="11">
        <v>6366.0</v>
      </c>
      <c r="C106" s="11">
        <v>6867.0</v>
      </c>
      <c r="D106" s="11">
        <v>6301.0</v>
      </c>
      <c r="E106" s="11">
        <v>7996.0</v>
      </c>
      <c r="F106" s="11">
        <v>41983.0</v>
      </c>
      <c r="G106" s="43">
        <v>0.4936</v>
      </c>
      <c r="H106" s="10">
        <v>102468.0</v>
      </c>
      <c r="I106" s="11">
        <v>-17927.0</v>
      </c>
      <c r="J106" s="12">
        <f t="shared" si="1"/>
        <v>6521.65</v>
      </c>
      <c r="K106" s="12">
        <f t="shared" si="2"/>
        <v>6469.766667</v>
      </c>
      <c r="L106" s="12">
        <f t="shared" si="3"/>
        <v>6417.883333</v>
      </c>
      <c r="M106" s="12">
        <f t="shared" si="4"/>
        <v>6511.333333</v>
      </c>
      <c r="N106" s="12">
        <f t="shared" si="5"/>
        <v>6314.116667</v>
      </c>
      <c r="O106" s="12">
        <f t="shared" si="6"/>
        <v>6262.233333</v>
      </c>
      <c r="P106" s="13">
        <f t="shared" si="7"/>
        <v>6210.35</v>
      </c>
      <c r="Q106" s="12">
        <f t="shared" si="21"/>
        <v>7189.485713</v>
      </c>
      <c r="R106" s="13">
        <f t="shared" si="22"/>
        <v>7631.770083</v>
      </c>
      <c r="S106" s="16">
        <f t="shared" si="8"/>
        <v>-442.28437</v>
      </c>
      <c r="T106" s="12">
        <f t="shared" si="25"/>
        <v>-294.532812</v>
      </c>
      <c r="U106" s="17">
        <f t="shared" si="9"/>
        <v>20.13129103</v>
      </c>
      <c r="V106" s="18">
        <f t="shared" si="10"/>
        <v>1.831457157</v>
      </c>
      <c r="W106" s="17">
        <f t="shared" si="23"/>
        <v>591.1333333</v>
      </c>
      <c r="X106" s="20">
        <f t="shared" si="11"/>
        <v>0.08971442232</v>
      </c>
      <c r="Y106" s="14">
        <f t="shared" si="12"/>
        <v>0</v>
      </c>
      <c r="Z106" s="12">
        <f t="shared" si="13"/>
        <v>233</v>
      </c>
      <c r="AA106" s="18">
        <f t="shared" ref="AA106:AB106" si="127">SUM(Y93:Y106)/14</f>
        <v>46</v>
      </c>
      <c r="AB106" s="18">
        <f t="shared" si="127"/>
        <v>182.5</v>
      </c>
      <c r="AC106" s="17">
        <f t="shared" si="31"/>
        <v>0.2520547945</v>
      </c>
      <c r="AD106" s="17">
        <f t="shared" si="32"/>
        <v>20.13129103</v>
      </c>
      <c r="AE106" s="17">
        <f t="shared" si="28"/>
        <v>8.337088779</v>
      </c>
      <c r="AF106" s="18">
        <f t="shared" si="29"/>
        <v>1.831457157</v>
      </c>
      <c r="AG106" s="21" t="str">
        <f t="shared" si="14"/>
        <v>Bearish</v>
      </c>
      <c r="AH106" s="22">
        <f t="shared" si="24"/>
        <v>-0.03530838006</v>
      </c>
      <c r="AI106" s="22">
        <f t="shared" si="15"/>
        <v>0.1904580425</v>
      </c>
      <c r="AJ106" s="12">
        <f t="shared" si="16"/>
        <v>566</v>
      </c>
      <c r="AK106" s="13">
        <f t="shared" si="86"/>
        <v>6284.15</v>
      </c>
      <c r="AL106" s="13">
        <f t="shared" si="87"/>
        <v>6562.424882</v>
      </c>
      <c r="AM106" s="12">
        <f t="shared" si="88"/>
        <v>5998.645995</v>
      </c>
      <c r="AN106" s="13">
        <f t="shared" si="26"/>
        <v>5350.25</v>
      </c>
      <c r="AO106" s="21"/>
      <c r="AP106" s="21"/>
      <c r="AQ106" s="21"/>
      <c r="AR106" s="21"/>
      <c r="AS106" s="22">
        <f>IF(OR(INDICATOR!R106="", ISBLANK(B106), ISBLANK(B107)), "", IF(AND(INDICATOR!R106="OPEN", B107&gt;B106), IF(ABS((B107-B106)/B106)&gt;0.01, 1.25, 1), IF(AND(INDICATOR!R106="HEDGE", B107&lt;B106), IF(ABS((B107-B106)/B106)&gt;0.01, 1.25, 1), IF(AND(INDICATOR!R106="OPEN", B107&lt;B106), -ABS((B107-B106)/B106)*2, IF(AND(INDICATOR!R106="HEDGE", B107&gt;B106), -ABS((B107-B106)/B106)*2, IF(AND(INDICATOR!R106="MONITOR", B107&lt;&gt;B106), IF(ABS((B107-B106)/B106)&gt;0.01, 1, 0.75), 0))))))</f>
        <v>1.25</v>
      </c>
      <c r="AT106" s="23">
        <f t="shared" si="20"/>
        <v>106</v>
      </c>
    </row>
    <row r="107">
      <c r="A107" s="40">
        <v>45722.0</v>
      </c>
      <c r="B107" s="28">
        <v>6443.0</v>
      </c>
      <c r="C107" s="28">
        <v>6550.0</v>
      </c>
      <c r="D107" s="28">
        <v>6229.0</v>
      </c>
      <c r="E107" s="28">
        <v>5680.0</v>
      </c>
      <c r="F107" s="28">
        <v>41562.0</v>
      </c>
      <c r="G107" s="43">
        <v>0.4936</v>
      </c>
      <c r="H107" s="27">
        <v>102468.0</v>
      </c>
      <c r="I107" s="28">
        <v>-17927.0</v>
      </c>
      <c r="J107" s="29">
        <f t="shared" si="1"/>
        <v>6531.275</v>
      </c>
      <c r="K107" s="29">
        <f t="shared" si="2"/>
        <v>6501.85</v>
      </c>
      <c r="L107" s="29">
        <f t="shared" si="3"/>
        <v>6472.425</v>
      </c>
      <c r="M107" s="29">
        <f t="shared" si="4"/>
        <v>6407.333333</v>
      </c>
      <c r="N107" s="29">
        <f t="shared" si="5"/>
        <v>6413.575</v>
      </c>
      <c r="O107" s="29">
        <f t="shared" si="6"/>
        <v>6384.15</v>
      </c>
      <c r="P107" s="30">
        <f t="shared" si="7"/>
        <v>6354.725</v>
      </c>
      <c r="Q107" s="29">
        <f t="shared" si="21"/>
        <v>7074.641757</v>
      </c>
      <c r="R107" s="30">
        <f t="shared" si="22"/>
        <v>7543.71304</v>
      </c>
      <c r="S107" s="31">
        <f t="shared" si="8"/>
        <v>-469.0712827</v>
      </c>
      <c r="T107" s="29">
        <f t="shared" si="25"/>
        <v>-329.4405061</v>
      </c>
      <c r="U107" s="32">
        <f t="shared" si="9"/>
        <v>22.9764181</v>
      </c>
      <c r="V107" s="33">
        <f t="shared" si="10"/>
        <v>8.081438533</v>
      </c>
      <c r="W107" s="32">
        <f t="shared" si="23"/>
        <v>533.3333333</v>
      </c>
      <c r="X107" s="34">
        <f t="shared" si="11"/>
        <v>0.1120972611</v>
      </c>
      <c r="Y107" s="35">
        <f t="shared" si="12"/>
        <v>77</v>
      </c>
      <c r="Z107" s="29">
        <f t="shared" si="13"/>
        <v>0</v>
      </c>
      <c r="AA107" s="33">
        <f t="shared" ref="AA107:AB107" si="128">SUM(Y94:Y107)/14</f>
        <v>51.5</v>
      </c>
      <c r="AB107" s="33">
        <f t="shared" si="128"/>
        <v>172.6428571</v>
      </c>
      <c r="AC107" s="32">
        <f t="shared" si="31"/>
        <v>0.2983036823</v>
      </c>
      <c r="AD107" s="32">
        <f t="shared" si="32"/>
        <v>22.9764181</v>
      </c>
      <c r="AE107" s="32">
        <f t="shared" si="28"/>
        <v>11.80712032</v>
      </c>
      <c r="AF107" s="33">
        <f t="shared" si="29"/>
        <v>8.081438533</v>
      </c>
      <c r="AG107" s="36" t="str">
        <f t="shared" si="14"/>
        <v>Bullish</v>
      </c>
      <c r="AH107" s="37">
        <f t="shared" si="24"/>
        <v>0.01209550738</v>
      </c>
      <c r="AI107" s="37">
        <f t="shared" si="15"/>
        <v>0.1366632982</v>
      </c>
      <c r="AJ107" s="29">
        <f t="shared" si="16"/>
        <v>321</v>
      </c>
      <c r="AK107" s="30">
        <f t="shared" si="86"/>
        <v>6304.35</v>
      </c>
      <c r="AL107" s="30">
        <f t="shared" si="87"/>
        <v>6653.169309</v>
      </c>
      <c r="AM107" s="29">
        <f t="shared" si="88"/>
        <v>5946.468941</v>
      </c>
      <c r="AN107" s="30">
        <f t="shared" si="26"/>
        <v>5344.947368</v>
      </c>
      <c r="AO107" s="36"/>
      <c r="AP107" s="36"/>
      <c r="AQ107" s="36"/>
      <c r="AR107" s="36"/>
      <c r="AS107" s="37">
        <f>IF(OR(INDICATOR!R107="", ISBLANK(B107), ISBLANK(B108)), "", IF(AND(INDICATOR!R107="OPEN", B108&gt;B107), IF(ABS((B108-B107)/B107)&gt;0.01, 1.25, 1), IF(AND(INDICATOR!R107="HEDGE", B108&lt;B107), IF(ABS((B108-B107)/B107)&gt;0.01, 1.25, 1), IF(AND(INDICATOR!R107="OPEN", B108&lt;B107), -ABS((B108-B107)/B107)*2, IF(AND(INDICATOR!R107="HEDGE", B108&gt;B107), -ABS((B108-B107)/B107)*2, IF(AND(INDICATOR!R107="MONITOR", B108&lt;&gt;B107), IF(ABS((B108-B107)/B107)&gt;0.01, 1, 0.75), 0))))))</f>
        <v>1</v>
      </c>
      <c r="AT107" s="38">
        <f t="shared" si="20"/>
        <v>107</v>
      </c>
    </row>
    <row r="108">
      <c r="A108" s="39">
        <v>45723.0</v>
      </c>
      <c r="B108" s="11">
        <v>6534.0</v>
      </c>
      <c r="C108" s="11">
        <v>6775.0</v>
      </c>
      <c r="D108" s="11">
        <v>6356.0</v>
      </c>
      <c r="E108" s="11">
        <v>6725.0</v>
      </c>
      <c r="F108" s="11">
        <v>41073.0</v>
      </c>
      <c r="G108" s="43">
        <v>0.4936</v>
      </c>
      <c r="H108" s="10">
        <v>103829.0</v>
      </c>
      <c r="I108" s="11">
        <v>-17927.0</v>
      </c>
      <c r="J108" s="12">
        <f t="shared" si="1"/>
        <v>6649.225</v>
      </c>
      <c r="K108" s="12">
        <f t="shared" si="2"/>
        <v>6610.816667</v>
      </c>
      <c r="L108" s="12">
        <f t="shared" si="3"/>
        <v>6572.408333</v>
      </c>
      <c r="M108" s="12">
        <f t="shared" si="4"/>
        <v>6555</v>
      </c>
      <c r="N108" s="12">
        <f t="shared" si="5"/>
        <v>6495.591667</v>
      </c>
      <c r="O108" s="12">
        <f t="shared" si="6"/>
        <v>6457.183333</v>
      </c>
      <c r="P108" s="13">
        <f t="shared" si="7"/>
        <v>6418.775</v>
      </c>
      <c r="Q108" s="12">
        <f t="shared" si="21"/>
        <v>6991.466102</v>
      </c>
      <c r="R108" s="13">
        <f t="shared" si="22"/>
        <v>7468.919481</v>
      </c>
      <c r="S108" s="16">
        <f t="shared" si="8"/>
        <v>-477.4533792</v>
      </c>
      <c r="T108" s="12">
        <f t="shared" si="25"/>
        <v>-359.0430807</v>
      </c>
      <c r="U108" s="17">
        <f t="shared" si="9"/>
        <v>24.53949422</v>
      </c>
      <c r="V108" s="18">
        <f t="shared" si="10"/>
        <v>12.38268756</v>
      </c>
      <c r="W108" s="17">
        <f t="shared" si="23"/>
        <v>334.0666667</v>
      </c>
      <c r="X108" s="20">
        <f t="shared" si="11"/>
        <v>0.1207129384</v>
      </c>
      <c r="Y108" s="14">
        <f t="shared" si="12"/>
        <v>91</v>
      </c>
      <c r="Z108" s="12">
        <f t="shared" si="13"/>
        <v>0</v>
      </c>
      <c r="AA108" s="18">
        <f t="shared" ref="AA108:AB108" si="129">SUM(Y95:Y108)/14</f>
        <v>56.14285714</v>
      </c>
      <c r="AB108" s="18">
        <f t="shared" si="129"/>
        <v>172.6428571</v>
      </c>
      <c r="AC108" s="17">
        <f t="shared" si="31"/>
        <v>0.3251965246</v>
      </c>
      <c r="AD108" s="17">
        <f t="shared" si="32"/>
        <v>24.53949422</v>
      </c>
      <c r="AE108" s="17">
        <f t="shared" si="28"/>
        <v>17.00385356</v>
      </c>
      <c r="AF108" s="18">
        <f t="shared" si="29"/>
        <v>12.38268756</v>
      </c>
      <c r="AG108" s="21" t="str">
        <f t="shared" si="14"/>
        <v>Bearish</v>
      </c>
      <c r="AH108" s="22">
        <f t="shared" si="24"/>
        <v>0.01412385535</v>
      </c>
      <c r="AI108" s="22">
        <f t="shared" si="15"/>
        <v>0.1637328659</v>
      </c>
      <c r="AJ108" s="12">
        <f t="shared" si="16"/>
        <v>419</v>
      </c>
      <c r="AK108" s="13">
        <f t="shared" si="86"/>
        <v>6314.8</v>
      </c>
      <c r="AL108" s="13">
        <f t="shared" si="87"/>
        <v>6691.051831</v>
      </c>
      <c r="AM108" s="12">
        <f t="shared" si="88"/>
        <v>5928.773767</v>
      </c>
      <c r="AN108" s="13">
        <f t="shared" si="26"/>
        <v>5330.294118</v>
      </c>
      <c r="AO108" s="21"/>
      <c r="AP108" s="21"/>
      <c r="AQ108" s="21"/>
      <c r="AR108" s="21"/>
      <c r="AS108" s="22">
        <f>IF(OR(INDICATOR!R108="", ISBLANK(B108), ISBLANK(B109)), "", IF(AND(INDICATOR!R108="OPEN", B109&gt;B108), IF(ABS((B109-B108)/B108)&gt;0.01, 1.25, 1), IF(AND(INDICATOR!R108="HEDGE", B109&lt;B108), IF(ABS((B109-B108)/B108)&gt;0.01, 1.25, 1), IF(AND(INDICATOR!R108="OPEN", B109&lt;B108), -ABS((B109-B108)/B108)*2, IF(AND(INDICATOR!R108="HEDGE", B109&gt;B108), -ABS((B109-B108)/B108)*2, IF(AND(INDICATOR!R108="MONITOR", B109&lt;&gt;B108), IF(ABS((B109-B108)/B108)&gt;0.01, 1, 0.75), 0))))))</f>
        <v>-0.0009182736455</v>
      </c>
      <c r="AT108" s="23">
        <f t="shared" si="20"/>
        <v>108</v>
      </c>
    </row>
    <row r="109">
      <c r="A109" s="40">
        <v>45726.0</v>
      </c>
      <c r="B109" s="28">
        <v>6531.0</v>
      </c>
      <c r="C109" s="28">
        <v>6600.0</v>
      </c>
      <c r="D109" s="28">
        <v>6182.0</v>
      </c>
      <c r="E109" s="28">
        <v>6465.0</v>
      </c>
      <c r="F109" s="28">
        <v>40720.0</v>
      </c>
      <c r="G109" s="43">
        <v>0.4936</v>
      </c>
      <c r="H109" s="27">
        <v>103829.0</v>
      </c>
      <c r="I109" s="28">
        <v>-17927.0</v>
      </c>
      <c r="J109" s="29">
        <f t="shared" si="1"/>
        <v>6645.95</v>
      </c>
      <c r="K109" s="29">
        <f t="shared" si="2"/>
        <v>6607.633333</v>
      </c>
      <c r="L109" s="29">
        <f t="shared" si="3"/>
        <v>6569.316667</v>
      </c>
      <c r="M109" s="29">
        <f t="shared" si="4"/>
        <v>6437.666667</v>
      </c>
      <c r="N109" s="29">
        <f t="shared" si="5"/>
        <v>6492.683333</v>
      </c>
      <c r="O109" s="29">
        <f t="shared" si="6"/>
        <v>6454.366667</v>
      </c>
      <c r="P109" s="30">
        <f t="shared" si="7"/>
        <v>6416.05</v>
      </c>
      <c r="Q109" s="29">
        <f t="shared" si="21"/>
        <v>6920.625163</v>
      </c>
      <c r="R109" s="30">
        <f t="shared" si="22"/>
        <v>7399.443964</v>
      </c>
      <c r="S109" s="31">
        <f t="shared" si="8"/>
        <v>-478.8188008</v>
      </c>
      <c r="T109" s="29">
        <f t="shared" si="25"/>
        <v>-382.9982248</v>
      </c>
      <c r="U109" s="32">
        <f t="shared" si="9"/>
        <v>24.39862543</v>
      </c>
      <c r="V109" s="33">
        <f t="shared" si="10"/>
        <v>15.22343959</v>
      </c>
      <c r="W109" s="32">
        <f t="shared" si="23"/>
        <v>418.8666667</v>
      </c>
      <c r="X109" s="34">
        <f t="shared" si="11"/>
        <v>0.1166236387</v>
      </c>
      <c r="Y109" s="35">
        <f t="shared" si="12"/>
        <v>0</v>
      </c>
      <c r="Z109" s="29">
        <f t="shared" si="13"/>
        <v>3</v>
      </c>
      <c r="AA109" s="33">
        <f t="shared" ref="AA109:AB109" si="130">SUM(Y96:Y109)/14</f>
        <v>55.78571429</v>
      </c>
      <c r="AB109" s="33">
        <f t="shared" si="130"/>
        <v>172.8571429</v>
      </c>
      <c r="AC109" s="32">
        <f t="shared" si="31"/>
        <v>0.3227272727</v>
      </c>
      <c r="AD109" s="32">
        <f t="shared" si="32"/>
        <v>24.39862543</v>
      </c>
      <c r="AE109" s="32">
        <f t="shared" si="28"/>
        <v>16.85934489</v>
      </c>
      <c r="AF109" s="33">
        <f t="shared" si="29"/>
        <v>15.22343959</v>
      </c>
      <c r="AG109" s="36" t="str">
        <f t="shared" si="14"/>
        <v>Bullish</v>
      </c>
      <c r="AH109" s="37">
        <f t="shared" si="24"/>
        <v>-0.0004591368228</v>
      </c>
      <c r="AI109" s="37">
        <f t="shared" si="15"/>
        <v>0.1587671906</v>
      </c>
      <c r="AJ109" s="29">
        <f t="shared" si="16"/>
        <v>418</v>
      </c>
      <c r="AK109" s="30">
        <f t="shared" si="86"/>
        <v>6305.2</v>
      </c>
      <c r="AL109" s="30">
        <f t="shared" si="87"/>
        <v>6668.15322</v>
      </c>
      <c r="AM109" s="29">
        <f t="shared" si="88"/>
        <v>5932.817853</v>
      </c>
      <c r="AN109" s="30">
        <f t="shared" si="26"/>
        <v>5335.466667</v>
      </c>
      <c r="AO109" s="36"/>
      <c r="AP109" s="36"/>
      <c r="AQ109" s="36"/>
      <c r="AR109" s="36"/>
      <c r="AS109" s="37">
        <f>IF(OR(INDICATOR!R109="", ISBLANK(B109), ISBLANK(B110)), "", IF(AND(INDICATOR!R109="OPEN", B110&gt;B109), IF(ABS((B110-B109)/B109)&gt;0.01, 1.25, 1), IF(AND(INDICATOR!R109="HEDGE", B110&lt;B109), IF(ABS((B110-B109)/B109)&gt;0.01, 1.25, 1), IF(AND(INDICATOR!R109="OPEN", B110&lt;B109), -ABS((B110-B109)/B109)*2, IF(AND(INDICATOR!R109="HEDGE", B110&gt;B109), -ABS((B110-B109)/B109)*2, IF(AND(INDICATOR!R109="MONITOR", B110&lt;&gt;B109), IF(ABS((B110-B109)/B109)&gt;0.01, 1, 0.75), 0))))))</f>
        <v>1</v>
      </c>
      <c r="AT109" s="38">
        <f t="shared" si="20"/>
        <v>109</v>
      </c>
    </row>
    <row r="110">
      <c r="A110" s="39">
        <v>45727.0</v>
      </c>
      <c r="B110" s="11">
        <v>6406.0</v>
      </c>
      <c r="C110" s="11">
        <v>6499.0</v>
      </c>
      <c r="D110" s="11">
        <v>6291.0</v>
      </c>
      <c r="E110" s="11">
        <v>6105.0</v>
      </c>
      <c r="F110" s="11">
        <v>40176.0</v>
      </c>
      <c r="G110" s="43">
        <v>0.4936</v>
      </c>
      <c r="H110" s="10">
        <v>103829.0</v>
      </c>
      <c r="I110" s="11">
        <v>-17130.0</v>
      </c>
      <c r="J110" s="12">
        <f t="shared" si="1"/>
        <v>6463.2</v>
      </c>
      <c r="K110" s="12">
        <f t="shared" si="2"/>
        <v>6444.133333</v>
      </c>
      <c r="L110" s="12">
        <f t="shared" si="3"/>
        <v>6425.066667</v>
      </c>
      <c r="M110" s="12">
        <f t="shared" si="4"/>
        <v>6398.666667</v>
      </c>
      <c r="N110" s="12">
        <f t="shared" si="5"/>
        <v>6386.933333</v>
      </c>
      <c r="O110" s="12">
        <f t="shared" si="6"/>
        <v>6367.866667</v>
      </c>
      <c r="P110" s="13">
        <f t="shared" si="7"/>
        <v>6348.8</v>
      </c>
      <c r="Q110" s="12">
        <f t="shared" si="21"/>
        <v>6841.452061</v>
      </c>
      <c r="R110" s="13">
        <f t="shared" si="22"/>
        <v>7325.855523</v>
      </c>
      <c r="S110" s="16">
        <f t="shared" si="8"/>
        <v>-484.4034611</v>
      </c>
      <c r="T110" s="12">
        <f t="shared" si="25"/>
        <v>-403.279272</v>
      </c>
      <c r="U110" s="17">
        <f t="shared" si="9"/>
        <v>23.34337349</v>
      </c>
      <c r="V110" s="18">
        <f t="shared" si="10"/>
        <v>14.97323651</v>
      </c>
      <c r="W110" s="17">
        <f t="shared" si="23"/>
        <v>394.2666667</v>
      </c>
      <c r="X110" s="20">
        <f t="shared" si="11"/>
        <v>0.1211351008</v>
      </c>
      <c r="Y110" s="14">
        <f t="shared" si="12"/>
        <v>0</v>
      </c>
      <c r="Z110" s="12">
        <f t="shared" si="13"/>
        <v>125</v>
      </c>
      <c r="AA110" s="18">
        <f t="shared" ref="AA110:AB110" si="131">SUM(Y97:Y110)/14</f>
        <v>55.35714286</v>
      </c>
      <c r="AB110" s="18">
        <f t="shared" si="131"/>
        <v>181.7857143</v>
      </c>
      <c r="AC110" s="17">
        <f t="shared" si="31"/>
        <v>0.304518664</v>
      </c>
      <c r="AD110" s="17">
        <f t="shared" si="32"/>
        <v>23.34337349</v>
      </c>
      <c r="AE110" s="17">
        <f t="shared" si="28"/>
        <v>11.05651106</v>
      </c>
      <c r="AF110" s="18">
        <f t="shared" si="29"/>
        <v>14.97323651</v>
      </c>
      <c r="AG110" s="21" t="str">
        <f t="shared" si="14"/>
        <v>Bullish</v>
      </c>
      <c r="AH110" s="22">
        <f t="shared" si="24"/>
        <v>-0.01913948859</v>
      </c>
      <c r="AI110" s="22">
        <f t="shared" si="15"/>
        <v>0.1519563919</v>
      </c>
      <c r="AJ110" s="12">
        <f t="shared" si="16"/>
        <v>240</v>
      </c>
      <c r="AK110" s="13">
        <f t="shared" si="86"/>
        <v>6277.15</v>
      </c>
      <c r="AL110" s="13">
        <f t="shared" si="87"/>
        <v>6652.466546</v>
      </c>
      <c r="AM110" s="12">
        <f t="shared" si="88"/>
        <v>5892.083348</v>
      </c>
      <c r="AN110" s="13">
        <f t="shared" si="26"/>
        <v>5343.461538</v>
      </c>
      <c r="AO110" s="21"/>
      <c r="AP110" s="21"/>
      <c r="AQ110" s="21"/>
      <c r="AR110" s="21"/>
      <c r="AS110" s="22">
        <f>IF(OR(INDICATOR!R110="", ISBLANK(B110), ISBLANK(B111)), "", IF(AND(INDICATOR!R110="OPEN", B111&gt;B110), IF(ABS((B111-B110)/B110)&gt;0.01, 1.25, 1), IF(AND(INDICATOR!R110="HEDGE", B111&lt;B110), IF(ABS((B111-B110)/B110)&gt;0.01, 1.25, 1), IF(AND(INDICATOR!R110="OPEN", B111&lt;B110), -ABS((B111-B110)/B110)*2, IF(AND(INDICATOR!R110="HEDGE", B111&gt;B110), -ABS((B111-B110)/B110)*2, IF(AND(INDICATOR!R110="MONITOR", B111&lt;&gt;B110), IF(ABS((B111-B110)/B110)&gt;0.01, 1, 0.75), 0))))))</f>
        <v>1.25</v>
      </c>
      <c r="AT110" s="23">
        <f t="shared" si="20"/>
        <v>110</v>
      </c>
    </row>
    <row r="111">
      <c r="A111" s="40">
        <v>45728.0</v>
      </c>
      <c r="B111" s="28">
        <v>6489.0</v>
      </c>
      <c r="C111" s="28">
        <v>6566.0</v>
      </c>
      <c r="D111" s="28">
        <v>6332.0</v>
      </c>
      <c r="E111" s="28">
        <v>6868.0</v>
      </c>
      <c r="F111" s="28">
        <v>39157.0</v>
      </c>
      <c r="G111" s="43">
        <v>0.4936</v>
      </c>
      <c r="H111" s="27">
        <v>103829.0</v>
      </c>
      <c r="I111" s="28">
        <v>-17130.0</v>
      </c>
      <c r="J111" s="29">
        <f t="shared" si="1"/>
        <v>6553.35</v>
      </c>
      <c r="K111" s="29">
        <f t="shared" si="2"/>
        <v>6531.9</v>
      </c>
      <c r="L111" s="29">
        <f t="shared" si="3"/>
        <v>6510.45</v>
      </c>
      <c r="M111" s="29">
        <f t="shared" si="4"/>
        <v>6462.333333</v>
      </c>
      <c r="N111" s="29">
        <f t="shared" si="5"/>
        <v>6467.55</v>
      </c>
      <c r="O111" s="29">
        <f t="shared" si="6"/>
        <v>6446.1</v>
      </c>
      <c r="P111" s="30">
        <f t="shared" si="7"/>
        <v>6424.65</v>
      </c>
      <c r="Q111" s="29">
        <f t="shared" si="21"/>
        <v>6787.228667</v>
      </c>
      <c r="R111" s="30">
        <f t="shared" si="22"/>
        <v>7263.866225</v>
      </c>
      <c r="S111" s="31">
        <f t="shared" si="8"/>
        <v>-476.6375572</v>
      </c>
      <c r="T111" s="29">
        <f t="shared" si="25"/>
        <v>-417.9509291</v>
      </c>
      <c r="U111" s="32">
        <f t="shared" si="9"/>
        <v>26.4</v>
      </c>
      <c r="V111" s="33">
        <f t="shared" si="10"/>
        <v>14.44375712</v>
      </c>
      <c r="W111" s="32">
        <f t="shared" si="23"/>
        <v>239.2</v>
      </c>
      <c r="X111" s="34">
        <f t="shared" si="11"/>
        <v>0.141510323</v>
      </c>
      <c r="Y111" s="35">
        <f t="shared" si="12"/>
        <v>83</v>
      </c>
      <c r="Z111" s="29">
        <f t="shared" si="13"/>
        <v>0</v>
      </c>
      <c r="AA111" s="33">
        <f t="shared" ref="AA111:AB111" si="132">SUM(Y98:Y111)/14</f>
        <v>61.28571429</v>
      </c>
      <c r="AB111" s="33">
        <f t="shared" si="132"/>
        <v>170.8571429</v>
      </c>
      <c r="AC111" s="32">
        <f t="shared" si="31"/>
        <v>0.3586956522</v>
      </c>
      <c r="AD111" s="32">
        <f t="shared" si="32"/>
        <v>26.4</v>
      </c>
      <c r="AE111" s="32">
        <f t="shared" si="28"/>
        <v>15.41541542</v>
      </c>
      <c r="AF111" s="33">
        <f t="shared" si="29"/>
        <v>14.44375712</v>
      </c>
      <c r="AG111" s="36" t="str">
        <f t="shared" si="14"/>
        <v>Bullish</v>
      </c>
      <c r="AH111" s="37">
        <f t="shared" si="24"/>
        <v>0.01295660318</v>
      </c>
      <c r="AI111" s="37">
        <f t="shared" si="15"/>
        <v>0.1753964808</v>
      </c>
      <c r="AJ111" s="29">
        <f t="shared" si="16"/>
        <v>234</v>
      </c>
      <c r="AK111" s="30">
        <f t="shared" si="86"/>
        <v>6244</v>
      </c>
      <c r="AL111" s="30">
        <f t="shared" si="87"/>
        <v>6680.130256</v>
      </c>
      <c r="AM111" s="29">
        <f t="shared" si="88"/>
        <v>5796.539799</v>
      </c>
      <c r="AN111" s="30">
        <f t="shared" si="26"/>
        <v>5418.272727</v>
      </c>
      <c r="AO111" s="36"/>
      <c r="AP111" s="36"/>
      <c r="AQ111" s="36"/>
      <c r="AR111" s="36"/>
      <c r="AS111" s="37">
        <f>IF(OR(INDICATOR!R111="", ISBLANK(B111), ISBLANK(B112)), "", IF(AND(INDICATOR!R111="OPEN", B112&gt;B111), IF(ABS((B112-B111)/B111)&gt;0.01, 1.25, 1), IF(AND(INDICATOR!R111="HEDGE", B112&lt;B111), IF(ABS((B112-B111)/B111)&gt;0.01, 1.25, 1), IF(AND(INDICATOR!R111="OPEN", B112&lt;B111), -ABS((B112-B111)/B111)*2, IF(AND(INDICATOR!R111="HEDGE", B112&gt;B111), -ABS((B112-B111)/B111)*2, IF(AND(INDICATOR!R111="MONITOR", B112&lt;&gt;B111), IF(ABS((B112-B111)/B111)&gt;0.01, 1, 0.75), 0))))))</f>
        <v>1</v>
      </c>
      <c r="AT111" s="38">
        <f t="shared" si="20"/>
        <v>111</v>
      </c>
    </row>
    <row r="112">
      <c r="A112" s="39">
        <v>45729.0</v>
      </c>
      <c r="B112" s="11">
        <v>6341.0</v>
      </c>
      <c r="C112" s="11">
        <v>6700.0</v>
      </c>
      <c r="D112" s="11">
        <v>6326.0</v>
      </c>
      <c r="E112" s="11">
        <v>8510.0</v>
      </c>
      <c r="F112" s="11">
        <v>36599.0</v>
      </c>
      <c r="G112" s="43">
        <v>0.4936</v>
      </c>
      <c r="H112" s="10">
        <v>114830.0</v>
      </c>
      <c r="I112" s="11">
        <v>-17130.0</v>
      </c>
      <c r="J112" s="12">
        <f t="shared" si="1"/>
        <v>6443.85</v>
      </c>
      <c r="K112" s="12">
        <f t="shared" si="2"/>
        <v>6409.566667</v>
      </c>
      <c r="L112" s="12">
        <f t="shared" si="3"/>
        <v>6375.283333</v>
      </c>
      <c r="M112" s="12">
        <f t="shared" si="4"/>
        <v>6455.666667</v>
      </c>
      <c r="N112" s="12">
        <f t="shared" si="5"/>
        <v>6306.716667</v>
      </c>
      <c r="O112" s="12">
        <f t="shared" si="6"/>
        <v>6272.433333</v>
      </c>
      <c r="P112" s="13">
        <f t="shared" si="7"/>
        <v>6238.15</v>
      </c>
      <c r="Q112" s="12">
        <f t="shared" si="21"/>
        <v>6718.578103</v>
      </c>
      <c r="R112" s="13">
        <f t="shared" si="22"/>
        <v>7195.505763</v>
      </c>
      <c r="S112" s="16">
        <f t="shared" si="8"/>
        <v>-476.9276603</v>
      </c>
      <c r="T112" s="12">
        <f t="shared" si="25"/>
        <v>-429.7462753</v>
      </c>
      <c r="U112" s="17">
        <f t="shared" si="9"/>
        <v>30.87441526</v>
      </c>
      <c r="V112" s="18">
        <f t="shared" si="10"/>
        <v>11.65033126</v>
      </c>
      <c r="W112" s="17">
        <f t="shared" si="23"/>
        <v>252.6666667</v>
      </c>
      <c r="X112" s="20">
        <f t="shared" si="11"/>
        <v>0.1384318198</v>
      </c>
      <c r="Y112" s="14">
        <f t="shared" si="12"/>
        <v>0</v>
      </c>
      <c r="Z112" s="12">
        <f t="shared" si="13"/>
        <v>148</v>
      </c>
      <c r="AA112" s="18">
        <f t="shared" ref="AA112:AB112" si="133">SUM(Y99:Y112)/14</f>
        <v>61.28571429</v>
      </c>
      <c r="AB112" s="18">
        <f t="shared" si="133"/>
        <v>137.2142857</v>
      </c>
      <c r="AC112" s="17">
        <f t="shared" si="31"/>
        <v>0.4466423738</v>
      </c>
      <c r="AD112" s="17">
        <f t="shared" si="32"/>
        <v>30.87441526</v>
      </c>
      <c r="AE112" s="17">
        <f t="shared" si="28"/>
        <v>8.479067303</v>
      </c>
      <c r="AF112" s="18">
        <f t="shared" si="29"/>
        <v>11.65033126</v>
      </c>
      <c r="AG112" s="21" t="str">
        <f t="shared" si="14"/>
        <v>Bearish</v>
      </c>
      <c r="AH112" s="22">
        <f t="shared" si="24"/>
        <v>-0.02280782863</v>
      </c>
      <c r="AI112" s="22">
        <f t="shared" si="15"/>
        <v>0.2325200142</v>
      </c>
      <c r="AJ112" s="12">
        <f t="shared" si="16"/>
        <v>374</v>
      </c>
      <c r="AK112" s="13">
        <f t="shared" si="86"/>
        <v>6224.5</v>
      </c>
      <c r="AL112" s="13">
        <f t="shared" si="87"/>
        <v>6649.810005</v>
      </c>
      <c r="AM112" s="12">
        <f t="shared" si="88"/>
        <v>5788.141142</v>
      </c>
      <c r="AN112" s="13">
        <f t="shared" si="26"/>
        <v>5479.222222</v>
      </c>
      <c r="AO112" s="21"/>
      <c r="AP112" s="21"/>
      <c r="AQ112" s="21"/>
      <c r="AR112" s="21"/>
      <c r="AS112" s="22">
        <f>IF(OR(INDICATOR!R112="", ISBLANK(B112), ISBLANK(B113)), "", IF(AND(INDICATOR!R112="OPEN", B113&gt;B112), IF(ABS((B113-B112)/B112)&gt;0.01, 1.25, 1), IF(AND(INDICATOR!R112="HEDGE", B113&lt;B112), IF(ABS((B113-B112)/B112)&gt;0.01, 1.25, 1), IF(AND(INDICATOR!R112="OPEN", B113&lt;B112), -ABS((B113-B112)/B112)*2, IF(AND(INDICATOR!R112="HEDGE", B113&gt;B112), -ABS((B113-B112)/B112)*2, IF(AND(INDICATOR!R112="MONITOR", B113&lt;&gt;B112), IF(ABS((B113-B112)/B112)&gt;0.01, 1, 0.75), 0))))))</f>
        <v>-0.08169058508</v>
      </c>
      <c r="AT112" s="23">
        <f t="shared" si="20"/>
        <v>112</v>
      </c>
    </row>
    <row r="113">
      <c r="A113" s="40">
        <v>45730.0</v>
      </c>
      <c r="B113" s="28">
        <v>6082.0</v>
      </c>
      <c r="C113" s="28">
        <v>6405.0</v>
      </c>
      <c r="D113" s="28">
        <v>6029.0</v>
      </c>
      <c r="E113" s="28">
        <v>6973.0</v>
      </c>
      <c r="F113" s="28">
        <v>36343.0</v>
      </c>
      <c r="G113" s="43">
        <v>0.4936</v>
      </c>
      <c r="H113" s="27">
        <v>114830.0</v>
      </c>
      <c r="I113" s="28">
        <v>-17130.0</v>
      </c>
      <c r="J113" s="29">
        <f t="shared" si="1"/>
        <v>6185.4</v>
      </c>
      <c r="K113" s="29">
        <f t="shared" si="2"/>
        <v>6150.933333</v>
      </c>
      <c r="L113" s="29">
        <f t="shared" si="3"/>
        <v>6116.466667</v>
      </c>
      <c r="M113" s="29">
        <f t="shared" si="4"/>
        <v>6172</v>
      </c>
      <c r="N113" s="29">
        <f t="shared" si="5"/>
        <v>6047.533333</v>
      </c>
      <c r="O113" s="29">
        <f t="shared" si="6"/>
        <v>6013.066667</v>
      </c>
      <c r="P113" s="30">
        <f t="shared" si="7"/>
        <v>5978.6</v>
      </c>
      <c r="Q113" s="29">
        <f t="shared" si="21"/>
        <v>6620.64301</v>
      </c>
      <c r="R113" s="30">
        <f t="shared" si="22"/>
        <v>7113.023855</v>
      </c>
      <c r="S113" s="31">
        <f t="shared" si="8"/>
        <v>-492.3808447</v>
      </c>
      <c r="T113" s="29">
        <f t="shared" si="25"/>
        <v>-442.2731892</v>
      </c>
      <c r="U113" s="32">
        <f t="shared" si="9"/>
        <v>34.14245921</v>
      </c>
      <c r="V113" s="33">
        <f t="shared" si="10"/>
        <v>5.669973609</v>
      </c>
      <c r="W113" s="32">
        <f t="shared" si="23"/>
        <v>374.2666667</v>
      </c>
      <c r="X113" s="34">
        <f t="shared" si="11"/>
        <v>0.141537117</v>
      </c>
      <c r="Y113" s="35">
        <f t="shared" si="12"/>
        <v>0</v>
      </c>
      <c r="Z113" s="29">
        <f t="shared" si="13"/>
        <v>259</v>
      </c>
      <c r="AA113" s="33">
        <f t="shared" ref="AA113:AB113" si="134">SUM(Y100:Y113)/14</f>
        <v>61.28571429</v>
      </c>
      <c r="AB113" s="33">
        <f t="shared" si="134"/>
        <v>118.2142857</v>
      </c>
      <c r="AC113" s="32">
        <f t="shared" si="31"/>
        <v>0.518429003</v>
      </c>
      <c r="AD113" s="32">
        <f t="shared" si="32"/>
        <v>34.14245921</v>
      </c>
      <c r="AE113" s="32">
        <f t="shared" si="28"/>
        <v>-6.884561892</v>
      </c>
      <c r="AF113" s="33">
        <f t="shared" si="29"/>
        <v>5.669973609</v>
      </c>
      <c r="AG113" s="36" t="str">
        <f t="shared" si="14"/>
        <v>Bearish</v>
      </c>
      <c r="AH113" s="37">
        <f t="shared" si="24"/>
        <v>-0.04084529254</v>
      </c>
      <c r="AI113" s="37">
        <f t="shared" si="15"/>
        <v>0.1918663842</v>
      </c>
      <c r="AJ113" s="29">
        <f t="shared" si="16"/>
        <v>376</v>
      </c>
      <c r="AK113" s="30">
        <f t="shared" si="86"/>
        <v>6206.9</v>
      </c>
      <c r="AL113" s="30">
        <f t="shared" si="87"/>
        <v>6640.520987</v>
      </c>
      <c r="AM113" s="29">
        <f t="shared" si="88"/>
        <v>5762.014255</v>
      </c>
      <c r="AN113" s="30">
        <f t="shared" si="26"/>
        <v>5499.571429</v>
      </c>
      <c r="AO113" s="36"/>
      <c r="AP113" s="36"/>
      <c r="AQ113" s="36"/>
      <c r="AR113" s="36"/>
      <c r="AS113" s="37">
        <f>IF(OR(INDICATOR!R113="", ISBLANK(B113), ISBLANK(B114)), "", IF(AND(INDICATOR!R113="OPEN", B114&gt;B113), IF(ABS((B114-B113)/B113)&gt;0.01, 1.25, 1), IF(AND(INDICATOR!R113="HEDGE", B114&lt;B113), IF(ABS((B114-B113)/B113)&gt;0.01, 1.25, 1), IF(AND(INDICATOR!R113="OPEN", B114&lt;B113), -ABS((B114-B113)/B113)*2, IF(AND(INDICATOR!R113="HEDGE", B114&gt;B113), -ABS((B114-B113)/B113)*2, IF(AND(INDICATOR!R113="MONITOR", B114&lt;&gt;B113), IF(ABS((B114-B113)/B113)&gt;0.01, 1, 0.75), 0))))))</f>
        <v>1</v>
      </c>
      <c r="AT113" s="38">
        <f t="shared" si="20"/>
        <v>113</v>
      </c>
    </row>
    <row r="114">
      <c r="A114" s="39">
        <v>45733.0</v>
      </c>
      <c r="B114" s="11">
        <v>6098.0</v>
      </c>
      <c r="C114" s="11">
        <v>6220.0</v>
      </c>
      <c r="D114" s="11">
        <v>5994.0</v>
      </c>
      <c r="E114" s="11">
        <v>4204.0</v>
      </c>
      <c r="F114" s="11">
        <v>35927.0</v>
      </c>
      <c r="G114" s="43">
        <v>0.4936</v>
      </c>
      <c r="H114" s="10">
        <v>114830.0</v>
      </c>
      <c r="I114" s="11">
        <v>-17130.0</v>
      </c>
      <c r="J114" s="12">
        <f t="shared" si="1"/>
        <v>6160.15</v>
      </c>
      <c r="K114" s="12">
        <f t="shared" si="2"/>
        <v>6139.433333</v>
      </c>
      <c r="L114" s="12">
        <f t="shared" si="3"/>
        <v>6118.716667</v>
      </c>
      <c r="M114" s="12">
        <f t="shared" si="4"/>
        <v>6104</v>
      </c>
      <c r="N114" s="12">
        <f t="shared" si="5"/>
        <v>6077.283333</v>
      </c>
      <c r="O114" s="12">
        <f t="shared" si="6"/>
        <v>6056.566667</v>
      </c>
      <c r="P114" s="13">
        <f t="shared" si="7"/>
        <v>6035.85</v>
      </c>
      <c r="Q114" s="12">
        <f t="shared" si="21"/>
        <v>6540.236393</v>
      </c>
      <c r="R114" s="13">
        <f t="shared" si="22"/>
        <v>7037.836903</v>
      </c>
      <c r="S114" s="16">
        <f t="shared" si="8"/>
        <v>-497.6005095</v>
      </c>
      <c r="T114" s="12">
        <f t="shared" si="25"/>
        <v>-453.3386533</v>
      </c>
      <c r="U114" s="17">
        <f t="shared" si="9"/>
        <v>28.26181188</v>
      </c>
      <c r="V114" s="18">
        <f t="shared" si="10"/>
        <v>2.095064006</v>
      </c>
      <c r="W114" s="17">
        <f t="shared" si="23"/>
        <v>356</v>
      </c>
      <c r="X114" s="20">
        <f t="shared" si="11"/>
        <v>0.1401519375</v>
      </c>
      <c r="Y114" s="14">
        <f t="shared" si="12"/>
        <v>16</v>
      </c>
      <c r="Z114" s="12">
        <f t="shared" si="13"/>
        <v>0</v>
      </c>
      <c r="AA114" s="18">
        <f t="shared" ref="AA114:AB114" si="135">SUM(Y101:Y114)/14</f>
        <v>46.57142857</v>
      </c>
      <c r="AB114" s="18">
        <f t="shared" si="135"/>
        <v>118.2142857</v>
      </c>
      <c r="AC114" s="17">
        <f t="shared" si="31"/>
        <v>0.3939577039</v>
      </c>
      <c r="AD114" s="17">
        <f t="shared" si="32"/>
        <v>28.26181188</v>
      </c>
      <c r="AE114" s="17">
        <f t="shared" si="28"/>
        <v>4.690686608</v>
      </c>
      <c r="AF114" s="18">
        <f t="shared" si="29"/>
        <v>2.095064006</v>
      </c>
      <c r="AG114" s="21" t="str">
        <f t="shared" si="14"/>
        <v>Bearish</v>
      </c>
      <c r="AH114" s="22">
        <f t="shared" si="24"/>
        <v>0.002630713581</v>
      </c>
      <c r="AI114" s="22">
        <f t="shared" si="15"/>
        <v>0.1170150583</v>
      </c>
      <c r="AJ114" s="12">
        <f t="shared" si="16"/>
        <v>226</v>
      </c>
      <c r="AK114" s="13">
        <f t="shared" si="86"/>
        <v>6213.3</v>
      </c>
      <c r="AL114" s="13">
        <f t="shared" si="87"/>
        <v>6643.120009</v>
      </c>
      <c r="AM114" s="12">
        <f t="shared" si="88"/>
        <v>5772.313976</v>
      </c>
      <c r="AN114" s="13">
        <f t="shared" si="26"/>
        <v>5533.8</v>
      </c>
      <c r="AO114" s="21"/>
      <c r="AP114" s="21"/>
      <c r="AQ114" s="21"/>
      <c r="AR114" s="21"/>
      <c r="AS114" s="22">
        <f>IF(OR(INDICATOR!R114="", ISBLANK(B114), ISBLANK(B115)), "", IF(AND(INDICATOR!R114="OPEN", B115&gt;B114), IF(ABS((B115-B114)/B114)&gt;0.01, 1.25, 1), IF(AND(INDICATOR!R114="HEDGE", B115&lt;B114), IF(ABS((B115-B114)/B114)&gt;0.01, 1.25, 1), IF(AND(INDICATOR!R114="OPEN", B115&lt;B114), -ABS((B115-B114)/B114)*2, IF(AND(INDICATOR!R114="HEDGE", B115&gt;B114), -ABS((B115-B114)/B114)*2, IF(AND(INDICATOR!R114="MONITOR", B115&lt;&gt;B114), IF(ABS((B115-B114)/B114)&gt;0.01, 1, 0.75), 0))))))</f>
        <v>1.25</v>
      </c>
      <c r="AT114" s="23">
        <f t="shared" si="20"/>
        <v>114</v>
      </c>
    </row>
    <row r="115">
      <c r="A115" s="40">
        <v>45734.0</v>
      </c>
      <c r="B115" s="28">
        <v>6172.0</v>
      </c>
      <c r="C115" s="28">
        <v>6350.0</v>
      </c>
      <c r="D115" s="28">
        <v>6034.0</v>
      </c>
      <c r="E115" s="28">
        <v>4269.0</v>
      </c>
      <c r="F115" s="28">
        <v>36017.0</v>
      </c>
      <c r="G115" s="43">
        <v>0.4936</v>
      </c>
      <c r="H115" s="27">
        <v>114830.0</v>
      </c>
      <c r="I115" s="28">
        <v>-17068.0</v>
      </c>
      <c r="J115" s="29">
        <f t="shared" si="1"/>
        <v>6258.9</v>
      </c>
      <c r="K115" s="29">
        <f t="shared" si="2"/>
        <v>6229.933333</v>
      </c>
      <c r="L115" s="29">
        <f t="shared" si="3"/>
        <v>6200.966667</v>
      </c>
      <c r="M115" s="29">
        <f t="shared" si="4"/>
        <v>6185.333333</v>
      </c>
      <c r="N115" s="29">
        <f t="shared" si="5"/>
        <v>6143.033333</v>
      </c>
      <c r="O115" s="29">
        <f t="shared" si="6"/>
        <v>6114.066667</v>
      </c>
      <c r="P115" s="30">
        <f t="shared" si="7"/>
        <v>6085.1</v>
      </c>
      <c r="Q115" s="29">
        <f t="shared" si="21"/>
        <v>6483.584641</v>
      </c>
      <c r="R115" s="30">
        <f t="shared" si="22"/>
        <v>6973.700836</v>
      </c>
      <c r="S115" s="31">
        <f t="shared" si="8"/>
        <v>-490.1161954</v>
      </c>
      <c r="T115" s="29">
        <f t="shared" si="25"/>
        <v>-460.6941617</v>
      </c>
      <c r="U115" s="32">
        <f t="shared" si="9"/>
        <v>18.51304776</v>
      </c>
      <c r="V115" s="33">
        <f t="shared" si="10"/>
        <v>3.208504609</v>
      </c>
      <c r="W115" s="32">
        <f t="shared" si="23"/>
        <v>238</v>
      </c>
      <c r="X115" s="34">
        <f t="shared" si="11"/>
        <v>0.1435709131</v>
      </c>
      <c r="Y115" s="35">
        <f t="shared" si="12"/>
        <v>74</v>
      </c>
      <c r="Z115" s="29">
        <f t="shared" si="13"/>
        <v>0</v>
      </c>
      <c r="AA115" s="33">
        <f t="shared" ref="AA115:AB115" si="136">SUM(Y102:Y115)/14</f>
        <v>26.85714286</v>
      </c>
      <c r="AB115" s="33">
        <f t="shared" si="136"/>
        <v>118.2142857</v>
      </c>
      <c r="AC115" s="32">
        <f t="shared" si="31"/>
        <v>0.2271903323</v>
      </c>
      <c r="AD115" s="32">
        <f t="shared" si="32"/>
        <v>18.51304776</v>
      </c>
      <c r="AE115" s="32">
        <f t="shared" si="28"/>
        <v>11.81938911</v>
      </c>
      <c r="AF115" s="33">
        <f t="shared" si="29"/>
        <v>3.208504609</v>
      </c>
      <c r="AG115" s="36" t="str">
        <f t="shared" si="14"/>
        <v>Bearish</v>
      </c>
      <c r="AH115" s="37">
        <f t="shared" si="24"/>
        <v>0.01213512627</v>
      </c>
      <c r="AI115" s="37">
        <f t="shared" si="15"/>
        <v>0.1185273621</v>
      </c>
      <c r="AJ115" s="29">
        <f t="shared" si="16"/>
        <v>316</v>
      </c>
      <c r="AK115" s="30">
        <f t="shared" si="86"/>
        <v>6207.05</v>
      </c>
      <c r="AL115" s="30">
        <f t="shared" si="87"/>
        <v>6646.912467</v>
      </c>
      <c r="AM115" s="29">
        <f t="shared" si="88"/>
        <v>5755.760631</v>
      </c>
      <c r="AN115" s="30">
        <f t="shared" si="26"/>
        <v>5541</v>
      </c>
      <c r="AO115" s="36"/>
      <c r="AP115" s="36"/>
      <c r="AQ115" s="36"/>
      <c r="AR115" s="36"/>
      <c r="AS115" s="37">
        <f>IF(OR(INDICATOR!R115="", ISBLANK(B115), ISBLANK(B116)), "", IF(AND(INDICATOR!R115="OPEN", B116&gt;B115), IF(ABS((B116-B115)/B115)&gt;0.01, 1.25, 1), IF(AND(INDICATOR!R115="HEDGE", B116&lt;B115), IF(ABS((B116-B115)/B115)&gt;0.01, 1.25, 1), IF(AND(INDICATOR!R115="OPEN", B116&lt;B115), -ABS((B116-B115)/B115)*2, IF(AND(INDICATOR!R115="HEDGE", B116&gt;B115), -ABS((B116-B115)/B115)*2, IF(AND(INDICATOR!R115="MONITOR", B116&lt;&gt;B115), IF(ABS((B116-B115)/B115)&gt;0.01, 1, 0.75), 0))))))</f>
        <v>1.25</v>
      </c>
      <c r="AT115" s="38">
        <f t="shared" si="20"/>
        <v>115</v>
      </c>
    </row>
    <row r="116">
      <c r="A116" s="39">
        <v>45735.0</v>
      </c>
      <c r="B116" s="11">
        <v>6234.0</v>
      </c>
      <c r="C116" s="11">
        <v>6334.0</v>
      </c>
      <c r="D116" s="11">
        <v>6051.0</v>
      </c>
      <c r="E116" s="11">
        <v>4961.0</v>
      </c>
      <c r="F116" s="11">
        <v>36226.0</v>
      </c>
      <c r="G116" s="43">
        <v>0.4936</v>
      </c>
      <c r="H116" s="10">
        <v>114830.0</v>
      </c>
      <c r="I116" s="11">
        <v>-17068.0</v>
      </c>
      <c r="J116" s="12">
        <f t="shared" si="1"/>
        <v>6311.825</v>
      </c>
      <c r="K116" s="12">
        <f t="shared" si="2"/>
        <v>6285.883333</v>
      </c>
      <c r="L116" s="12">
        <f t="shared" si="3"/>
        <v>6259.941667</v>
      </c>
      <c r="M116" s="12">
        <f t="shared" si="4"/>
        <v>6206.333333</v>
      </c>
      <c r="N116" s="12">
        <f t="shared" si="5"/>
        <v>6208.058333</v>
      </c>
      <c r="O116" s="12">
        <f t="shared" si="6"/>
        <v>6182.116667</v>
      </c>
      <c r="P116" s="13">
        <f t="shared" si="7"/>
        <v>6156.175</v>
      </c>
      <c r="Q116" s="12">
        <f t="shared" si="21"/>
        <v>6445.187004</v>
      </c>
      <c r="R116" s="13">
        <f t="shared" si="22"/>
        <v>6918.908181</v>
      </c>
      <c r="S116" s="16">
        <f t="shared" si="8"/>
        <v>-473.7211779</v>
      </c>
      <c r="T116" s="12">
        <f t="shared" si="25"/>
        <v>-463.2995649</v>
      </c>
      <c r="U116" s="17">
        <f t="shared" si="9"/>
        <v>20.81339713</v>
      </c>
      <c r="V116" s="18">
        <f t="shared" si="10"/>
        <v>10.81544357</v>
      </c>
      <c r="W116" s="17">
        <f t="shared" si="23"/>
        <v>311.6</v>
      </c>
      <c r="X116" s="20">
        <f t="shared" si="11"/>
        <v>0.1558403105</v>
      </c>
      <c r="Y116" s="14">
        <f t="shared" si="12"/>
        <v>62</v>
      </c>
      <c r="Z116" s="12">
        <f t="shared" si="13"/>
        <v>0</v>
      </c>
      <c r="AA116" s="18">
        <f t="shared" ref="AA116:AB116" si="137">SUM(Y103:Y116)/14</f>
        <v>31.07142857</v>
      </c>
      <c r="AB116" s="18">
        <f t="shared" si="137"/>
        <v>118.2142857</v>
      </c>
      <c r="AC116" s="17">
        <f t="shared" si="31"/>
        <v>0.2628398792</v>
      </c>
      <c r="AD116" s="17">
        <f t="shared" si="32"/>
        <v>20.81339713</v>
      </c>
      <c r="AE116" s="17">
        <f t="shared" si="28"/>
        <v>15.93625498</v>
      </c>
      <c r="AF116" s="18">
        <f t="shared" si="29"/>
        <v>10.81544357</v>
      </c>
      <c r="AG116" s="21" t="str">
        <f t="shared" si="14"/>
        <v>Bullish</v>
      </c>
      <c r="AH116" s="22">
        <f t="shared" si="24"/>
        <v>0.01004536617</v>
      </c>
      <c r="AI116" s="22">
        <f t="shared" si="15"/>
        <v>0.13694584</v>
      </c>
      <c r="AJ116" s="12">
        <f t="shared" si="16"/>
        <v>283</v>
      </c>
      <c r="AK116" s="13">
        <f t="shared" si="86"/>
        <v>6187.95</v>
      </c>
      <c r="AL116" s="13">
        <f t="shared" si="87"/>
        <v>6663.933393</v>
      </c>
      <c r="AM116" s="12">
        <f t="shared" si="88"/>
        <v>5699.601343</v>
      </c>
      <c r="AN116" s="13">
        <f t="shared" si="26"/>
        <v>5493</v>
      </c>
      <c r="AO116" s="21"/>
      <c r="AP116" s="21"/>
      <c r="AQ116" s="21"/>
      <c r="AR116" s="21"/>
      <c r="AS116" s="22">
        <f>IF(OR(INDICATOR!R116="", ISBLANK(B116), ISBLANK(B117)), "", IF(AND(INDICATOR!R116="OPEN", B117&gt;B116), IF(ABS((B117-B116)/B116)&gt;0.01, 1.25, 1), IF(AND(INDICATOR!R116="HEDGE", B117&lt;B116), IF(ABS((B117-B116)/B116)&gt;0.01, 1.25, 1), IF(AND(INDICATOR!R116="OPEN", B117&lt;B116), -ABS((B117-B116)/B116)*2, IF(AND(INDICATOR!R116="HEDGE", B117&gt;B116), -ABS((B117-B116)/B116)*2, IF(AND(INDICATOR!R116="MONITOR", B117&lt;&gt;B116), IF(ABS((B117-B116)/B116)&gt;0.01, 1, 0.75), 0))))))</f>
        <v>0</v>
      </c>
      <c r="AT116" s="23">
        <f t="shared" si="20"/>
        <v>116</v>
      </c>
    </row>
    <row r="117">
      <c r="A117" s="40">
        <v>45736.0</v>
      </c>
      <c r="B117" s="28">
        <v>6234.0</v>
      </c>
      <c r="C117" s="28">
        <v>6470.0</v>
      </c>
      <c r="D117" s="28">
        <v>6124.0</v>
      </c>
      <c r="E117" s="28">
        <v>6419.0</v>
      </c>
      <c r="F117" s="28">
        <v>35203.0</v>
      </c>
      <c r="G117" s="43">
        <v>0.4936</v>
      </c>
      <c r="H117" s="27">
        <v>123777.0</v>
      </c>
      <c r="I117" s="28">
        <v>-17068.0</v>
      </c>
      <c r="J117" s="29">
        <f t="shared" si="1"/>
        <v>6329.15</v>
      </c>
      <c r="K117" s="29">
        <f t="shared" si="2"/>
        <v>6297.433333</v>
      </c>
      <c r="L117" s="29">
        <f t="shared" si="3"/>
        <v>6265.716667</v>
      </c>
      <c r="M117" s="29">
        <f t="shared" si="4"/>
        <v>6276</v>
      </c>
      <c r="N117" s="29">
        <f t="shared" si="5"/>
        <v>6202.283333</v>
      </c>
      <c r="O117" s="29">
        <f t="shared" si="6"/>
        <v>6170.566667</v>
      </c>
      <c r="P117" s="30">
        <f t="shared" si="7"/>
        <v>6138.85</v>
      </c>
      <c r="Q117" s="29">
        <f t="shared" si="21"/>
        <v>6412.696695</v>
      </c>
      <c r="R117" s="30">
        <f t="shared" si="22"/>
        <v>6868.174242</v>
      </c>
      <c r="S117" s="31">
        <f t="shared" si="8"/>
        <v>-455.4775468</v>
      </c>
      <c r="T117" s="29">
        <f t="shared" si="25"/>
        <v>-461.7351613</v>
      </c>
      <c r="U117" s="32">
        <f t="shared" si="9"/>
        <v>21.99191102</v>
      </c>
      <c r="V117" s="33">
        <f t="shared" si="10"/>
        <v>14.62461474</v>
      </c>
      <c r="W117" s="32">
        <f t="shared" si="23"/>
        <v>291.4</v>
      </c>
      <c r="X117" s="34">
        <f t="shared" si="11"/>
        <v>0.1637420379</v>
      </c>
      <c r="Y117" s="35">
        <f t="shared" si="12"/>
        <v>0</v>
      </c>
      <c r="Z117" s="29">
        <f t="shared" si="13"/>
        <v>0</v>
      </c>
      <c r="AA117" s="33">
        <f t="shared" ref="AA117:AB117" si="138">SUM(Y104:Y117)/14</f>
        <v>31.07142857</v>
      </c>
      <c r="AB117" s="33">
        <f t="shared" si="138"/>
        <v>110.2142857</v>
      </c>
      <c r="AC117" s="32">
        <f t="shared" si="31"/>
        <v>0.2819183409</v>
      </c>
      <c r="AD117" s="32">
        <f t="shared" si="32"/>
        <v>21.99191102</v>
      </c>
      <c r="AE117" s="32">
        <f t="shared" si="28"/>
        <v>16.11820013</v>
      </c>
      <c r="AF117" s="33">
        <f t="shared" si="29"/>
        <v>14.62461474</v>
      </c>
      <c r="AG117" s="36" t="str">
        <f t="shared" si="14"/>
        <v>Bearish</v>
      </c>
      <c r="AH117" s="37">
        <f t="shared" si="24"/>
        <v>0</v>
      </c>
      <c r="AI117" s="37">
        <f t="shared" si="15"/>
        <v>0.182342414</v>
      </c>
      <c r="AJ117" s="29">
        <f t="shared" si="16"/>
        <v>346</v>
      </c>
      <c r="AK117" s="30">
        <f t="shared" si="86"/>
        <v>6168.35</v>
      </c>
      <c r="AL117" s="30">
        <f t="shared" si="87"/>
        <v>6666.88356</v>
      </c>
      <c r="AM117" s="29">
        <f t="shared" si="88"/>
        <v>5656.86536</v>
      </c>
      <c r="AN117" s="30" t="str">
        <f t="shared" si="26"/>
        <v>#DIV/0!</v>
      </c>
      <c r="AO117" s="36"/>
      <c r="AP117" s="36"/>
      <c r="AQ117" s="36"/>
      <c r="AR117" s="36"/>
      <c r="AS117" s="37">
        <f>IF(OR(INDICATOR!R117="", ISBLANK(B117), ISBLANK(B118)), "", IF(AND(INDICATOR!R117="OPEN", B118&gt;B117), IF(ABS((B118-B117)/B117)&gt;0.01, 1.25, 1), IF(AND(INDICATOR!R117="HEDGE", B118&lt;B117), IF(ABS((B118-B117)/B117)&gt;0.01, 1.25, 1), IF(AND(INDICATOR!R117="OPEN", B118&lt;B117), -ABS((B118-B117)/B117)*2, IF(AND(INDICATOR!R117="HEDGE", B118&gt;B117), -ABS((B118-B117)/B117)*2, IF(AND(INDICATOR!R117="MONITOR", B118&lt;&gt;B117), IF(ABS((B118-B117)/B117)&gt;0.01, 1, 0.75), 0))))))</f>
        <v>-0.05197305101</v>
      </c>
      <c r="AT117" s="38">
        <f t="shared" si="20"/>
        <v>117</v>
      </c>
    </row>
    <row r="118">
      <c r="A118" s="39">
        <v>45737.0</v>
      </c>
      <c r="B118" s="11">
        <v>6072.0</v>
      </c>
      <c r="C118" s="11">
        <v>6319.0</v>
      </c>
      <c r="D118" s="11">
        <v>5969.0</v>
      </c>
      <c r="E118" s="11">
        <v>4755.0</v>
      </c>
      <c r="F118" s="11">
        <v>35618.0</v>
      </c>
      <c r="G118" s="43">
        <v>0.4936</v>
      </c>
      <c r="H118" s="10">
        <v>123777.0</v>
      </c>
      <c r="I118" s="11">
        <v>-17068.0</v>
      </c>
      <c r="J118" s="12">
        <f t="shared" si="1"/>
        <v>6168.25</v>
      </c>
      <c r="K118" s="12">
        <f t="shared" si="2"/>
        <v>6136.166667</v>
      </c>
      <c r="L118" s="12">
        <f t="shared" si="3"/>
        <v>6104.083333</v>
      </c>
      <c r="M118" s="12">
        <f t="shared" si="4"/>
        <v>6120</v>
      </c>
      <c r="N118" s="12">
        <f t="shared" si="5"/>
        <v>6039.916667</v>
      </c>
      <c r="O118" s="12">
        <f t="shared" si="6"/>
        <v>6007.833333</v>
      </c>
      <c r="P118" s="13">
        <f t="shared" si="7"/>
        <v>5975.75</v>
      </c>
      <c r="Q118" s="12">
        <f t="shared" si="21"/>
        <v>6360.281819</v>
      </c>
      <c r="R118" s="13">
        <f t="shared" si="22"/>
        <v>6809.198372</v>
      </c>
      <c r="S118" s="16">
        <f t="shared" si="8"/>
        <v>-448.9165532</v>
      </c>
      <c r="T118" s="12">
        <f t="shared" si="25"/>
        <v>-459.1714397</v>
      </c>
      <c r="U118" s="17">
        <f t="shared" si="9"/>
        <v>31.86813187</v>
      </c>
      <c r="V118" s="18">
        <f t="shared" si="10"/>
        <v>12.6164677</v>
      </c>
      <c r="W118" s="17">
        <f t="shared" si="23"/>
        <v>346.5333333</v>
      </c>
      <c r="X118" s="20">
        <f t="shared" si="11"/>
        <v>0.1636353499</v>
      </c>
      <c r="Y118" s="14">
        <f t="shared" si="12"/>
        <v>0</v>
      </c>
      <c r="Z118" s="12">
        <f t="shared" si="13"/>
        <v>162</v>
      </c>
      <c r="AA118" s="18">
        <f t="shared" ref="AA118:AB118" si="139">SUM(Y105:Y118)/14</f>
        <v>31.07142857</v>
      </c>
      <c r="AB118" s="18">
        <f t="shared" si="139"/>
        <v>66.42857143</v>
      </c>
      <c r="AC118" s="17">
        <f t="shared" si="31"/>
        <v>0.4677419355</v>
      </c>
      <c r="AD118" s="17">
        <f t="shared" si="32"/>
        <v>31.86813187</v>
      </c>
      <c r="AE118" s="17">
        <f t="shared" si="28"/>
        <v>5.794947994</v>
      </c>
      <c r="AF118" s="18">
        <f t="shared" si="29"/>
        <v>12.6164677</v>
      </c>
      <c r="AG118" s="21" t="str">
        <f t="shared" si="14"/>
        <v>Bearish</v>
      </c>
      <c r="AH118" s="22">
        <f t="shared" si="24"/>
        <v>-0.02598652551</v>
      </c>
      <c r="AI118" s="22">
        <f t="shared" si="15"/>
        <v>0.1334999158</v>
      </c>
      <c r="AJ118" s="12">
        <f t="shared" si="16"/>
        <v>350</v>
      </c>
      <c r="AK118" s="13">
        <f t="shared" si="86"/>
        <v>6163.35</v>
      </c>
      <c r="AL118" s="13">
        <f t="shared" si="87"/>
        <v>6661.154891</v>
      </c>
      <c r="AM118" s="12">
        <f t="shared" si="88"/>
        <v>5652.612958</v>
      </c>
      <c r="AN118" s="13" t="str">
        <f t="shared" si="26"/>
        <v>#DIV/0!</v>
      </c>
      <c r="AO118" s="21"/>
      <c r="AP118" s="21"/>
      <c r="AQ118" s="21"/>
      <c r="AR118" s="21"/>
      <c r="AS118" s="22">
        <f>IF(OR(INDICATOR!R118="", ISBLANK(B118), ISBLANK(B119)), "", IF(AND(INDICATOR!R118="OPEN", B119&gt;B118), IF(ABS((B119-B118)/B118)&gt;0.01, 1.25, 1), IF(AND(INDICATOR!R118="HEDGE", B119&lt;B118), IF(ABS((B119-B118)/B118)&gt;0.01, 1.25, 1), IF(AND(INDICATOR!R118="OPEN", B119&lt;B118), -ABS((B119-B118)/B118)*2, IF(AND(INDICATOR!R118="HEDGE", B119&gt;B118), -ABS((B119-B118)/B118)*2, IF(AND(INDICATOR!R118="MONITOR", B119&lt;&gt;B118), IF(ABS((B119-B118)/B118)&gt;0.01, 1, 0.75), 0))))))</f>
        <v>1.25</v>
      </c>
      <c r="AT118" s="23">
        <f t="shared" si="20"/>
        <v>118</v>
      </c>
    </row>
    <row r="119">
      <c r="A119" s="40">
        <v>45740.0</v>
      </c>
      <c r="B119" s="28">
        <v>6315.0</v>
      </c>
      <c r="C119" s="28">
        <v>6347.0</v>
      </c>
      <c r="D119" s="28">
        <v>6090.0</v>
      </c>
      <c r="E119" s="28">
        <v>4769.0</v>
      </c>
      <c r="F119" s="28">
        <v>35502.0</v>
      </c>
      <c r="G119" s="43">
        <v>0.4936</v>
      </c>
      <c r="H119" s="27">
        <v>123777.0</v>
      </c>
      <c r="I119" s="28">
        <v>-17068.0</v>
      </c>
      <c r="J119" s="29">
        <f t="shared" si="1"/>
        <v>6385.675</v>
      </c>
      <c r="K119" s="29">
        <f t="shared" si="2"/>
        <v>6362.116667</v>
      </c>
      <c r="L119" s="29">
        <f t="shared" si="3"/>
        <v>6338.558333</v>
      </c>
      <c r="M119" s="29">
        <f t="shared" si="4"/>
        <v>6250.666667</v>
      </c>
      <c r="N119" s="29">
        <f t="shared" si="5"/>
        <v>6291.441667</v>
      </c>
      <c r="O119" s="29">
        <f t="shared" si="6"/>
        <v>6267.883333</v>
      </c>
      <c r="P119" s="30">
        <f t="shared" si="7"/>
        <v>6244.325</v>
      </c>
      <c r="Q119" s="29">
        <f t="shared" si="21"/>
        <v>6353.315385</v>
      </c>
      <c r="R119" s="30">
        <f t="shared" si="22"/>
        <v>6772.591085</v>
      </c>
      <c r="S119" s="31">
        <f t="shared" si="8"/>
        <v>-419.2757001</v>
      </c>
      <c r="T119" s="29">
        <f t="shared" si="25"/>
        <v>-451.1922918</v>
      </c>
      <c r="U119" s="32">
        <f t="shared" si="9"/>
        <v>40.98984772</v>
      </c>
      <c r="V119" s="33">
        <f t="shared" si="10"/>
        <v>20.14773831</v>
      </c>
      <c r="W119" s="32">
        <f t="shared" si="23"/>
        <v>340</v>
      </c>
      <c r="X119" s="34">
        <f t="shared" si="11"/>
        <v>0.1675333208</v>
      </c>
      <c r="Y119" s="35">
        <f t="shared" si="12"/>
        <v>243</v>
      </c>
      <c r="Z119" s="29">
        <f t="shared" si="13"/>
        <v>0</v>
      </c>
      <c r="AA119" s="33">
        <f t="shared" ref="AA119:AB119" si="140">SUM(Y106:Y119)/14</f>
        <v>46.14285714</v>
      </c>
      <c r="AB119" s="33">
        <f t="shared" si="140"/>
        <v>66.42857143</v>
      </c>
      <c r="AC119" s="32">
        <f t="shared" si="31"/>
        <v>0.6946236559</v>
      </c>
      <c r="AD119" s="32">
        <f t="shared" si="32"/>
        <v>40.98984772</v>
      </c>
      <c r="AE119" s="32">
        <f t="shared" si="28"/>
        <v>38.53006682</v>
      </c>
      <c r="AF119" s="33">
        <f t="shared" si="29"/>
        <v>20.14773831</v>
      </c>
      <c r="AG119" s="36" t="str">
        <f t="shared" si="14"/>
        <v>Bullish</v>
      </c>
      <c r="AH119" s="37">
        <f t="shared" si="24"/>
        <v>0.04001976285</v>
      </c>
      <c r="AI119" s="37">
        <f t="shared" si="15"/>
        <v>0.1343304603</v>
      </c>
      <c r="AJ119" s="29">
        <f t="shared" si="16"/>
        <v>275</v>
      </c>
      <c r="AK119" s="30">
        <f t="shared" si="86"/>
        <v>6182.35</v>
      </c>
      <c r="AL119" s="30">
        <f t="shared" si="87"/>
        <v>6693.5843</v>
      </c>
      <c r="AM119" s="29">
        <f t="shared" si="88"/>
        <v>5657.834675</v>
      </c>
      <c r="AN119" s="30" t="str">
        <f t="shared" si="26"/>
        <v>#DIV/0!</v>
      </c>
      <c r="AO119" s="36"/>
      <c r="AP119" s="36"/>
      <c r="AQ119" s="36"/>
      <c r="AR119" s="36"/>
      <c r="AS119" s="37">
        <f>IF(OR(INDICATOR!R119="", ISBLANK(B119), ISBLANK(B120)), "", IF(AND(INDICATOR!R119="OPEN", B120&gt;B119), IF(ABS((B120-B119)/B119)&gt;0.01, 1.25, 1), IF(AND(INDICATOR!R119="HEDGE", B120&lt;B119), IF(ABS((B120-B119)/B119)&gt;0.01, 1.25, 1), IF(AND(INDICATOR!R119="OPEN", B120&lt;B119), -ABS((B120-B119)/B119)*2, IF(AND(INDICATOR!R119="HEDGE", B120&gt;B119), -ABS((B120-B119)/B119)*2, IF(AND(INDICATOR!R119="MONITOR", B120&lt;&gt;B119), IF(ABS((B120-B119)/B119)&gt;0.01, 1, 0.75), 0))))))</f>
        <v>1</v>
      </c>
      <c r="AT119" s="38">
        <f t="shared" si="20"/>
        <v>119</v>
      </c>
    </row>
    <row r="120">
      <c r="A120" s="39">
        <v>45741.0</v>
      </c>
      <c r="B120" s="11">
        <v>6187.0</v>
      </c>
      <c r="C120" s="11">
        <v>6370.0</v>
      </c>
      <c r="D120" s="11">
        <v>6110.0</v>
      </c>
      <c r="E120" s="11">
        <v>4262.0</v>
      </c>
      <c r="F120" s="11">
        <v>35161.0</v>
      </c>
      <c r="G120" s="43">
        <v>0.4936</v>
      </c>
      <c r="H120" s="10">
        <v>125120.0</v>
      </c>
      <c r="I120" s="11">
        <v>-18439.0</v>
      </c>
      <c r="J120" s="12">
        <f t="shared" si="1"/>
        <v>6258.5</v>
      </c>
      <c r="K120" s="12">
        <f t="shared" si="2"/>
        <v>6234.666667</v>
      </c>
      <c r="L120" s="12">
        <f t="shared" si="3"/>
        <v>6210.833333</v>
      </c>
      <c r="M120" s="12">
        <f t="shared" si="4"/>
        <v>6222.333333</v>
      </c>
      <c r="N120" s="12">
        <f t="shared" si="5"/>
        <v>6163.166667</v>
      </c>
      <c r="O120" s="12">
        <f t="shared" si="6"/>
        <v>6139.333333</v>
      </c>
      <c r="P120" s="13">
        <f t="shared" si="7"/>
        <v>6115.5</v>
      </c>
      <c r="Q120" s="12">
        <f t="shared" si="21"/>
        <v>6327.728403</v>
      </c>
      <c r="R120" s="13">
        <f t="shared" si="22"/>
        <v>6729.213968</v>
      </c>
      <c r="S120" s="16">
        <f t="shared" si="8"/>
        <v>-401.485565</v>
      </c>
      <c r="T120" s="12">
        <f t="shared" si="25"/>
        <v>-441.2509464</v>
      </c>
      <c r="U120" s="17">
        <f t="shared" si="9"/>
        <v>43.9157036</v>
      </c>
      <c r="V120" s="18">
        <f t="shared" si="10"/>
        <v>22.86706136</v>
      </c>
      <c r="W120" s="17">
        <f t="shared" si="23"/>
        <v>273</v>
      </c>
      <c r="X120" s="20">
        <f t="shared" si="11"/>
        <v>0.1709761242</v>
      </c>
      <c r="Y120" s="14">
        <f t="shared" si="12"/>
        <v>0</v>
      </c>
      <c r="Z120" s="12">
        <f t="shared" si="13"/>
        <v>128</v>
      </c>
      <c r="AA120" s="18">
        <f t="shared" ref="AA120:AB120" si="141">SUM(Y107:Y120)/14</f>
        <v>46.14285714</v>
      </c>
      <c r="AB120" s="18">
        <f t="shared" si="141"/>
        <v>58.92857143</v>
      </c>
      <c r="AC120" s="17">
        <f t="shared" si="31"/>
        <v>0.783030303</v>
      </c>
      <c r="AD120" s="17">
        <f t="shared" si="32"/>
        <v>43.9157036</v>
      </c>
      <c r="AE120" s="17">
        <f t="shared" si="28"/>
        <v>24.27616927</v>
      </c>
      <c r="AF120" s="18">
        <f t="shared" si="29"/>
        <v>22.86706136</v>
      </c>
      <c r="AG120" s="21" t="str">
        <f t="shared" si="14"/>
        <v>Bearish</v>
      </c>
      <c r="AH120" s="22">
        <f t="shared" si="24"/>
        <v>-0.02026920032</v>
      </c>
      <c r="AI120" s="22">
        <f t="shared" si="15"/>
        <v>0.1212138449</v>
      </c>
      <c r="AJ120" s="12">
        <f t="shared" si="16"/>
        <v>260</v>
      </c>
      <c r="AK120" s="13">
        <f>AVERAGE($B120:$B138)</f>
        <v>6175.368421</v>
      </c>
      <c r="AL120" s="13">
        <f>AK120+2*STDEVP($B120:$B138)</f>
        <v>6696.153339</v>
      </c>
      <c r="AM120" s="12">
        <f>AK120-2*STDEV($B120:$B138)</f>
        <v>5640.312781</v>
      </c>
      <c r="AN120" s="13" t="str">
        <f t="shared" si="26"/>
        <v>#DIV/0!</v>
      </c>
      <c r="AO120" s="21"/>
      <c r="AP120" s="21"/>
      <c r="AQ120" s="21"/>
      <c r="AR120" s="21"/>
      <c r="AS120" s="22">
        <f>IF(OR(INDICATOR!R120="", ISBLANK(B120), ISBLANK(B121)), "", IF(AND(INDICATOR!R120="OPEN", B121&gt;B120), IF(ABS((B121-B120)/B120)&gt;0.01, 1.25, 1), IF(AND(INDICATOR!R120="HEDGE", B121&lt;B120), IF(ABS((B121-B120)/B120)&gt;0.01, 1.25, 1), IF(AND(INDICATOR!R120="OPEN", B121&lt;B120), -ABS((B121-B120)/B120)*2, IF(AND(INDICATOR!R120="HEDGE", B121&gt;B120), -ABS((B121-B120)/B120)*2, IF(AND(INDICATOR!R120="MONITOR", B121&lt;&gt;B120), IF(ABS((B121-B120)/B120)&gt;0.01, 1, 0.75), 0))))))</f>
        <v>1.25</v>
      </c>
      <c r="AT120" s="23">
        <f t="shared" si="20"/>
        <v>120</v>
      </c>
    </row>
    <row r="121">
      <c r="A121" s="40">
        <v>45742.0</v>
      </c>
      <c r="B121" s="28">
        <v>6256.0</v>
      </c>
      <c r="C121" s="28">
        <v>6410.0</v>
      </c>
      <c r="D121" s="28">
        <v>6206.0</v>
      </c>
      <c r="E121" s="28">
        <v>3325.0</v>
      </c>
      <c r="F121" s="28">
        <v>34942.0</v>
      </c>
      <c r="G121" s="43">
        <v>0.4936</v>
      </c>
      <c r="H121" s="27">
        <v>125120.0</v>
      </c>
      <c r="I121" s="28">
        <v>-18439.0</v>
      </c>
      <c r="J121" s="29">
        <f t="shared" si="1"/>
        <v>6312.1</v>
      </c>
      <c r="K121" s="29">
        <f t="shared" si="2"/>
        <v>6293.4</v>
      </c>
      <c r="L121" s="29">
        <f t="shared" si="3"/>
        <v>6274.7</v>
      </c>
      <c r="M121" s="29">
        <f t="shared" si="4"/>
        <v>6290.666667</v>
      </c>
      <c r="N121" s="29">
        <f t="shared" si="5"/>
        <v>6237.3</v>
      </c>
      <c r="O121" s="29">
        <f t="shared" si="6"/>
        <v>6218.6</v>
      </c>
      <c r="P121" s="30">
        <f t="shared" si="7"/>
        <v>6199.9</v>
      </c>
      <c r="Q121" s="29">
        <f t="shared" si="21"/>
        <v>6316.693264</v>
      </c>
      <c r="R121" s="30">
        <f t="shared" si="22"/>
        <v>6694.161082</v>
      </c>
      <c r="S121" s="31">
        <f t="shared" si="8"/>
        <v>-377.4678174</v>
      </c>
      <c r="T121" s="29">
        <f t="shared" si="25"/>
        <v>-428.4943206</v>
      </c>
      <c r="U121" s="32">
        <f t="shared" si="9"/>
        <v>43.60902256</v>
      </c>
      <c r="V121" s="33">
        <f t="shared" si="10"/>
        <v>32.80472551</v>
      </c>
      <c r="W121" s="32">
        <f t="shared" si="23"/>
        <v>255.0666667</v>
      </c>
      <c r="X121" s="34">
        <f t="shared" si="11"/>
        <v>0.1758076134</v>
      </c>
      <c r="Y121" s="35">
        <f t="shared" si="12"/>
        <v>69</v>
      </c>
      <c r="Z121" s="29">
        <f t="shared" si="13"/>
        <v>0</v>
      </c>
      <c r="AA121" s="33">
        <f t="shared" ref="AA121:AB121" si="142">SUM(Y108:Y121)/14</f>
        <v>45.57142857</v>
      </c>
      <c r="AB121" s="33">
        <f t="shared" si="142"/>
        <v>58.92857143</v>
      </c>
      <c r="AC121" s="32">
        <f t="shared" si="31"/>
        <v>0.7733333333</v>
      </c>
      <c r="AD121" s="32">
        <f t="shared" si="32"/>
        <v>43.60902256</v>
      </c>
      <c r="AE121" s="32">
        <f t="shared" si="28"/>
        <v>35.60794045</v>
      </c>
      <c r="AF121" s="33">
        <f t="shared" si="29"/>
        <v>32.80472551</v>
      </c>
      <c r="AG121" s="36" t="str">
        <f t="shared" si="14"/>
        <v>Bearish</v>
      </c>
      <c r="AH121" s="37">
        <f t="shared" si="24"/>
        <v>0.01115241636</v>
      </c>
      <c r="AI121" s="37">
        <f t="shared" si="15"/>
        <v>0.09515768989</v>
      </c>
      <c r="AJ121" s="29">
        <f t="shared" si="16"/>
        <v>223</v>
      </c>
      <c r="AK121" s="30">
        <f t="shared" ref="AK121:AK122" si="144">AVERAGE($B121:$B138)</f>
        <v>6174.722222</v>
      </c>
      <c r="AL121" s="30">
        <f t="shared" ref="AL121:AL122" si="145">AK121+2*STDEVP($B121:$B138)</f>
        <v>6709.748205</v>
      </c>
      <c r="AM121" s="29">
        <f t="shared" ref="AM121:AM122" si="146">AK121-2*STDEV($B121:$B138)</f>
        <v>5624.185028</v>
      </c>
      <c r="AN121" s="30" t="str">
        <f t="shared" si="26"/>
        <v>#DIV/0!</v>
      </c>
      <c r="AO121" s="36"/>
      <c r="AP121" s="36"/>
      <c r="AQ121" s="36"/>
      <c r="AR121" s="36"/>
      <c r="AS121" s="37">
        <f>IF(OR(INDICATOR!R121="", ISBLANK(B121), ISBLANK(B122)), "", IF(AND(INDICATOR!R121="OPEN", B122&gt;B121), IF(ABS((B122-B121)/B121)&gt;0.01, 1.25, 1), IF(AND(INDICATOR!R121="HEDGE", B122&lt;B121), IF(ABS((B122-B121)/B121)&gt;0.01, 1.25, 1), IF(AND(INDICATOR!R121="OPEN", B122&lt;B121), -ABS((B122-B121)/B121)*2, IF(AND(INDICATOR!R121="HEDGE", B122&gt;B121), -ABS((B122-B121)/B121)*2, IF(AND(INDICATOR!R121="MONITOR", B122&lt;&gt;B121), IF(ABS((B122-B121)/B121)&gt;0.01, 1, 0.75), 0))))))</f>
        <v>1</v>
      </c>
      <c r="AT121" s="38">
        <f t="shared" si="20"/>
        <v>121</v>
      </c>
    </row>
    <row r="122">
      <c r="A122" s="39">
        <v>45743.0</v>
      </c>
      <c r="B122" s="11">
        <v>6165.0</v>
      </c>
      <c r="C122" s="11">
        <v>6332.0</v>
      </c>
      <c r="D122" s="11">
        <v>6124.0</v>
      </c>
      <c r="E122" s="11">
        <v>4793.0</v>
      </c>
      <c r="F122" s="11">
        <v>35143.0</v>
      </c>
      <c r="G122" s="43">
        <v>0.4936</v>
      </c>
      <c r="H122" s="10">
        <v>125120.0</v>
      </c>
      <c r="I122" s="11">
        <v>-18439.0</v>
      </c>
      <c r="J122" s="12">
        <f t="shared" si="1"/>
        <v>6222.2</v>
      </c>
      <c r="K122" s="12">
        <f t="shared" si="2"/>
        <v>6203.133333</v>
      </c>
      <c r="L122" s="12">
        <f t="shared" si="3"/>
        <v>6184.066667</v>
      </c>
      <c r="M122" s="12">
        <f t="shared" si="4"/>
        <v>6207</v>
      </c>
      <c r="N122" s="12">
        <f t="shared" si="5"/>
        <v>6145.933333</v>
      </c>
      <c r="O122" s="12">
        <f t="shared" si="6"/>
        <v>6126.866667</v>
      </c>
      <c r="P122" s="13">
        <f t="shared" si="7"/>
        <v>6107.8</v>
      </c>
      <c r="Q122" s="12">
        <f t="shared" si="21"/>
        <v>6293.355839</v>
      </c>
      <c r="R122" s="13">
        <f t="shared" si="22"/>
        <v>6654.963964</v>
      </c>
      <c r="S122" s="16">
        <f t="shared" si="8"/>
        <v>-361.6081255</v>
      </c>
      <c r="T122" s="12">
        <f t="shared" si="25"/>
        <v>-415.1170816</v>
      </c>
      <c r="U122" s="17">
        <f t="shared" si="9"/>
        <v>37.38892686</v>
      </c>
      <c r="V122" s="18">
        <f t="shared" si="10"/>
        <v>28.06724253</v>
      </c>
      <c r="W122" s="17">
        <f t="shared" si="23"/>
        <v>221</v>
      </c>
      <c r="X122" s="20">
        <f t="shared" si="11"/>
        <v>0.1813332329</v>
      </c>
      <c r="Y122" s="14">
        <f t="shared" si="12"/>
        <v>0</v>
      </c>
      <c r="Z122" s="12">
        <f t="shared" si="13"/>
        <v>91</v>
      </c>
      <c r="AA122" s="18">
        <f t="shared" ref="AA122:AB122" si="143">SUM(Y109:Y122)/14</f>
        <v>39.07142857</v>
      </c>
      <c r="AB122" s="18">
        <f t="shared" si="143"/>
        <v>65.42857143</v>
      </c>
      <c r="AC122" s="17">
        <f t="shared" si="31"/>
        <v>0.5971615721</v>
      </c>
      <c r="AD122" s="17">
        <f t="shared" si="32"/>
        <v>37.38892686</v>
      </c>
      <c r="AE122" s="17">
        <f t="shared" si="28"/>
        <v>24.31761787</v>
      </c>
      <c r="AF122" s="18">
        <f t="shared" si="29"/>
        <v>28.06724253</v>
      </c>
      <c r="AG122" s="21" t="str">
        <f t="shared" si="14"/>
        <v>Bearish</v>
      </c>
      <c r="AH122" s="22">
        <f t="shared" si="24"/>
        <v>-0.01454603581</v>
      </c>
      <c r="AI122" s="22">
        <f t="shared" si="15"/>
        <v>0.1363856244</v>
      </c>
      <c r="AJ122" s="12">
        <f t="shared" si="16"/>
        <v>208</v>
      </c>
      <c r="AK122" s="13">
        <f t="shared" si="144"/>
        <v>6187.555556</v>
      </c>
      <c r="AL122" s="13">
        <f t="shared" si="145"/>
        <v>6740.544293</v>
      </c>
      <c r="AM122" s="12">
        <f t="shared" si="146"/>
        <v>5618.53484</v>
      </c>
      <c r="AN122" s="13" t="str">
        <f t="shared" si="26"/>
        <v>#DIV/0!</v>
      </c>
      <c r="AO122" s="21"/>
      <c r="AP122" s="21"/>
      <c r="AQ122" s="21"/>
      <c r="AR122" s="21"/>
      <c r="AS122" s="22">
        <f>IF(OR(INDICATOR!R122="", ISBLANK(B122), ISBLANK(B123)), "", IF(AND(INDICATOR!R122="OPEN", B123&gt;B122), IF(ABS((B123-B122)/B122)&gt;0.01, 1.25, 1), IF(AND(INDICATOR!R122="HEDGE", B123&lt;B122), IF(ABS((B123-B122)/B122)&gt;0.01, 1.25, 1), IF(AND(INDICATOR!R122="OPEN", B123&lt;B122), -ABS((B123-B122)/B122)*2, IF(AND(INDICATOR!R122="HEDGE", B123&gt;B122), -ABS((B123-B122)/B122)*2, IF(AND(INDICATOR!R122="MONITOR", B123&lt;&gt;B122), IF(ABS((B123-B122)/B122)&gt;0.01, 1, 0.75), 0))))))</f>
        <v>1</v>
      </c>
      <c r="AT122" s="23">
        <f t="shared" si="20"/>
        <v>122</v>
      </c>
    </row>
    <row r="123">
      <c r="A123" s="40">
        <v>45744.0</v>
      </c>
      <c r="B123" s="28">
        <v>6259.0</v>
      </c>
      <c r="C123" s="28">
        <v>6270.0</v>
      </c>
      <c r="D123" s="28">
        <v>6107.0</v>
      </c>
      <c r="E123" s="28">
        <v>4671.0</v>
      </c>
      <c r="F123" s="28">
        <v>34587.0</v>
      </c>
      <c r="G123" s="43">
        <v>0.4936</v>
      </c>
      <c r="H123" s="27">
        <v>125120.0</v>
      </c>
      <c r="I123" s="28">
        <v>-18439.0</v>
      </c>
      <c r="J123" s="29">
        <f t="shared" si="1"/>
        <v>6303.825</v>
      </c>
      <c r="K123" s="29">
        <f t="shared" si="2"/>
        <v>6288.883333</v>
      </c>
      <c r="L123" s="29">
        <f t="shared" si="3"/>
        <v>6273.941667</v>
      </c>
      <c r="M123" s="29">
        <f t="shared" si="4"/>
        <v>6212</v>
      </c>
      <c r="N123" s="29">
        <f t="shared" si="5"/>
        <v>6244.058333</v>
      </c>
      <c r="O123" s="29">
        <f t="shared" si="6"/>
        <v>6229.116667</v>
      </c>
      <c r="P123" s="30">
        <f t="shared" si="7"/>
        <v>6214.175</v>
      </c>
      <c r="Q123" s="29">
        <f t="shared" si="21"/>
        <v>6288.070325</v>
      </c>
      <c r="R123" s="30">
        <f t="shared" si="22"/>
        <v>6625.6333</v>
      </c>
      <c r="S123" s="31">
        <f t="shared" si="8"/>
        <v>-337.5629751</v>
      </c>
      <c r="T123" s="29">
        <f t="shared" si="25"/>
        <v>-399.6062603</v>
      </c>
      <c r="U123" s="32">
        <f t="shared" si="9"/>
        <v>41.24839125</v>
      </c>
      <c r="V123" s="33">
        <f t="shared" si="10"/>
        <v>33.19908031</v>
      </c>
      <c r="W123" s="32">
        <f t="shared" si="23"/>
        <v>202</v>
      </c>
      <c r="X123" s="34">
        <f t="shared" si="11"/>
        <v>0.1866779139</v>
      </c>
      <c r="Y123" s="35">
        <f t="shared" si="12"/>
        <v>94</v>
      </c>
      <c r="Z123" s="29">
        <f t="shared" si="13"/>
        <v>0</v>
      </c>
      <c r="AA123" s="33">
        <f t="shared" ref="AA123:AB123" si="147">SUM(Y110:Y123)/14</f>
        <v>45.78571429</v>
      </c>
      <c r="AB123" s="33">
        <f t="shared" si="147"/>
        <v>65.21428571</v>
      </c>
      <c r="AC123" s="32">
        <f t="shared" si="31"/>
        <v>0.7020810515</v>
      </c>
      <c r="AD123" s="32">
        <f t="shared" si="32"/>
        <v>41.24839125</v>
      </c>
      <c r="AE123" s="32">
        <f t="shared" si="28"/>
        <v>39.67168263</v>
      </c>
      <c r="AF123" s="33">
        <f t="shared" si="29"/>
        <v>33.19908031</v>
      </c>
      <c r="AG123" s="36" t="str">
        <f t="shared" si="14"/>
        <v>Bullish</v>
      </c>
      <c r="AH123" s="37">
        <f t="shared" si="24"/>
        <v>0.01524736415</v>
      </c>
      <c r="AI123" s="37">
        <f t="shared" si="15"/>
        <v>0.1350507416</v>
      </c>
      <c r="AJ123" s="29">
        <f t="shared" si="16"/>
        <v>163</v>
      </c>
      <c r="AK123" s="30">
        <f>AVERAGE($B123:$B139)</f>
        <v>6188.882353</v>
      </c>
      <c r="AL123" s="30">
        <f>AK123+2*STDEVP($B123:$B139)</f>
        <v>6757.791684</v>
      </c>
      <c r="AM123" s="29">
        <f>AK123-2*STDEV($B123:$B139)</f>
        <v>5602.464037</v>
      </c>
      <c r="AN123" s="30" t="str">
        <f t="shared" si="26"/>
        <v>#DIV/0!</v>
      </c>
      <c r="AO123" s="36"/>
      <c r="AP123" s="36"/>
      <c r="AQ123" s="36"/>
      <c r="AR123" s="36"/>
      <c r="AS123" s="37">
        <f>IF(OR(INDICATOR!R123="", ISBLANK(B123), ISBLANK(B124)), "", IF(AND(INDICATOR!R123="OPEN", B124&gt;B123), IF(ABS((B124-B123)/B123)&gt;0.01, 1.25, 1), IF(AND(INDICATOR!R123="HEDGE", B124&lt;B123), IF(ABS((B124-B123)/B123)&gt;0.01, 1.25, 1), IF(AND(INDICATOR!R123="OPEN", B124&lt;B123), -ABS((B124-B123)/B123)*2, IF(AND(INDICATOR!R123="HEDGE", B124&gt;B123), -ABS((B124-B123)/B123)*2, IF(AND(INDICATOR!R123="MONITOR", B124&lt;&gt;B123), IF(ABS((B124-B123)/B123)&gt;0.01, 1, 0.75), 0))))))</f>
        <v>0.75</v>
      </c>
      <c r="AT123" s="38">
        <f t="shared" si="20"/>
        <v>123</v>
      </c>
    </row>
    <row r="124">
      <c r="A124" s="39">
        <v>45747.0</v>
      </c>
      <c r="B124" s="11">
        <v>6198.0</v>
      </c>
      <c r="C124" s="11">
        <v>6331.0</v>
      </c>
      <c r="D124" s="11">
        <v>6133.0</v>
      </c>
      <c r="E124" s="11">
        <v>4901.0</v>
      </c>
      <c r="F124" s="11">
        <v>34776.0</v>
      </c>
      <c r="G124" s="43">
        <v>0.4936</v>
      </c>
      <c r="H124" s="10">
        <v>128356.0</v>
      </c>
      <c r="I124" s="11">
        <v>-18439.0</v>
      </c>
      <c r="J124" s="12">
        <f t="shared" si="1"/>
        <v>6252.45</v>
      </c>
      <c r="K124" s="12">
        <f t="shared" si="2"/>
        <v>6234.3</v>
      </c>
      <c r="L124" s="12">
        <f t="shared" si="3"/>
        <v>6216.15</v>
      </c>
      <c r="M124" s="12">
        <f t="shared" si="4"/>
        <v>6220.666667</v>
      </c>
      <c r="N124" s="12">
        <f t="shared" si="5"/>
        <v>6179.85</v>
      </c>
      <c r="O124" s="12">
        <f t="shared" si="6"/>
        <v>6161.7</v>
      </c>
      <c r="P124" s="13">
        <f t="shared" si="7"/>
        <v>6143.55</v>
      </c>
      <c r="Q124" s="12">
        <f t="shared" si="21"/>
        <v>6274.213352</v>
      </c>
      <c r="R124" s="13">
        <f t="shared" si="22"/>
        <v>6593.95676</v>
      </c>
      <c r="S124" s="16">
        <f t="shared" si="8"/>
        <v>-319.7434075</v>
      </c>
      <c r="T124" s="12">
        <f t="shared" si="25"/>
        <v>-383.6336897</v>
      </c>
      <c r="U124" s="17">
        <f t="shared" si="9"/>
        <v>43.02013423</v>
      </c>
      <c r="V124" s="18">
        <f t="shared" si="10"/>
        <v>31.77208329</v>
      </c>
      <c r="W124" s="17">
        <f t="shared" si="23"/>
        <v>167.6666667</v>
      </c>
      <c r="X124" s="20">
        <f t="shared" si="11"/>
        <v>0.4062709731</v>
      </c>
      <c r="Y124" s="14">
        <f t="shared" si="12"/>
        <v>0</v>
      </c>
      <c r="Z124" s="12">
        <f t="shared" si="13"/>
        <v>61</v>
      </c>
      <c r="AA124" s="18">
        <f t="shared" ref="AA124:AB124" si="148">SUM(Y111:Y124)/14</f>
        <v>45.78571429</v>
      </c>
      <c r="AB124" s="18">
        <f t="shared" si="148"/>
        <v>60.64285714</v>
      </c>
      <c r="AC124" s="17">
        <f t="shared" si="31"/>
        <v>0.7550058893</v>
      </c>
      <c r="AD124" s="17">
        <f t="shared" si="32"/>
        <v>43.02013423</v>
      </c>
      <c r="AE124" s="17">
        <f t="shared" si="28"/>
        <v>31.32694938</v>
      </c>
      <c r="AF124" s="18">
        <f t="shared" si="29"/>
        <v>31.77208329</v>
      </c>
      <c r="AG124" s="21" t="str">
        <f t="shared" si="14"/>
        <v>Bearish</v>
      </c>
      <c r="AH124" s="22">
        <f t="shared" si="24"/>
        <v>-0.009745965809</v>
      </c>
      <c r="AI124" s="22">
        <f t="shared" si="15"/>
        <v>0.1409305268</v>
      </c>
      <c r="AJ124" s="12">
        <f t="shared" si="16"/>
        <v>198</v>
      </c>
      <c r="AK124" s="13">
        <f t="shared" ref="AK124:AK209" si="150">AVERAGE($B124:$B210)</f>
        <v>6131.069767</v>
      </c>
      <c r="AL124" s="13">
        <f t="shared" ref="AL124:AL209" si="151">AK124+2*STDEVP($B124:$B210)</f>
        <v>7372.865946</v>
      </c>
      <c r="AM124" s="12">
        <f t="shared" ref="AM124:AM138" si="152">AK124-2*STDEV($B124:$B210)</f>
        <v>4881.990265</v>
      </c>
      <c r="AN124" s="13" t="str">
        <f t="shared" si="26"/>
        <v>#DIV/0!</v>
      </c>
      <c r="AO124" s="21"/>
      <c r="AP124" s="21"/>
      <c r="AQ124" s="21"/>
      <c r="AR124" s="21"/>
      <c r="AS124" s="22">
        <f>IF(OR(INDICATOR!R124="", ISBLANK(B124), ISBLANK(B125)), "", IF(AND(INDICATOR!R124="OPEN", B125&gt;B124), IF(ABS((B125-B124)/B124)&gt;0.01, 1.25, 1), IF(AND(INDICATOR!R124="HEDGE", B125&lt;B124), IF(ABS((B125-B124)/B124)&gt;0.01, 1.25, 1), IF(AND(INDICATOR!R124="OPEN", B125&lt;B124), -ABS((B125-B124)/B124)*2, IF(AND(INDICATOR!R124="HEDGE", B125&gt;B124), -ABS((B125-B124)/B124)*2, IF(AND(INDICATOR!R124="MONITOR", B125&lt;&gt;B124), IF(ABS((B125-B124)/B124)&gt;0.01, 1, 0.75), 0))))))</f>
        <v>1</v>
      </c>
      <c r="AT124" s="23">
        <f t="shared" si="20"/>
        <v>124</v>
      </c>
    </row>
    <row r="125">
      <c r="A125" s="40">
        <v>45748.0</v>
      </c>
      <c r="B125" s="28">
        <v>6301.0</v>
      </c>
      <c r="C125" s="28">
        <v>6351.0</v>
      </c>
      <c r="D125" s="28">
        <v>6165.0</v>
      </c>
      <c r="E125" s="28">
        <v>3394.0</v>
      </c>
      <c r="F125" s="28">
        <v>34083.0</v>
      </c>
      <c r="G125" s="43">
        <v>0.4936</v>
      </c>
      <c r="H125" s="27">
        <v>128356.0</v>
      </c>
      <c r="I125" s="28">
        <v>-18757.0</v>
      </c>
      <c r="J125" s="29">
        <f t="shared" si="1"/>
        <v>6352.15</v>
      </c>
      <c r="K125" s="29">
        <f t="shared" si="2"/>
        <v>6335.1</v>
      </c>
      <c r="L125" s="29">
        <f t="shared" si="3"/>
        <v>6318.05</v>
      </c>
      <c r="M125" s="29">
        <f t="shared" si="4"/>
        <v>6272.333333</v>
      </c>
      <c r="N125" s="29">
        <f t="shared" si="5"/>
        <v>6283.95</v>
      </c>
      <c r="O125" s="29">
        <f t="shared" si="6"/>
        <v>6266.9</v>
      </c>
      <c r="P125" s="30">
        <f t="shared" si="7"/>
        <v>6249.85</v>
      </c>
      <c r="Q125" s="29">
        <f t="shared" si="21"/>
        <v>6278.334375</v>
      </c>
      <c r="R125" s="30">
        <f t="shared" si="22"/>
        <v>6572.256259</v>
      </c>
      <c r="S125" s="31">
        <f t="shared" si="8"/>
        <v>-293.921884</v>
      </c>
      <c r="T125" s="29">
        <f t="shared" si="25"/>
        <v>-365.6913286</v>
      </c>
      <c r="U125" s="32">
        <f t="shared" si="9"/>
        <v>43.77483444</v>
      </c>
      <c r="V125" s="33">
        <f t="shared" si="10"/>
        <v>38.80528956</v>
      </c>
      <c r="W125" s="32">
        <f t="shared" si="23"/>
        <v>196.4</v>
      </c>
      <c r="X125" s="34">
        <f t="shared" si="11"/>
        <v>0.4086925516</v>
      </c>
      <c r="Y125" s="35">
        <f t="shared" si="12"/>
        <v>103</v>
      </c>
      <c r="Z125" s="29">
        <f t="shared" si="13"/>
        <v>0</v>
      </c>
      <c r="AA125" s="33">
        <f t="shared" ref="AA125:AB125" si="149">SUM(Y112:Y125)/14</f>
        <v>47.21428571</v>
      </c>
      <c r="AB125" s="33">
        <f t="shared" si="149"/>
        <v>60.64285714</v>
      </c>
      <c r="AC125" s="32">
        <f t="shared" si="31"/>
        <v>0.7785630153</v>
      </c>
      <c r="AD125" s="32">
        <f t="shared" si="32"/>
        <v>43.77483444</v>
      </c>
      <c r="AE125" s="32">
        <f t="shared" si="28"/>
        <v>45.41723666</v>
      </c>
      <c r="AF125" s="33">
        <f t="shared" si="29"/>
        <v>38.80528956</v>
      </c>
      <c r="AG125" s="36" t="str">
        <f t="shared" si="14"/>
        <v>Bullish</v>
      </c>
      <c r="AH125" s="37">
        <f t="shared" si="24"/>
        <v>0.01661826396</v>
      </c>
      <c r="AI125" s="37">
        <f t="shared" si="15"/>
        <v>0.09958043599</v>
      </c>
      <c r="AJ125" s="29">
        <f t="shared" si="16"/>
        <v>186</v>
      </c>
      <c r="AK125" s="30">
        <f t="shared" si="150"/>
        <v>6130.282353</v>
      </c>
      <c r="AL125" s="30">
        <f t="shared" si="151"/>
        <v>7379.276475</v>
      </c>
      <c r="AM125" s="29">
        <f t="shared" si="152"/>
        <v>4873.875738</v>
      </c>
      <c r="AN125" s="30" t="str">
        <f t="shared" si="26"/>
        <v>#DIV/0!</v>
      </c>
      <c r="AO125" s="36"/>
      <c r="AP125" s="36"/>
      <c r="AQ125" s="36"/>
      <c r="AR125" s="36"/>
      <c r="AS125" s="37">
        <f>IF(OR(INDICATOR!R125="", ISBLANK(B125), ISBLANK(B126)), "", IF(AND(INDICATOR!R125="OPEN", B126&gt;B125), IF(ABS((B126-B125)/B125)&gt;0.01, 1.25, 1), IF(AND(INDICATOR!R125="HEDGE", B126&lt;B125), IF(ABS((B126-B125)/B125)&gt;0.01, 1.25, 1), IF(AND(INDICATOR!R125="OPEN", B126&lt;B125), -ABS((B126-B125)/B125)*2, IF(AND(INDICATOR!R125="HEDGE", B126&gt;B125), -ABS((B126-B125)/B125)*2, IF(AND(INDICATOR!R125="MONITOR", B126&lt;&gt;B125), IF(ABS((B126-B125)/B125)&gt;0.01, 1, 0.75), 0))))))</f>
        <v>1</v>
      </c>
      <c r="AT125" s="38">
        <f t="shared" si="20"/>
        <v>125</v>
      </c>
    </row>
    <row r="126">
      <c r="A126" s="39">
        <v>45749.0</v>
      </c>
      <c r="B126" s="11">
        <v>6770.0</v>
      </c>
      <c r="C126" s="11">
        <v>6818.0</v>
      </c>
      <c r="D126" s="11">
        <v>6321.0</v>
      </c>
      <c r="E126" s="11">
        <v>9142.0</v>
      </c>
      <c r="F126" s="11">
        <v>32286.0</v>
      </c>
      <c r="G126" s="43">
        <v>0.4936</v>
      </c>
      <c r="H126" s="10">
        <v>129674.0</v>
      </c>
      <c r="I126" s="11">
        <v>-18757.0</v>
      </c>
      <c r="J126" s="12">
        <f t="shared" si="1"/>
        <v>6906.675</v>
      </c>
      <c r="K126" s="12">
        <f t="shared" si="2"/>
        <v>6861.116667</v>
      </c>
      <c r="L126" s="12">
        <f t="shared" si="3"/>
        <v>6815.558333</v>
      </c>
      <c r="M126" s="12">
        <f t="shared" si="4"/>
        <v>6636.333333</v>
      </c>
      <c r="N126" s="12">
        <f t="shared" si="5"/>
        <v>6724.441667</v>
      </c>
      <c r="O126" s="12">
        <f t="shared" si="6"/>
        <v>6678.883333</v>
      </c>
      <c r="P126" s="13">
        <f t="shared" si="7"/>
        <v>6633.325</v>
      </c>
      <c r="Q126" s="12">
        <f t="shared" si="21"/>
        <v>6353.97524</v>
      </c>
      <c r="R126" s="13">
        <f t="shared" si="22"/>
        <v>6586.903943</v>
      </c>
      <c r="S126" s="16">
        <f t="shared" si="8"/>
        <v>-232.9287031</v>
      </c>
      <c r="T126" s="12">
        <f t="shared" si="25"/>
        <v>-339.1388035</v>
      </c>
      <c r="U126" s="17">
        <f t="shared" si="9"/>
        <v>61.71490989</v>
      </c>
      <c r="V126" s="18">
        <f t="shared" si="10"/>
        <v>62.10670315</v>
      </c>
      <c r="W126" s="17">
        <f>IF(ROW()=15,AVERAGE(AJ126:AJ138),(AJ126*2/15)+(AJ125*(1-2/15)))</f>
        <v>230.1333333</v>
      </c>
      <c r="X126" s="20">
        <f t="shared" si="11"/>
        <v>0.4110860232</v>
      </c>
      <c r="Y126" s="14">
        <f t="shared" si="12"/>
        <v>469</v>
      </c>
      <c r="Z126" s="12">
        <f t="shared" si="13"/>
        <v>0</v>
      </c>
      <c r="AA126" s="18">
        <f t="shared" ref="AA126:AB126" si="153">SUM(Y113:Y126)/14</f>
        <v>80.71428571</v>
      </c>
      <c r="AB126" s="18">
        <f t="shared" si="153"/>
        <v>50.07142857</v>
      </c>
      <c r="AC126" s="17">
        <f t="shared" si="31"/>
        <v>1.611982882</v>
      </c>
      <c r="AD126" s="17">
        <f t="shared" si="32"/>
        <v>61.71490989</v>
      </c>
      <c r="AE126" s="17">
        <f t="shared" si="28"/>
        <v>109.5759234</v>
      </c>
      <c r="AF126" s="18">
        <f t="shared" si="29"/>
        <v>62.10670315</v>
      </c>
      <c r="AG126" s="21" t="str">
        <f t="shared" si="14"/>
        <v>Bullish</v>
      </c>
      <c r="AH126" s="22">
        <f t="shared" si="24"/>
        <v>0.07443262974</v>
      </c>
      <c r="AI126" s="22">
        <f t="shared" si="15"/>
        <v>0.2831567862</v>
      </c>
      <c r="AJ126" s="12">
        <f t="shared" si="16"/>
        <v>517</v>
      </c>
      <c r="AK126" s="13">
        <f t="shared" si="150"/>
        <v>6128.25</v>
      </c>
      <c r="AL126" s="13">
        <f t="shared" si="151"/>
        <v>7384.097613</v>
      </c>
      <c r="AM126" s="12">
        <f t="shared" si="152"/>
        <v>4864.859691</v>
      </c>
      <c r="AN126" s="13" t="str">
        <f t="shared" si="26"/>
        <v>#DIV/0!</v>
      </c>
      <c r="AO126" s="21"/>
      <c r="AP126" s="21"/>
      <c r="AQ126" s="21"/>
      <c r="AR126" s="21"/>
      <c r="AS126" s="22">
        <f>IF(OR(INDICATOR!R126="", ISBLANK(B126), ISBLANK(B127)), "", IF(AND(INDICATOR!R126="OPEN", B127&gt;B126), IF(ABS((B127-B126)/B126)&gt;0.01, 1.25, 1), IF(AND(INDICATOR!R126="HEDGE", B127&lt;B126), IF(ABS((B127-B126)/B126)&gt;0.01, 1.25, 1), IF(AND(INDICATOR!R126="OPEN", B127&lt;B126), -ABS((B127-B126)/B126)*2, IF(AND(INDICATOR!R126="HEDGE", B127&gt;B126), -ABS((B127-B126)/B126)*2, IF(AND(INDICATOR!R126="MONITOR", B127&lt;&gt;B126), IF(ABS((B127-B126)/B126)&gt;0.01, 1, 0.75), 0))))))</f>
        <v>1</v>
      </c>
      <c r="AT126" s="23">
        <f t="shared" si="20"/>
        <v>126</v>
      </c>
    </row>
    <row r="127">
      <c r="A127" s="40">
        <v>45750.0</v>
      </c>
      <c r="B127" s="28">
        <v>6652.0</v>
      </c>
      <c r="C127" s="28">
        <v>6826.0</v>
      </c>
      <c r="D127" s="28">
        <v>6438.0</v>
      </c>
      <c r="E127" s="28">
        <v>6948.0</v>
      </c>
      <c r="F127" s="28">
        <v>31008.0</v>
      </c>
      <c r="G127" s="43">
        <v>0.4936</v>
      </c>
      <c r="H127" s="27">
        <v>129674.0</v>
      </c>
      <c r="I127" s="28">
        <v>-18757.0</v>
      </c>
      <c r="J127" s="29">
        <f t="shared" si="1"/>
        <v>6758.7</v>
      </c>
      <c r="K127" s="29">
        <f t="shared" si="2"/>
        <v>6723.133333</v>
      </c>
      <c r="L127" s="29">
        <f t="shared" si="3"/>
        <v>6687.566667</v>
      </c>
      <c r="M127" s="29">
        <f t="shared" si="4"/>
        <v>6638.666667</v>
      </c>
      <c r="N127" s="29">
        <f t="shared" si="5"/>
        <v>6616.433333</v>
      </c>
      <c r="O127" s="29">
        <f t="shared" si="6"/>
        <v>6580.866667</v>
      </c>
      <c r="P127" s="30">
        <f t="shared" si="7"/>
        <v>6545.3</v>
      </c>
      <c r="Q127" s="29">
        <f t="shared" si="21"/>
        <v>6399.825203</v>
      </c>
      <c r="R127" s="30">
        <f t="shared" si="22"/>
        <v>6591.725874</v>
      </c>
      <c r="S127" s="31">
        <f t="shared" si="8"/>
        <v>-191.9006702</v>
      </c>
      <c r="T127" s="29">
        <f t="shared" si="25"/>
        <v>-309.6911768</v>
      </c>
      <c r="U127" s="32">
        <f t="shared" si="9"/>
        <v>66.86390533</v>
      </c>
      <c r="V127" s="33">
        <f t="shared" si="10"/>
        <v>78.48024848</v>
      </c>
      <c r="W127" s="32">
        <f t="shared" ref="W127:W128" si="155">IF(ROW()=15,AVERAGE(AJ127:AJ138),(AJ127*2/15)+(AJ126*(1-2/15)))</f>
        <v>499.8</v>
      </c>
      <c r="X127" s="34">
        <f t="shared" si="11"/>
        <v>0.4114786935</v>
      </c>
      <c r="Y127" s="35">
        <f t="shared" si="12"/>
        <v>0</v>
      </c>
      <c r="Z127" s="29">
        <f t="shared" si="13"/>
        <v>118</v>
      </c>
      <c r="AA127" s="33">
        <f t="shared" ref="AA127:AB127" si="154">SUM(Y114:Y127)/14</f>
        <v>80.71428571</v>
      </c>
      <c r="AB127" s="33">
        <f t="shared" si="154"/>
        <v>40</v>
      </c>
      <c r="AC127" s="32">
        <f t="shared" si="31"/>
        <v>2.017857143</v>
      </c>
      <c r="AD127" s="32">
        <f t="shared" si="32"/>
        <v>66.86390533</v>
      </c>
      <c r="AE127" s="32">
        <f t="shared" si="28"/>
        <v>80.44758539</v>
      </c>
      <c r="AF127" s="33">
        <f t="shared" si="29"/>
        <v>78.48024848</v>
      </c>
      <c r="AG127" s="36" t="str">
        <f t="shared" si="14"/>
        <v>Bullish</v>
      </c>
      <c r="AH127" s="37">
        <f t="shared" si="24"/>
        <v>-0.01742983752</v>
      </c>
      <c r="AI127" s="37">
        <f t="shared" si="15"/>
        <v>0.2240712074</v>
      </c>
      <c r="AJ127" s="29">
        <f t="shared" si="16"/>
        <v>388</v>
      </c>
      <c r="AK127" s="30">
        <f t="shared" si="150"/>
        <v>6120.518072</v>
      </c>
      <c r="AL127" s="30">
        <f t="shared" si="151"/>
        <v>7375.933574</v>
      </c>
      <c r="AM127" s="29">
        <f t="shared" si="152"/>
        <v>4857.470795</v>
      </c>
      <c r="AN127" s="30" t="str">
        <f t="shared" si="26"/>
        <v>#DIV/0!</v>
      </c>
      <c r="AO127" s="36"/>
      <c r="AP127" s="36"/>
      <c r="AQ127" s="36"/>
      <c r="AR127" s="36"/>
      <c r="AS127" s="37">
        <f>IF(OR(INDICATOR!R127="", ISBLANK(B127), ISBLANK(B128)), "", IF(AND(INDICATOR!R127="OPEN", B128&gt;B127), IF(ABS((B128-B127)/B127)&gt;0.01, 1.25, 1), IF(AND(INDICATOR!R127="HEDGE", B128&lt;B127), IF(ABS((B128-B127)/B127)&gt;0.01, 1.25, 1), IF(AND(INDICATOR!R127="OPEN", B128&lt;B127), -ABS((B128-B127)/B127)*2, IF(AND(INDICATOR!R127="HEDGE", B128&gt;B127), -ABS((B128-B127)/B127)*2, IF(AND(INDICATOR!R127="MONITOR", B128&lt;&gt;B127), IF(ABS((B128-B127)/B127)&gt;0.01, 1, 0.75), 0))))))</f>
        <v>1</v>
      </c>
      <c r="AT127" s="38">
        <f t="shared" si="20"/>
        <v>127</v>
      </c>
    </row>
    <row r="128">
      <c r="A128" s="39">
        <v>45751.0</v>
      </c>
      <c r="B128" s="11">
        <v>6342.0</v>
      </c>
      <c r="C128" s="11">
        <v>6800.0</v>
      </c>
      <c r="D128" s="11">
        <v>6268.0</v>
      </c>
      <c r="E128" s="11">
        <v>9230.0</v>
      </c>
      <c r="F128" s="11">
        <v>27795.0</v>
      </c>
      <c r="G128" s="43">
        <v>0.4936</v>
      </c>
      <c r="H128" s="10">
        <v>129674.0</v>
      </c>
      <c r="I128" s="11">
        <v>-18757.0</v>
      </c>
      <c r="J128" s="12">
        <f t="shared" si="1"/>
        <v>6488.3</v>
      </c>
      <c r="K128" s="12">
        <f t="shared" si="2"/>
        <v>6439.533333</v>
      </c>
      <c r="L128" s="12">
        <f t="shared" si="3"/>
        <v>6390.766667</v>
      </c>
      <c r="M128" s="12">
        <f t="shared" si="4"/>
        <v>6470</v>
      </c>
      <c r="N128" s="12">
        <f t="shared" si="5"/>
        <v>6293.233333</v>
      </c>
      <c r="O128" s="12">
        <f t="shared" si="6"/>
        <v>6244.466667</v>
      </c>
      <c r="P128" s="13">
        <f t="shared" si="7"/>
        <v>6195.7</v>
      </c>
      <c r="Q128" s="12">
        <f t="shared" si="21"/>
        <v>6390.929018</v>
      </c>
      <c r="R128" s="13">
        <f t="shared" si="22"/>
        <v>6573.227661</v>
      </c>
      <c r="S128" s="16">
        <f t="shared" si="8"/>
        <v>-182.2986425</v>
      </c>
      <c r="T128" s="12">
        <f t="shared" si="25"/>
        <v>-284.21267</v>
      </c>
      <c r="U128" s="17">
        <f t="shared" si="9"/>
        <v>56.14919355</v>
      </c>
      <c r="V128" s="18">
        <f t="shared" si="10"/>
        <v>77.84914315</v>
      </c>
      <c r="W128" s="17">
        <f t="shared" si="155"/>
        <v>407.2</v>
      </c>
      <c r="X128" s="20">
        <f t="shared" si="11"/>
        <v>0.4126187976</v>
      </c>
      <c r="Y128" s="14">
        <f t="shared" si="12"/>
        <v>0</v>
      </c>
      <c r="Z128" s="12">
        <f t="shared" si="13"/>
        <v>310</v>
      </c>
      <c r="AA128" s="18">
        <f t="shared" ref="AA128:AB128" si="156">SUM(Y115:Y128)/14</f>
        <v>79.57142857</v>
      </c>
      <c r="AB128" s="18">
        <f t="shared" si="156"/>
        <v>62.14285714</v>
      </c>
      <c r="AC128" s="17">
        <f t="shared" si="31"/>
        <v>1.28045977</v>
      </c>
      <c r="AD128" s="17">
        <f t="shared" si="32"/>
        <v>56.14919355</v>
      </c>
      <c r="AE128" s="17">
        <f t="shared" si="28"/>
        <v>43.52392065</v>
      </c>
      <c r="AF128" s="18">
        <f t="shared" si="29"/>
        <v>77.84914315</v>
      </c>
      <c r="AG128" s="21" t="str">
        <f t="shared" si="14"/>
        <v>Bearish</v>
      </c>
      <c r="AH128" s="22">
        <f t="shared" si="24"/>
        <v>-0.04660252556</v>
      </c>
      <c r="AI128" s="22">
        <f t="shared" si="15"/>
        <v>0.332074114</v>
      </c>
      <c r="AJ128" s="12">
        <f t="shared" si="16"/>
        <v>532</v>
      </c>
      <c r="AK128" s="13">
        <f t="shared" si="150"/>
        <v>6114.036585</v>
      </c>
      <c r="AL128" s="13">
        <f t="shared" si="151"/>
        <v>7371.550488</v>
      </c>
      <c r="AM128" s="12">
        <f t="shared" si="152"/>
        <v>4848.784063</v>
      </c>
      <c r="AN128" s="13" t="str">
        <f t="shared" si="26"/>
        <v>#DIV/0!</v>
      </c>
      <c r="AO128" s="21"/>
      <c r="AP128" s="21"/>
      <c r="AQ128" s="21"/>
      <c r="AR128" s="21"/>
      <c r="AS128" s="22">
        <f>IF(OR(INDICATOR!R128="", ISBLANK(B128), ISBLANK(B129)), "", IF(AND(INDICATOR!R128="OPEN", B129&gt;B128), IF(ABS((B129-B128)/B128)&gt;0.01, 1.25, 1), IF(AND(INDICATOR!R128="HEDGE", B129&lt;B128), IF(ABS((B129-B128)/B128)&gt;0.01, 1.25, 1), IF(AND(INDICATOR!R128="OPEN", B129&lt;B128), -ABS((B129-B128)/B128)*2, IF(AND(INDICATOR!R128="HEDGE", B129&gt;B128), -ABS((B129-B128)/B128)*2, IF(AND(INDICATOR!R128="MONITOR", B129&lt;&gt;B128), IF(ABS((B129-B128)/B128)&gt;0.01, 1, 0.75), 0))))))</f>
        <v>1</v>
      </c>
      <c r="AT128" s="23">
        <f t="shared" si="20"/>
        <v>128</v>
      </c>
    </row>
    <row r="129">
      <c r="A129" s="40">
        <v>45754.0</v>
      </c>
      <c r="B129" s="28">
        <v>5970.0</v>
      </c>
      <c r="C129" s="28">
        <v>6334.0</v>
      </c>
      <c r="D129" s="28">
        <v>5939.0</v>
      </c>
      <c r="E129" s="28">
        <v>4464.0</v>
      </c>
      <c r="F129" s="28">
        <v>27262.0</v>
      </c>
      <c r="G129" s="43">
        <v>0.4936</v>
      </c>
      <c r="H129" s="27">
        <v>129954.0</v>
      </c>
      <c r="I129" s="28">
        <v>-18757.0</v>
      </c>
      <c r="J129" s="29">
        <f t="shared" si="1"/>
        <v>6078.625</v>
      </c>
      <c r="K129" s="29">
        <f t="shared" si="2"/>
        <v>6042.416667</v>
      </c>
      <c r="L129" s="29">
        <f t="shared" si="3"/>
        <v>6006.208333</v>
      </c>
      <c r="M129" s="29">
        <f t="shared" si="4"/>
        <v>6081</v>
      </c>
      <c r="N129" s="29">
        <f t="shared" si="5"/>
        <v>5933.791667</v>
      </c>
      <c r="O129" s="29">
        <f t="shared" si="6"/>
        <v>5897.583333</v>
      </c>
      <c r="P129" s="30">
        <f t="shared" si="7"/>
        <v>5861.375</v>
      </c>
      <c r="Q129" s="29">
        <f t="shared" si="21"/>
        <v>6326.170708</v>
      </c>
      <c r="R129" s="30">
        <f t="shared" si="22"/>
        <v>6528.54413</v>
      </c>
      <c r="S129" s="31">
        <f t="shared" si="8"/>
        <v>-202.3734226</v>
      </c>
      <c r="T129" s="29">
        <f t="shared" si="25"/>
        <v>-267.8448205</v>
      </c>
      <c r="U129" s="32">
        <f t="shared" si="9"/>
        <v>45.57405784</v>
      </c>
      <c r="V129" s="33">
        <f t="shared" si="10"/>
        <v>41.36273072</v>
      </c>
      <c r="W129" s="32">
        <f>IF(ROW()=15,AVERAGE(AJ129:AJ139),(AJ129*2/15)+(AJ128*(1-2/15)))</f>
        <v>514.8</v>
      </c>
      <c r="X129" s="34">
        <f t="shared" si="11"/>
        <v>0.4150279057</v>
      </c>
      <c r="Y129" s="35">
        <f t="shared" si="12"/>
        <v>0</v>
      </c>
      <c r="Z129" s="29">
        <f t="shared" si="13"/>
        <v>372</v>
      </c>
      <c r="AA129" s="33">
        <f t="shared" ref="AA129:AB129" si="157">SUM(Y116:Y129)/14</f>
        <v>74.28571429</v>
      </c>
      <c r="AB129" s="33">
        <f t="shared" si="157"/>
        <v>88.71428571</v>
      </c>
      <c r="AC129" s="32">
        <f t="shared" si="31"/>
        <v>0.8373590982</v>
      </c>
      <c r="AD129" s="32">
        <f t="shared" si="32"/>
        <v>45.57405784</v>
      </c>
      <c r="AE129" s="32">
        <f t="shared" si="28"/>
        <v>0.1166861144</v>
      </c>
      <c r="AF129" s="33">
        <f t="shared" si="29"/>
        <v>41.36273072</v>
      </c>
      <c r="AG129" s="36" t="str">
        <f t="shared" si="14"/>
        <v>Bearish</v>
      </c>
      <c r="AH129" s="37">
        <f t="shared" si="24"/>
        <v>-0.05865657521</v>
      </c>
      <c r="AI129" s="37">
        <f t="shared" si="15"/>
        <v>0.1637444061</v>
      </c>
      <c r="AJ129" s="29">
        <f t="shared" si="16"/>
        <v>403</v>
      </c>
      <c r="AK129" s="30">
        <f t="shared" si="150"/>
        <v>6111.222222</v>
      </c>
      <c r="AL129" s="30">
        <f t="shared" si="151"/>
        <v>7375.447667</v>
      </c>
      <c r="AM129" s="29">
        <f t="shared" si="152"/>
        <v>4839.119907</v>
      </c>
      <c r="AN129" s="30" t="str">
        <f t="shared" si="26"/>
        <v>#DIV/0!</v>
      </c>
      <c r="AO129" s="36"/>
      <c r="AP129" s="36"/>
      <c r="AQ129" s="36"/>
      <c r="AR129" s="36"/>
      <c r="AS129" s="37">
        <f>IF(OR(INDICATOR!R129="", ISBLANK(B129), ISBLANK(B130)), "", IF(AND(INDICATOR!R129="OPEN", B130&gt;B129), IF(ABS((B130-B129)/B129)&gt;0.01, 1.25, 1), IF(AND(INDICATOR!R129="HEDGE", B130&lt;B129), IF(ABS((B130-B129)/B129)&gt;0.01, 1.25, 1), IF(AND(INDICATOR!R129="OPEN", B130&lt;B129), -ABS((B130-B129)/B129)*2, IF(AND(INDICATOR!R129="HEDGE", B130&gt;B129), -ABS((B130-B129)/B129)*2, IF(AND(INDICATOR!R129="MONITOR", B130&lt;&gt;B129), IF(ABS((B130-B129)/B129)&gt;0.01, 1, 0.75), 0))))))</f>
        <v>1</v>
      </c>
      <c r="AT129" s="38">
        <f t="shared" si="20"/>
        <v>129</v>
      </c>
    </row>
    <row r="130">
      <c r="A130" s="39">
        <v>45755.0</v>
      </c>
      <c r="B130" s="11">
        <v>5743.0</v>
      </c>
      <c r="C130" s="11">
        <v>6040.0</v>
      </c>
      <c r="D130" s="11">
        <v>5576.0</v>
      </c>
      <c r="E130" s="11">
        <v>4503.0</v>
      </c>
      <c r="F130" s="11">
        <v>26637.0</v>
      </c>
      <c r="G130" s="43">
        <v>0.4936</v>
      </c>
      <c r="H130" s="10">
        <v>129954.0</v>
      </c>
      <c r="I130" s="11">
        <v>-21076.0</v>
      </c>
      <c r="J130" s="12">
        <f t="shared" si="1"/>
        <v>5870.6</v>
      </c>
      <c r="K130" s="12">
        <f t="shared" si="2"/>
        <v>5828.066667</v>
      </c>
      <c r="L130" s="12">
        <f t="shared" si="3"/>
        <v>5785.533333</v>
      </c>
      <c r="M130" s="12">
        <f t="shared" si="4"/>
        <v>5786.333333</v>
      </c>
      <c r="N130" s="12">
        <f t="shared" si="5"/>
        <v>5700.466667</v>
      </c>
      <c r="O130" s="12">
        <f t="shared" si="6"/>
        <v>5657.933333</v>
      </c>
      <c r="P130" s="13">
        <f t="shared" si="7"/>
        <v>5615.4</v>
      </c>
      <c r="Q130" s="12">
        <f t="shared" si="21"/>
        <v>6236.452137</v>
      </c>
      <c r="R130" s="13">
        <f t="shared" si="22"/>
        <v>6470.355676</v>
      </c>
      <c r="S130" s="16">
        <f t="shared" si="8"/>
        <v>-233.9035389</v>
      </c>
      <c r="T130" s="12">
        <f t="shared" si="25"/>
        <v>-261.0565642</v>
      </c>
      <c r="U130" s="17">
        <f t="shared" si="9"/>
        <v>39.96730691</v>
      </c>
      <c r="V130" s="18">
        <f t="shared" si="10"/>
        <v>7.181216912</v>
      </c>
      <c r="W130" s="17">
        <f t="shared" ref="W130:W209" si="159">IF(ROW()=15,AVERAGE(AJ130:AJ210),(AJ130*2/15)+(AJ129*(1-2/15)))</f>
        <v>411.1333333</v>
      </c>
      <c r="X130" s="20">
        <f t="shared" si="11"/>
        <v>0.4173792728</v>
      </c>
      <c r="Y130" s="14">
        <f t="shared" si="12"/>
        <v>0</v>
      </c>
      <c r="Z130" s="12">
        <f t="shared" si="13"/>
        <v>227</v>
      </c>
      <c r="AA130" s="18">
        <f t="shared" ref="AA130:AB130" si="158">SUM(Y117:Y130)/14</f>
        <v>69.85714286</v>
      </c>
      <c r="AB130" s="18">
        <f t="shared" si="158"/>
        <v>104.9285714</v>
      </c>
      <c r="AC130" s="17">
        <f t="shared" si="31"/>
        <v>0.6657590197</v>
      </c>
      <c r="AD130" s="17">
        <f t="shared" si="32"/>
        <v>39.96730691</v>
      </c>
      <c r="AE130" s="17">
        <f t="shared" si="28"/>
        <v>-22.09695603</v>
      </c>
      <c r="AF130" s="18">
        <f t="shared" si="29"/>
        <v>7.181216912</v>
      </c>
      <c r="AG130" s="21" t="str">
        <f t="shared" si="14"/>
        <v>Bearish</v>
      </c>
      <c r="AH130" s="22">
        <f t="shared" si="24"/>
        <v>-0.03802345059</v>
      </c>
      <c r="AI130" s="22">
        <f t="shared" si="15"/>
        <v>0.1690505688</v>
      </c>
      <c r="AJ130" s="12">
        <f t="shared" si="16"/>
        <v>464</v>
      </c>
      <c r="AK130" s="13">
        <f t="shared" si="150"/>
        <v>6112.9875</v>
      </c>
      <c r="AL130" s="13">
        <f t="shared" si="151"/>
        <v>7384.69291</v>
      </c>
      <c r="AM130" s="12">
        <f t="shared" si="152"/>
        <v>4833.258633</v>
      </c>
      <c r="AN130" s="13" t="str">
        <f t="shared" si="26"/>
        <v>#DIV/0!</v>
      </c>
      <c r="AO130" s="21"/>
      <c r="AP130" s="21"/>
      <c r="AQ130" s="21"/>
      <c r="AR130" s="21"/>
      <c r="AS130" s="22">
        <f>IF(OR(INDICATOR!R130="", ISBLANK(B130), ISBLANK(B131)), "", IF(AND(INDICATOR!R130="OPEN", B131&gt;B130), IF(ABS((B131-B130)/B130)&gt;0.01, 1.25, 1), IF(AND(INDICATOR!R130="HEDGE", B131&lt;B130), IF(ABS((B131-B130)/B130)&gt;0.01, 1.25, 1), IF(AND(INDICATOR!R130="OPEN", B131&lt;B130), -ABS((B131-B130)/B130)*2, IF(AND(INDICATOR!R130="HEDGE", B131&gt;B130), -ABS((B131-B130)/B130)*2, IF(AND(INDICATOR!R130="MONITOR", B131&lt;&gt;B130), IF(ABS((B131-B130)/B130)&gt;0.01, 1, 0.75), 0))))))</f>
        <v>1</v>
      </c>
      <c r="AT130" s="23">
        <f t="shared" si="20"/>
        <v>130</v>
      </c>
    </row>
    <row r="131">
      <c r="A131" s="40">
        <v>45756.0</v>
      </c>
      <c r="B131" s="28">
        <v>6099.0</v>
      </c>
      <c r="C131" s="28">
        <v>6144.0</v>
      </c>
      <c r="D131" s="28">
        <v>5574.0</v>
      </c>
      <c r="E131" s="28">
        <v>1892.0</v>
      </c>
      <c r="F131" s="28">
        <v>26297.0</v>
      </c>
      <c r="G131" s="43">
        <v>0.4936</v>
      </c>
      <c r="H131" s="27">
        <v>129954.0</v>
      </c>
      <c r="I131" s="28">
        <v>-21076.0</v>
      </c>
      <c r="J131" s="29">
        <f t="shared" si="1"/>
        <v>6255.75</v>
      </c>
      <c r="K131" s="29">
        <f t="shared" si="2"/>
        <v>6203.5</v>
      </c>
      <c r="L131" s="29">
        <f t="shared" si="3"/>
        <v>6151.25</v>
      </c>
      <c r="M131" s="29">
        <f t="shared" si="4"/>
        <v>5939</v>
      </c>
      <c r="N131" s="29">
        <f t="shared" si="5"/>
        <v>6046.75</v>
      </c>
      <c r="O131" s="29">
        <f t="shared" si="6"/>
        <v>5994.5</v>
      </c>
      <c r="P131" s="30">
        <f t="shared" si="7"/>
        <v>5942.25</v>
      </c>
      <c r="Q131" s="29">
        <f t="shared" si="21"/>
        <v>6215.305655</v>
      </c>
      <c r="R131" s="30">
        <f t="shared" si="22"/>
        <v>6442.847848</v>
      </c>
      <c r="S131" s="31">
        <f t="shared" si="8"/>
        <v>-227.5421937</v>
      </c>
      <c r="T131" s="29">
        <f t="shared" si="25"/>
        <v>-254.3536901</v>
      </c>
      <c r="U131" s="32">
        <f t="shared" si="9"/>
        <v>47.59186586</v>
      </c>
      <c r="V131" s="33">
        <f t="shared" si="10"/>
        <v>6.619910028</v>
      </c>
      <c r="W131" s="32">
        <f t="shared" si="159"/>
        <v>478.1333333</v>
      </c>
      <c r="X131" s="34">
        <f t="shared" si="11"/>
        <v>0.4188075704</v>
      </c>
      <c r="Y131" s="35">
        <f t="shared" si="12"/>
        <v>356</v>
      </c>
      <c r="Z131" s="29">
        <f t="shared" si="13"/>
        <v>0</v>
      </c>
      <c r="AA131" s="33">
        <f t="shared" ref="AA131:AB131" si="160">SUM(Y118:Y131)/14</f>
        <v>95.28571429</v>
      </c>
      <c r="AB131" s="33">
        <f t="shared" si="160"/>
        <v>104.9285714</v>
      </c>
      <c r="AC131" s="32">
        <f t="shared" si="31"/>
        <v>0.9081007488</v>
      </c>
      <c r="AD131" s="32">
        <f t="shared" si="32"/>
        <v>47.59186586</v>
      </c>
      <c r="AE131" s="32">
        <f t="shared" si="28"/>
        <v>41.84</v>
      </c>
      <c r="AF131" s="33">
        <f t="shared" si="29"/>
        <v>6.619910028</v>
      </c>
      <c r="AG131" s="36" t="str">
        <f t="shared" si="14"/>
        <v>Bullish</v>
      </c>
      <c r="AH131" s="37">
        <f t="shared" si="24"/>
        <v>0.06198850775</v>
      </c>
      <c r="AI131" s="37">
        <f t="shared" si="15"/>
        <v>0.07194737042</v>
      </c>
      <c r="AJ131" s="29">
        <f t="shared" si="16"/>
        <v>570</v>
      </c>
      <c r="AK131" s="30">
        <f t="shared" si="150"/>
        <v>6117.670886</v>
      </c>
      <c r="AL131" s="30">
        <f t="shared" si="151"/>
        <v>7394.654465</v>
      </c>
      <c r="AM131" s="29">
        <f t="shared" si="152"/>
        <v>4832.527585</v>
      </c>
      <c r="AN131" s="30" t="str">
        <f t="shared" si="26"/>
        <v>#DIV/0!</v>
      </c>
      <c r="AO131" s="36"/>
      <c r="AP131" s="36"/>
      <c r="AQ131" s="36"/>
      <c r="AR131" s="36"/>
      <c r="AS131" s="37">
        <f>IF(OR(INDICATOR!R131="", ISBLANK(B131), ISBLANK(B132)), "", IF(AND(INDICATOR!R131="OPEN", B132&gt;B131), IF(ABS((B132-B131)/B131)&gt;0.01, 1.25, 1), IF(AND(INDICATOR!R131="HEDGE", B132&lt;B131), IF(ABS((B132-B131)/B131)&gt;0.01, 1.25, 1), IF(AND(INDICATOR!R131="OPEN", B132&lt;B131), -ABS((B132-B131)/B131)*2, IF(AND(INDICATOR!R131="HEDGE", B132&gt;B131), -ABS((B132-B131)/B131)*2, IF(AND(INDICATOR!R131="MONITOR", B132&lt;&gt;B131), IF(ABS((B132-B131)/B131)&gt;0.01, 1, 0.75), 0))))))</f>
        <v>1</v>
      </c>
      <c r="AT131" s="38">
        <f t="shared" si="20"/>
        <v>131</v>
      </c>
    </row>
    <row r="132">
      <c r="A132" s="39">
        <v>45757.0</v>
      </c>
      <c r="B132" s="11">
        <v>5989.0</v>
      </c>
      <c r="C132" s="11">
        <v>6314.0</v>
      </c>
      <c r="D132" s="11">
        <v>5929.0</v>
      </c>
      <c r="E132" s="11">
        <v>2586.0</v>
      </c>
      <c r="F132" s="11">
        <v>25054.0</v>
      </c>
      <c r="G132" s="43">
        <v>0.4936</v>
      </c>
      <c r="H132" s="10">
        <v>131517.0</v>
      </c>
      <c r="I132" s="11">
        <v>-21076.0</v>
      </c>
      <c r="J132" s="12">
        <f t="shared" si="1"/>
        <v>6094.875</v>
      </c>
      <c r="K132" s="12">
        <f t="shared" si="2"/>
        <v>6059.583333</v>
      </c>
      <c r="L132" s="12">
        <f t="shared" si="3"/>
        <v>6024.291667</v>
      </c>
      <c r="M132" s="12">
        <f t="shared" si="4"/>
        <v>6077.333333</v>
      </c>
      <c r="N132" s="12">
        <f t="shared" si="5"/>
        <v>5953.708333</v>
      </c>
      <c r="O132" s="12">
        <f t="shared" si="6"/>
        <v>5918.416667</v>
      </c>
      <c r="P132" s="13">
        <f t="shared" si="7"/>
        <v>5883.125</v>
      </c>
      <c r="Q132" s="12">
        <f t="shared" si="21"/>
        <v>6180.4894</v>
      </c>
      <c r="R132" s="13">
        <f t="shared" ref="R132:R209" si="162">IF(ROW()=2,AVERAGE($B132:$B210),($B132*2/27)+R131*(1-2/27))</f>
        <v>6409.229489</v>
      </c>
      <c r="S132" s="16">
        <f t="shared" si="8"/>
        <v>-228.7400891</v>
      </c>
      <c r="T132" s="12">
        <f t="shared" si="25"/>
        <v>-249.2309699</v>
      </c>
      <c r="U132" s="17">
        <f t="shared" si="9"/>
        <v>48.49145765</v>
      </c>
      <c r="V132" s="18">
        <f t="shared" si="10"/>
        <v>17.63000294</v>
      </c>
      <c r="W132" s="17">
        <f t="shared" si="159"/>
        <v>545.3333333</v>
      </c>
      <c r="X132" s="20">
        <f t="shared" si="11"/>
        <v>0.4214822589</v>
      </c>
      <c r="Y132" s="14">
        <f t="shared" si="12"/>
        <v>0</v>
      </c>
      <c r="Z132" s="12">
        <f t="shared" si="13"/>
        <v>110</v>
      </c>
      <c r="AA132" s="18">
        <f t="shared" ref="AA132:AB132" si="161">SUM(Y119:Y132)/14</f>
        <v>95.28571429</v>
      </c>
      <c r="AB132" s="18">
        <f t="shared" si="161"/>
        <v>101.2142857</v>
      </c>
      <c r="AC132" s="17">
        <f t="shared" si="31"/>
        <v>0.9414255469</v>
      </c>
      <c r="AD132" s="17">
        <f t="shared" si="32"/>
        <v>48.49145765</v>
      </c>
      <c r="AE132" s="17">
        <f t="shared" si="28"/>
        <v>33.14696486</v>
      </c>
      <c r="AF132" s="18">
        <f t="shared" si="29"/>
        <v>17.63000294</v>
      </c>
      <c r="AG132" s="21" t="str">
        <f t="shared" si="14"/>
        <v>Bearish</v>
      </c>
      <c r="AH132" s="22">
        <f t="shared" si="24"/>
        <v>-0.01803574356</v>
      </c>
      <c r="AI132" s="22">
        <f t="shared" si="15"/>
        <v>0.1032170512</v>
      </c>
      <c r="AJ132" s="12">
        <f t="shared" si="16"/>
        <v>385</v>
      </c>
      <c r="AK132" s="13">
        <f t="shared" si="150"/>
        <v>6117.910256</v>
      </c>
      <c r="AL132" s="13">
        <f t="shared" si="151"/>
        <v>7403.046513</v>
      </c>
      <c r="AM132" s="12">
        <f t="shared" si="152"/>
        <v>4824.455879</v>
      </c>
      <c r="AN132" s="13" t="str">
        <f t="shared" si="26"/>
        <v>#DIV/0!</v>
      </c>
      <c r="AO132" s="21"/>
      <c r="AP132" s="21"/>
      <c r="AQ132" s="21"/>
      <c r="AR132" s="21"/>
      <c r="AS132" s="22">
        <f>IF(OR(INDICATOR!R132="", ISBLANK(B132), ISBLANK(B133)), "", IF(AND(INDICATOR!R132="OPEN", B133&gt;B132), IF(ABS((B133-B132)/B132)&gt;0.01, 1.25, 1), IF(AND(INDICATOR!R132="HEDGE", B133&lt;B132), IF(ABS((B133-B132)/B132)&gt;0.01, 1.25, 1), IF(AND(INDICATOR!R132="OPEN", B133&lt;B132), -ABS((B133-B132)/B132)*2, IF(AND(INDICATOR!R132="HEDGE", B133&gt;B132), -ABS((B133-B132)/B132)*2, IF(AND(INDICATOR!R132="MONITOR", B133&lt;&gt;B132), IF(ABS((B133-B132)/B132)&gt;0.01, 1, 0.75), 0))))))</f>
        <v>1.25</v>
      </c>
      <c r="AT132" s="23">
        <f t="shared" si="20"/>
        <v>132</v>
      </c>
    </row>
    <row r="133">
      <c r="A133" s="40">
        <v>45758.0</v>
      </c>
      <c r="B133" s="28">
        <v>6210.0</v>
      </c>
      <c r="C133" s="28">
        <v>6240.0</v>
      </c>
      <c r="D133" s="28">
        <v>5944.0</v>
      </c>
      <c r="E133" s="28">
        <v>2861.0</v>
      </c>
      <c r="F133" s="28">
        <v>23399.0</v>
      </c>
      <c r="G133" s="43">
        <v>0.4936</v>
      </c>
      <c r="H133" s="27">
        <v>131714.0</v>
      </c>
      <c r="I133" s="28">
        <v>-21076.0</v>
      </c>
      <c r="J133" s="29">
        <f t="shared" si="1"/>
        <v>6291.4</v>
      </c>
      <c r="K133" s="29">
        <f t="shared" si="2"/>
        <v>6264.266667</v>
      </c>
      <c r="L133" s="29">
        <f t="shared" si="3"/>
        <v>6237.133333</v>
      </c>
      <c r="M133" s="29">
        <f t="shared" si="4"/>
        <v>6131.333333</v>
      </c>
      <c r="N133" s="29">
        <f t="shared" si="5"/>
        <v>6182.866667</v>
      </c>
      <c r="O133" s="29">
        <f t="shared" si="6"/>
        <v>6155.733333</v>
      </c>
      <c r="P133" s="30">
        <f t="shared" si="7"/>
        <v>6128.6</v>
      </c>
      <c r="Q133" s="29">
        <f t="shared" si="21"/>
        <v>6185.029492</v>
      </c>
      <c r="R133" s="30">
        <f t="shared" si="162"/>
        <v>6394.471749</v>
      </c>
      <c r="S133" s="31">
        <f t="shared" si="8"/>
        <v>-209.4422569</v>
      </c>
      <c r="T133" s="29">
        <f t="shared" si="25"/>
        <v>-241.2732273</v>
      </c>
      <c r="U133" s="32">
        <f t="shared" si="9"/>
        <v>48.0762184</v>
      </c>
      <c r="V133" s="33">
        <f t="shared" si="10"/>
        <v>41.9285623</v>
      </c>
      <c r="W133" s="32">
        <f t="shared" si="159"/>
        <v>373.1333333</v>
      </c>
      <c r="X133" s="34">
        <f t="shared" si="11"/>
        <v>0.4240013626</v>
      </c>
      <c r="Y133" s="35">
        <f t="shared" si="12"/>
        <v>221</v>
      </c>
      <c r="Z133" s="29">
        <f t="shared" si="13"/>
        <v>0</v>
      </c>
      <c r="AA133" s="33">
        <f t="shared" ref="AA133:AB133" si="163">SUM(Y120:Y133)/14</f>
        <v>93.71428571</v>
      </c>
      <c r="AB133" s="33">
        <f t="shared" si="163"/>
        <v>101.2142857</v>
      </c>
      <c r="AC133" s="32">
        <f t="shared" si="31"/>
        <v>0.9258997883</v>
      </c>
      <c r="AD133" s="32">
        <f t="shared" si="32"/>
        <v>48.0762184</v>
      </c>
      <c r="AE133" s="32">
        <f t="shared" si="28"/>
        <v>50.79872204</v>
      </c>
      <c r="AF133" s="33">
        <f t="shared" si="29"/>
        <v>41.9285623</v>
      </c>
      <c r="AG133" s="36" t="str">
        <f t="shared" si="14"/>
        <v>Bullish</v>
      </c>
      <c r="AH133" s="37">
        <f t="shared" si="24"/>
        <v>0.03690098514</v>
      </c>
      <c r="AI133" s="37">
        <f t="shared" si="15"/>
        <v>0.1222701825</v>
      </c>
      <c r="AJ133" s="29">
        <f t="shared" si="16"/>
        <v>296</v>
      </c>
      <c r="AK133" s="30">
        <f t="shared" si="150"/>
        <v>6119.584416</v>
      </c>
      <c r="AL133" s="30">
        <f t="shared" si="151"/>
        <v>7412.70071</v>
      </c>
      <c r="AM133" s="29">
        <f t="shared" si="152"/>
        <v>4817.988579</v>
      </c>
      <c r="AN133" s="30" t="str">
        <f t="shared" si="26"/>
        <v>#DIV/0!</v>
      </c>
      <c r="AO133" s="36"/>
      <c r="AP133" s="36"/>
      <c r="AQ133" s="36"/>
      <c r="AR133" s="36"/>
      <c r="AS133" s="37">
        <f>IF(OR(INDICATOR!R133="", ISBLANK(B133), ISBLANK(B134)), "", IF(AND(INDICATOR!R133="OPEN", B134&gt;B133), IF(ABS((B134-B133)/B133)&gt;0.01, 1.25, 1), IF(AND(INDICATOR!R133="HEDGE", B134&lt;B133), IF(ABS((B134-B133)/B133)&gt;0.01, 1.25, 1), IF(AND(INDICATOR!R133="OPEN", B134&lt;B133), -ABS((B134-B133)/B133)*2, IF(AND(INDICATOR!R133="HEDGE", B134&gt;B133), -ABS((B134-B133)/B133)*2, IF(AND(INDICATOR!R133="MONITOR", B134&lt;&gt;B133), IF(ABS((B134-B133)/B133)&gt;0.01, 1, 0.75), 0))))))</f>
        <v>1</v>
      </c>
      <c r="AT133" s="38">
        <f t="shared" si="20"/>
        <v>133</v>
      </c>
    </row>
    <row r="134">
      <c r="A134" s="39">
        <v>45761.0</v>
      </c>
      <c r="B134" s="11">
        <v>5973.0</v>
      </c>
      <c r="C134" s="11">
        <v>6284.0</v>
      </c>
      <c r="D134" s="11">
        <v>5938.0</v>
      </c>
      <c r="E134" s="11">
        <v>4923.0</v>
      </c>
      <c r="F134" s="11">
        <v>20097.0</v>
      </c>
      <c r="G134" s="43">
        <v>0.4936</v>
      </c>
      <c r="H134" s="10">
        <v>131858.0</v>
      </c>
      <c r="I134" s="11">
        <v>-21076.0</v>
      </c>
      <c r="J134" s="12">
        <f t="shared" si="1"/>
        <v>6068.15</v>
      </c>
      <c r="K134" s="12">
        <f t="shared" si="2"/>
        <v>6036.433333</v>
      </c>
      <c r="L134" s="12">
        <f t="shared" si="3"/>
        <v>6004.716667</v>
      </c>
      <c r="M134" s="12">
        <f t="shared" si="4"/>
        <v>6065</v>
      </c>
      <c r="N134" s="12">
        <f t="shared" si="5"/>
        <v>5941.283333</v>
      </c>
      <c r="O134" s="12">
        <f t="shared" si="6"/>
        <v>5909.566667</v>
      </c>
      <c r="P134" s="13">
        <f t="shared" si="7"/>
        <v>5877.85</v>
      </c>
      <c r="Q134" s="12">
        <f t="shared" si="21"/>
        <v>6152.40957</v>
      </c>
      <c r="R134" s="13">
        <f t="shared" si="162"/>
        <v>6363.25162</v>
      </c>
      <c r="S134" s="16">
        <f t="shared" si="8"/>
        <v>-210.8420492</v>
      </c>
      <c r="T134" s="12">
        <f t="shared" si="25"/>
        <v>-235.1869917</v>
      </c>
      <c r="U134" s="17">
        <f t="shared" si="9"/>
        <v>46.22973925</v>
      </c>
      <c r="V134" s="18">
        <f t="shared" si="10"/>
        <v>38.60489883</v>
      </c>
      <c r="W134" s="17">
        <f t="shared" si="159"/>
        <v>302.6666667</v>
      </c>
      <c r="X134" s="20">
        <f t="shared" si="11"/>
        <v>0.4268283281</v>
      </c>
      <c r="Y134" s="14">
        <f t="shared" si="12"/>
        <v>0</v>
      </c>
      <c r="Z134" s="12">
        <f t="shared" si="13"/>
        <v>237</v>
      </c>
      <c r="AA134" s="18">
        <f t="shared" ref="AA134:AB134" si="164">SUM(Y121:Y134)/14</f>
        <v>93.71428571</v>
      </c>
      <c r="AB134" s="18">
        <f t="shared" si="164"/>
        <v>109</v>
      </c>
      <c r="AC134" s="17">
        <f t="shared" si="31"/>
        <v>0.8597640891</v>
      </c>
      <c r="AD134" s="17">
        <f t="shared" si="32"/>
        <v>46.22973925</v>
      </c>
      <c r="AE134" s="17">
        <f t="shared" si="28"/>
        <v>31.86900958</v>
      </c>
      <c r="AF134" s="18">
        <f t="shared" si="29"/>
        <v>38.60489883</v>
      </c>
      <c r="AG134" s="21" t="str">
        <f t="shared" si="14"/>
        <v>Bearish</v>
      </c>
      <c r="AH134" s="22">
        <f t="shared" si="24"/>
        <v>-0.03816425121</v>
      </c>
      <c r="AI134" s="22">
        <f t="shared" si="15"/>
        <v>0.2449619346</v>
      </c>
      <c r="AJ134" s="12">
        <f t="shared" si="16"/>
        <v>346</v>
      </c>
      <c r="AK134" s="13">
        <f t="shared" si="150"/>
        <v>6118.394737</v>
      </c>
      <c r="AL134" s="13">
        <f t="shared" si="151"/>
        <v>7419.823105</v>
      </c>
      <c r="AM134" s="12">
        <f t="shared" si="152"/>
        <v>4808.318909</v>
      </c>
      <c r="AN134" s="13" t="str">
        <f t="shared" si="26"/>
        <v>#DIV/0!</v>
      </c>
      <c r="AO134" s="21"/>
      <c r="AP134" s="21"/>
      <c r="AQ134" s="21"/>
      <c r="AR134" s="21"/>
      <c r="AS134" s="22">
        <f>IF(OR(INDICATOR!R134="", ISBLANK(B134), ISBLANK(B135)), "", IF(AND(INDICATOR!R134="OPEN", B135&gt;B134), IF(ABS((B135-B134)/B134)&gt;0.01, 1.25, 1), IF(AND(INDICATOR!R134="HEDGE", B135&lt;B134), IF(ABS((B135-B134)/B134)&gt;0.01, 1.25, 1), IF(AND(INDICATOR!R134="OPEN", B135&lt;B134), -ABS((B135-B134)/B134)*2, IF(AND(INDICATOR!R134="HEDGE", B135&gt;B134), -ABS((B135-B134)/B134)*2, IF(AND(INDICATOR!R134="MONITOR", B135&lt;&gt;B134), IF(ABS((B135-B134)/B134)&gt;0.01, 1, 0.75), 0))))))</f>
        <v>-0.06127574083</v>
      </c>
      <c r="AT134" s="23">
        <f t="shared" si="20"/>
        <v>134</v>
      </c>
    </row>
    <row r="135">
      <c r="A135" s="40">
        <v>45762.0</v>
      </c>
      <c r="B135" s="28">
        <v>5790.0</v>
      </c>
      <c r="C135" s="28">
        <v>5983.0</v>
      </c>
      <c r="D135" s="28">
        <v>5776.0</v>
      </c>
      <c r="E135" s="28">
        <v>5540.0</v>
      </c>
      <c r="F135" s="28">
        <v>18942.0</v>
      </c>
      <c r="G135" s="43">
        <v>0.4936</v>
      </c>
      <c r="H135" s="27">
        <v>131796.0</v>
      </c>
      <c r="I135" s="28">
        <v>-21076.0</v>
      </c>
      <c r="J135" s="29">
        <f t="shared" si="1"/>
        <v>5846.925</v>
      </c>
      <c r="K135" s="29">
        <f t="shared" si="2"/>
        <v>5827.95</v>
      </c>
      <c r="L135" s="29">
        <f t="shared" si="3"/>
        <v>5808.975</v>
      </c>
      <c r="M135" s="29">
        <f t="shared" si="4"/>
        <v>5849.666667</v>
      </c>
      <c r="N135" s="29">
        <f t="shared" si="5"/>
        <v>5771.025</v>
      </c>
      <c r="O135" s="29">
        <f t="shared" si="6"/>
        <v>5752.05</v>
      </c>
      <c r="P135" s="30">
        <f t="shared" si="7"/>
        <v>5733.075</v>
      </c>
      <c r="Q135" s="29">
        <f t="shared" si="21"/>
        <v>6096.654252</v>
      </c>
      <c r="R135" s="30">
        <f t="shared" si="162"/>
        <v>6320.788537</v>
      </c>
      <c r="S135" s="31">
        <f t="shared" si="8"/>
        <v>-224.1342848</v>
      </c>
      <c r="T135" s="29">
        <f t="shared" si="25"/>
        <v>-232.9764503</v>
      </c>
      <c r="U135" s="32">
        <f t="shared" si="9"/>
        <v>42.10704607</v>
      </c>
      <c r="V135" s="33">
        <f t="shared" si="10"/>
        <v>33.30670927</v>
      </c>
      <c r="W135" s="32">
        <f t="shared" si="159"/>
        <v>327.4666667</v>
      </c>
      <c r="X135" s="34">
        <f t="shared" si="11"/>
        <v>0.4294044979</v>
      </c>
      <c r="Y135" s="35">
        <f t="shared" si="12"/>
        <v>0</v>
      </c>
      <c r="Z135" s="29">
        <f t="shared" si="13"/>
        <v>183</v>
      </c>
      <c r="AA135" s="33">
        <f t="shared" ref="AA135:AB135" si="165">SUM(Y122:Y135)/14</f>
        <v>88.78571429</v>
      </c>
      <c r="AB135" s="33">
        <f t="shared" si="165"/>
        <v>122.0714286</v>
      </c>
      <c r="AC135" s="32">
        <f t="shared" si="31"/>
        <v>0.7273259216</v>
      </c>
      <c r="AD135" s="32">
        <f t="shared" si="32"/>
        <v>42.10704607</v>
      </c>
      <c r="AE135" s="32">
        <f t="shared" si="28"/>
        <v>17.25239617</v>
      </c>
      <c r="AF135" s="33">
        <f t="shared" si="29"/>
        <v>33.30670927</v>
      </c>
      <c r="AG135" s="36" t="str">
        <f t="shared" si="14"/>
        <v>Bearish</v>
      </c>
      <c r="AH135" s="37">
        <f t="shared" si="24"/>
        <v>-0.03063787042</v>
      </c>
      <c r="AI135" s="37">
        <f t="shared" si="15"/>
        <v>0.2924717559</v>
      </c>
      <c r="AJ135" s="29">
        <f t="shared" si="16"/>
        <v>207</v>
      </c>
      <c r="AK135" s="30">
        <f t="shared" si="150"/>
        <v>6120.333333</v>
      </c>
      <c r="AL135" s="30">
        <f t="shared" si="151"/>
        <v>7429.973053</v>
      </c>
      <c r="AM135" s="29">
        <f t="shared" si="152"/>
        <v>4801.874391</v>
      </c>
      <c r="AN135" s="30" t="str">
        <f t="shared" si="26"/>
        <v>#DIV/0!</v>
      </c>
      <c r="AO135" s="36"/>
      <c r="AP135" s="36"/>
      <c r="AQ135" s="36"/>
      <c r="AR135" s="36"/>
      <c r="AS135" s="37">
        <f>IF(OR(INDICATOR!R135="", ISBLANK(B135), ISBLANK(B136)), "", IF(AND(INDICATOR!R135="OPEN", B136&gt;B135), IF(ABS((B136-B135)/B135)&gt;0.01, 1.25, 1), IF(AND(INDICATOR!R135="HEDGE", B136&lt;B135), IF(ABS((B136-B135)/B135)&gt;0.01, 1.25, 1), IF(AND(INDICATOR!R135="OPEN", B136&lt;B135), -ABS((B136-B135)/B135)*2, IF(AND(INDICATOR!R135="HEDGE", B136&gt;B135), -ABS((B136-B135)/B135)*2, IF(AND(INDICATOR!R135="MONITOR", B136&lt;&gt;B135), IF(ABS((B136-B135)/B135)&gt;0.01, 1, 0.75), 0))))))</f>
        <v>0.75</v>
      </c>
      <c r="AT135" s="38">
        <f t="shared" si="20"/>
        <v>135</v>
      </c>
    </row>
    <row r="136">
      <c r="A136" s="39">
        <v>45763.0</v>
      </c>
      <c r="B136" s="11">
        <v>5842.0</v>
      </c>
      <c r="C136" s="11">
        <v>5892.0</v>
      </c>
      <c r="D136" s="11">
        <v>5689.0</v>
      </c>
      <c r="E136" s="11">
        <v>1832.0</v>
      </c>
      <c r="F136" s="11">
        <v>18942.0</v>
      </c>
      <c r="G136" s="43">
        <v>0.4936</v>
      </c>
      <c r="H136" s="10">
        <v>131867.0</v>
      </c>
      <c r="I136" s="11">
        <v>-21076.0</v>
      </c>
      <c r="J136" s="12">
        <f t="shared" si="1"/>
        <v>5897.825</v>
      </c>
      <c r="K136" s="12">
        <f t="shared" si="2"/>
        <v>5879.216667</v>
      </c>
      <c r="L136" s="12">
        <f t="shared" si="3"/>
        <v>5860.608333</v>
      </c>
      <c r="M136" s="12">
        <f t="shared" si="4"/>
        <v>5807.666667</v>
      </c>
      <c r="N136" s="12">
        <f t="shared" si="5"/>
        <v>5823.391667</v>
      </c>
      <c r="O136" s="12">
        <f t="shared" si="6"/>
        <v>5804.783333</v>
      </c>
      <c r="P136" s="13">
        <f t="shared" si="7"/>
        <v>5786.175</v>
      </c>
      <c r="Q136" s="12">
        <f t="shared" si="21"/>
        <v>6057.476675</v>
      </c>
      <c r="R136" s="13">
        <f t="shared" si="162"/>
        <v>6285.322719</v>
      </c>
      <c r="S136" s="16">
        <f t="shared" si="8"/>
        <v>-227.8460445</v>
      </c>
      <c r="T136" s="12">
        <f t="shared" si="25"/>
        <v>-231.9503691</v>
      </c>
      <c r="U136" s="17">
        <f t="shared" si="9"/>
        <v>44.4558874</v>
      </c>
      <c r="V136" s="18">
        <f t="shared" si="10"/>
        <v>23.50905218</v>
      </c>
      <c r="W136" s="17">
        <f t="shared" si="159"/>
        <v>206.4666667</v>
      </c>
      <c r="X136" s="20">
        <f t="shared" si="11"/>
        <v>0.431257401</v>
      </c>
      <c r="Y136" s="14">
        <f t="shared" si="12"/>
        <v>52</v>
      </c>
      <c r="Z136" s="12">
        <f t="shared" si="13"/>
        <v>0</v>
      </c>
      <c r="AA136" s="18">
        <f t="shared" ref="AA136:AB136" si="166">SUM(Y123:Y136)/14</f>
        <v>92.5</v>
      </c>
      <c r="AB136" s="18">
        <f t="shared" si="166"/>
        <v>115.5714286</v>
      </c>
      <c r="AC136" s="17">
        <f t="shared" si="31"/>
        <v>0.8003708282</v>
      </c>
      <c r="AD136" s="17">
        <f t="shared" si="32"/>
        <v>44.4558874</v>
      </c>
      <c r="AE136" s="17">
        <f t="shared" si="28"/>
        <v>21.4057508</v>
      </c>
      <c r="AF136" s="18">
        <f t="shared" si="29"/>
        <v>23.50905218</v>
      </c>
      <c r="AG136" s="21" t="str">
        <f t="shared" si="14"/>
        <v>Bullish</v>
      </c>
      <c r="AH136" s="22">
        <f t="shared" si="24"/>
        <v>0.008981001727</v>
      </c>
      <c r="AI136" s="22">
        <f t="shared" si="15"/>
        <v>0.09671629184</v>
      </c>
      <c r="AJ136" s="12">
        <f t="shared" si="16"/>
        <v>203</v>
      </c>
      <c r="AK136" s="13">
        <f t="shared" si="150"/>
        <v>6124.797297</v>
      </c>
      <c r="AL136" s="13">
        <f t="shared" si="151"/>
        <v>7440.987211</v>
      </c>
      <c r="AM136" s="12">
        <f t="shared" si="152"/>
        <v>4799.623048</v>
      </c>
      <c r="AN136" s="13" t="str">
        <f t="shared" si="26"/>
        <v>#DIV/0!</v>
      </c>
      <c r="AO136" s="21"/>
      <c r="AP136" s="21"/>
      <c r="AQ136" s="21"/>
      <c r="AR136" s="21"/>
      <c r="AS136" s="22">
        <f>IF(OR(INDICATOR!R136="", ISBLANK(B136), ISBLANK(B137)), "", IF(AND(INDICATOR!R136="OPEN", B137&gt;B136), IF(ABS((B137-B136)/B136)&gt;0.01, 1.25, 1), IF(AND(INDICATOR!R136="HEDGE", B137&lt;B136), IF(ABS((B137-B136)/B136)&gt;0.01, 1.25, 1), IF(AND(INDICATOR!R136="OPEN", B137&lt;B136), -ABS((B137-B136)/B136)*2, IF(AND(INDICATOR!R136="HEDGE", B137&gt;B136), -ABS((B137-B136)/B136)*2, IF(AND(INDICATOR!R136="MONITOR", B137&lt;&gt;B136), IF(ABS((B137-B136)/B136)&gt;0.01, 1, 0.75), 0))))))</f>
        <v>1</v>
      </c>
      <c r="AT136" s="23">
        <f t="shared" si="20"/>
        <v>136</v>
      </c>
    </row>
    <row r="137">
      <c r="A137" s="40">
        <v>45764.0</v>
      </c>
      <c r="B137" s="28">
        <v>6134.0</v>
      </c>
      <c r="C137" s="28">
        <v>6170.0</v>
      </c>
      <c r="D137" s="28">
        <v>5842.0</v>
      </c>
      <c r="E137" s="28">
        <v>4315.0</v>
      </c>
      <c r="F137" s="28">
        <v>18721.0</v>
      </c>
      <c r="G137" s="43">
        <v>0.365</v>
      </c>
      <c r="H137" s="27">
        <v>132384.0</v>
      </c>
      <c r="I137" s="28">
        <v>-21076.0</v>
      </c>
      <c r="J137" s="29">
        <f t="shared" si="1"/>
        <v>6224.2</v>
      </c>
      <c r="K137" s="29">
        <f t="shared" si="2"/>
        <v>6194.133333</v>
      </c>
      <c r="L137" s="29">
        <f t="shared" si="3"/>
        <v>6164.066667</v>
      </c>
      <c r="M137" s="29">
        <f t="shared" si="4"/>
        <v>6048.666667</v>
      </c>
      <c r="N137" s="29">
        <f t="shared" si="5"/>
        <v>6103.933333</v>
      </c>
      <c r="O137" s="29">
        <f t="shared" si="6"/>
        <v>6073.866667</v>
      </c>
      <c r="P137" s="30">
        <f t="shared" si="7"/>
        <v>6043.8</v>
      </c>
      <c r="Q137" s="29">
        <f t="shared" si="21"/>
        <v>6069.249494</v>
      </c>
      <c r="R137" s="30">
        <f t="shared" si="162"/>
        <v>6274.113629</v>
      </c>
      <c r="S137" s="31">
        <f t="shared" si="8"/>
        <v>-204.8641349</v>
      </c>
      <c r="T137" s="29">
        <f t="shared" si="25"/>
        <v>-226.5331223</v>
      </c>
      <c r="U137" s="32">
        <f t="shared" si="9"/>
        <v>47.99099968</v>
      </c>
      <c r="V137" s="33">
        <f t="shared" si="10"/>
        <v>27.79552716</v>
      </c>
      <c r="W137" s="32">
        <f t="shared" si="159"/>
        <v>219.6666667</v>
      </c>
      <c r="X137" s="34">
        <f t="shared" si="11"/>
        <v>0.4333979397</v>
      </c>
      <c r="Y137" s="35">
        <f t="shared" si="12"/>
        <v>292</v>
      </c>
      <c r="Z137" s="29">
        <f t="shared" si="13"/>
        <v>0</v>
      </c>
      <c r="AA137" s="33">
        <f t="shared" ref="AA137:AB137" si="167">SUM(Y124:Y137)/14</f>
        <v>106.6428571</v>
      </c>
      <c r="AB137" s="33">
        <f t="shared" si="167"/>
        <v>115.5714286</v>
      </c>
      <c r="AC137" s="32">
        <f t="shared" si="31"/>
        <v>0.9227441286</v>
      </c>
      <c r="AD137" s="32">
        <f t="shared" si="32"/>
        <v>47.99099968</v>
      </c>
      <c r="AE137" s="32">
        <f t="shared" si="28"/>
        <v>44.7284345</v>
      </c>
      <c r="AF137" s="33">
        <f t="shared" si="29"/>
        <v>27.79552716</v>
      </c>
      <c r="AG137" s="36" t="str">
        <f t="shared" si="14"/>
        <v>Bullish</v>
      </c>
      <c r="AH137" s="37">
        <f t="shared" si="24"/>
        <v>0.04998288257</v>
      </c>
      <c r="AI137" s="37">
        <f t="shared" si="15"/>
        <v>0.2304898243</v>
      </c>
      <c r="AJ137" s="29">
        <f t="shared" si="16"/>
        <v>328</v>
      </c>
      <c r="AK137" s="30">
        <f t="shared" si="150"/>
        <v>6128.671233</v>
      </c>
      <c r="AL137" s="30">
        <f t="shared" si="151"/>
        <v>7452.168346</v>
      </c>
      <c r="AM137" s="29">
        <f t="shared" si="152"/>
        <v>4796.014861</v>
      </c>
      <c r="AN137" s="30" t="str">
        <f t="shared" si="26"/>
        <v>#DIV/0!</v>
      </c>
      <c r="AO137" s="36"/>
      <c r="AP137" s="36"/>
      <c r="AQ137" s="36"/>
      <c r="AR137" s="36"/>
      <c r="AS137" s="37">
        <f>IF(OR(INDICATOR!R137="", ISBLANK(B137), ISBLANK(B138)), "", IF(AND(INDICATOR!R137="OPEN", B138&gt;B137), IF(ABS((B138-B137)/B137)&gt;0.01, 1.25, 1), IF(AND(INDICATOR!R137="HEDGE", B138&lt;B137), IF(ABS((B138-B137)/B137)&gt;0.01, 1.25, 1), IF(AND(INDICATOR!R137="OPEN", B138&lt;B137), -ABS((B138-B137)/B137)*2, IF(AND(INDICATOR!R137="HEDGE", B138&gt;B137), -ABS((B138-B137)/B137)*2, IF(AND(INDICATOR!R137="MONITOR", B138&lt;&gt;B137), IF(ABS((B138-B137)/B137)&gt;0.01, 1, 0.75), 0))))))</f>
        <v>1</v>
      </c>
      <c r="AT137" s="38">
        <f t="shared" si="20"/>
        <v>137</v>
      </c>
    </row>
    <row r="138">
      <c r="A138" s="44">
        <v>45771.0</v>
      </c>
      <c r="B138" s="11">
        <v>6452.0</v>
      </c>
      <c r="C138" s="11">
        <v>6478.0</v>
      </c>
      <c r="D138" s="11">
        <v>6135.0</v>
      </c>
      <c r="E138" s="11">
        <v>2226.0</v>
      </c>
      <c r="F138" s="11">
        <v>18249.0</v>
      </c>
      <c r="G138" s="43">
        <v>0.4033</v>
      </c>
      <c r="H138" s="10">
        <v>133351.0</v>
      </c>
      <c r="I138" s="11">
        <v>-21076.0</v>
      </c>
      <c r="J138" s="12">
        <f t="shared" si="1"/>
        <v>6546.325</v>
      </c>
      <c r="K138" s="12">
        <f t="shared" si="2"/>
        <v>6514.883333</v>
      </c>
      <c r="L138" s="12">
        <f t="shared" si="3"/>
        <v>6483.441667</v>
      </c>
      <c r="M138" s="12">
        <f t="shared" si="4"/>
        <v>6355</v>
      </c>
      <c r="N138" s="12">
        <f t="shared" si="5"/>
        <v>6420.558333</v>
      </c>
      <c r="O138" s="12">
        <f t="shared" si="6"/>
        <v>6389.116667</v>
      </c>
      <c r="P138" s="13">
        <f t="shared" si="7"/>
        <v>6357.675</v>
      </c>
      <c r="Q138" s="12">
        <f t="shared" si="21"/>
        <v>6128.134187</v>
      </c>
      <c r="R138" s="13">
        <f t="shared" si="162"/>
        <v>6287.290397</v>
      </c>
      <c r="S138" s="16">
        <f t="shared" si="8"/>
        <v>-159.1562099</v>
      </c>
      <c r="T138" s="12">
        <f t="shared" si="25"/>
        <v>-213.0577398</v>
      </c>
      <c r="U138" s="17">
        <f t="shared" si="9"/>
        <v>53.77078385</v>
      </c>
      <c r="V138" s="18">
        <f t="shared" si="10"/>
        <v>45.42066028</v>
      </c>
      <c r="W138" s="17">
        <f t="shared" si="159"/>
        <v>330.1333333</v>
      </c>
      <c r="X138" s="20">
        <f t="shared" si="11"/>
        <v>0.436423464</v>
      </c>
      <c r="Y138" s="14">
        <f t="shared" si="12"/>
        <v>318</v>
      </c>
      <c r="Z138" s="12">
        <f t="shared" si="13"/>
        <v>0</v>
      </c>
      <c r="AA138" s="18">
        <f t="shared" ref="AA138:AB138" si="168">SUM(Y125:Y138)/14</f>
        <v>129.3571429</v>
      </c>
      <c r="AB138" s="18">
        <f t="shared" si="168"/>
        <v>111.2142857</v>
      </c>
      <c r="AC138" s="17">
        <f t="shared" si="31"/>
        <v>1.163134232</v>
      </c>
      <c r="AD138" s="17">
        <f t="shared" si="32"/>
        <v>53.77078385</v>
      </c>
      <c r="AE138" s="17">
        <f t="shared" si="28"/>
        <v>70.12779553</v>
      </c>
      <c r="AF138" s="18">
        <f t="shared" si="29"/>
        <v>45.42066028</v>
      </c>
      <c r="AG138" s="21" t="str">
        <f t="shared" si="14"/>
        <v>Bullish</v>
      </c>
      <c r="AH138" s="22">
        <f t="shared" si="24"/>
        <v>0.05184219107</v>
      </c>
      <c r="AI138" s="22">
        <f t="shared" si="15"/>
        <v>0.1219792865</v>
      </c>
      <c r="AJ138" s="12">
        <f t="shared" si="16"/>
        <v>344</v>
      </c>
      <c r="AK138" s="13">
        <f t="shared" si="150"/>
        <v>6128.597222</v>
      </c>
      <c r="AL138" s="13">
        <f t="shared" si="151"/>
        <v>7461.252994</v>
      </c>
      <c r="AM138" s="12">
        <f t="shared" si="152"/>
        <v>4786.589365</v>
      </c>
      <c r="AN138" s="13" t="str">
        <f t="shared" si="26"/>
        <v>#DIV/0!</v>
      </c>
      <c r="AO138" s="21"/>
      <c r="AP138" s="21"/>
      <c r="AQ138" s="21"/>
      <c r="AR138" s="21"/>
      <c r="AS138" s="22">
        <f>IF(OR(INDICATOR!R138="", ISBLANK(B138), ISBLANK(B139)), "", IF(AND(INDICATOR!R138="OPEN", B139&gt;B138), IF(ABS((B139-B138)/B138)&gt;0.01, 1.25, 1), IF(AND(INDICATOR!R138="HEDGE", B139&lt;B138), IF(ABS((B139-B138)/B138)&gt;0.01, 1.25, 1), IF(AND(INDICATOR!R138="OPEN", B139&lt;B138), -ABS((B139-B138)/B138)*2, IF(AND(INDICATOR!R138="HEDGE", B139&gt;B138), -ABS((B139-B138)/B138)*2, IF(AND(INDICATOR!R138="MONITOR", B139&lt;&gt;B138), IF(ABS((B139-B138)/B138)&gt;0.01, 1, 0.75), 0))))))</f>
        <v>0.75</v>
      </c>
      <c r="AT138" s="23">
        <f t="shared" si="20"/>
        <v>138</v>
      </c>
    </row>
    <row r="139">
      <c r="A139" s="45">
        <v>45772.86967675926</v>
      </c>
      <c r="B139" s="35">
        <v>6487.0</v>
      </c>
      <c r="C139" s="35">
        <v>6500.0</v>
      </c>
      <c r="D139" s="35">
        <v>6287.0</v>
      </c>
      <c r="E139" s="35">
        <v>2063.0</v>
      </c>
      <c r="F139" s="35">
        <v>17929.0</v>
      </c>
      <c r="G139" s="46">
        <v>0.3976</v>
      </c>
      <c r="H139" s="47">
        <v>137350.0</v>
      </c>
      <c r="I139" s="35">
        <v>-21076.0</v>
      </c>
      <c r="J139" s="29">
        <f t="shared" si="1"/>
        <v>6545.575</v>
      </c>
      <c r="K139" s="29">
        <f t="shared" si="2"/>
        <v>6526.05</v>
      </c>
      <c r="L139" s="29">
        <f t="shared" si="3"/>
        <v>6506.525</v>
      </c>
      <c r="M139" s="29">
        <f t="shared" si="4"/>
        <v>6424.666667</v>
      </c>
      <c r="N139" s="29">
        <f t="shared" si="5"/>
        <v>6467.475</v>
      </c>
      <c r="O139" s="29">
        <f t="shared" si="6"/>
        <v>6447.95</v>
      </c>
      <c r="P139" s="30">
        <f t="shared" si="7"/>
        <v>6428.425</v>
      </c>
      <c r="Q139" s="29">
        <f t="shared" si="21"/>
        <v>6183.344312</v>
      </c>
      <c r="R139" s="30">
        <f t="shared" si="162"/>
        <v>6302.083701</v>
      </c>
      <c r="S139" s="31">
        <f t="shared" si="8"/>
        <v>-118.7393888</v>
      </c>
      <c r="T139" s="29">
        <f t="shared" si="25"/>
        <v>-194.1940696</v>
      </c>
      <c r="U139" s="32">
        <f t="shared" si="9"/>
        <v>52.81818182</v>
      </c>
      <c r="V139" s="33">
        <f t="shared" si="10"/>
        <v>62.59318424</v>
      </c>
      <c r="W139" s="32">
        <f t="shared" si="159"/>
        <v>326.5333333</v>
      </c>
      <c r="X139" s="34">
        <f t="shared" si="11"/>
        <v>0.3068055103</v>
      </c>
      <c r="Y139" s="35">
        <f t="shared" si="12"/>
        <v>35</v>
      </c>
      <c r="Z139" s="29">
        <f t="shared" si="13"/>
        <v>0</v>
      </c>
      <c r="AA139" s="33">
        <f t="shared" ref="AA139:AB139" si="169">SUM(Y126:Y139)/14</f>
        <v>124.5</v>
      </c>
      <c r="AB139" s="33">
        <f t="shared" si="169"/>
        <v>111.2142857</v>
      </c>
      <c r="AC139" s="32">
        <f t="shared" si="31"/>
        <v>1.119460501</v>
      </c>
      <c r="AD139" s="32">
        <f t="shared" si="32"/>
        <v>52.81818182</v>
      </c>
      <c r="AE139" s="32">
        <f t="shared" si="28"/>
        <v>72.92332268</v>
      </c>
      <c r="AF139" s="33">
        <f t="shared" si="29"/>
        <v>62.59318424</v>
      </c>
      <c r="AG139" s="36" t="str">
        <f t="shared" si="14"/>
        <v>Bullish</v>
      </c>
      <c r="AH139" s="37">
        <f t="shared" si="24"/>
        <v>0.00542467452</v>
      </c>
      <c r="AI139" s="37">
        <f t="shared" si="15"/>
        <v>0.1150649785</v>
      </c>
      <c r="AJ139" s="29">
        <f t="shared" si="16"/>
        <v>213</v>
      </c>
      <c r="AK139" s="30">
        <f t="shared" si="150"/>
        <v>6124.042254</v>
      </c>
      <c r="AL139" s="30">
        <f t="shared" si="151"/>
        <v>7463.821989</v>
      </c>
      <c r="AM139" s="29">
        <f t="shared" ref="AM139:AM209" si="171">IF(COUNTA(B66:B139)&lt;20,AK139,AK139-2*STDEV(OFFSET(B139,-19,0,20,1)))</f>
        <v>5584.93208</v>
      </c>
      <c r="AN139" s="30" t="str">
        <f t="shared" si="26"/>
        <v>#DIV/0!</v>
      </c>
      <c r="AO139" s="48" t="s">
        <v>46</v>
      </c>
      <c r="AP139" s="48">
        <v>3.0</v>
      </c>
      <c r="AQ139" s="48" t="s">
        <v>47</v>
      </c>
      <c r="AR139" s="48" t="s">
        <v>48</v>
      </c>
      <c r="AS139" s="37">
        <f>IF(OR(INDICATOR!R139="", ISBLANK(B139), ISBLANK(B140)), "", IF(AND(INDICATOR!R139="OPEN", B140&gt;B139), IF(ABS((B140-B139)/B139)&gt;0.01, 1.25, 1), IF(AND(INDICATOR!R139="HEDGE", B140&lt;B139), IF(ABS((B140-B139)/B139)&gt;0.01, 1.25, 1), IF(AND(INDICATOR!R139="OPEN", B140&lt;B139), -ABS((B140-B139)/B139)*2, IF(AND(INDICATOR!R139="HEDGE", B140&gt;B139), -ABS((B140-B139)/B139)*2, IF(AND(INDICATOR!R139="MONITOR", B140&lt;&gt;B139), IF(ABS((B140-B139)/B139)&gt;0.01, 1, 0.75), 0))))))</f>
        <v>1</v>
      </c>
      <c r="AT139" s="38">
        <f t="shared" si="20"/>
        <v>139</v>
      </c>
    </row>
    <row r="140">
      <c r="A140" s="49">
        <v>45775.77873803241</v>
      </c>
      <c r="B140" s="50">
        <v>6287.0</v>
      </c>
      <c r="C140" s="50">
        <v>6506.0</v>
      </c>
      <c r="D140" s="50">
        <v>6250.0</v>
      </c>
      <c r="E140" s="50">
        <v>1502.0</v>
      </c>
      <c r="F140" s="50">
        <v>16928.0</v>
      </c>
      <c r="G140" s="51">
        <v>0.4134</v>
      </c>
      <c r="H140" s="52">
        <v>139119.0</v>
      </c>
      <c r="I140" s="50">
        <v>-17528.0</v>
      </c>
      <c r="J140" s="53">
        <f t="shared" si="1"/>
        <v>6357.4</v>
      </c>
      <c r="K140" s="53">
        <f t="shared" si="2"/>
        <v>6333.933333</v>
      </c>
      <c r="L140" s="53">
        <f t="shared" si="3"/>
        <v>6310.466667</v>
      </c>
      <c r="M140" s="53">
        <f t="shared" si="4"/>
        <v>6347.666667</v>
      </c>
      <c r="N140" s="53">
        <f t="shared" si="5"/>
        <v>6263.533333</v>
      </c>
      <c r="O140" s="53">
        <f t="shared" si="6"/>
        <v>6240.066667</v>
      </c>
      <c r="P140" s="16">
        <f t="shared" si="7"/>
        <v>6216.6</v>
      </c>
      <c r="Q140" s="12">
        <f t="shared" si="21"/>
        <v>6199.291341</v>
      </c>
      <c r="R140" s="13">
        <f t="shared" si="162"/>
        <v>6300.96639</v>
      </c>
      <c r="S140" s="16">
        <f t="shared" si="8"/>
        <v>-101.6750487</v>
      </c>
      <c r="T140" s="12">
        <f t="shared" si="25"/>
        <v>-175.6902654</v>
      </c>
      <c r="U140" s="54">
        <f t="shared" si="9"/>
        <v>42.03233256</v>
      </c>
      <c r="V140" s="55">
        <f t="shared" si="10"/>
        <v>66.66666667</v>
      </c>
      <c r="W140" s="54">
        <f t="shared" si="159"/>
        <v>218.7333333</v>
      </c>
      <c r="X140" s="56">
        <f t="shared" si="11"/>
        <v>0.3084385561</v>
      </c>
      <c r="Y140" s="53">
        <f t="shared" si="12"/>
        <v>0</v>
      </c>
      <c r="Z140" s="53">
        <f t="shared" si="13"/>
        <v>200</v>
      </c>
      <c r="AA140" s="55">
        <f t="shared" ref="AA140:AB140" si="170">SUM(Y127:Y140)/14</f>
        <v>91</v>
      </c>
      <c r="AB140" s="55">
        <f t="shared" si="170"/>
        <v>125.5</v>
      </c>
      <c r="AC140" s="54">
        <f t="shared" si="31"/>
        <v>0.7250996016</v>
      </c>
      <c r="AD140" s="54">
        <f t="shared" si="32"/>
        <v>42.03233256</v>
      </c>
      <c r="AE140" s="54">
        <f t="shared" si="28"/>
        <v>56.94888179</v>
      </c>
      <c r="AF140" s="55">
        <f t="shared" si="29"/>
        <v>66.66666667</v>
      </c>
      <c r="AG140" s="57" t="str">
        <f t="shared" si="14"/>
        <v>Bearish</v>
      </c>
      <c r="AH140" s="58">
        <f t="shared" si="24"/>
        <v>-0.03083089255</v>
      </c>
      <c r="AI140" s="58">
        <f t="shared" si="15"/>
        <v>0.08872873346</v>
      </c>
      <c r="AJ140" s="53">
        <f t="shared" si="16"/>
        <v>256</v>
      </c>
      <c r="AK140" s="16">
        <f t="shared" si="150"/>
        <v>6118.857143</v>
      </c>
      <c r="AL140" s="16">
        <f t="shared" si="151"/>
        <v>7465.340448</v>
      </c>
      <c r="AM140" s="53">
        <f t="shared" si="171"/>
        <v>5578.048985</v>
      </c>
      <c r="AN140" s="16" t="str">
        <f t="shared" si="26"/>
        <v>#DIV/0!</v>
      </c>
      <c r="AO140" s="59" t="s">
        <v>46</v>
      </c>
      <c r="AP140" s="59">
        <v>3.0</v>
      </c>
      <c r="AQ140" s="59" t="s">
        <v>47</v>
      </c>
      <c r="AR140" s="59" t="s">
        <v>49</v>
      </c>
      <c r="AS140" s="22">
        <f>IF(OR(INDICATOR!R140="", ISBLANK(B140), ISBLANK(B141)), "", IF(AND(INDICATOR!R140="OPEN", B141&gt;B140), IF(ABS((B141-B140)/B140)&gt;0.01, 1.25, 1), IF(AND(INDICATOR!R140="HEDGE", B141&lt;B140), IF(ABS((B141-B140)/B140)&gt;0.01, 1.25, 1), IF(AND(INDICATOR!R140="OPEN", B141&lt;B140), -ABS((B141-B140)/B140)*2, IF(AND(INDICATOR!R140="HEDGE", B141&gt;B140), -ABS((B141-B140)/B140)*2, IF(AND(INDICATOR!R140="MONITOR", B141&lt;&gt;B140), IF(ABS((B141-B140)/B140)&gt;0.01, 1, 0.75), 0))))))</f>
        <v>0.75</v>
      </c>
      <c r="AT140" s="23">
        <f t="shared" si="20"/>
        <v>140</v>
      </c>
    </row>
    <row r="141">
      <c r="A141" s="60">
        <v>45776.93906134259</v>
      </c>
      <c r="B141" s="61">
        <v>6314.0</v>
      </c>
      <c r="C141" s="61">
        <v>6500.0</v>
      </c>
      <c r="D141" s="61">
        <v>6211.0</v>
      </c>
      <c r="E141" s="61">
        <v>2972.0</v>
      </c>
      <c r="F141" s="61">
        <v>16510.0</v>
      </c>
      <c r="G141" s="51">
        <v>0.4146</v>
      </c>
      <c r="H141" s="62">
        <v>139648.0</v>
      </c>
      <c r="I141" s="61">
        <v>-17528.0</v>
      </c>
      <c r="J141" s="63">
        <f t="shared" si="1"/>
        <v>6393.475</v>
      </c>
      <c r="K141" s="63">
        <f t="shared" si="2"/>
        <v>6366.983333</v>
      </c>
      <c r="L141" s="63">
        <f t="shared" si="3"/>
        <v>6340.491667</v>
      </c>
      <c r="M141" s="63">
        <f t="shared" si="4"/>
        <v>6341.666667</v>
      </c>
      <c r="N141" s="63">
        <f t="shared" si="5"/>
        <v>6287.508333</v>
      </c>
      <c r="O141" s="63">
        <f t="shared" si="6"/>
        <v>6261.016667</v>
      </c>
      <c r="P141" s="31">
        <f t="shared" si="7"/>
        <v>6234.525</v>
      </c>
      <c r="Q141" s="29">
        <f t="shared" si="21"/>
        <v>6216.938827</v>
      </c>
      <c r="R141" s="30">
        <f t="shared" si="162"/>
        <v>6301.931842</v>
      </c>
      <c r="S141" s="31">
        <f t="shared" si="8"/>
        <v>-84.99301531</v>
      </c>
      <c r="T141" s="29">
        <f t="shared" si="25"/>
        <v>-157.5508154</v>
      </c>
      <c r="U141" s="64">
        <f t="shared" si="9"/>
        <v>44.25170068</v>
      </c>
      <c r="V141" s="65">
        <f t="shared" si="10"/>
        <v>62.99254526</v>
      </c>
      <c r="W141" s="64">
        <f t="shared" si="159"/>
        <v>260.4</v>
      </c>
      <c r="X141" s="66">
        <f t="shared" si="11"/>
        <v>0.3103734725</v>
      </c>
      <c r="Y141" s="63">
        <f t="shared" si="12"/>
        <v>27</v>
      </c>
      <c r="Z141" s="63">
        <f t="shared" si="13"/>
        <v>0</v>
      </c>
      <c r="AA141" s="65">
        <f t="shared" ref="AA141:AB141" si="172">SUM(Y128:Y141)/14</f>
        <v>92.92857143</v>
      </c>
      <c r="AB141" s="65">
        <f t="shared" si="172"/>
        <v>117.0714286</v>
      </c>
      <c r="AC141" s="64">
        <f t="shared" si="31"/>
        <v>0.7937766931</v>
      </c>
      <c r="AD141" s="64">
        <f t="shared" si="32"/>
        <v>44.25170068</v>
      </c>
      <c r="AE141" s="64">
        <f t="shared" si="28"/>
        <v>59.10543131</v>
      </c>
      <c r="AF141" s="65">
        <f t="shared" si="29"/>
        <v>62.99254526</v>
      </c>
      <c r="AG141" s="67" t="str">
        <f t="shared" si="14"/>
        <v>Bearish</v>
      </c>
      <c r="AH141" s="68">
        <f t="shared" si="24"/>
        <v>0.004294576109</v>
      </c>
      <c r="AI141" s="68">
        <f t="shared" si="15"/>
        <v>0.1800121139</v>
      </c>
      <c r="AJ141" s="63">
        <f t="shared" si="16"/>
        <v>289</v>
      </c>
      <c r="AK141" s="31">
        <f t="shared" si="150"/>
        <v>6116.42029</v>
      </c>
      <c r="AL141" s="31">
        <f t="shared" si="151"/>
        <v>7472.012482</v>
      </c>
      <c r="AM141" s="63">
        <f t="shared" si="171"/>
        <v>5573.637877</v>
      </c>
      <c r="AN141" s="31" t="str">
        <f t="shared" si="26"/>
        <v>#DIV/0!</v>
      </c>
      <c r="AO141" s="69" t="s">
        <v>46</v>
      </c>
      <c r="AP141" s="69">
        <v>3.0</v>
      </c>
      <c r="AQ141" s="69" t="s">
        <v>50</v>
      </c>
      <c r="AR141" s="69" t="s">
        <v>51</v>
      </c>
      <c r="AS141" s="37">
        <f>IF(OR(INDICATOR!R141="", ISBLANK(B141), ISBLANK(B142)), "", IF(AND(INDICATOR!R141="OPEN", B142&gt;B141), IF(ABS((B142-B141)/B141)&gt;0.01, 1.25, 1), IF(AND(INDICATOR!R141="HEDGE", B142&lt;B141), IF(ABS((B142-B141)/B141)&gt;0.01, 1.25, 1), IF(AND(INDICATOR!R141="OPEN", B142&lt;B141), -ABS((B142-B141)/B141)*2, IF(AND(INDICATOR!R141="HEDGE", B142&gt;B141), -ABS((B142-B141)/B141)*2, IF(AND(INDICATOR!R141="MONITOR", B142&lt;&gt;B141), IF(ABS((B142-B141)/B141)&gt;0.01, 1, 0.75), 0))))))</f>
        <v>1</v>
      </c>
      <c r="AT141" s="38">
        <f t="shared" si="20"/>
        <v>141</v>
      </c>
    </row>
    <row r="142">
      <c r="A142" s="49">
        <v>45777.90038798611</v>
      </c>
      <c r="B142" s="50">
        <v>6474.0</v>
      </c>
      <c r="C142" s="50">
        <v>6500.0</v>
      </c>
      <c r="D142" s="50">
        <v>6051.0</v>
      </c>
      <c r="E142" s="50">
        <v>4883.0</v>
      </c>
      <c r="F142" s="50">
        <v>15855.0</v>
      </c>
      <c r="G142" s="51">
        <v>0.4032</v>
      </c>
      <c r="H142" s="52">
        <v>142541.0</v>
      </c>
      <c r="I142" s="50">
        <v>-17528.0</v>
      </c>
      <c r="J142" s="53">
        <f t="shared" si="1"/>
        <v>6597.475</v>
      </c>
      <c r="K142" s="53">
        <f t="shared" si="2"/>
        <v>6556.316667</v>
      </c>
      <c r="L142" s="53">
        <f t="shared" si="3"/>
        <v>6515.158333</v>
      </c>
      <c r="M142" s="53">
        <f t="shared" si="4"/>
        <v>6341.666667</v>
      </c>
      <c r="N142" s="53">
        <f t="shared" si="5"/>
        <v>6432.841667</v>
      </c>
      <c r="O142" s="53">
        <f t="shared" si="6"/>
        <v>6391.683333</v>
      </c>
      <c r="P142" s="16">
        <f t="shared" si="7"/>
        <v>6350.525</v>
      </c>
      <c r="Q142" s="12">
        <f t="shared" si="21"/>
        <v>6256.4867</v>
      </c>
      <c r="R142" s="13">
        <f t="shared" si="162"/>
        <v>6314.677632</v>
      </c>
      <c r="S142" s="16">
        <f t="shared" si="8"/>
        <v>-58.19093201</v>
      </c>
      <c r="T142" s="12">
        <f t="shared" si="25"/>
        <v>-137.6788387</v>
      </c>
      <c r="U142" s="54">
        <f t="shared" si="9"/>
        <v>52.3655914</v>
      </c>
      <c r="V142" s="55">
        <f t="shared" si="10"/>
        <v>63.15459159</v>
      </c>
      <c r="W142" s="54">
        <f t="shared" si="159"/>
        <v>310.3333333</v>
      </c>
      <c r="X142" s="56">
        <f t="shared" si="11"/>
        <v>0.3141927174</v>
      </c>
      <c r="Y142" s="53">
        <f t="shared" si="12"/>
        <v>160</v>
      </c>
      <c r="Z142" s="53">
        <f t="shared" si="13"/>
        <v>0</v>
      </c>
      <c r="AA142" s="55">
        <f t="shared" ref="AA142:AB142" si="173">SUM(Y129:Y142)/14</f>
        <v>104.3571429</v>
      </c>
      <c r="AB142" s="55">
        <f t="shared" si="173"/>
        <v>94.92857143</v>
      </c>
      <c r="AC142" s="54">
        <f t="shared" si="31"/>
        <v>1.099322799</v>
      </c>
      <c r="AD142" s="54">
        <f t="shared" si="32"/>
        <v>52.3655914</v>
      </c>
      <c r="AE142" s="54">
        <f t="shared" si="28"/>
        <v>73.40946166</v>
      </c>
      <c r="AF142" s="55">
        <f t="shared" si="29"/>
        <v>63.15459159</v>
      </c>
      <c r="AG142" s="57" t="str">
        <f t="shared" si="14"/>
        <v>Bullish</v>
      </c>
      <c r="AH142" s="58">
        <f t="shared" si="24"/>
        <v>0.02534051315</v>
      </c>
      <c r="AI142" s="58">
        <f t="shared" si="15"/>
        <v>0.3079785557</v>
      </c>
      <c r="AJ142" s="53">
        <f t="shared" si="16"/>
        <v>449</v>
      </c>
      <c r="AK142" s="16">
        <f t="shared" si="150"/>
        <v>6113.514706</v>
      </c>
      <c r="AL142" s="16">
        <f t="shared" si="151"/>
        <v>7478.184651</v>
      </c>
      <c r="AM142" s="53">
        <f t="shared" si="171"/>
        <v>5557.362852</v>
      </c>
      <c r="AN142" s="16" t="str">
        <f t="shared" si="26"/>
        <v>#DIV/0!</v>
      </c>
      <c r="AO142" s="59" t="s">
        <v>46</v>
      </c>
      <c r="AP142" s="59">
        <v>3.0</v>
      </c>
      <c r="AQ142" s="59" t="s">
        <v>50</v>
      </c>
      <c r="AR142" s="59" t="s">
        <v>52</v>
      </c>
      <c r="AS142" s="22">
        <f>IF(OR(INDICATOR!R142="", ISBLANK(B142), ISBLANK(B143)), "", IF(AND(INDICATOR!R142="OPEN", B143&gt;B142), IF(ABS((B143-B142)/B142)&gt;0.01, 1.25, 1), IF(AND(INDICATOR!R142="HEDGE", B143&lt;B142), IF(ABS((B143-B142)/B142)&gt;0.01, 1.25, 1), IF(AND(INDICATOR!R142="OPEN", B143&lt;B142), -ABS((B143-B142)/B142)*2, IF(AND(INDICATOR!R142="HEDGE", B143&gt;B142), -ABS((B143-B142)/B142)*2, IF(AND(INDICATOR!R142="MONITOR", B143&lt;&gt;B142), IF(ABS((B143-B142)/B142)&gt;0.01, 1, 0.75), 0))))))</f>
        <v>1</v>
      </c>
      <c r="AT142" s="23">
        <f t="shared" si="20"/>
        <v>142</v>
      </c>
    </row>
    <row r="143">
      <c r="A143" s="60">
        <v>45778.861686944445</v>
      </c>
      <c r="B143" s="61">
        <v>6371.0</v>
      </c>
      <c r="C143" s="61">
        <v>6495.0</v>
      </c>
      <c r="D143" s="61">
        <v>6272.0</v>
      </c>
      <c r="E143" s="61">
        <v>3162.0</v>
      </c>
      <c r="F143" s="61">
        <v>32314.0</v>
      </c>
      <c r="G143" s="51">
        <v>0.4031</v>
      </c>
      <c r="H143" s="62">
        <v>143086.0</v>
      </c>
      <c r="I143" s="61">
        <v>-17528.0</v>
      </c>
      <c r="J143" s="63">
        <f t="shared" si="1"/>
        <v>6432.325</v>
      </c>
      <c r="K143" s="63">
        <f t="shared" si="2"/>
        <v>6411.883333</v>
      </c>
      <c r="L143" s="63">
        <f t="shared" si="3"/>
        <v>6391.441667</v>
      </c>
      <c r="M143" s="63">
        <f t="shared" si="4"/>
        <v>6379.333333</v>
      </c>
      <c r="N143" s="63">
        <f t="shared" si="5"/>
        <v>6350.558333</v>
      </c>
      <c r="O143" s="63">
        <f t="shared" si="6"/>
        <v>6330.116667</v>
      </c>
      <c r="P143" s="31">
        <f t="shared" si="7"/>
        <v>6309.675</v>
      </c>
      <c r="Q143" s="29">
        <f t="shared" si="21"/>
        <v>6274.104131</v>
      </c>
      <c r="R143" s="30">
        <f t="shared" si="162"/>
        <v>6318.849659</v>
      </c>
      <c r="S143" s="31">
        <f t="shared" si="8"/>
        <v>-44.74552849</v>
      </c>
      <c r="T143" s="29">
        <f t="shared" si="25"/>
        <v>-119.0921767</v>
      </c>
      <c r="U143" s="64">
        <f t="shared" si="9"/>
        <v>57.95319318</v>
      </c>
      <c r="V143" s="65">
        <f t="shared" si="10"/>
        <v>72.67663814</v>
      </c>
      <c r="W143" s="64">
        <f t="shared" si="159"/>
        <v>418.8666667</v>
      </c>
      <c r="X143" s="66">
        <f t="shared" si="11"/>
        <v>0.316338295</v>
      </c>
      <c r="Y143" s="63">
        <f t="shared" si="12"/>
        <v>0</v>
      </c>
      <c r="Z143" s="63">
        <f t="shared" si="13"/>
        <v>103</v>
      </c>
      <c r="AA143" s="65">
        <f t="shared" ref="AA143:AB143" si="174">SUM(Y130:Y143)/14</f>
        <v>104.3571429</v>
      </c>
      <c r="AB143" s="65">
        <f t="shared" si="174"/>
        <v>75.71428571</v>
      </c>
      <c r="AC143" s="64">
        <f t="shared" si="31"/>
        <v>1.378301887</v>
      </c>
      <c r="AD143" s="64">
        <f t="shared" si="32"/>
        <v>57.95319318</v>
      </c>
      <c r="AE143" s="64">
        <f t="shared" si="28"/>
        <v>85.51502146</v>
      </c>
      <c r="AF143" s="65">
        <f t="shared" si="29"/>
        <v>72.67663814</v>
      </c>
      <c r="AG143" s="67" t="str">
        <f t="shared" si="14"/>
        <v>Bearish</v>
      </c>
      <c r="AH143" s="68">
        <f t="shared" si="24"/>
        <v>-0.01590979302</v>
      </c>
      <c r="AI143" s="68">
        <f t="shared" si="15"/>
        <v>0.09785232407</v>
      </c>
      <c r="AJ143" s="63">
        <f t="shared" si="16"/>
        <v>223</v>
      </c>
      <c r="AK143" s="31">
        <f t="shared" si="150"/>
        <v>6108.134328</v>
      </c>
      <c r="AL143" s="31">
        <f t="shared" si="151"/>
        <v>7480.08402</v>
      </c>
      <c r="AM143" s="63">
        <f t="shared" si="171"/>
        <v>5547.847222</v>
      </c>
      <c r="AN143" s="31" t="str">
        <f t="shared" si="26"/>
        <v>#DIV/0!</v>
      </c>
      <c r="AO143" s="69" t="s">
        <v>46</v>
      </c>
      <c r="AP143" s="69">
        <v>3.0</v>
      </c>
      <c r="AQ143" s="69" t="s">
        <v>50</v>
      </c>
      <c r="AR143" s="69" t="s">
        <v>53</v>
      </c>
      <c r="AS143" s="37">
        <f>IF(OR(INDICATOR!R143="", ISBLANK(B143), ISBLANK(B144)), "", IF(AND(INDICATOR!R143="OPEN", B144&gt;B143), IF(ABS((B144-B143)/B143)&gt;0.01, 1.25, 1), IF(AND(INDICATOR!R143="HEDGE", B144&lt;B143), IF(ABS((B144-B143)/B143)&gt;0.01, 1.25, 1), IF(AND(INDICATOR!R143="OPEN", B144&lt;B143), -ABS((B144-B143)/B143)*2, IF(AND(INDICATOR!R143="HEDGE", B144&gt;B143), -ABS((B144-B143)/B143)*2, IF(AND(INDICATOR!R143="MONITOR", B144&lt;&gt;B143), IF(ABS((B144-B143)/B143)&gt;0.01, 1, 0.75), 0))))))</f>
        <v>0.75</v>
      </c>
      <c r="AT143" s="38">
        <f t="shared" si="20"/>
        <v>143</v>
      </c>
    </row>
    <row r="144">
      <c r="A144" s="49">
        <v>45779.86057862268</v>
      </c>
      <c r="B144" s="50">
        <v>6328.0</v>
      </c>
      <c r="C144" s="50">
        <v>6510.0</v>
      </c>
      <c r="D144" s="50">
        <v>6267.0</v>
      </c>
      <c r="E144" s="50">
        <v>14639.0</v>
      </c>
      <c r="F144" s="50">
        <v>32126.0</v>
      </c>
      <c r="G144" s="51">
        <v>0.4029</v>
      </c>
      <c r="H144" s="52">
        <v>145329.0</v>
      </c>
      <c r="I144" s="50">
        <v>-17528.0</v>
      </c>
      <c r="J144" s="53">
        <f t="shared" si="1"/>
        <v>6394.825</v>
      </c>
      <c r="K144" s="53">
        <f t="shared" si="2"/>
        <v>6372.55</v>
      </c>
      <c r="L144" s="53">
        <f t="shared" si="3"/>
        <v>6350.275</v>
      </c>
      <c r="M144" s="53">
        <f t="shared" si="4"/>
        <v>6368.333333</v>
      </c>
      <c r="N144" s="53">
        <f t="shared" si="5"/>
        <v>6305.725</v>
      </c>
      <c r="O144" s="53">
        <f t="shared" si="6"/>
        <v>6283.45</v>
      </c>
      <c r="P144" s="16">
        <f t="shared" si="7"/>
        <v>6261.175</v>
      </c>
      <c r="Q144" s="12">
        <f t="shared" si="21"/>
        <v>6282.395803</v>
      </c>
      <c r="R144" s="13">
        <f t="shared" si="162"/>
        <v>6319.527462</v>
      </c>
      <c r="S144" s="16">
        <f t="shared" si="8"/>
        <v>-37.13165931</v>
      </c>
      <c r="T144" s="12">
        <f t="shared" si="25"/>
        <v>-102.7000732</v>
      </c>
      <c r="U144" s="54">
        <f t="shared" si="9"/>
        <v>62.51604621</v>
      </c>
      <c r="V144" s="55">
        <f t="shared" si="10"/>
        <v>79.94192356</v>
      </c>
      <c r="W144" s="54">
        <f t="shared" si="159"/>
        <v>225.6666667</v>
      </c>
      <c r="X144" s="56">
        <f t="shared" si="11"/>
        <v>0.3183072827</v>
      </c>
      <c r="Y144" s="53">
        <f t="shared" si="12"/>
        <v>0</v>
      </c>
      <c r="Z144" s="53">
        <f t="shared" si="13"/>
        <v>43</v>
      </c>
      <c r="AA144" s="55">
        <f t="shared" ref="AA144:AB144" si="175">SUM(Y131:Y144)/14</f>
        <v>104.3571429</v>
      </c>
      <c r="AB144" s="55">
        <f t="shared" si="175"/>
        <v>62.57142857</v>
      </c>
      <c r="AC144" s="54">
        <f t="shared" si="31"/>
        <v>1.667808219</v>
      </c>
      <c r="AD144" s="54">
        <f t="shared" si="32"/>
        <v>62.51604621</v>
      </c>
      <c r="AE144" s="54">
        <f t="shared" si="28"/>
        <v>80.90128755</v>
      </c>
      <c r="AF144" s="55">
        <f t="shared" si="29"/>
        <v>79.94192356</v>
      </c>
      <c r="AG144" s="57" t="str">
        <f t="shared" si="14"/>
        <v>Bearish</v>
      </c>
      <c r="AH144" s="58">
        <f t="shared" si="24"/>
        <v>-0.006749332915</v>
      </c>
      <c r="AI144" s="58">
        <f t="shared" si="15"/>
        <v>0.4556745315</v>
      </c>
      <c r="AJ144" s="53">
        <f t="shared" si="16"/>
        <v>243</v>
      </c>
      <c r="AK144" s="16">
        <f t="shared" si="150"/>
        <v>6104.151515</v>
      </c>
      <c r="AL144" s="16">
        <f t="shared" si="151"/>
        <v>7484.917102</v>
      </c>
      <c r="AM144" s="53">
        <f t="shared" si="171"/>
        <v>5541.92122</v>
      </c>
      <c r="AN144" s="16" t="str">
        <f t="shared" si="26"/>
        <v>#DIV/0!</v>
      </c>
      <c r="AO144" s="59" t="s">
        <v>46</v>
      </c>
      <c r="AP144" s="59">
        <v>3.0</v>
      </c>
      <c r="AQ144" s="59" t="s">
        <v>50</v>
      </c>
      <c r="AR144" s="59" t="s">
        <v>54</v>
      </c>
      <c r="AS144" s="22">
        <f>IF(OR(INDICATOR!R144="", ISBLANK(B144), ISBLANK(B145)), "", IF(AND(INDICATOR!R144="OPEN", B145&gt;B144), IF(ABS((B145-B144)/B144)&gt;0.01, 1.25, 1), IF(AND(INDICATOR!R144="HEDGE", B145&lt;B144), IF(ABS((B145-B144)/B144)&gt;0.01, 1.25, 1), IF(AND(INDICATOR!R144="OPEN", B145&lt;B144), -ABS((B145-B144)/B144)*2, IF(AND(INDICATOR!R144="HEDGE", B145&gt;B144), -ABS((B145-B144)/B144)*2, IF(AND(INDICATOR!R144="MONITOR", B145&lt;&gt;B144), IF(ABS((B145-B144)/B144)&gt;0.01, 1, 0.75), 0))))))</f>
        <v>0</v>
      </c>
      <c r="AT144" s="23">
        <f t="shared" si="20"/>
        <v>144</v>
      </c>
    </row>
    <row r="145">
      <c r="A145" s="60">
        <v>45782.88276548611</v>
      </c>
      <c r="B145" s="61">
        <v>6328.0</v>
      </c>
      <c r="C145" s="61">
        <v>6510.0</v>
      </c>
      <c r="D145" s="61">
        <v>6267.0</v>
      </c>
      <c r="E145" s="61">
        <v>14596.0</v>
      </c>
      <c r="F145" s="61">
        <v>32126.0</v>
      </c>
      <c r="G145" s="51">
        <v>0.4029</v>
      </c>
      <c r="H145" s="62">
        <v>145897.0</v>
      </c>
      <c r="I145" s="61">
        <v>-19976.0</v>
      </c>
      <c r="J145" s="63">
        <f t="shared" si="1"/>
        <v>6394.825</v>
      </c>
      <c r="K145" s="63">
        <f t="shared" si="2"/>
        <v>6372.55</v>
      </c>
      <c r="L145" s="63">
        <f t="shared" si="3"/>
        <v>6350.275</v>
      </c>
      <c r="M145" s="63">
        <f t="shared" si="4"/>
        <v>6368.333333</v>
      </c>
      <c r="N145" s="63">
        <f t="shared" si="5"/>
        <v>6305.725</v>
      </c>
      <c r="O145" s="63">
        <f t="shared" si="6"/>
        <v>6283.45</v>
      </c>
      <c r="P145" s="31">
        <f t="shared" si="7"/>
        <v>6261.175</v>
      </c>
      <c r="Q145" s="29">
        <f t="shared" si="21"/>
        <v>6289.411833</v>
      </c>
      <c r="R145" s="30">
        <f t="shared" si="162"/>
        <v>6320.155058</v>
      </c>
      <c r="S145" s="31">
        <f t="shared" si="8"/>
        <v>-30.74322438</v>
      </c>
      <c r="T145" s="29">
        <f t="shared" si="25"/>
        <v>-88.30870343</v>
      </c>
      <c r="U145" s="64">
        <f t="shared" si="9"/>
        <v>55.77990914</v>
      </c>
      <c r="V145" s="65">
        <f t="shared" si="10"/>
        <v>82.32395486</v>
      </c>
      <c r="W145" s="64">
        <f t="shared" si="159"/>
        <v>243</v>
      </c>
      <c r="X145" s="66">
        <f t="shared" si="11"/>
        <v>0.3201815702</v>
      </c>
      <c r="Y145" s="63">
        <f t="shared" si="12"/>
        <v>0</v>
      </c>
      <c r="Z145" s="63">
        <f t="shared" si="13"/>
        <v>0</v>
      </c>
      <c r="AA145" s="65">
        <f t="shared" ref="AA145:AB145" si="176">SUM(Y132:Y145)/14</f>
        <v>78.92857143</v>
      </c>
      <c r="AB145" s="65">
        <f t="shared" si="176"/>
        <v>62.57142857</v>
      </c>
      <c r="AC145" s="64">
        <f t="shared" si="31"/>
        <v>1.261415525</v>
      </c>
      <c r="AD145" s="64">
        <f t="shared" si="32"/>
        <v>55.77990914</v>
      </c>
      <c r="AE145" s="64">
        <f t="shared" si="28"/>
        <v>80.55555556</v>
      </c>
      <c r="AF145" s="65">
        <f t="shared" si="29"/>
        <v>82.32395486</v>
      </c>
      <c r="AG145" s="67" t="str">
        <f t="shared" si="14"/>
        <v>Bearish</v>
      </c>
      <c r="AH145" s="68">
        <f t="shared" si="24"/>
        <v>0</v>
      </c>
      <c r="AI145" s="68">
        <f t="shared" si="15"/>
        <v>0.4543360518</v>
      </c>
      <c r="AJ145" s="63">
        <f t="shared" si="16"/>
        <v>243</v>
      </c>
      <c r="AK145" s="31">
        <f t="shared" si="150"/>
        <v>6100.707692</v>
      </c>
      <c r="AL145" s="31">
        <f t="shared" si="151"/>
        <v>7490.928382</v>
      </c>
      <c r="AM145" s="63">
        <f t="shared" si="171"/>
        <v>5537.594214</v>
      </c>
      <c r="AN145" s="31" t="str">
        <f t="shared" si="26"/>
        <v>#DIV/0!</v>
      </c>
      <c r="AO145" s="69" t="s">
        <v>46</v>
      </c>
      <c r="AP145" s="69">
        <v>3.0</v>
      </c>
      <c r="AQ145" s="69" t="s">
        <v>50</v>
      </c>
      <c r="AR145" s="69" t="s">
        <v>55</v>
      </c>
      <c r="AS145" s="37">
        <f>IF(OR(INDICATOR!R145="", ISBLANK(B145), ISBLANK(B146)), "", IF(AND(INDICATOR!R145="OPEN", B146&gt;B145), IF(ABS((B146-B145)/B145)&gt;0.01, 1.25, 1), IF(AND(INDICATOR!R145="HEDGE", B146&lt;B145), IF(ABS((B146-B145)/B145)&gt;0.01, 1.25, 1), IF(AND(INDICATOR!R145="OPEN", B146&lt;B145), -ABS((B146-B145)/B145)*2, IF(AND(INDICATOR!R145="HEDGE", B146&gt;B145), -ABS((B146-B145)/B145)*2, IF(AND(INDICATOR!R145="MONITOR", B146&lt;&gt;B145), IF(ABS((B146-B145)/B145)&gt;0.01, 1, 0.75), 0))))))</f>
        <v>1</v>
      </c>
      <c r="AT145" s="38">
        <f t="shared" si="20"/>
        <v>145</v>
      </c>
    </row>
    <row r="146">
      <c r="A146" s="49">
        <v>45783.864831956016</v>
      </c>
      <c r="B146" s="50">
        <v>6452.0</v>
      </c>
      <c r="C146" s="50">
        <v>6475.0</v>
      </c>
      <c r="D146" s="50">
        <v>6145.0</v>
      </c>
      <c r="E146" s="50">
        <v>4975.0</v>
      </c>
      <c r="F146" s="50">
        <v>32093.0</v>
      </c>
      <c r="G146" s="51">
        <v>0.4031</v>
      </c>
      <c r="H146" s="52">
        <v>147024.0</v>
      </c>
      <c r="I146" s="50">
        <v>-19976.0</v>
      </c>
      <c r="J146" s="53">
        <f t="shared" si="1"/>
        <v>6542.75</v>
      </c>
      <c r="K146" s="53">
        <f t="shared" si="2"/>
        <v>6512.5</v>
      </c>
      <c r="L146" s="53">
        <f t="shared" si="3"/>
        <v>6482.25</v>
      </c>
      <c r="M146" s="53">
        <f t="shared" si="4"/>
        <v>6357.333333</v>
      </c>
      <c r="N146" s="53">
        <f t="shared" si="5"/>
        <v>6421.75</v>
      </c>
      <c r="O146" s="53">
        <f t="shared" si="6"/>
        <v>6391.5</v>
      </c>
      <c r="P146" s="16">
        <f t="shared" si="7"/>
        <v>6361.25</v>
      </c>
      <c r="Q146" s="12">
        <f t="shared" ref="Q146:Q209" si="178">IF(ROW()=2,AVERAGE($B146:$B210),($B146*2/13)+Q145*(1-2/13))</f>
        <v>6314.425397</v>
      </c>
      <c r="R146" s="13">
        <f t="shared" si="162"/>
        <v>6329.92135</v>
      </c>
      <c r="S146" s="16">
        <f t="shared" si="8"/>
        <v>-15.49595228</v>
      </c>
      <c r="T146" s="12">
        <f t="shared" si="25"/>
        <v>-73.7461532</v>
      </c>
      <c r="U146" s="54">
        <f t="shared" si="9"/>
        <v>61.60401003</v>
      </c>
      <c r="V146" s="55">
        <f t="shared" si="10"/>
        <v>84.79742923</v>
      </c>
      <c r="W146" s="54">
        <f t="shared" si="159"/>
        <v>254.6</v>
      </c>
      <c r="X146" s="56">
        <f t="shared" si="11"/>
        <v>0.3139784405</v>
      </c>
      <c r="Y146" s="53">
        <f t="shared" si="12"/>
        <v>124</v>
      </c>
      <c r="Z146" s="53">
        <f t="shared" si="13"/>
        <v>0</v>
      </c>
      <c r="AA146" s="55">
        <f t="shared" ref="AA146:AB146" si="177">SUM(Y133:Y146)/14</f>
        <v>87.78571429</v>
      </c>
      <c r="AB146" s="55">
        <f t="shared" si="177"/>
        <v>54.71428571</v>
      </c>
      <c r="AC146" s="54">
        <f t="shared" si="31"/>
        <v>1.604438642</v>
      </c>
      <c r="AD146" s="54">
        <f t="shared" si="32"/>
        <v>61.60401003</v>
      </c>
      <c r="AE146" s="54">
        <f t="shared" si="28"/>
        <v>92.93544458</v>
      </c>
      <c r="AF146" s="55">
        <f t="shared" si="29"/>
        <v>84.79742923</v>
      </c>
      <c r="AG146" s="57" t="str">
        <f t="shared" si="14"/>
        <v>Bullish</v>
      </c>
      <c r="AH146" s="58">
        <f t="shared" si="24"/>
        <v>0.0195954488</v>
      </c>
      <c r="AI146" s="58">
        <f t="shared" si="15"/>
        <v>0.1550182283</v>
      </c>
      <c r="AJ146" s="53">
        <f t="shared" si="16"/>
        <v>330</v>
      </c>
      <c r="AK146" s="16">
        <f t="shared" si="150"/>
        <v>6097.15625</v>
      </c>
      <c r="AL146" s="16">
        <f t="shared" si="151"/>
        <v>7497.025138</v>
      </c>
      <c r="AM146" s="53">
        <f t="shared" si="171"/>
        <v>5582.649527</v>
      </c>
      <c r="AN146" s="16" t="str">
        <f t="shared" si="26"/>
        <v>#DIV/0!</v>
      </c>
      <c r="AS146" s="22">
        <f>IF(OR(INDICATOR!R146="", ISBLANK(B146), ISBLANK(B147)), "", IF(AND(INDICATOR!R146="OPEN", B147&gt;B146), IF(ABS((B147-B146)/B146)&gt;0.01, 1.25, 1), IF(AND(INDICATOR!R146="HEDGE", B147&lt;B146), IF(ABS((B147-B146)/B146)&gt;0.01, 1.25, 1), IF(AND(INDICATOR!R146="OPEN", B147&lt;B146), -ABS((B147-B146)/B146)*2, IF(AND(INDICATOR!R146="HEDGE", B147&gt;B146), -ABS((B147-B146)/B146)*2, IF(AND(INDICATOR!R146="MONITOR", B147&lt;&gt;B146), IF(ABS((B147-B146)/B146)&gt;0.01, 1, 0.75), 0))))))</f>
        <v>-0.07811531308</v>
      </c>
      <c r="AT146" s="23">
        <f t="shared" si="20"/>
        <v>146</v>
      </c>
    </row>
    <row r="147">
      <c r="A147" s="60">
        <v>45784.89295865741</v>
      </c>
      <c r="B147" s="61">
        <v>6704.0</v>
      </c>
      <c r="C147" s="61">
        <v>6742.0</v>
      </c>
      <c r="D147" s="61">
        <v>6365.0</v>
      </c>
      <c r="E147" s="61">
        <v>9073.0</v>
      </c>
      <c r="F147" s="61">
        <v>32155.0</v>
      </c>
      <c r="G147" s="51">
        <v>0.4036</v>
      </c>
      <c r="H147" s="62">
        <v>147504.0</v>
      </c>
      <c r="I147" s="61">
        <v>-19976.0</v>
      </c>
      <c r="J147" s="63">
        <f t="shared" si="1"/>
        <v>6807.675</v>
      </c>
      <c r="K147" s="63">
        <f t="shared" si="2"/>
        <v>6773.116667</v>
      </c>
      <c r="L147" s="63">
        <f t="shared" si="3"/>
        <v>6738.558333</v>
      </c>
      <c r="M147" s="63">
        <f t="shared" si="4"/>
        <v>6603.666667</v>
      </c>
      <c r="N147" s="63">
        <f t="shared" si="5"/>
        <v>6669.441667</v>
      </c>
      <c r="O147" s="63">
        <f t="shared" si="6"/>
        <v>6634.883333</v>
      </c>
      <c r="P147" s="31">
        <f t="shared" si="7"/>
        <v>6600.325</v>
      </c>
      <c r="Q147" s="29">
        <f t="shared" si="178"/>
        <v>6374.359952</v>
      </c>
      <c r="R147" s="30">
        <f t="shared" si="162"/>
        <v>6357.630879</v>
      </c>
      <c r="S147" s="31">
        <f t="shared" si="8"/>
        <v>16.72907232</v>
      </c>
      <c r="T147" s="29">
        <f t="shared" si="25"/>
        <v>-55.6511081</v>
      </c>
      <c r="U147" s="64">
        <f t="shared" si="9"/>
        <v>62.19151037</v>
      </c>
      <c r="V147" s="65">
        <f t="shared" si="10"/>
        <v>99.04024</v>
      </c>
      <c r="W147" s="64">
        <f t="shared" si="159"/>
        <v>336.2666667</v>
      </c>
      <c r="X147" s="66">
        <f t="shared" si="11"/>
        <v>0.3172208698</v>
      </c>
      <c r="Y147" s="63">
        <f t="shared" si="12"/>
        <v>252</v>
      </c>
      <c r="Z147" s="63">
        <f t="shared" si="13"/>
        <v>0</v>
      </c>
      <c r="AA147" s="65">
        <f t="shared" ref="AA147:AB147" si="179">SUM(Y134:Y147)/14</f>
        <v>90</v>
      </c>
      <c r="AB147" s="65">
        <f t="shared" si="179"/>
        <v>54.71428571</v>
      </c>
      <c r="AC147" s="64">
        <f t="shared" si="31"/>
        <v>1.644908616</v>
      </c>
      <c r="AD147" s="64">
        <f t="shared" si="32"/>
        <v>62.19151037</v>
      </c>
      <c r="AE147" s="64">
        <f t="shared" si="28"/>
        <v>123.6297199</v>
      </c>
      <c r="AF147" s="65">
        <f t="shared" si="29"/>
        <v>99.04024</v>
      </c>
      <c r="AG147" s="67" t="str">
        <f t="shared" si="14"/>
        <v>Bullish</v>
      </c>
      <c r="AH147" s="68">
        <f t="shared" si="24"/>
        <v>0.03905765654</v>
      </c>
      <c r="AI147" s="68">
        <f t="shared" si="15"/>
        <v>0.2821645156</v>
      </c>
      <c r="AJ147" s="63">
        <f t="shared" si="16"/>
        <v>377</v>
      </c>
      <c r="AK147" s="31">
        <f t="shared" si="150"/>
        <v>6091.52381</v>
      </c>
      <c r="AL147" s="31">
        <f t="shared" si="151"/>
        <v>7499.57805</v>
      </c>
      <c r="AM147" s="63">
        <f t="shared" si="171"/>
        <v>5567.219569</v>
      </c>
      <c r="AN147" s="31" t="str">
        <f t="shared" si="26"/>
        <v>#DIV/0!</v>
      </c>
      <c r="AO147" s="69" t="s">
        <v>56</v>
      </c>
      <c r="AP147" s="69">
        <v>4.0</v>
      </c>
      <c r="AQ147" s="69" t="s">
        <v>57</v>
      </c>
      <c r="AR147" s="69" t="s">
        <v>58</v>
      </c>
      <c r="AS147" s="37">
        <f>IF(OR(INDICATOR!R147="", ISBLANK(B147), ISBLANK(B148)), "", IF(AND(INDICATOR!R147="OPEN", B148&gt;B147), IF(ABS((B148-B147)/B147)&gt;0.01, 1.25, 1), IF(AND(INDICATOR!R147="HEDGE", B148&lt;B147), IF(ABS((B148-B147)/B147)&gt;0.01, 1.25, 1), IF(AND(INDICATOR!R147="OPEN", B148&lt;B147), -ABS((B148-B147)/B147)*2, IF(AND(INDICATOR!R147="HEDGE", B148&gt;B147), -ABS((B148-B147)/B147)*2, IF(AND(INDICATOR!R147="MONITOR", B148&lt;&gt;B147), IF(ABS((B148-B147)/B147)&gt;0.01, 1, 0.75), 0))))))</f>
        <v>1.25</v>
      </c>
      <c r="AT147" s="38">
        <f t="shared" si="20"/>
        <v>147</v>
      </c>
    </row>
    <row r="148">
      <c r="A148" s="49">
        <v>45785.87302351852</v>
      </c>
      <c r="B148" s="50">
        <v>6576.0</v>
      </c>
      <c r="C148" s="50">
        <v>6814.0</v>
      </c>
      <c r="D148" s="50">
        <v>6376.0</v>
      </c>
      <c r="E148" s="50">
        <v>9517.0</v>
      </c>
      <c r="F148" s="50">
        <v>34565.0</v>
      </c>
      <c r="G148" s="51">
        <v>0.4182</v>
      </c>
      <c r="H148" s="52">
        <v>147203.0</v>
      </c>
      <c r="I148" s="50">
        <v>-19976.0</v>
      </c>
      <c r="J148" s="53">
        <f t="shared" si="1"/>
        <v>6696.45</v>
      </c>
      <c r="K148" s="53">
        <f t="shared" si="2"/>
        <v>6656.3</v>
      </c>
      <c r="L148" s="53">
        <f t="shared" si="3"/>
        <v>6616.15</v>
      </c>
      <c r="M148" s="53">
        <f t="shared" si="4"/>
        <v>6588.666667</v>
      </c>
      <c r="N148" s="53">
        <f t="shared" si="5"/>
        <v>6535.85</v>
      </c>
      <c r="O148" s="53">
        <f t="shared" si="6"/>
        <v>6495.7</v>
      </c>
      <c r="P148" s="16">
        <f t="shared" si="7"/>
        <v>6455.55</v>
      </c>
      <c r="Q148" s="12">
        <f t="shared" si="178"/>
        <v>6405.381497</v>
      </c>
      <c r="R148" s="13">
        <f t="shared" si="162"/>
        <v>6373.80637</v>
      </c>
      <c r="S148" s="16">
        <f t="shared" si="8"/>
        <v>31.5751278</v>
      </c>
      <c r="T148" s="12">
        <f t="shared" si="25"/>
        <v>-38.20586092</v>
      </c>
      <c r="U148" s="54">
        <f t="shared" si="9"/>
        <v>65.72769953</v>
      </c>
      <c r="V148" s="55">
        <f t="shared" si="10"/>
        <v>100.266894</v>
      </c>
      <c r="W148" s="54">
        <f t="shared" si="159"/>
        <v>385.1333333</v>
      </c>
      <c r="X148" s="56">
        <f t="shared" si="11"/>
        <v>0.3217791302</v>
      </c>
      <c r="Y148" s="53">
        <f t="shared" si="12"/>
        <v>0</v>
      </c>
      <c r="Z148" s="53">
        <f t="shared" si="13"/>
        <v>128</v>
      </c>
      <c r="AA148" s="55">
        <f t="shared" ref="AA148:AB148" si="180">SUM(Y135:Y148)/14</f>
        <v>90</v>
      </c>
      <c r="AB148" s="55">
        <f t="shared" si="180"/>
        <v>46.92857143</v>
      </c>
      <c r="AC148" s="54">
        <f t="shared" si="31"/>
        <v>1.917808219</v>
      </c>
      <c r="AD148" s="54">
        <f t="shared" si="32"/>
        <v>65.72769953</v>
      </c>
      <c r="AE148" s="54">
        <f t="shared" si="28"/>
        <v>84.23551757</v>
      </c>
      <c r="AF148" s="55">
        <f t="shared" si="29"/>
        <v>100.266894</v>
      </c>
      <c r="AG148" s="57" t="str">
        <f t="shared" si="14"/>
        <v>Bearish</v>
      </c>
      <c r="AH148" s="58">
        <f t="shared" si="24"/>
        <v>-0.01909307876</v>
      </c>
      <c r="AI148" s="58">
        <f t="shared" si="15"/>
        <v>0.2753363229</v>
      </c>
      <c r="AJ148" s="53">
        <f t="shared" si="16"/>
        <v>438</v>
      </c>
      <c r="AK148" s="16">
        <f t="shared" si="150"/>
        <v>6081.645161</v>
      </c>
      <c r="AL148" s="16">
        <f t="shared" si="151"/>
        <v>7492.319587</v>
      </c>
      <c r="AM148" s="53">
        <f t="shared" si="171"/>
        <v>5535.373097</v>
      </c>
      <c r="AN148" s="16" t="str">
        <f t="shared" si="26"/>
        <v>#DIV/0!</v>
      </c>
      <c r="AO148" s="59" t="s">
        <v>46</v>
      </c>
      <c r="AP148" s="59">
        <v>3.0</v>
      </c>
      <c r="AQ148" s="59" t="s">
        <v>50</v>
      </c>
      <c r="AR148" s="59" t="s">
        <v>59</v>
      </c>
      <c r="AS148" s="22">
        <f>IF(OR(INDICATOR!R148="", ISBLANK(B148), ISBLANK(B149)), "", IF(AND(INDICATOR!R148="OPEN", B149&gt;B148), IF(ABS((B149-B148)/B148)&gt;0.01, 1.25, 1), IF(AND(INDICATOR!R148="HEDGE", B149&lt;B148), IF(ABS((B149-B148)/B148)&gt;0.01, 1.25, 1), IF(AND(INDICATOR!R148="OPEN", B149&lt;B148), -ABS((B149-B148)/B148)*2, IF(AND(INDICATOR!R148="HEDGE", B149&gt;B148), -ABS((B149-B148)/B148)*2, IF(AND(INDICATOR!R148="MONITOR", B149&lt;&gt;B148), IF(ABS((B149-B148)/B148)&gt;0.01, 1, 0.75), 0))))))</f>
        <v>0.75</v>
      </c>
      <c r="AT148" s="23">
        <f t="shared" si="20"/>
        <v>148</v>
      </c>
    </row>
    <row r="149">
      <c r="A149" s="60">
        <v>45786.87525078704</v>
      </c>
      <c r="B149" s="61">
        <v>6593.0</v>
      </c>
      <c r="C149" s="61">
        <v>6827.0</v>
      </c>
      <c r="D149" s="61">
        <v>6455.0</v>
      </c>
      <c r="E149" s="61">
        <v>5267.0</v>
      </c>
      <c r="F149" s="61">
        <v>32725.0</v>
      </c>
      <c r="G149" s="51">
        <v>0.4184</v>
      </c>
      <c r="H149" s="62">
        <v>147868.0</v>
      </c>
      <c r="I149" s="61">
        <v>-19976.0</v>
      </c>
      <c r="J149" s="63">
        <f t="shared" si="1"/>
        <v>6695.3</v>
      </c>
      <c r="K149" s="63">
        <f t="shared" si="2"/>
        <v>6661.2</v>
      </c>
      <c r="L149" s="63">
        <f t="shared" si="3"/>
        <v>6627.1</v>
      </c>
      <c r="M149" s="63">
        <f t="shared" si="4"/>
        <v>6625</v>
      </c>
      <c r="N149" s="63">
        <f t="shared" si="5"/>
        <v>6558.9</v>
      </c>
      <c r="O149" s="63">
        <f t="shared" si="6"/>
        <v>6524.8</v>
      </c>
      <c r="P149" s="31">
        <f t="shared" si="7"/>
        <v>6490.7</v>
      </c>
      <c r="Q149" s="29">
        <f t="shared" si="178"/>
        <v>6434.245882</v>
      </c>
      <c r="R149" s="30">
        <f t="shared" si="162"/>
        <v>6390.042935</v>
      </c>
      <c r="S149" s="31">
        <f t="shared" si="8"/>
        <v>44.2029476</v>
      </c>
      <c r="T149" s="29">
        <f t="shared" si="25"/>
        <v>-21.72409922</v>
      </c>
      <c r="U149" s="64">
        <f t="shared" si="9"/>
        <v>72.92975443</v>
      </c>
      <c r="V149" s="65">
        <f t="shared" si="10"/>
        <v>96.07359766</v>
      </c>
      <c r="W149" s="64">
        <f t="shared" si="159"/>
        <v>429.2</v>
      </c>
      <c r="X149" s="66">
        <f t="shared" si="11"/>
        <v>0.3247186776</v>
      </c>
      <c r="Y149" s="63">
        <f t="shared" si="12"/>
        <v>17</v>
      </c>
      <c r="Z149" s="63">
        <f t="shared" si="13"/>
        <v>0</v>
      </c>
      <c r="AA149" s="65">
        <f t="shared" ref="AA149:AB149" si="181">SUM(Y136:Y149)/14</f>
        <v>91.21428571</v>
      </c>
      <c r="AB149" s="65">
        <f t="shared" si="181"/>
        <v>33.85714286</v>
      </c>
      <c r="AC149" s="64">
        <f t="shared" si="31"/>
        <v>2.694092827</v>
      </c>
      <c r="AD149" s="64">
        <f t="shared" si="32"/>
        <v>72.92975443</v>
      </c>
      <c r="AE149" s="64">
        <f t="shared" si="28"/>
        <v>80.35555556</v>
      </c>
      <c r="AF149" s="65">
        <f t="shared" si="29"/>
        <v>96.07359766</v>
      </c>
      <c r="AG149" s="67" t="str">
        <f t="shared" si="14"/>
        <v>Bearish</v>
      </c>
      <c r="AH149" s="68">
        <f t="shared" si="24"/>
        <v>0.002585158151</v>
      </c>
      <c r="AI149" s="68">
        <f t="shared" si="15"/>
        <v>0.160947288</v>
      </c>
      <c r="AJ149" s="63">
        <f t="shared" si="16"/>
        <v>372</v>
      </c>
      <c r="AK149" s="31">
        <f t="shared" si="150"/>
        <v>6073.540984</v>
      </c>
      <c r="AL149" s="31">
        <f t="shared" si="151"/>
        <v>7489.993332</v>
      </c>
      <c r="AM149" s="63">
        <f t="shared" si="171"/>
        <v>5517.801135</v>
      </c>
      <c r="AN149" s="31" t="str">
        <f t="shared" si="26"/>
        <v>#DIV/0!</v>
      </c>
      <c r="AO149" s="69" t="s">
        <v>46</v>
      </c>
      <c r="AP149" s="69">
        <v>3.0</v>
      </c>
      <c r="AQ149" s="69" t="s">
        <v>57</v>
      </c>
      <c r="AR149" s="69" t="s">
        <v>60</v>
      </c>
      <c r="AS149" s="37">
        <f>IF(OR(INDICATOR!R149="", ISBLANK(B149), ISBLANK(B150)), "", IF(AND(INDICATOR!R149="OPEN", B150&gt;B149), IF(ABS((B150-B149)/B149)&gt;0.01, 1.25, 1), IF(AND(INDICATOR!R149="HEDGE", B150&lt;B149), IF(ABS((B150-B149)/B149)&gt;0.01, 1.25, 1), IF(AND(INDICATOR!R149="OPEN", B150&lt;B149), -ABS((B150-B149)/B149)*2, IF(AND(INDICATOR!R149="HEDGE", B150&gt;B149), -ABS((B150-B149)/B149)*2, IF(AND(INDICATOR!R149="MONITOR", B150&lt;&gt;B149), IF(ABS((B150-B149)/B149)&gt;0.01, 1, 0.75), 0))))))</f>
        <v>0.75</v>
      </c>
      <c r="AT149" s="38">
        <f t="shared" si="20"/>
        <v>149</v>
      </c>
    </row>
    <row r="150">
      <c r="A150" s="49">
        <v>45789.86124304398</v>
      </c>
      <c r="B150" s="50">
        <v>6648.0</v>
      </c>
      <c r="C150" s="50">
        <v>6712.0</v>
      </c>
      <c r="D150" s="50">
        <v>6465.0</v>
      </c>
      <c r="E150" s="50">
        <v>2985.0</v>
      </c>
      <c r="F150" s="50">
        <v>32485.0</v>
      </c>
      <c r="G150" s="51">
        <v>0.4222</v>
      </c>
      <c r="H150" s="52">
        <v>148303.0</v>
      </c>
      <c r="I150" s="50">
        <v>-19093.0</v>
      </c>
      <c r="J150" s="53">
        <f t="shared" si="1"/>
        <v>6715.925</v>
      </c>
      <c r="K150" s="53">
        <f t="shared" si="2"/>
        <v>6693.283333</v>
      </c>
      <c r="L150" s="53">
        <f t="shared" si="3"/>
        <v>6670.641667</v>
      </c>
      <c r="M150" s="53">
        <f t="shared" si="4"/>
        <v>6608.333333</v>
      </c>
      <c r="N150" s="53">
        <f t="shared" si="5"/>
        <v>6625.358333</v>
      </c>
      <c r="O150" s="53">
        <f t="shared" si="6"/>
        <v>6602.716667</v>
      </c>
      <c r="P150" s="16">
        <f t="shared" si="7"/>
        <v>6580.075</v>
      </c>
      <c r="Q150" s="12">
        <f t="shared" si="178"/>
        <v>6467.131131</v>
      </c>
      <c r="R150" s="13">
        <f t="shared" si="162"/>
        <v>6409.150866</v>
      </c>
      <c r="S150" s="16">
        <f t="shared" si="8"/>
        <v>57.98026569</v>
      </c>
      <c r="T150" s="12">
        <f t="shared" si="25"/>
        <v>-5.783226233</v>
      </c>
      <c r="U150" s="54">
        <f t="shared" si="9"/>
        <v>72.97605473</v>
      </c>
      <c r="V150" s="55">
        <f t="shared" si="10"/>
        <v>82.9539078</v>
      </c>
      <c r="W150" s="54">
        <f t="shared" si="159"/>
        <v>355.3333333</v>
      </c>
      <c r="X150" s="56">
        <f t="shared" si="11"/>
        <v>0.3211587803</v>
      </c>
      <c r="Y150" s="53">
        <f t="shared" si="12"/>
        <v>55</v>
      </c>
      <c r="Z150" s="53">
        <f t="shared" si="13"/>
        <v>0</v>
      </c>
      <c r="AA150" s="55">
        <f t="shared" ref="AA150:AB150" si="182">SUM(Y137:Y150)/14</f>
        <v>91.42857143</v>
      </c>
      <c r="AB150" s="55">
        <f t="shared" si="182"/>
        <v>33.85714286</v>
      </c>
      <c r="AC150" s="54">
        <f t="shared" si="31"/>
        <v>2.700421941</v>
      </c>
      <c r="AD150" s="54">
        <f t="shared" si="32"/>
        <v>72.97605473</v>
      </c>
      <c r="AE150" s="54">
        <f t="shared" si="28"/>
        <v>84.27065026</v>
      </c>
      <c r="AF150" s="55">
        <f t="shared" si="29"/>
        <v>82.9539078</v>
      </c>
      <c r="AG150" s="57" t="str">
        <f t="shared" si="14"/>
        <v>Bullish</v>
      </c>
      <c r="AH150" s="58">
        <f t="shared" si="24"/>
        <v>0.008342181101</v>
      </c>
      <c r="AI150" s="58">
        <f t="shared" si="15"/>
        <v>0.09188856395</v>
      </c>
      <c r="AJ150" s="53">
        <f t="shared" si="16"/>
        <v>247</v>
      </c>
      <c r="AK150" s="16">
        <f t="shared" si="150"/>
        <v>6064.883333</v>
      </c>
      <c r="AL150" s="16">
        <f t="shared" si="151"/>
        <v>7486.673477</v>
      </c>
      <c r="AM150" s="53">
        <f t="shared" si="171"/>
        <v>5538.882943</v>
      </c>
      <c r="AN150" s="16" t="str">
        <f t="shared" si="26"/>
        <v>#DIV/0!</v>
      </c>
      <c r="AO150" s="59" t="s">
        <v>46</v>
      </c>
      <c r="AP150" s="59">
        <v>3.0</v>
      </c>
      <c r="AQ150" s="59" t="s">
        <v>50</v>
      </c>
      <c r="AR150" s="59" t="s">
        <v>61</v>
      </c>
      <c r="AS150" s="22">
        <f>IF(OR(INDICATOR!R150="", ISBLANK(B150), ISBLANK(B151)), "", IF(AND(INDICATOR!R150="OPEN", B151&gt;B150), IF(ABS((B151-B150)/B150)&gt;0.01, 1.25, 1), IF(AND(INDICATOR!R150="HEDGE", B151&lt;B150), IF(ABS((B151-B150)/B150)&gt;0.01, 1.25, 1), IF(AND(INDICATOR!R150="OPEN", B151&lt;B150), -ABS((B151-B150)/B150)*2, IF(AND(INDICATOR!R150="HEDGE", B151&gt;B150), -ABS((B151-B150)/B150)*2, IF(AND(INDICATOR!R150="MONITOR", B151&lt;&gt;B150), IF(ABS((B151-B150)/B150)&gt;0.01, 1, 0.75), 0))))))</f>
        <v>-0.126654633</v>
      </c>
      <c r="AT150" s="70">
        <f t="shared" si="20"/>
        <v>150</v>
      </c>
    </row>
    <row r="151">
      <c r="A151" s="60">
        <v>45790.86536355324</v>
      </c>
      <c r="B151" s="61">
        <v>7069.0</v>
      </c>
      <c r="C151" s="61">
        <v>7207.0</v>
      </c>
      <c r="D151" s="61">
        <v>6641.0</v>
      </c>
      <c r="E151" s="61">
        <v>8702.0</v>
      </c>
      <c r="F151" s="61">
        <v>32458.0</v>
      </c>
      <c r="G151" s="51">
        <v>0.4186</v>
      </c>
      <c r="H151" s="62">
        <v>148298.0</v>
      </c>
      <c r="I151" s="61">
        <v>-19093.0</v>
      </c>
      <c r="J151" s="63">
        <f t="shared" si="1"/>
        <v>7224.65</v>
      </c>
      <c r="K151" s="63">
        <f t="shared" si="2"/>
        <v>7172.766667</v>
      </c>
      <c r="L151" s="63">
        <f t="shared" si="3"/>
        <v>7120.883333</v>
      </c>
      <c r="M151" s="63">
        <f t="shared" si="4"/>
        <v>6972.333333</v>
      </c>
      <c r="N151" s="63">
        <f t="shared" si="5"/>
        <v>7017.116667</v>
      </c>
      <c r="O151" s="63">
        <f t="shared" si="6"/>
        <v>6965.233333</v>
      </c>
      <c r="P151" s="31">
        <f t="shared" si="7"/>
        <v>6913.35</v>
      </c>
      <c r="Q151" s="29">
        <f t="shared" si="178"/>
        <v>6559.726342</v>
      </c>
      <c r="R151" s="30">
        <f t="shared" si="162"/>
        <v>6458.028579</v>
      </c>
      <c r="S151" s="31">
        <f t="shared" si="8"/>
        <v>101.6977626</v>
      </c>
      <c r="T151" s="29">
        <f t="shared" si="25"/>
        <v>15.71297153</v>
      </c>
      <c r="U151" s="64">
        <f t="shared" si="9"/>
        <v>74.82740308</v>
      </c>
      <c r="V151" s="65">
        <f t="shared" si="10"/>
        <v>96.39824458</v>
      </c>
      <c r="W151" s="64">
        <f t="shared" si="159"/>
        <v>289.5333333</v>
      </c>
      <c r="X151" s="66">
        <f t="shared" si="11"/>
        <v>0.3374775643</v>
      </c>
      <c r="Y151" s="63">
        <f t="shared" si="12"/>
        <v>421</v>
      </c>
      <c r="Z151" s="63">
        <f t="shared" si="13"/>
        <v>0</v>
      </c>
      <c r="AA151" s="65">
        <f t="shared" ref="AA151:AB151" si="183">SUM(Y138:Y151)/14</f>
        <v>100.6428571</v>
      </c>
      <c r="AB151" s="65">
        <f t="shared" si="183"/>
        <v>33.85714286</v>
      </c>
      <c r="AC151" s="64">
        <f t="shared" si="31"/>
        <v>2.97257384</v>
      </c>
      <c r="AD151" s="64">
        <f t="shared" si="32"/>
        <v>74.82740308</v>
      </c>
      <c r="AE151" s="64">
        <f t="shared" si="28"/>
        <v>124.5685279</v>
      </c>
      <c r="AF151" s="65">
        <f t="shared" si="29"/>
        <v>96.39824458</v>
      </c>
      <c r="AG151" s="67" t="str">
        <f t="shared" si="14"/>
        <v>Bullish</v>
      </c>
      <c r="AH151" s="68">
        <f t="shared" si="24"/>
        <v>0.06332731649</v>
      </c>
      <c r="AI151" s="68">
        <f t="shared" si="15"/>
        <v>0.2681003143</v>
      </c>
      <c r="AJ151" s="63">
        <f t="shared" si="16"/>
        <v>566</v>
      </c>
      <c r="AK151" s="31">
        <f t="shared" si="150"/>
        <v>6055</v>
      </c>
      <c r="AL151" s="31">
        <f t="shared" si="151"/>
        <v>7480.589857</v>
      </c>
      <c r="AM151" s="63">
        <f t="shared" si="171"/>
        <v>5437.163205</v>
      </c>
      <c r="AN151" s="31" t="str">
        <f t="shared" si="26"/>
        <v>#DIV/0!</v>
      </c>
      <c r="AO151" s="69" t="s">
        <v>46</v>
      </c>
      <c r="AP151" s="69">
        <v>4.0</v>
      </c>
      <c r="AQ151" s="69" t="s">
        <v>57</v>
      </c>
      <c r="AR151" s="69" t="s">
        <v>62</v>
      </c>
      <c r="AS151" s="37">
        <f>IF(OR(INDICATOR!R151="", ISBLANK(B151), ISBLANK(B152)), "", IF(AND(INDICATOR!R151="OPEN", B152&gt;B151), IF(ABS((B152-B151)/B151)&gt;0.01, 1.25, 1), IF(AND(INDICATOR!R151="HEDGE", B152&lt;B151), IF(ABS((B152-B151)/B151)&gt;0.01, 1.25, 1), IF(AND(INDICATOR!R151="OPEN", B152&lt;B151), -ABS((B152-B151)/B151)*2, IF(AND(INDICATOR!R151="HEDGE", B152&gt;B151), -ABS((B152-B151)/B151)*2, IF(AND(INDICATOR!R151="MONITOR", B152&lt;&gt;B151), IF(ABS((B152-B151)/B151)&gt;0.01, 1, 0.75), 0))))))</f>
        <v>-0.002263403593</v>
      </c>
      <c r="AT151" s="71">
        <f t="shared" si="20"/>
        <v>151</v>
      </c>
    </row>
    <row r="152">
      <c r="A152" s="49">
        <v>45791.99338318287</v>
      </c>
      <c r="B152" s="50">
        <v>7077.0</v>
      </c>
      <c r="C152" s="50">
        <v>7132.0</v>
      </c>
      <c r="D152" s="50">
        <v>6930.0</v>
      </c>
      <c r="E152" s="50">
        <v>6418.0</v>
      </c>
      <c r="F152" s="50">
        <v>34119.0</v>
      </c>
      <c r="G152" s="51">
        <v>0.597</v>
      </c>
      <c r="H152" s="52">
        <v>149150.0</v>
      </c>
      <c r="I152" s="50">
        <v>-19093.0</v>
      </c>
      <c r="J152" s="53">
        <f t="shared" si="1"/>
        <v>7132.55</v>
      </c>
      <c r="K152" s="53">
        <f t="shared" si="2"/>
        <v>7114.033333</v>
      </c>
      <c r="L152" s="53">
        <f t="shared" si="3"/>
        <v>7095.516667</v>
      </c>
      <c r="M152" s="53">
        <f t="shared" si="4"/>
        <v>7046.333333</v>
      </c>
      <c r="N152" s="53">
        <f t="shared" si="5"/>
        <v>7058.483333</v>
      </c>
      <c r="O152" s="53">
        <f t="shared" si="6"/>
        <v>7039.966667</v>
      </c>
      <c r="P152" s="16">
        <f t="shared" si="7"/>
        <v>7021.45</v>
      </c>
      <c r="Q152" s="12">
        <f t="shared" si="178"/>
        <v>6639.306905</v>
      </c>
      <c r="R152" s="13">
        <f t="shared" si="162"/>
        <v>6503.878314</v>
      </c>
      <c r="S152" s="16">
        <f t="shared" si="8"/>
        <v>135.4285905</v>
      </c>
      <c r="T152" s="12">
        <f t="shared" si="25"/>
        <v>39.65609533</v>
      </c>
      <c r="U152" s="54">
        <f t="shared" si="9"/>
        <v>69.86649714</v>
      </c>
      <c r="V152" s="55">
        <f t="shared" si="10"/>
        <v>99.19783448</v>
      </c>
      <c r="W152" s="54">
        <f t="shared" si="159"/>
        <v>517.4666667</v>
      </c>
      <c r="X152" s="56">
        <f t="shared" si="11"/>
        <v>0.3453880466</v>
      </c>
      <c r="Y152" s="53">
        <f t="shared" si="12"/>
        <v>8</v>
      </c>
      <c r="Z152" s="53">
        <f t="shared" si="13"/>
        <v>0</v>
      </c>
      <c r="AA152" s="55">
        <f t="shared" ref="AA152:AB152" si="184">SUM(Y139:Y152)/14</f>
        <v>78.5</v>
      </c>
      <c r="AB152" s="55">
        <f t="shared" si="184"/>
        <v>33.85714286</v>
      </c>
      <c r="AC152" s="54">
        <f t="shared" si="31"/>
        <v>2.318565401</v>
      </c>
      <c r="AD152" s="54">
        <f t="shared" si="32"/>
        <v>69.86649714</v>
      </c>
      <c r="AE152" s="54">
        <f t="shared" si="28"/>
        <v>88.75432526</v>
      </c>
      <c r="AF152" s="55">
        <f t="shared" si="29"/>
        <v>99.19783448</v>
      </c>
      <c r="AG152" s="57" t="str">
        <f t="shared" si="14"/>
        <v>Bullish</v>
      </c>
      <c r="AH152" s="58">
        <f t="shared" si="24"/>
        <v>0.001131701797</v>
      </c>
      <c r="AI152" s="58">
        <f t="shared" si="15"/>
        <v>0.1881063337</v>
      </c>
      <c r="AJ152" s="53">
        <f t="shared" si="16"/>
        <v>202</v>
      </c>
      <c r="AK152" s="16">
        <f t="shared" si="150"/>
        <v>6037.517241</v>
      </c>
      <c r="AL152" s="16">
        <f t="shared" si="151"/>
        <v>7450.037525</v>
      </c>
      <c r="AM152" s="53">
        <f t="shared" si="171"/>
        <v>5364.751238</v>
      </c>
      <c r="AN152" s="16" t="str">
        <f t="shared" si="26"/>
        <v>#DIV/0!</v>
      </c>
      <c r="AO152" s="59" t="s">
        <v>46</v>
      </c>
      <c r="AP152" s="59">
        <v>4.0</v>
      </c>
      <c r="AQ152" s="59" t="s">
        <v>50</v>
      </c>
      <c r="AR152" s="59" t="s">
        <v>63</v>
      </c>
      <c r="AS152" s="22">
        <f>IF(OR(INDICATOR!R152="", ISBLANK(B152), ISBLANK(B153)), "", IF(AND(INDICATOR!R152="OPEN", B153&gt;B152), IF(ABS((B153-B152)/B152)&gt;0.01, 1.25, 1), IF(AND(INDICATOR!R152="HEDGE", B153&lt;B152), IF(ABS((B153-B152)/B152)&gt;0.01, 1.25, 1), IF(AND(INDICATOR!R152="OPEN", B153&lt;B152), -ABS((B153-B152)/B152)*2, IF(AND(INDICATOR!R152="HEDGE", B153&gt;B152), -ABS((B153-B152)/B152)*2, IF(AND(INDICATOR!R152="MONITOR", B153&lt;&gt;B152), IF(ABS((B153-B152)/B152)&gt;0.01, 1, 0.75), 0))))))</f>
        <v>-0.0746078847</v>
      </c>
      <c r="AT152" s="70">
        <f t="shared" si="20"/>
        <v>152</v>
      </c>
    </row>
    <row r="153">
      <c r="A153" s="60">
        <v>45792.87936502315</v>
      </c>
      <c r="B153" s="61">
        <v>7341.0</v>
      </c>
      <c r="C153" s="61">
        <v>7368.0</v>
      </c>
      <c r="D153" s="61">
        <v>6975.0</v>
      </c>
      <c r="E153" s="61">
        <v>5109.0</v>
      </c>
      <c r="F153" s="61">
        <v>33533.0</v>
      </c>
      <c r="G153" s="51">
        <v>0.6111</v>
      </c>
      <c r="H153" s="62">
        <v>149167.0</v>
      </c>
      <c r="I153" s="61">
        <v>-19093.0</v>
      </c>
      <c r="J153" s="63">
        <f t="shared" si="1"/>
        <v>7449.075</v>
      </c>
      <c r="K153" s="63">
        <f t="shared" si="2"/>
        <v>7413.05</v>
      </c>
      <c r="L153" s="63">
        <f t="shared" si="3"/>
        <v>7377.025</v>
      </c>
      <c r="M153" s="63">
        <f t="shared" si="4"/>
        <v>7228</v>
      </c>
      <c r="N153" s="63">
        <f t="shared" si="5"/>
        <v>7304.975</v>
      </c>
      <c r="O153" s="63">
        <f t="shared" si="6"/>
        <v>7268.95</v>
      </c>
      <c r="P153" s="31">
        <f t="shared" si="7"/>
        <v>7232.925</v>
      </c>
      <c r="Q153" s="29">
        <f t="shared" si="178"/>
        <v>6747.259689</v>
      </c>
      <c r="R153" s="30">
        <f t="shared" si="162"/>
        <v>6565.887328</v>
      </c>
      <c r="S153" s="31">
        <f t="shared" si="8"/>
        <v>181.3723606</v>
      </c>
      <c r="T153" s="29">
        <f t="shared" si="25"/>
        <v>67.99934839</v>
      </c>
      <c r="U153" s="64">
        <f t="shared" si="9"/>
        <v>73.69589345</v>
      </c>
      <c r="V153" s="65">
        <f t="shared" si="10"/>
        <v>108.3048496</v>
      </c>
      <c r="W153" s="64">
        <f t="shared" si="159"/>
        <v>227.4666667</v>
      </c>
      <c r="X153" s="66">
        <f t="shared" si="11"/>
        <v>0.3624976856</v>
      </c>
      <c r="Y153" s="63">
        <f t="shared" si="12"/>
        <v>264</v>
      </c>
      <c r="Z153" s="63">
        <f t="shared" si="13"/>
        <v>0</v>
      </c>
      <c r="AA153" s="65">
        <f t="shared" ref="AA153:AB153" si="185">SUM(Y140:Y153)/14</f>
        <v>94.85714286</v>
      </c>
      <c r="AB153" s="65">
        <f t="shared" si="185"/>
        <v>33.85714286</v>
      </c>
      <c r="AC153" s="64">
        <f t="shared" si="31"/>
        <v>2.801687764</v>
      </c>
      <c r="AD153" s="64">
        <f t="shared" si="32"/>
        <v>73.69589345</v>
      </c>
      <c r="AE153" s="64">
        <f t="shared" si="28"/>
        <v>111.5916955</v>
      </c>
      <c r="AF153" s="65">
        <f t="shared" si="29"/>
        <v>108.3048496</v>
      </c>
      <c r="AG153" s="67" t="str">
        <f t="shared" si="14"/>
        <v>Bullish</v>
      </c>
      <c r="AH153" s="68">
        <f t="shared" si="24"/>
        <v>0.03730394235</v>
      </c>
      <c r="AI153" s="68">
        <f t="shared" si="15"/>
        <v>0.1523573793</v>
      </c>
      <c r="AJ153" s="63">
        <f t="shared" si="16"/>
        <v>393</v>
      </c>
      <c r="AK153" s="31">
        <f t="shared" si="150"/>
        <v>6019.280702</v>
      </c>
      <c r="AL153" s="31">
        <f t="shared" si="151"/>
        <v>7416.800196</v>
      </c>
      <c r="AM153" s="63">
        <f t="shared" si="171"/>
        <v>5234.824873</v>
      </c>
      <c r="AN153" s="31" t="str">
        <f t="shared" si="26"/>
        <v>#DIV/0!</v>
      </c>
      <c r="AO153" s="69" t="s">
        <v>64</v>
      </c>
      <c r="AP153" s="69">
        <v>4.0</v>
      </c>
      <c r="AQ153" s="69" t="s">
        <v>47</v>
      </c>
      <c r="AR153" s="69" t="s">
        <v>65</v>
      </c>
      <c r="AS153" s="37">
        <f>IF(OR(INDICATOR!R153="", ISBLANK(B153), ISBLANK(B154)), "", IF(AND(INDICATOR!R153="OPEN", B154&gt;B153), IF(ABS((B154-B153)/B153)&gt;0.01, 1.25, 1), IF(AND(INDICATOR!R153="HEDGE", B154&lt;B153), IF(ABS((B154-B153)/B153)&gt;0.01, 1.25, 1), IF(AND(INDICATOR!R153="OPEN", B154&lt;B153), -ABS((B154-B153)/B153)*2, IF(AND(INDICATOR!R153="HEDGE", B154&gt;B153), -ABS((B154-B153)/B153)*2, IF(AND(INDICATOR!R153="MONITOR", B154&lt;&gt;B153), IF(ABS((B154-B153)/B153)&gt;0.01, 1, 0.75), 0))))))</f>
        <v>-0.1048903419</v>
      </c>
      <c r="AT153" s="71">
        <f t="shared" si="20"/>
        <v>153</v>
      </c>
    </row>
    <row r="154">
      <c r="A154" s="49">
        <v>45793.941081157405</v>
      </c>
      <c r="B154" s="50">
        <v>7726.0</v>
      </c>
      <c r="C154" s="50">
        <v>7862.0</v>
      </c>
      <c r="D154" s="50">
        <v>7285.0</v>
      </c>
      <c r="E154" s="50">
        <v>7420.0</v>
      </c>
      <c r="F154" s="50">
        <v>31185.0</v>
      </c>
      <c r="G154" s="51">
        <v>0.5807</v>
      </c>
      <c r="H154" s="52">
        <v>150750.0</v>
      </c>
      <c r="I154" s="50">
        <v>-19093.0</v>
      </c>
      <c r="J154" s="53">
        <f t="shared" si="1"/>
        <v>7884.675</v>
      </c>
      <c r="K154" s="53">
        <f t="shared" si="2"/>
        <v>7831.783333</v>
      </c>
      <c r="L154" s="53">
        <f t="shared" si="3"/>
        <v>7778.891667</v>
      </c>
      <c r="M154" s="53">
        <f t="shared" si="4"/>
        <v>7624.333333</v>
      </c>
      <c r="N154" s="53">
        <f t="shared" si="5"/>
        <v>7673.108333</v>
      </c>
      <c r="O154" s="53">
        <f t="shared" si="6"/>
        <v>7620.216667</v>
      </c>
      <c r="P154" s="16">
        <f t="shared" si="7"/>
        <v>7567.325</v>
      </c>
      <c r="Q154" s="12">
        <f t="shared" si="178"/>
        <v>6897.835121</v>
      </c>
      <c r="R154" s="13">
        <f t="shared" si="162"/>
        <v>6651.8216</v>
      </c>
      <c r="S154" s="16">
        <f t="shared" si="8"/>
        <v>246.0135212</v>
      </c>
      <c r="T154" s="12">
        <f t="shared" si="25"/>
        <v>103.6021829</v>
      </c>
      <c r="U154" s="54">
        <f t="shared" si="9"/>
        <v>86.21036739</v>
      </c>
      <c r="V154" s="55">
        <f t="shared" si="10"/>
        <v>109.1763375</v>
      </c>
      <c r="W154" s="54">
        <f t="shared" si="159"/>
        <v>417.5333333</v>
      </c>
      <c r="X154" s="56">
        <f t="shared" si="11"/>
        <v>0.3830059801</v>
      </c>
      <c r="Y154" s="53">
        <f t="shared" si="12"/>
        <v>385</v>
      </c>
      <c r="Z154" s="53">
        <f t="shared" si="13"/>
        <v>0</v>
      </c>
      <c r="AA154" s="55">
        <f t="shared" ref="AA154:AB154" si="186">SUM(Y141:Y154)/14</f>
        <v>122.3571429</v>
      </c>
      <c r="AB154" s="55">
        <f t="shared" si="186"/>
        <v>19.57142857</v>
      </c>
      <c r="AC154" s="54">
        <f t="shared" si="31"/>
        <v>6.251824818</v>
      </c>
      <c r="AD154" s="54">
        <f t="shared" si="32"/>
        <v>86.21036739</v>
      </c>
      <c r="AE154" s="54">
        <f t="shared" si="28"/>
        <v>127.1829916</v>
      </c>
      <c r="AF154" s="55">
        <f t="shared" si="29"/>
        <v>109.1763375</v>
      </c>
      <c r="AG154" s="57" t="str">
        <f t="shared" si="14"/>
        <v>Bullish</v>
      </c>
      <c r="AH154" s="58">
        <f t="shared" si="24"/>
        <v>0.05244517096</v>
      </c>
      <c r="AI154" s="58">
        <f t="shared" si="15"/>
        <v>0.2379349046</v>
      </c>
      <c r="AJ154" s="53">
        <f t="shared" si="16"/>
        <v>577</v>
      </c>
      <c r="AK154" s="16">
        <f t="shared" si="150"/>
        <v>5995.678571</v>
      </c>
      <c r="AL154" s="16">
        <f t="shared" si="151"/>
        <v>7359.836559</v>
      </c>
      <c r="AM154" s="53">
        <f t="shared" si="171"/>
        <v>5063.455812</v>
      </c>
      <c r="AN154" s="16" t="str">
        <f t="shared" si="26"/>
        <v>#DIV/0!</v>
      </c>
      <c r="AO154" s="59" t="s">
        <v>64</v>
      </c>
      <c r="AP154" s="59">
        <v>4.0</v>
      </c>
      <c r="AQ154" s="59" t="s">
        <v>47</v>
      </c>
      <c r="AR154" s="59" t="s">
        <v>66</v>
      </c>
      <c r="AS154" s="22">
        <f>IF(OR(INDICATOR!R154="", ISBLANK(B154), ISBLANK(B155)), "", IF(AND(INDICATOR!R154="OPEN", B155&gt;B154), IF(ABS((B155-B154)/B154)&gt;0.01, 1.25, 1), IF(AND(INDICATOR!R154="HEDGE", B155&lt;B154), IF(ABS((B155-B154)/B154)&gt;0.01, 1.25, 1), IF(AND(INDICATOR!R154="OPEN", B155&lt;B154), -ABS((B155-B154)/B154)*2, IF(AND(INDICATOR!R154="HEDGE", B155&gt;B154), -ABS((B155-B154)/B154)*2, IF(AND(INDICATOR!R154="MONITOR", B155&lt;&gt;B154), IF(ABS((B155-B154)/B154)&gt;0.01, 1, 0.75), 0))))))</f>
        <v>1</v>
      </c>
      <c r="AT154" s="70">
        <f t="shared" si="20"/>
        <v>154</v>
      </c>
    </row>
    <row r="155">
      <c r="A155" s="60">
        <v>45796.87366056713</v>
      </c>
      <c r="B155" s="61">
        <v>7652.0</v>
      </c>
      <c r="C155" s="61">
        <v>7680.0</v>
      </c>
      <c r="D155" s="61">
        <v>7262.0</v>
      </c>
      <c r="E155" s="61">
        <v>6004.0</v>
      </c>
      <c r="F155" s="61">
        <v>31114.0</v>
      </c>
      <c r="G155" s="51">
        <v>0.6346</v>
      </c>
      <c r="H155" s="62">
        <v>150965.0</v>
      </c>
      <c r="I155" s="61">
        <v>-23931.0</v>
      </c>
      <c r="J155" s="63">
        <f t="shared" si="1"/>
        <v>7766.95</v>
      </c>
      <c r="K155" s="63">
        <f t="shared" si="2"/>
        <v>7728.633333</v>
      </c>
      <c r="L155" s="63">
        <f t="shared" si="3"/>
        <v>7690.316667</v>
      </c>
      <c r="M155" s="63">
        <f t="shared" si="4"/>
        <v>7531.333333</v>
      </c>
      <c r="N155" s="63">
        <f t="shared" si="5"/>
        <v>7613.683333</v>
      </c>
      <c r="O155" s="63">
        <f t="shared" si="6"/>
        <v>7575.366667</v>
      </c>
      <c r="P155" s="31">
        <f t="shared" si="7"/>
        <v>7537.05</v>
      </c>
      <c r="Q155" s="29">
        <f t="shared" si="178"/>
        <v>7013.860487</v>
      </c>
      <c r="R155" s="30">
        <f t="shared" si="162"/>
        <v>6725.908889</v>
      </c>
      <c r="S155" s="31">
        <f t="shared" si="8"/>
        <v>287.9515983</v>
      </c>
      <c r="T155" s="29">
        <f t="shared" si="25"/>
        <v>140.472066</v>
      </c>
      <c r="U155" s="64">
        <f t="shared" si="9"/>
        <v>82.89085546</v>
      </c>
      <c r="V155" s="65">
        <f t="shared" si="10"/>
        <v>109.0596279</v>
      </c>
      <c r="W155" s="64">
        <f t="shared" si="159"/>
        <v>561.9333333</v>
      </c>
      <c r="X155" s="66">
        <f t="shared" si="11"/>
        <v>0.3817380043</v>
      </c>
      <c r="Y155" s="63">
        <f t="shared" si="12"/>
        <v>0</v>
      </c>
      <c r="Z155" s="63">
        <f t="shared" si="13"/>
        <v>74</v>
      </c>
      <c r="AA155" s="65">
        <f t="shared" ref="AA155:AB155" si="187">SUM(Y142:Y155)/14</f>
        <v>120.4285714</v>
      </c>
      <c r="AB155" s="65">
        <f t="shared" si="187"/>
        <v>24.85714286</v>
      </c>
      <c r="AC155" s="64">
        <f t="shared" si="31"/>
        <v>4.844827586</v>
      </c>
      <c r="AD155" s="64">
        <f t="shared" si="32"/>
        <v>82.89085546</v>
      </c>
      <c r="AE155" s="64">
        <f t="shared" si="28"/>
        <v>88.40419658</v>
      </c>
      <c r="AF155" s="65">
        <f t="shared" si="29"/>
        <v>109.0596279</v>
      </c>
      <c r="AG155" s="67" t="str">
        <f t="shared" si="14"/>
        <v>Bullish</v>
      </c>
      <c r="AH155" s="68">
        <f t="shared" si="24"/>
        <v>-0.009578048149</v>
      </c>
      <c r="AI155" s="68">
        <f t="shared" si="15"/>
        <v>0.1929677958</v>
      </c>
      <c r="AJ155" s="63">
        <f t="shared" si="16"/>
        <v>464</v>
      </c>
      <c r="AK155" s="31">
        <f t="shared" si="150"/>
        <v>5964.218182</v>
      </c>
      <c r="AL155" s="31">
        <f t="shared" si="151"/>
        <v>7257.685105</v>
      </c>
      <c r="AM155" s="63">
        <f t="shared" si="171"/>
        <v>4980.91636</v>
      </c>
      <c r="AN155" s="31" t="str">
        <f t="shared" si="26"/>
        <v>#DIV/0!</v>
      </c>
      <c r="AO155" s="69" t="s">
        <v>64</v>
      </c>
      <c r="AP155" s="69">
        <v>4.0</v>
      </c>
      <c r="AQ155" s="69" t="s">
        <v>47</v>
      </c>
      <c r="AR155" s="69" t="s">
        <v>67</v>
      </c>
      <c r="AS155" s="37">
        <f>IF(OR(INDICATOR!R155="", ISBLANK(B155), ISBLANK(B156)), "", IF(AND(INDICATOR!R155="OPEN", B156&gt;B155), IF(ABS((B156-B155)/B155)&gt;0.01, 1.25, 1), IF(AND(INDICATOR!R155="HEDGE", B156&lt;B155), IF(ABS((B156-B155)/B155)&gt;0.01, 1.25, 1), IF(AND(INDICATOR!R155="OPEN", B156&lt;B155), -ABS((B156-B155)/B155)*2, IF(AND(INDICATOR!R155="HEDGE", B156&gt;B155), -ABS((B156-B155)/B155)*2, IF(AND(INDICATOR!R155="MONITOR", B156&lt;&gt;B155), IF(ABS((B156-B155)/B155)&gt;0.01, 1, 0.75), 0))))))</f>
        <v>1</v>
      </c>
      <c r="AT155" s="71">
        <f t="shared" si="20"/>
        <v>155</v>
      </c>
    </row>
    <row r="156">
      <c r="A156" s="49">
        <v>45797.91042717593</v>
      </c>
      <c r="B156" s="50">
        <v>7640.0</v>
      </c>
      <c r="C156" s="50">
        <v>7832.0</v>
      </c>
      <c r="D156" s="50">
        <v>7553.0</v>
      </c>
      <c r="E156" s="50">
        <v>4687.0</v>
      </c>
      <c r="F156" s="50">
        <v>31053.0</v>
      </c>
      <c r="G156" s="51">
        <v>0.6055</v>
      </c>
      <c r="H156" s="52">
        <v>150858.0</v>
      </c>
      <c r="I156" s="50">
        <v>-23931.0</v>
      </c>
      <c r="J156" s="53">
        <f t="shared" si="1"/>
        <v>7716.725</v>
      </c>
      <c r="K156" s="53">
        <f t="shared" si="2"/>
        <v>7691.15</v>
      </c>
      <c r="L156" s="53">
        <f t="shared" si="3"/>
        <v>7665.575</v>
      </c>
      <c r="M156" s="53">
        <f t="shared" si="4"/>
        <v>7675</v>
      </c>
      <c r="N156" s="53">
        <f t="shared" si="5"/>
        <v>7614.425</v>
      </c>
      <c r="O156" s="53">
        <f t="shared" si="6"/>
        <v>7588.85</v>
      </c>
      <c r="P156" s="16">
        <f t="shared" si="7"/>
        <v>7563.275</v>
      </c>
      <c r="Q156" s="12">
        <f t="shared" si="178"/>
        <v>7110.189643</v>
      </c>
      <c r="R156" s="13">
        <f t="shared" si="162"/>
        <v>6793.619342</v>
      </c>
      <c r="S156" s="16">
        <f t="shared" si="8"/>
        <v>316.5703014</v>
      </c>
      <c r="T156" s="12">
        <f t="shared" si="25"/>
        <v>175.6917131</v>
      </c>
      <c r="U156" s="54">
        <f t="shared" si="9"/>
        <v>80.91198303</v>
      </c>
      <c r="V156" s="55">
        <f t="shared" si="10"/>
        <v>101.1095892</v>
      </c>
      <c r="W156" s="54">
        <f t="shared" si="159"/>
        <v>439.3333333</v>
      </c>
      <c r="X156" s="56">
        <f t="shared" si="11"/>
        <v>0.3748391399</v>
      </c>
      <c r="Y156" s="53">
        <f t="shared" si="12"/>
        <v>0</v>
      </c>
      <c r="Z156" s="53">
        <f t="shared" si="13"/>
        <v>12</v>
      </c>
      <c r="AA156" s="55">
        <f t="shared" ref="AA156:AB156" si="188">SUM(Y143:Y156)/14</f>
        <v>109</v>
      </c>
      <c r="AB156" s="55">
        <f t="shared" si="188"/>
        <v>25.71428571</v>
      </c>
      <c r="AC156" s="54">
        <f t="shared" si="31"/>
        <v>4.238888889</v>
      </c>
      <c r="AD156" s="54">
        <f t="shared" si="32"/>
        <v>80.91198303</v>
      </c>
      <c r="AE156" s="54">
        <f t="shared" si="28"/>
        <v>87.74157924</v>
      </c>
      <c r="AF156" s="55">
        <f t="shared" si="29"/>
        <v>101.1095892</v>
      </c>
      <c r="AG156" s="57" t="str">
        <f t="shared" si="14"/>
        <v>Bearish</v>
      </c>
      <c r="AH156" s="58">
        <f t="shared" si="24"/>
        <v>-0.001568217459</v>
      </c>
      <c r="AI156" s="58">
        <f t="shared" si="15"/>
        <v>0.1509354974</v>
      </c>
      <c r="AJ156" s="53">
        <f t="shared" si="16"/>
        <v>279</v>
      </c>
      <c r="AK156" s="16">
        <f t="shared" si="150"/>
        <v>5932.962963</v>
      </c>
      <c r="AL156" s="16">
        <f t="shared" si="151"/>
        <v>7153.259525</v>
      </c>
      <c r="AM156" s="53">
        <f t="shared" si="171"/>
        <v>4929.35279</v>
      </c>
      <c r="AN156" s="16" t="str">
        <f t="shared" si="26"/>
        <v>#DIV/0!</v>
      </c>
      <c r="AO156" s="59" t="s">
        <v>46</v>
      </c>
      <c r="AP156" s="59">
        <v>4.0</v>
      </c>
      <c r="AQ156" s="59" t="s">
        <v>50</v>
      </c>
      <c r="AR156" s="59" t="s">
        <v>68</v>
      </c>
      <c r="AS156" s="22">
        <f>IF(OR(INDICATOR!R156="", ISBLANK(B156), ISBLANK(B157)), "", IF(AND(INDICATOR!R156="OPEN", B157&gt;B156), IF(ABS((B157-B156)/B156)&gt;0.01, 1.25, 1), IF(AND(INDICATOR!R156="HEDGE", B157&lt;B156), IF(ABS((B157-B156)/B156)&gt;0.01, 1.25, 1), IF(AND(INDICATOR!R156="OPEN", B157&lt;B156), -ABS((B157-B156)/B156)*2, IF(AND(INDICATOR!R156="HEDGE", B157&gt;B156), -ABS((B157-B156)/B156)*2, IF(AND(INDICATOR!R156="MONITOR", B157&lt;&gt;B156), IF(ABS((B157-B156)/B156)&gt;0.01, 1, 0.75), 0))))))</f>
        <v>1</v>
      </c>
      <c r="AT156" s="70">
        <f t="shared" si="20"/>
        <v>156</v>
      </c>
    </row>
    <row r="157">
      <c r="A157" s="60">
        <v>45798.86391947916</v>
      </c>
      <c r="B157" s="61">
        <v>7453.0</v>
      </c>
      <c r="C157" s="61">
        <v>7718.0</v>
      </c>
      <c r="D157" s="61">
        <v>7326.0</v>
      </c>
      <c r="E157" s="61">
        <v>4861.0</v>
      </c>
      <c r="F157" s="61">
        <v>31439.0</v>
      </c>
      <c r="G157" s="51">
        <v>0.5627</v>
      </c>
      <c r="H157" s="62">
        <v>151562.0</v>
      </c>
      <c r="I157" s="61">
        <v>-23931.0</v>
      </c>
      <c r="J157" s="63">
        <f t="shared" si="1"/>
        <v>7560.8</v>
      </c>
      <c r="K157" s="63">
        <f t="shared" si="2"/>
        <v>7524.866667</v>
      </c>
      <c r="L157" s="63">
        <f t="shared" si="3"/>
        <v>7488.933333</v>
      </c>
      <c r="M157" s="63">
        <f t="shared" si="4"/>
        <v>7499</v>
      </c>
      <c r="N157" s="63">
        <f t="shared" si="5"/>
        <v>7417.066667</v>
      </c>
      <c r="O157" s="63">
        <f t="shared" si="6"/>
        <v>7381.133333</v>
      </c>
      <c r="P157" s="31">
        <f t="shared" si="7"/>
        <v>7345.2</v>
      </c>
      <c r="Q157" s="29">
        <f t="shared" si="178"/>
        <v>7162.929698</v>
      </c>
      <c r="R157" s="30">
        <f t="shared" si="162"/>
        <v>6842.462353</v>
      </c>
      <c r="S157" s="31">
        <f t="shared" si="8"/>
        <v>320.4673446</v>
      </c>
      <c r="T157" s="29">
        <f t="shared" si="25"/>
        <v>204.6468394</v>
      </c>
      <c r="U157" s="64">
        <f t="shared" si="9"/>
        <v>77.46192893</v>
      </c>
      <c r="V157" s="65">
        <f t="shared" si="10"/>
        <v>84.10838615</v>
      </c>
      <c r="W157" s="64">
        <f t="shared" si="159"/>
        <v>294.0666667</v>
      </c>
      <c r="X157" s="66">
        <f t="shared" si="11"/>
        <v>0.3640992072</v>
      </c>
      <c r="Y157" s="63">
        <f t="shared" si="12"/>
        <v>0</v>
      </c>
      <c r="Z157" s="63">
        <f t="shared" si="13"/>
        <v>187</v>
      </c>
      <c r="AA157" s="65">
        <f t="shared" ref="AA157:AB157" si="189">SUM(Y144:Y157)/14</f>
        <v>109</v>
      </c>
      <c r="AB157" s="65">
        <f t="shared" si="189"/>
        <v>31.71428571</v>
      </c>
      <c r="AC157" s="64">
        <f t="shared" si="31"/>
        <v>3.436936937</v>
      </c>
      <c r="AD157" s="64">
        <f t="shared" si="32"/>
        <v>77.46192893</v>
      </c>
      <c r="AE157" s="64">
        <f t="shared" si="28"/>
        <v>76.17938264</v>
      </c>
      <c r="AF157" s="65">
        <f t="shared" si="29"/>
        <v>84.10838615</v>
      </c>
      <c r="AG157" s="67" t="str">
        <f t="shared" si="14"/>
        <v>Bearish</v>
      </c>
      <c r="AH157" s="68">
        <f t="shared" si="24"/>
        <v>-0.02447643979</v>
      </c>
      <c r="AI157" s="68">
        <f t="shared" si="15"/>
        <v>0.1546168771</v>
      </c>
      <c r="AJ157" s="63">
        <f t="shared" si="16"/>
        <v>392</v>
      </c>
      <c r="AK157" s="31">
        <f t="shared" si="150"/>
        <v>5900.754717</v>
      </c>
      <c r="AL157" s="31">
        <f t="shared" si="151"/>
        <v>7037.921465</v>
      </c>
      <c r="AM157" s="63">
        <f t="shared" si="171"/>
        <v>4889.46135</v>
      </c>
      <c r="AN157" s="31" t="str">
        <f t="shared" si="26"/>
        <v>#DIV/0!</v>
      </c>
      <c r="AO157" s="69" t="s">
        <v>46</v>
      </c>
      <c r="AP157" s="69">
        <v>3.0</v>
      </c>
      <c r="AQ157" s="69" t="s">
        <v>50</v>
      </c>
      <c r="AR157" s="69" t="s">
        <v>69</v>
      </c>
      <c r="AS157" s="37">
        <f>IF(OR(INDICATOR!R157="", ISBLANK(B157), ISBLANK(B158)), "", IF(AND(INDICATOR!R157="OPEN", B158&gt;B157), IF(ABS((B158-B157)/B157)&gt;0.01, 1.25, 1), IF(AND(INDICATOR!R157="HEDGE", B158&lt;B157), IF(ABS((B158-B157)/B157)&gt;0.01, 1.25, 1), IF(AND(INDICATOR!R157="OPEN", B158&lt;B157), -ABS((B158-B157)/B157)*2, IF(AND(INDICATOR!R157="HEDGE", B158&gt;B157), -ABS((B158-B157)/B157)*2, IF(AND(INDICATOR!R157="MONITOR", B158&lt;&gt;B157), IF(ABS((B158-B157)/B157)&gt;0.01, 1, 0.75), 0))))))</f>
        <v>1</v>
      </c>
      <c r="AT157" s="71">
        <f t="shared" si="20"/>
        <v>157</v>
      </c>
    </row>
    <row r="158">
      <c r="A158" s="49">
        <v>45799.91271027778</v>
      </c>
      <c r="B158" s="50">
        <v>7099.0</v>
      </c>
      <c r="C158" s="50">
        <v>7452.0</v>
      </c>
      <c r="D158" s="50">
        <v>7040.0</v>
      </c>
      <c r="E158" s="50">
        <v>5029.0</v>
      </c>
      <c r="F158" s="50">
        <v>31184.0</v>
      </c>
      <c r="G158" s="51">
        <v>0.5323</v>
      </c>
      <c r="H158" s="52">
        <v>151759.0</v>
      </c>
      <c r="I158" s="50">
        <v>-23931.0</v>
      </c>
      <c r="J158" s="53">
        <f t="shared" si="1"/>
        <v>7212.3</v>
      </c>
      <c r="K158" s="53">
        <f t="shared" si="2"/>
        <v>7174.533333</v>
      </c>
      <c r="L158" s="53">
        <f t="shared" si="3"/>
        <v>7136.766667</v>
      </c>
      <c r="M158" s="53">
        <f t="shared" si="4"/>
        <v>7197</v>
      </c>
      <c r="N158" s="53">
        <f t="shared" si="5"/>
        <v>7061.233333</v>
      </c>
      <c r="O158" s="53">
        <f t="shared" si="6"/>
        <v>7023.466667</v>
      </c>
      <c r="P158" s="16">
        <f t="shared" si="7"/>
        <v>6985.7</v>
      </c>
      <c r="Q158" s="53">
        <f t="shared" si="178"/>
        <v>7153.09436</v>
      </c>
      <c r="R158" s="16">
        <f t="shared" si="162"/>
        <v>6861.465142</v>
      </c>
      <c r="S158" s="16">
        <f t="shared" si="8"/>
        <v>291.6292178</v>
      </c>
      <c r="T158" s="53">
        <f t="shared" si="25"/>
        <v>222.0433151</v>
      </c>
      <c r="U158" s="54">
        <f t="shared" si="9"/>
        <v>66.90048224</v>
      </c>
      <c r="V158" s="55">
        <f t="shared" si="10"/>
        <v>73.16099622</v>
      </c>
      <c r="W158" s="54">
        <f t="shared" si="159"/>
        <v>394.8</v>
      </c>
      <c r="X158" s="56">
        <f t="shared" si="11"/>
        <v>0.3523451977</v>
      </c>
      <c r="Y158" s="53">
        <f t="shared" si="12"/>
        <v>0</v>
      </c>
      <c r="Z158" s="53">
        <f t="shared" si="13"/>
        <v>354</v>
      </c>
      <c r="AA158" s="55">
        <f t="shared" ref="AA158:AB158" si="190">SUM(Y145:Y158)/14</f>
        <v>109</v>
      </c>
      <c r="AB158" s="55">
        <f t="shared" si="190"/>
        <v>53.92857143</v>
      </c>
      <c r="AC158" s="54">
        <f t="shared" si="31"/>
        <v>2.021192053</v>
      </c>
      <c r="AD158" s="54">
        <f t="shared" si="32"/>
        <v>66.90048224</v>
      </c>
      <c r="AE158" s="54">
        <f t="shared" si="28"/>
        <v>55.56202679</v>
      </c>
      <c r="AF158" s="55">
        <f t="shared" si="29"/>
        <v>73.16099622</v>
      </c>
      <c r="AG158" s="57" t="str">
        <f t="shared" si="14"/>
        <v>Bearish</v>
      </c>
      <c r="AH158" s="58">
        <f t="shared" si="24"/>
        <v>-0.04749765195</v>
      </c>
      <c r="AI158" s="58">
        <f t="shared" si="15"/>
        <v>0.1612685993</v>
      </c>
      <c r="AJ158" s="53">
        <f t="shared" si="16"/>
        <v>413</v>
      </c>
      <c r="AK158" s="16">
        <f t="shared" si="150"/>
        <v>5870.903846</v>
      </c>
      <c r="AL158" s="16">
        <f t="shared" si="151"/>
        <v>6933.499091</v>
      </c>
      <c r="AM158" s="53">
        <f t="shared" si="171"/>
        <v>4864.914315</v>
      </c>
      <c r="AN158" s="16" t="str">
        <f t="shared" si="26"/>
        <v>#DIV/0!</v>
      </c>
      <c r="AO158" s="59" t="s">
        <v>46</v>
      </c>
      <c r="AP158" s="59">
        <v>3.0</v>
      </c>
      <c r="AQ158" s="59" t="s">
        <v>50</v>
      </c>
      <c r="AR158" s="59" t="s">
        <v>70</v>
      </c>
      <c r="AS158" s="22">
        <f>IF(OR(INDICATOR!R158="", ISBLANK(B158), ISBLANK(B159)), "", IF(AND(INDICATOR!R158="OPEN", B159&gt;B158), IF(ABS((B159-B158)/B158)&gt;0.01, 1.25, 1), IF(AND(INDICATOR!R158="HEDGE", B159&lt;B158), IF(ABS((B159-B158)/B158)&gt;0.01, 1.25, 1), IF(AND(INDICATOR!R158="OPEN", B159&lt;B158), -ABS((B159-B158)/B158)*2, IF(AND(INDICATOR!R158="HEDGE", B159&gt;B158), -ABS((B159-B158)/B158)*2, IF(AND(INDICATOR!R158="MONITOR", B159&lt;&gt;B158), IF(ABS((B159-B158)/B158)&gt;0.01, 1, 0.75), 0))))))</f>
        <v>1</v>
      </c>
      <c r="AT158" s="70">
        <f t="shared" si="20"/>
        <v>158</v>
      </c>
    </row>
    <row r="159">
      <c r="A159" s="60">
        <v>45804.87572916667</v>
      </c>
      <c r="B159" s="61">
        <v>6644.0</v>
      </c>
      <c r="C159" s="61">
        <v>7202.0</v>
      </c>
      <c r="D159" s="61">
        <v>6558.0</v>
      </c>
      <c r="E159" s="61">
        <v>6603.0</v>
      </c>
      <c r="F159" s="61">
        <v>31247.0</v>
      </c>
      <c r="G159" s="51">
        <v>0.5201</v>
      </c>
      <c r="H159" s="62">
        <v>152452.0</v>
      </c>
      <c r="I159" s="61">
        <v>-25760.0</v>
      </c>
      <c r="J159" s="63">
        <f t="shared" si="1"/>
        <v>6821.1</v>
      </c>
      <c r="K159" s="63">
        <f t="shared" si="2"/>
        <v>6762.066667</v>
      </c>
      <c r="L159" s="63">
        <f t="shared" si="3"/>
        <v>6703.033333</v>
      </c>
      <c r="M159" s="63">
        <f t="shared" si="4"/>
        <v>6801.333333</v>
      </c>
      <c r="N159" s="63">
        <f t="shared" si="5"/>
        <v>6584.966667</v>
      </c>
      <c r="O159" s="63">
        <f t="shared" si="6"/>
        <v>6525.933333</v>
      </c>
      <c r="P159" s="31">
        <f t="shared" si="7"/>
        <v>6466.9</v>
      </c>
      <c r="Q159" s="63">
        <f t="shared" si="178"/>
        <v>7074.772151</v>
      </c>
      <c r="R159" s="31">
        <f t="shared" si="162"/>
        <v>6845.356613</v>
      </c>
      <c r="S159" s="31">
        <f t="shared" si="8"/>
        <v>229.4155377</v>
      </c>
      <c r="T159" s="63">
        <f t="shared" si="25"/>
        <v>223.5177596</v>
      </c>
      <c r="U159" s="64">
        <f t="shared" si="9"/>
        <v>55.7748538</v>
      </c>
      <c r="V159" s="65">
        <f t="shared" si="10"/>
        <v>53.60124248</v>
      </c>
      <c r="W159" s="64">
        <f t="shared" si="159"/>
        <v>443.8</v>
      </c>
      <c r="X159" s="66">
        <f t="shared" si="11"/>
        <v>0.3441702225</v>
      </c>
      <c r="Y159" s="63">
        <f t="shared" si="12"/>
        <v>0</v>
      </c>
      <c r="Z159" s="63">
        <f t="shared" si="13"/>
        <v>455</v>
      </c>
      <c r="AA159" s="65">
        <f t="shared" ref="AA159:AB159" si="191">SUM(Y146:Y159)/14</f>
        <v>109</v>
      </c>
      <c r="AB159" s="65">
        <f t="shared" si="191"/>
        <v>86.42857143</v>
      </c>
      <c r="AC159" s="64">
        <f t="shared" si="31"/>
        <v>1.261157025</v>
      </c>
      <c r="AD159" s="64">
        <f t="shared" si="32"/>
        <v>55.7748538</v>
      </c>
      <c r="AE159" s="64">
        <f t="shared" si="28"/>
        <v>29.062318</v>
      </c>
      <c r="AF159" s="65">
        <f t="shared" si="29"/>
        <v>53.60124248</v>
      </c>
      <c r="AG159" s="67" t="str">
        <f t="shared" si="14"/>
        <v>Bearish</v>
      </c>
      <c r="AH159" s="68">
        <f t="shared" si="24"/>
        <v>-0.0640935343</v>
      </c>
      <c r="AI159" s="68">
        <f t="shared" si="15"/>
        <v>0.2113162864</v>
      </c>
      <c r="AJ159" s="63">
        <f t="shared" si="16"/>
        <v>644</v>
      </c>
      <c r="AK159" s="31">
        <f t="shared" si="150"/>
        <v>5846.823529</v>
      </c>
      <c r="AL159" s="31">
        <f t="shared" si="151"/>
        <v>6862.026374</v>
      </c>
      <c r="AM159" s="63">
        <f t="shared" si="171"/>
        <v>4849.723819</v>
      </c>
      <c r="AN159" s="31" t="str">
        <f t="shared" si="26"/>
        <v>#DIV/0!</v>
      </c>
      <c r="AO159" s="69" t="s">
        <v>46</v>
      </c>
      <c r="AP159" s="69">
        <v>4.0</v>
      </c>
      <c r="AQ159" s="69" t="s">
        <v>50</v>
      </c>
      <c r="AR159" s="69" t="s">
        <v>71</v>
      </c>
      <c r="AS159" s="37">
        <f>IF(OR(INDICATOR!R159="", ISBLANK(B159), ISBLANK(B160)), "", IF(AND(INDICATOR!R159="OPEN", B160&gt;B159), IF(ABS((B160-B159)/B159)&gt;0.01, 1.25, 1), IF(AND(INDICATOR!R159="HEDGE", B160&lt;B159), IF(ABS((B160-B159)/B159)&gt;0.01, 1.25, 1), IF(AND(INDICATOR!R159="OPEN", B160&lt;B159), -ABS((B160-B159)/B159)*2, IF(AND(INDICATOR!R159="HEDGE", B160&gt;B159), -ABS((B160-B159)/B159)*2, IF(AND(INDICATOR!R159="MONITOR", B160&lt;&gt;B159), IF(ABS((B160-B159)/B159)&gt;0.01, 1, 0.75), 0))))))</f>
        <v>1</v>
      </c>
      <c r="AT159" s="71">
        <f t="shared" si="20"/>
        <v>159</v>
      </c>
    </row>
    <row r="160">
      <c r="A160" s="49">
        <v>45804.9255121412</v>
      </c>
      <c r="B160" s="50">
        <v>6562.0</v>
      </c>
      <c r="C160" s="50">
        <v>6803.0</v>
      </c>
      <c r="D160" s="50">
        <v>6547.0</v>
      </c>
      <c r="E160" s="50">
        <v>5683.0</v>
      </c>
      <c r="F160" s="50">
        <v>30018.0</v>
      </c>
      <c r="G160" s="51">
        <v>0.5257</v>
      </c>
      <c r="H160" s="52">
        <v>153130.0</v>
      </c>
      <c r="I160" s="50">
        <v>-25760.0</v>
      </c>
      <c r="J160" s="53">
        <f t="shared" si="1"/>
        <v>6632.4</v>
      </c>
      <c r="K160" s="53">
        <f t="shared" si="2"/>
        <v>6608.933333</v>
      </c>
      <c r="L160" s="53">
        <f t="shared" si="3"/>
        <v>6585.466667</v>
      </c>
      <c r="M160" s="53">
        <f t="shared" si="4"/>
        <v>6637.333333</v>
      </c>
      <c r="N160" s="53">
        <f t="shared" si="5"/>
        <v>6538.533333</v>
      </c>
      <c r="O160" s="53">
        <f t="shared" si="6"/>
        <v>6515.066667</v>
      </c>
      <c r="P160" s="53">
        <f t="shared" si="7"/>
        <v>6491.6</v>
      </c>
      <c r="Q160" s="53">
        <f t="shared" si="178"/>
        <v>6995.884127</v>
      </c>
      <c r="R160" s="16">
        <f t="shared" si="162"/>
        <v>6824.367234</v>
      </c>
      <c r="S160" s="16">
        <f t="shared" si="8"/>
        <v>171.5168932</v>
      </c>
      <c r="T160" s="53">
        <f t="shared" si="25"/>
        <v>213.1175863</v>
      </c>
      <c r="U160" s="54">
        <f t="shared" si="9"/>
        <v>52.04157387</v>
      </c>
      <c r="V160" s="55">
        <f t="shared" si="10"/>
        <v>36.30363036</v>
      </c>
      <c r="W160" s="54">
        <f t="shared" si="159"/>
        <v>592.2666667</v>
      </c>
      <c r="X160" s="56">
        <f t="shared" si="11"/>
        <v>0.3382052483</v>
      </c>
      <c r="Y160" s="53">
        <f t="shared" si="12"/>
        <v>0</v>
      </c>
      <c r="Z160" s="53">
        <f t="shared" si="13"/>
        <v>82</v>
      </c>
      <c r="AA160" s="55">
        <f t="shared" ref="AA160:AB160" si="192">SUM(Y147:Y160)/14</f>
        <v>100.1428571</v>
      </c>
      <c r="AB160" s="55">
        <f t="shared" si="192"/>
        <v>92.28571429</v>
      </c>
      <c r="AC160" s="54">
        <f t="shared" si="31"/>
        <v>1.085139319</v>
      </c>
      <c r="AD160" s="54">
        <f t="shared" si="32"/>
        <v>52.04157387</v>
      </c>
      <c r="AE160" s="54">
        <f t="shared" si="28"/>
        <v>24.2865463</v>
      </c>
      <c r="AF160" s="55">
        <f t="shared" si="29"/>
        <v>36.30363036</v>
      </c>
      <c r="AG160" s="57" t="str">
        <f t="shared" si="14"/>
        <v>Bearish</v>
      </c>
      <c r="AH160" s="58">
        <f t="shared" si="24"/>
        <v>-0.01234196267</v>
      </c>
      <c r="AI160" s="58">
        <f t="shared" si="15"/>
        <v>0.1893197415</v>
      </c>
      <c r="AJ160" s="53">
        <f t="shared" si="16"/>
        <v>256</v>
      </c>
      <c r="AK160" s="16">
        <f t="shared" si="150"/>
        <v>5830.88</v>
      </c>
      <c r="AL160" s="16">
        <f t="shared" si="151"/>
        <v>6830.576725</v>
      </c>
      <c r="AM160" s="53">
        <f t="shared" si="171"/>
        <v>4858.542507</v>
      </c>
      <c r="AN160" s="16" t="str">
        <f t="shared" si="26"/>
        <v>#DIV/0!</v>
      </c>
      <c r="AO160" s="59" t="s">
        <v>46</v>
      </c>
      <c r="AP160" s="59">
        <v>3.0</v>
      </c>
      <c r="AQ160" s="59" t="s">
        <v>50</v>
      </c>
      <c r="AR160" s="59" t="s">
        <v>72</v>
      </c>
      <c r="AS160" s="22">
        <f>IF(OR(INDICATOR!R160="", ISBLANK(B160), ISBLANK(B161)), "", IF(AND(INDICATOR!R160="OPEN", B161&gt;B160), IF(ABS((B161-B160)/B160)&gt;0.01, 1.25, 1), IF(AND(INDICATOR!R160="HEDGE", B161&lt;B160), IF(ABS((B161-B160)/B160)&gt;0.01, 1.25, 1), IF(AND(INDICATOR!R160="OPEN", B161&lt;B160), -ABS((B161-B160)/B160)*2, IF(AND(INDICATOR!R160="HEDGE", B161&gt;B160), -ABS((B161-B160)/B160)*2, IF(AND(INDICATOR!R160="MONITOR", B161&lt;&gt;B160), IF(ABS((B161-B160)/B160)&gt;0.01, 1, 0.75), 0))))))</f>
        <v>0.75</v>
      </c>
      <c r="AT160" s="70">
        <f t="shared" si="20"/>
        <v>160</v>
      </c>
    </row>
    <row r="161">
      <c r="A161" s="60">
        <v>45805.93026475694</v>
      </c>
      <c r="B161" s="61">
        <v>6506.0</v>
      </c>
      <c r="C161" s="61">
        <v>6615.0</v>
      </c>
      <c r="D161" s="61">
        <v>6325.0</v>
      </c>
      <c r="E161" s="61">
        <v>6192.0</v>
      </c>
      <c r="F161" s="61">
        <v>29081.0</v>
      </c>
      <c r="G161" s="51">
        <v>0.5408</v>
      </c>
      <c r="H161" s="62">
        <v>153136.0</v>
      </c>
      <c r="I161" s="61">
        <v>-25760.0</v>
      </c>
      <c r="J161" s="63">
        <f t="shared" si="1"/>
        <v>6585.75</v>
      </c>
      <c r="K161" s="63">
        <f t="shared" si="2"/>
        <v>6559.166667</v>
      </c>
      <c r="L161" s="63">
        <f t="shared" si="3"/>
        <v>6532.583333</v>
      </c>
      <c r="M161" s="63">
        <f t="shared" si="4"/>
        <v>6482</v>
      </c>
      <c r="N161" s="63">
        <f t="shared" si="5"/>
        <v>6479.416667</v>
      </c>
      <c r="O161" s="63">
        <f t="shared" si="6"/>
        <v>6452.833333</v>
      </c>
      <c r="P161" s="63">
        <f t="shared" si="7"/>
        <v>6426.25</v>
      </c>
      <c r="Q161" s="63">
        <f t="shared" si="178"/>
        <v>6920.517339</v>
      </c>
      <c r="R161" s="31">
        <f t="shared" si="162"/>
        <v>6800.784476</v>
      </c>
      <c r="S161" s="31">
        <f t="shared" si="8"/>
        <v>119.7328625</v>
      </c>
      <c r="T161" s="63">
        <f t="shared" si="25"/>
        <v>194.4406416</v>
      </c>
      <c r="U161" s="64">
        <f t="shared" si="9"/>
        <v>46.03682946</v>
      </c>
      <c r="V161" s="65">
        <f t="shared" si="10"/>
        <v>20.92256732</v>
      </c>
      <c r="W161" s="64">
        <f t="shared" si="159"/>
        <v>260.5333333</v>
      </c>
      <c r="X161" s="66">
        <f t="shared" si="11"/>
        <v>0.3337563855</v>
      </c>
      <c r="Y161" s="63">
        <f t="shared" si="12"/>
        <v>0</v>
      </c>
      <c r="Z161" s="63">
        <f t="shared" si="13"/>
        <v>56</v>
      </c>
      <c r="AA161" s="65">
        <f t="shared" ref="AA161:AB161" si="193">SUM(Y148:Y161)/14</f>
        <v>82.14285714</v>
      </c>
      <c r="AB161" s="65">
        <f t="shared" si="193"/>
        <v>96.28571429</v>
      </c>
      <c r="AC161" s="64">
        <f t="shared" si="31"/>
        <v>0.853115727</v>
      </c>
      <c r="AD161" s="64">
        <f t="shared" si="32"/>
        <v>46.03682946</v>
      </c>
      <c r="AE161" s="64">
        <f t="shared" si="28"/>
        <v>9.418837675</v>
      </c>
      <c r="AF161" s="65">
        <f t="shared" si="29"/>
        <v>20.92256732</v>
      </c>
      <c r="AG161" s="67" t="str">
        <f t="shared" si="14"/>
        <v>Bullish</v>
      </c>
      <c r="AH161" s="68">
        <f t="shared" si="24"/>
        <v>-0.008533983542</v>
      </c>
      <c r="AI161" s="68">
        <f t="shared" si="15"/>
        <v>0.2129225267</v>
      </c>
      <c r="AJ161" s="63">
        <f t="shared" si="16"/>
        <v>290</v>
      </c>
      <c r="AK161" s="31">
        <f t="shared" si="150"/>
        <v>5815.959184</v>
      </c>
      <c r="AL161" s="31">
        <f t="shared" si="151"/>
        <v>6803.513322</v>
      </c>
      <c r="AM161" s="63">
        <f t="shared" si="171"/>
        <v>4862.399807</v>
      </c>
      <c r="AN161" s="31" t="str">
        <f t="shared" si="26"/>
        <v>#DIV/0!</v>
      </c>
      <c r="AO161" s="69" t="s">
        <v>46</v>
      </c>
      <c r="AP161" s="69">
        <v>3.0</v>
      </c>
      <c r="AQ161" s="69" t="s">
        <v>50</v>
      </c>
      <c r="AR161" s="69" t="s">
        <v>73</v>
      </c>
      <c r="AS161" s="37">
        <f>IF(OR(INDICATOR!R161="", ISBLANK(B161), ISBLANK(B162)), "", IF(AND(INDICATOR!R161="OPEN", B162&gt;B161), IF(ABS((B162-B161)/B161)&gt;0.01, 1.25, 1), IF(AND(INDICATOR!R161="HEDGE", B162&lt;B161), IF(ABS((B162-B161)/B161)&gt;0.01, 1.25, 1), IF(AND(INDICATOR!R161="OPEN", B162&lt;B161), -ABS((B162-B161)/B161)*2, IF(AND(INDICATOR!R161="HEDGE", B162&gt;B161), -ABS((B162-B161)/B161)*2, IF(AND(INDICATOR!R161="MONITOR", B162&lt;&gt;B161), IF(ABS((B162-B161)/B161)&gt;0.01, 1, 0.75), 0))))))</f>
        <v>1</v>
      </c>
      <c r="AT161" s="71">
        <f t="shared" si="20"/>
        <v>161</v>
      </c>
    </row>
    <row r="162">
      <c r="A162" s="49">
        <v>45806.889776261574</v>
      </c>
      <c r="B162" s="50">
        <v>6201.0</v>
      </c>
      <c r="C162" s="50">
        <v>6566.0</v>
      </c>
      <c r="D162" s="50">
        <v>6168.0</v>
      </c>
      <c r="E162" s="50">
        <v>5812.0</v>
      </c>
      <c r="F162" s="50">
        <v>28734.0</v>
      </c>
      <c r="G162" s="51">
        <v>0.5294</v>
      </c>
      <c r="H162" s="52">
        <v>153830.0</v>
      </c>
      <c r="I162" s="50">
        <v>-25760.0</v>
      </c>
      <c r="J162" s="53">
        <f t="shared" si="1"/>
        <v>6310.45</v>
      </c>
      <c r="K162" s="53">
        <f t="shared" si="2"/>
        <v>6273.966667</v>
      </c>
      <c r="L162" s="53">
        <f t="shared" si="3"/>
        <v>6237.483333</v>
      </c>
      <c r="M162" s="53">
        <f t="shared" si="4"/>
        <v>6311.666667</v>
      </c>
      <c r="N162" s="53">
        <f t="shared" si="5"/>
        <v>6164.516667</v>
      </c>
      <c r="O162" s="53">
        <f t="shared" si="6"/>
        <v>6128.033333</v>
      </c>
      <c r="P162" s="53">
        <f t="shared" si="7"/>
        <v>6091.55</v>
      </c>
      <c r="Q162" s="53">
        <f t="shared" si="178"/>
        <v>6809.822363</v>
      </c>
      <c r="R162" s="16">
        <f t="shared" si="162"/>
        <v>6756.355996</v>
      </c>
      <c r="S162" s="16">
        <f t="shared" si="8"/>
        <v>53.46636704</v>
      </c>
      <c r="T162" s="53">
        <f t="shared" si="25"/>
        <v>166.2457867</v>
      </c>
      <c r="U162" s="54">
        <f t="shared" si="9"/>
        <v>42.99065421</v>
      </c>
      <c r="V162" s="55">
        <f t="shared" si="10"/>
        <v>8.545906565</v>
      </c>
      <c r="W162" s="54">
        <f t="shared" si="159"/>
        <v>304.4</v>
      </c>
      <c r="X162" s="56">
        <f t="shared" si="11"/>
        <v>0.3381067885</v>
      </c>
      <c r="Y162" s="53">
        <f t="shared" si="12"/>
        <v>0</v>
      </c>
      <c r="Z162" s="53">
        <f t="shared" si="13"/>
        <v>305</v>
      </c>
      <c r="AA162" s="55">
        <f t="shared" ref="AA162:AB162" si="194">SUM(Y149:Y162)/14</f>
        <v>82.14285714</v>
      </c>
      <c r="AB162" s="55">
        <f t="shared" si="194"/>
        <v>108.9285714</v>
      </c>
      <c r="AC162" s="54">
        <f t="shared" si="31"/>
        <v>0.7540983607</v>
      </c>
      <c r="AD162" s="54">
        <f t="shared" si="32"/>
        <v>42.99065421</v>
      </c>
      <c r="AE162" s="54">
        <f t="shared" si="28"/>
        <v>-8.067664281</v>
      </c>
      <c r="AF162" s="55">
        <f t="shared" si="29"/>
        <v>8.545906565</v>
      </c>
      <c r="AG162" s="57" t="str">
        <f t="shared" si="14"/>
        <v>Bearish</v>
      </c>
      <c r="AH162" s="58">
        <f t="shared" si="24"/>
        <v>-0.04687980326</v>
      </c>
      <c r="AI162" s="58">
        <f t="shared" si="15"/>
        <v>0.2022690889</v>
      </c>
      <c r="AJ162" s="53">
        <f t="shared" si="16"/>
        <v>398</v>
      </c>
      <c r="AK162" s="16">
        <f t="shared" si="150"/>
        <v>5801.583333</v>
      </c>
      <c r="AL162" s="16">
        <f t="shared" si="151"/>
        <v>6778.862621</v>
      </c>
      <c r="AM162" s="53">
        <f t="shared" si="171"/>
        <v>4817.307912</v>
      </c>
      <c r="AN162" s="16" t="str">
        <f t="shared" si="26"/>
        <v>#DIV/0!</v>
      </c>
      <c r="AO162" s="59" t="s">
        <v>46</v>
      </c>
      <c r="AP162" s="59">
        <v>3.0</v>
      </c>
      <c r="AQ162" s="59" t="s">
        <v>50</v>
      </c>
      <c r="AR162" s="59" t="s">
        <v>74</v>
      </c>
      <c r="AS162" s="22">
        <f>IF(OR(INDICATOR!R162="", ISBLANK(B162), ISBLANK(B163)), "", IF(AND(INDICATOR!R162="OPEN", B163&gt;B162), IF(ABS((B163-B162)/B162)&gt;0.01, 1.25, 1), IF(AND(INDICATOR!R162="HEDGE", B163&lt;B162), IF(ABS((B163-B162)/B162)&gt;0.01, 1.25, 1), IF(AND(INDICATOR!R162="OPEN", B163&lt;B162), -ABS((B163-B162)/B162)*2, IF(AND(INDICATOR!R162="HEDGE", B163&gt;B162), -ABS((B163-B162)/B162)*2, IF(AND(INDICATOR!R162="MONITOR", B163&lt;&gt;B162), IF(ABS((B163-B162)/B162)&gt;0.01, 1, 0.75), 0))))))</f>
        <v>1.25</v>
      </c>
      <c r="AT162" s="70">
        <f t="shared" si="20"/>
        <v>162</v>
      </c>
    </row>
    <row r="163">
      <c r="A163" s="60">
        <v>45807.87047353009</v>
      </c>
      <c r="B163" s="61">
        <v>6541.0</v>
      </c>
      <c r="C163" s="61">
        <v>6568.0</v>
      </c>
      <c r="D163" s="61">
        <v>6168.0</v>
      </c>
      <c r="E163" s="61">
        <v>5143.0</v>
      </c>
      <c r="F163" s="61">
        <v>29229.0</v>
      </c>
      <c r="G163" s="51">
        <v>0.5109</v>
      </c>
      <c r="H163" s="62">
        <v>154136.0</v>
      </c>
      <c r="I163" s="61">
        <v>-25760.0</v>
      </c>
      <c r="J163" s="63">
        <f t="shared" si="1"/>
        <v>6651</v>
      </c>
      <c r="K163" s="63">
        <f t="shared" si="2"/>
        <v>6614.333333</v>
      </c>
      <c r="L163" s="63">
        <f t="shared" si="3"/>
        <v>6577.666667</v>
      </c>
      <c r="M163" s="63">
        <f t="shared" si="4"/>
        <v>6425.666667</v>
      </c>
      <c r="N163" s="63">
        <f t="shared" si="5"/>
        <v>6504.333333</v>
      </c>
      <c r="O163" s="63">
        <f t="shared" si="6"/>
        <v>6467.666667</v>
      </c>
      <c r="P163" s="63">
        <f t="shared" si="7"/>
        <v>6431</v>
      </c>
      <c r="Q163" s="63">
        <f t="shared" si="178"/>
        <v>6768.465077</v>
      </c>
      <c r="R163" s="31">
        <f t="shared" si="162"/>
        <v>6740.4037</v>
      </c>
      <c r="S163" s="31">
        <f t="shared" si="8"/>
        <v>28.06137639</v>
      </c>
      <c r="T163" s="63">
        <f t="shared" si="25"/>
        <v>138.6089046</v>
      </c>
      <c r="U163" s="64">
        <f t="shared" si="9"/>
        <v>49.13275517</v>
      </c>
      <c r="V163" s="65">
        <f t="shared" si="10"/>
        <v>7.790021198</v>
      </c>
      <c r="W163" s="64">
        <f t="shared" si="159"/>
        <v>398.2666667</v>
      </c>
      <c r="X163" s="66">
        <f t="shared" si="11"/>
        <v>0.3366630707</v>
      </c>
      <c r="Y163" s="63">
        <f t="shared" si="12"/>
        <v>340</v>
      </c>
      <c r="Z163" s="63">
        <f t="shared" si="13"/>
        <v>0</v>
      </c>
      <c r="AA163" s="65">
        <f t="shared" ref="AA163:AB163" si="195">SUM(Y150:Y163)/14</f>
        <v>105.2142857</v>
      </c>
      <c r="AB163" s="65">
        <f t="shared" si="195"/>
        <v>108.9285714</v>
      </c>
      <c r="AC163" s="64">
        <f t="shared" si="31"/>
        <v>0.9659016393</v>
      </c>
      <c r="AD163" s="64">
        <f t="shared" si="32"/>
        <v>49.13275517</v>
      </c>
      <c r="AE163" s="64">
        <f t="shared" si="28"/>
        <v>22.0188902</v>
      </c>
      <c r="AF163" s="65">
        <f t="shared" si="29"/>
        <v>7.790021198</v>
      </c>
      <c r="AG163" s="67" t="str">
        <f t="shared" si="14"/>
        <v>Bullish</v>
      </c>
      <c r="AH163" s="68">
        <f t="shared" si="24"/>
        <v>0.05482986615</v>
      </c>
      <c r="AI163" s="68">
        <f t="shared" si="15"/>
        <v>0.1759553868</v>
      </c>
      <c r="AJ163" s="63">
        <f t="shared" si="16"/>
        <v>400</v>
      </c>
      <c r="AK163" s="31">
        <f t="shared" si="150"/>
        <v>5793.085106</v>
      </c>
      <c r="AL163" s="31">
        <f t="shared" si="151"/>
        <v>6773.661127</v>
      </c>
      <c r="AM163" s="63">
        <f t="shared" si="171"/>
        <v>4823.343307</v>
      </c>
      <c r="AN163" s="31" t="str">
        <f t="shared" si="26"/>
        <v>#DIV/0!</v>
      </c>
      <c r="AO163" s="69" t="s">
        <v>46</v>
      </c>
      <c r="AP163" s="69">
        <v>3.0</v>
      </c>
      <c r="AQ163" s="69" t="s">
        <v>50</v>
      </c>
      <c r="AR163" s="69" t="s">
        <v>75</v>
      </c>
      <c r="AS163" s="37">
        <f>IF(OR(INDICATOR!R163="", ISBLANK(B163), ISBLANK(B164)), "", IF(AND(INDICATOR!R163="OPEN", B164&gt;B163), IF(ABS((B164-B163)/B163)&gt;0.01, 1.25, 1), IF(AND(INDICATOR!R163="HEDGE", B164&lt;B163), IF(ABS((B164-B163)/B163)&gt;0.01, 1.25, 1), IF(AND(INDICATOR!R163="OPEN", B164&lt;B163), -ABS((B164-B163)/B163)*2, IF(AND(INDICATOR!R163="HEDGE", B164&gt;B163), -ABS((B164-B163)/B163)*2, IF(AND(INDICATOR!R163="MONITOR", B164&lt;&gt;B163), IF(ABS((B164-B163)/B163)&gt;0.01, 1, 0.75), 0))))))</f>
        <v>1</v>
      </c>
      <c r="AT163" s="71">
        <f t="shared" si="20"/>
        <v>163</v>
      </c>
    </row>
    <row r="164">
      <c r="A164" s="49">
        <v>45810.87030549769</v>
      </c>
      <c r="B164" s="50">
        <v>6323.0</v>
      </c>
      <c r="C164" s="50">
        <v>6624.0</v>
      </c>
      <c r="D164" s="50">
        <v>6279.0</v>
      </c>
      <c r="E164" s="50">
        <v>2937.0</v>
      </c>
      <c r="F164" s="50">
        <v>28244.0</v>
      </c>
      <c r="G164" s="51">
        <v>0.5123</v>
      </c>
      <c r="H164" s="52">
        <v>154146.0</v>
      </c>
      <c r="I164" s="50">
        <v>-22890.0</v>
      </c>
      <c r="J164" s="53">
        <f t="shared" si="1"/>
        <v>6417.875</v>
      </c>
      <c r="K164" s="53">
        <f t="shared" si="2"/>
        <v>6386.25</v>
      </c>
      <c r="L164" s="53">
        <f t="shared" si="3"/>
        <v>6354.625</v>
      </c>
      <c r="M164" s="53">
        <f t="shared" si="4"/>
        <v>6408.666667</v>
      </c>
      <c r="N164" s="53">
        <f t="shared" si="5"/>
        <v>6291.375</v>
      </c>
      <c r="O164" s="53">
        <f t="shared" si="6"/>
        <v>6259.75</v>
      </c>
      <c r="P164" s="53">
        <f t="shared" si="7"/>
        <v>6228.125</v>
      </c>
      <c r="Q164" s="53">
        <f t="shared" si="178"/>
        <v>6699.931988</v>
      </c>
      <c r="R164" s="16">
        <f t="shared" si="162"/>
        <v>6709.484908</v>
      </c>
      <c r="S164" s="16">
        <f t="shared" si="8"/>
        <v>-9.552919715</v>
      </c>
      <c r="T164" s="53">
        <f t="shared" si="25"/>
        <v>108.9765397</v>
      </c>
      <c r="U164" s="54">
        <f t="shared" si="9"/>
        <v>44.85922177</v>
      </c>
      <c r="V164" s="55">
        <f t="shared" si="10"/>
        <v>7.700388963</v>
      </c>
      <c r="W164" s="54">
        <f t="shared" si="159"/>
        <v>392.6666667</v>
      </c>
      <c r="X164" s="56">
        <f t="shared" si="11"/>
        <v>0.3351493649</v>
      </c>
      <c r="Y164" s="53">
        <f t="shared" si="12"/>
        <v>0</v>
      </c>
      <c r="Z164" s="53">
        <f t="shared" si="13"/>
        <v>218</v>
      </c>
      <c r="AA164" s="55">
        <f t="shared" ref="AA164:AB164" si="196">SUM(Y151:Y164)/14</f>
        <v>101.2857143</v>
      </c>
      <c r="AB164" s="55">
        <f t="shared" si="196"/>
        <v>124.5</v>
      </c>
      <c r="AC164" s="54">
        <f t="shared" si="31"/>
        <v>0.8135398738</v>
      </c>
      <c r="AD164" s="54">
        <f t="shared" si="32"/>
        <v>44.85922177</v>
      </c>
      <c r="AE164" s="54">
        <f t="shared" si="28"/>
        <v>9.149940968</v>
      </c>
      <c r="AF164" s="55">
        <f t="shared" si="29"/>
        <v>7.700388963</v>
      </c>
      <c r="AG164" s="57" t="str">
        <f t="shared" si="14"/>
        <v>Bearish</v>
      </c>
      <c r="AH164" s="58">
        <f t="shared" si="24"/>
        <v>-0.03332823727</v>
      </c>
      <c r="AI164" s="58">
        <f t="shared" si="15"/>
        <v>0.1039866874</v>
      </c>
      <c r="AJ164" s="53">
        <f t="shared" si="16"/>
        <v>345</v>
      </c>
      <c r="AK164" s="16">
        <f t="shared" si="150"/>
        <v>5776.826087</v>
      </c>
      <c r="AL164" s="16">
        <f t="shared" si="151"/>
        <v>6742.607258</v>
      </c>
      <c r="AM164" s="53">
        <f t="shared" si="171"/>
        <v>4806.507664</v>
      </c>
      <c r="AN164" s="16" t="str">
        <f t="shared" si="26"/>
        <v>#DIV/0!</v>
      </c>
      <c r="AO164" s="59" t="s">
        <v>56</v>
      </c>
      <c r="AP164" s="59">
        <v>3.0</v>
      </c>
      <c r="AQ164" s="59" t="s">
        <v>47</v>
      </c>
      <c r="AR164" s="59" t="s">
        <v>76</v>
      </c>
      <c r="AS164" s="22">
        <f>IF(OR(INDICATOR!R164="", ISBLANK(B164), ISBLANK(B165)), "", IF(AND(INDICATOR!R164="OPEN", B165&gt;B164), IF(ABS((B165-B164)/B164)&gt;0.01, 1.25, 1), IF(AND(INDICATOR!R164="HEDGE", B165&lt;B164), IF(ABS((B165-B164)/B164)&gt;0.01, 1.25, 1), IF(AND(INDICATOR!R164="OPEN", B165&lt;B164), -ABS((B165-B164)/B164)*2, IF(AND(INDICATOR!R164="HEDGE", B165&gt;B164), -ABS((B165-B164)/B164)*2, IF(AND(INDICATOR!R164="MONITOR", B165&lt;&gt;B164), IF(ABS((B165-B164)/B164)&gt;0.01, 1, 0.75), 0))))))</f>
        <v>1.25</v>
      </c>
      <c r="AT164" s="70">
        <f t="shared" si="20"/>
        <v>164</v>
      </c>
    </row>
    <row r="165">
      <c r="A165" s="60">
        <v>45811.890726550926</v>
      </c>
      <c r="B165" s="61">
        <v>6474.0</v>
      </c>
      <c r="C165" s="61">
        <v>6535.0</v>
      </c>
      <c r="D165" s="61">
        <v>6286.0</v>
      </c>
      <c r="E165" s="61">
        <v>3025.0</v>
      </c>
      <c r="F165" s="61">
        <v>27879.0</v>
      </c>
      <c r="G165" s="51">
        <v>0.5447</v>
      </c>
      <c r="H165" s="62">
        <v>155254.0</v>
      </c>
      <c r="I165" s="61">
        <v>-22890.0</v>
      </c>
      <c r="J165" s="63">
        <f t="shared" si="1"/>
        <v>6542.475</v>
      </c>
      <c r="K165" s="63">
        <f t="shared" si="2"/>
        <v>6519.65</v>
      </c>
      <c r="L165" s="63">
        <f t="shared" si="3"/>
        <v>6496.825</v>
      </c>
      <c r="M165" s="63">
        <f t="shared" si="4"/>
        <v>6431.666667</v>
      </c>
      <c r="N165" s="63">
        <f t="shared" si="5"/>
        <v>6451.175</v>
      </c>
      <c r="O165" s="63">
        <f t="shared" si="6"/>
        <v>6428.35</v>
      </c>
      <c r="P165" s="63">
        <f t="shared" si="7"/>
        <v>6405.525</v>
      </c>
      <c r="Q165" s="63">
        <f t="shared" si="178"/>
        <v>6665.173221</v>
      </c>
      <c r="R165" s="31">
        <f t="shared" si="162"/>
        <v>6692.041581</v>
      </c>
      <c r="S165" s="31">
        <f t="shared" si="8"/>
        <v>-26.8683606</v>
      </c>
      <c r="T165" s="63">
        <f t="shared" si="25"/>
        <v>81.80755967</v>
      </c>
      <c r="U165" s="64">
        <f t="shared" si="9"/>
        <v>39.7094431</v>
      </c>
      <c r="V165" s="65">
        <f t="shared" si="10"/>
        <v>16.41086187</v>
      </c>
      <c r="W165" s="64">
        <f t="shared" si="159"/>
        <v>332.2</v>
      </c>
      <c r="X165" s="66">
        <f t="shared" si="11"/>
        <v>0.3327375991</v>
      </c>
      <c r="Y165" s="63">
        <f t="shared" si="12"/>
        <v>151</v>
      </c>
      <c r="Z165" s="63">
        <f t="shared" si="13"/>
        <v>0</v>
      </c>
      <c r="AA165" s="65">
        <f t="shared" ref="AA165:AB165" si="197">SUM(Y152:Y165)/14</f>
        <v>82</v>
      </c>
      <c r="AB165" s="65">
        <f t="shared" si="197"/>
        <v>124.5</v>
      </c>
      <c r="AC165" s="64">
        <f t="shared" si="31"/>
        <v>0.6586345382</v>
      </c>
      <c r="AD165" s="64">
        <f t="shared" si="32"/>
        <v>39.7094431</v>
      </c>
      <c r="AE165" s="64">
        <f t="shared" si="28"/>
        <v>18.06375443</v>
      </c>
      <c r="AF165" s="65">
        <f t="shared" si="29"/>
        <v>16.41086187</v>
      </c>
      <c r="AG165" s="67" t="str">
        <f t="shared" si="14"/>
        <v>Bullish</v>
      </c>
      <c r="AH165" s="68">
        <f t="shared" si="24"/>
        <v>0.02388106911</v>
      </c>
      <c r="AI165" s="68">
        <f t="shared" si="15"/>
        <v>0.1085046092</v>
      </c>
      <c r="AJ165" s="63">
        <f t="shared" si="16"/>
        <v>249</v>
      </c>
      <c r="AK165" s="31">
        <f t="shared" si="150"/>
        <v>5764.688889</v>
      </c>
      <c r="AL165" s="31">
        <f t="shared" si="151"/>
        <v>6727.162445</v>
      </c>
      <c r="AM165" s="63">
        <f t="shared" si="171"/>
        <v>4809.033704</v>
      </c>
      <c r="AN165" s="31" t="str">
        <f t="shared" si="26"/>
        <v>#DIV/0!</v>
      </c>
      <c r="AO165" s="69" t="s">
        <v>46</v>
      </c>
      <c r="AP165" s="69">
        <v>3.0</v>
      </c>
      <c r="AQ165" s="69" t="s">
        <v>50</v>
      </c>
      <c r="AR165" s="69" t="s">
        <v>77</v>
      </c>
      <c r="AS165" s="37">
        <f>IF(OR(INDICATOR!R165="", ISBLANK(B165), ISBLANK(B166)), "", IF(AND(INDICATOR!R165="OPEN", B166&gt;B165), IF(ABS((B166-B165)/B165)&gt;0.01, 1.25, 1), IF(AND(INDICATOR!R165="HEDGE", B166&lt;B165), IF(ABS((B166-B165)/B165)&gt;0.01, 1.25, 1), IF(AND(INDICATOR!R165="OPEN", B166&lt;B165), -ABS((B166-B165)/B165)*2, IF(AND(INDICATOR!R165="HEDGE", B166&gt;B165), -ABS((B166-B165)/B165)*2, IF(AND(INDICATOR!R165="MONITOR", B166&lt;&gt;B165), IF(ABS((B166-B165)/B165)&gt;0.01, 1, 0.75), 0))))))</f>
        <v>1</v>
      </c>
      <c r="AT165" s="71">
        <f t="shared" si="20"/>
        <v>165</v>
      </c>
    </row>
    <row r="166">
      <c r="A166" s="49">
        <v>45812.90306719908</v>
      </c>
      <c r="B166" s="50">
        <v>6547.0</v>
      </c>
      <c r="C166" s="50">
        <v>6600.0</v>
      </c>
      <c r="D166" s="50">
        <v>6303.0</v>
      </c>
      <c r="E166" s="50">
        <v>3537.0</v>
      </c>
      <c r="F166" s="50">
        <v>27787.0</v>
      </c>
      <c r="G166" s="51">
        <v>0.5454</v>
      </c>
      <c r="H166" s="52">
        <v>155944.0</v>
      </c>
      <c r="I166" s="50">
        <v>-22890.0</v>
      </c>
      <c r="J166" s="53">
        <f t="shared" si="1"/>
        <v>6628.675</v>
      </c>
      <c r="K166" s="53">
        <f t="shared" si="2"/>
        <v>6601.45</v>
      </c>
      <c r="L166" s="53">
        <f t="shared" si="3"/>
        <v>6574.225</v>
      </c>
      <c r="M166" s="53">
        <f t="shared" si="4"/>
        <v>6483.333333</v>
      </c>
      <c r="N166" s="53">
        <f t="shared" si="5"/>
        <v>6519.775</v>
      </c>
      <c r="O166" s="53">
        <f t="shared" si="6"/>
        <v>6492.55</v>
      </c>
      <c r="P166" s="53">
        <f t="shared" si="7"/>
        <v>6465.325</v>
      </c>
      <c r="Q166" s="53">
        <f t="shared" si="178"/>
        <v>6646.992725</v>
      </c>
      <c r="R166" s="16">
        <f t="shared" si="162"/>
        <v>6681.29776</v>
      </c>
      <c r="S166" s="16">
        <f t="shared" si="8"/>
        <v>-34.30503525</v>
      </c>
      <c r="T166" s="53">
        <f t="shared" si="25"/>
        <v>58.58504069</v>
      </c>
      <c r="U166" s="54">
        <f t="shared" si="9"/>
        <v>41.03518268</v>
      </c>
      <c r="V166" s="55">
        <f t="shared" si="10"/>
        <v>16.52892562</v>
      </c>
      <c r="W166" s="54">
        <f t="shared" si="159"/>
        <v>255.4</v>
      </c>
      <c r="X166" s="56">
        <f t="shared" si="11"/>
        <v>0.3299884064</v>
      </c>
      <c r="Y166" s="53">
        <f t="shared" si="12"/>
        <v>73</v>
      </c>
      <c r="Z166" s="53">
        <f t="shared" si="13"/>
        <v>0</v>
      </c>
      <c r="AA166" s="55">
        <f t="shared" ref="AA166:AB166" si="198">SUM(Y153:Y166)/14</f>
        <v>86.64285714</v>
      </c>
      <c r="AB166" s="55">
        <f t="shared" si="198"/>
        <v>124.5</v>
      </c>
      <c r="AC166" s="54">
        <f t="shared" si="31"/>
        <v>0.6959265634</v>
      </c>
      <c r="AD166" s="54">
        <f t="shared" si="32"/>
        <v>41.03518268</v>
      </c>
      <c r="AE166" s="54">
        <f t="shared" si="28"/>
        <v>22.37308146</v>
      </c>
      <c r="AF166" s="55">
        <f t="shared" si="29"/>
        <v>16.52892562</v>
      </c>
      <c r="AG166" s="57" t="str">
        <f t="shared" si="14"/>
        <v>Bullish</v>
      </c>
      <c r="AH166" s="58">
        <f t="shared" si="24"/>
        <v>0.01127587272</v>
      </c>
      <c r="AI166" s="58">
        <f t="shared" si="15"/>
        <v>0.1272897398</v>
      </c>
      <c r="AJ166" s="53">
        <f t="shared" si="16"/>
        <v>297</v>
      </c>
      <c r="AK166" s="16">
        <f t="shared" si="150"/>
        <v>5748.568182</v>
      </c>
      <c r="AL166" s="16">
        <f t="shared" si="151"/>
        <v>6697.583978</v>
      </c>
      <c r="AM166" s="53">
        <f t="shared" si="171"/>
        <v>4800.623125</v>
      </c>
      <c r="AN166" s="16" t="str">
        <f t="shared" si="26"/>
        <v>#DIV/0!</v>
      </c>
      <c r="AO166" s="59" t="s">
        <v>46</v>
      </c>
      <c r="AP166" s="59">
        <v>3.0</v>
      </c>
      <c r="AQ166" s="59" t="s">
        <v>50</v>
      </c>
      <c r="AR166" s="59" t="s">
        <v>78</v>
      </c>
      <c r="AS166" s="22">
        <f>IF(OR(INDICATOR!R166="", ISBLANK(B166), ISBLANK(B167)), "", IF(AND(INDICATOR!R166="OPEN", B167&gt;B166), IF(ABS((B167-B166)/B166)&gt;0.01, 1.25, 1), IF(AND(INDICATOR!R166="HEDGE", B167&lt;B166), IF(ABS((B167-B166)/B166)&gt;0.01, 1.25, 1), IF(AND(INDICATOR!R166="OPEN", B167&lt;B166), -ABS((B167-B166)/B166)*2, IF(AND(INDICATOR!R166="HEDGE", B167&gt;B166), -ABS((B167-B166)/B166)*2, IF(AND(INDICATOR!R166="MONITOR", B167&lt;&gt;B166), IF(ABS((B167-B166)/B166)&gt;0.01, 1, 0.75), 0))))))</f>
        <v>0.75</v>
      </c>
      <c r="AT166" s="70">
        <f t="shared" si="20"/>
        <v>166</v>
      </c>
    </row>
    <row r="167">
      <c r="A167" s="60">
        <v>45813.94254883102</v>
      </c>
      <c r="B167" s="61">
        <v>6612.0</v>
      </c>
      <c r="C167" s="61">
        <v>6657.0</v>
      </c>
      <c r="D167" s="61">
        <v>6459.0</v>
      </c>
      <c r="E167" s="61">
        <v>2583.0</v>
      </c>
      <c r="F167" s="61">
        <v>26540.0</v>
      </c>
      <c r="G167" s="51">
        <v>0.5437</v>
      </c>
      <c r="H167" s="62">
        <v>156280.0</v>
      </c>
      <c r="I167" s="61">
        <v>-22890.0</v>
      </c>
      <c r="J167" s="63">
        <f t="shared" si="1"/>
        <v>6666.45</v>
      </c>
      <c r="K167" s="63">
        <f t="shared" si="2"/>
        <v>6648.3</v>
      </c>
      <c r="L167" s="63">
        <f t="shared" si="3"/>
        <v>6630.15</v>
      </c>
      <c r="M167" s="63">
        <f t="shared" si="4"/>
        <v>6576</v>
      </c>
      <c r="N167" s="63">
        <f t="shared" si="5"/>
        <v>6593.85</v>
      </c>
      <c r="O167" s="63">
        <f t="shared" si="6"/>
        <v>6575.7</v>
      </c>
      <c r="P167" s="63">
        <f t="shared" si="7"/>
        <v>6557.55</v>
      </c>
      <c r="Q167" s="63">
        <f t="shared" si="178"/>
        <v>6641.609229</v>
      </c>
      <c r="R167" s="31">
        <f t="shared" si="162"/>
        <v>6676.164593</v>
      </c>
      <c r="S167" s="31">
        <f t="shared" si="8"/>
        <v>-34.55536399</v>
      </c>
      <c r="T167" s="63">
        <f t="shared" si="25"/>
        <v>39.95695975</v>
      </c>
      <c r="U167" s="64">
        <f t="shared" si="9"/>
        <v>36.77910773</v>
      </c>
      <c r="V167" s="65">
        <f t="shared" si="10"/>
        <v>22.21566312</v>
      </c>
      <c r="W167" s="64">
        <f t="shared" si="159"/>
        <v>283.8</v>
      </c>
      <c r="X167" s="66">
        <f t="shared" si="11"/>
        <v>0.3281046971</v>
      </c>
      <c r="Y167" s="63">
        <f t="shared" si="12"/>
        <v>65</v>
      </c>
      <c r="Z167" s="63">
        <f t="shared" si="13"/>
        <v>0</v>
      </c>
      <c r="AA167" s="65">
        <f t="shared" ref="AA167:AB167" si="199">SUM(Y154:Y167)/14</f>
        <v>72.42857143</v>
      </c>
      <c r="AB167" s="65">
        <f t="shared" si="199"/>
        <v>124.5</v>
      </c>
      <c r="AC167" s="64">
        <f t="shared" si="31"/>
        <v>0.5817555938</v>
      </c>
      <c r="AD167" s="64">
        <f t="shared" si="32"/>
        <v>36.77910773</v>
      </c>
      <c r="AE167" s="64">
        <f t="shared" si="28"/>
        <v>26.21015348</v>
      </c>
      <c r="AF167" s="65">
        <f t="shared" si="29"/>
        <v>22.21566312</v>
      </c>
      <c r="AG167" s="67" t="str">
        <f t="shared" si="14"/>
        <v>Bullish</v>
      </c>
      <c r="AH167" s="68">
        <f t="shared" si="24"/>
        <v>0.009928211395</v>
      </c>
      <c r="AI167" s="68">
        <f t="shared" si="15"/>
        <v>0.09732479277</v>
      </c>
      <c r="AJ167" s="63">
        <f t="shared" si="16"/>
        <v>198</v>
      </c>
      <c r="AK167" s="31">
        <f t="shared" si="150"/>
        <v>5730</v>
      </c>
      <c r="AL167" s="31">
        <f t="shared" si="151"/>
        <v>6657.844313</v>
      </c>
      <c r="AM167" s="63">
        <f t="shared" si="171"/>
        <v>4777.804399</v>
      </c>
      <c r="AN167" s="31" t="str">
        <f t="shared" si="26"/>
        <v>#DIV/0!</v>
      </c>
      <c r="AO167" s="69" t="s">
        <v>46</v>
      </c>
      <c r="AP167" s="69">
        <v>3.0</v>
      </c>
      <c r="AQ167" s="69" t="s">
        <v>50</v>
      </c>
      <c r="AR167" s="69" t="s">
        <v>79</v>
      </c>
      <c r="AS167" s="37">
        <f>IF(OR(INDICATOR!R167="", ISBLANK(B167), ISBLANK(B168)), "", IF(AND(INDICATOR!R167="OPEN", B168&gt;B167), IF(ABS((B168-B167)/B167)&gt;0.01, 1.25, 1), IF(AND(INDICATOR!R167="HEDGE", B168&lt;B167), IF(ABS((B168-B167)/B167)&gt;0.01, 1.25, 1), IF(AND(INDICATOR!R167="OPEN", B168&lt;B167), -ABS((B168-B167)/B167)*2, IF(AND(INDICATOR!R167="HEDGE", B168&gt;B167), -ABS((B168-B167)/B167)*2, IF(AND(INDICATOR!R167="MONITOR", B168&lt;&gt;B167), IF(ABS((B168-B167)/B167)&gt;0.01, 1, 0.75), 0))))))</f>
        <v>1</v>
      </c>
      <c r="AT167" s="71">
        <f t="shared" si="20"/>
        <v>167</v>
      </c>
    </row>
    <row r="168">
      <c r="A168" s="49">
        <v>45814.708959780095</v>
      </c>
      <c r="B168" s="50">
        <v>6431.0</v>
      </c>
      <c r="C168" s="50">
        <v>6475.0</v>
      </c>
      <c r="D168" s="50">
        <v>6352.0</v>
      </c>
      <c r="E168" s="50">
        <v>5439.0</v>
      </c>
      <c r="F168" s="50">
        <v>28084.0</v>
      </c>
      <c r="G168" s="51">
        <v>0.5485</v>
      </c>
      <c r="H168" s="52">
        <v>156280.0</v>
      </c>
      <c r="I168" s="50">
        <v>-22890.0</v>
      </c>
      <c r="J168" s="53">
        <f t="shared" si="1"/>
        <v>6464.825</v>
      </c>
      <c r="K168" s="53">
        <f t="shared" si="2"/>
        <v>6453.55</v>
      </c>
      <c r="L168" s="53">
        <f t="shared" si="3"/>
        <v>6442.275</v>
      </c>
      <c r="M168" s="53">
        <f t="shared" si="4"/>
        <v>6419.333333</v>
      </c>
      <c r="N168" s="53">
        <f t="shared" si="5"/>
        <v>6419.725</v>
      </c>
      <c r="O168" s="53">
        <f t="shared" si="6"/>
        <v>6408.45</v>
      </c>
      <c r="P168" s="53">
        <f t="shared" si="7"/>
        <v>6397.175</v>
      </c>
      <c r="Q168" s="53">
        <f t="shared" si="178"/>
        <v>6609.207809</v>
      </c>
      <c r="R168" s="16">
        <f t="shared" si="162"/>
        <v>6658.004253</v>
      </c>
      <c r="S168" s="53">
        <f t="shared" si="8"/>
        <v>-48.79644361</v>
      </c>
      <c r="T168" s="53">
        <f t="shared" si="25"/>
        <v>22.20627908</v>
      </c>
      <c r="U168" s="54">
        <f t="shared" si="9"/>
        <v>24.63768116</v>
      </c>
      <c r="V168" s="54">
        <f t="shared" si="10"/>
        <v>21.36953955</v>
      </c>
      <c r="W168" s="54">
        <f t="shared" si="159"/>
        <v>206.2666667</v>
      </c>
      <c r="X168" s="56">
        <f t="shared" si="11"/>
        <v>0.3259930192</v>
      </c>
      <c r="Y168" s="53">
        <f t="shared" si="12"/>
        <v>0</v>
      </c>
      <c r="Z168" s="53">
        <f t="shared" si="13"/>
        <v>181</v>
      </c>
      <c r="AA168" s="55">
        <f t="shared" ref="AA168:AB168" si="200">SUM(Y155:Y168)/14</f>
        <v>44.92857143</v>
      </c>
      <c r="AB168" s="55">
        <f t="shared" si="200"/>
        <v>137.4285714</v>
      </c>
      <c r="AC168" s="54">
        <f t="shared" si="31"/>
        <v>0.3269230769</v>
      </c>
      <c r="AD168" s="54">
        <f t="shared" si="32"/>
        <v>24.63768116</v>
      </c>
      <c r="AE168" s="54">
        <f t="shared" si="28"/>
        <v>15.52538371</v>
      </c>
      <c r="AF168" s="54">
        <f t="shared" si="29"/>
        <v>21.36953955</v>
      </c>
      <c r="AG168" s="57" t="str">
        <f t="shared" si="14"/>
        <v>Bullish</v>
      </c>
      <c r="AH168" s="58">
        <f t="shared" si="24"/>
        <v>-0.02737447066</v>
      </c>
      <c r="AI168" s="58">
        <f t="shared" si="15"/>
        <v>0.193668993</v>
      </c>
      <c r="AJ168" s="53">
        <f t="shared" si="16"/>
        <v>260</v>
      </c>
      <c r="AK168" s="53">
        <f t="shared" si="150"/>
        <v>5709</v>
      </c>
      <c r="AL168" s="53">
        <f t="shared" si="151"/>
        <v>6606.51912</v>
      </c>
      <c r="AM168" s="53">
        <f t="shared" si="171"/>
        <v>4745.424974</v>
      </c>
      <c r="AN168" s="16" t="str">
        <f t="shared" si="26"/>
        <v>#DIV/0!</v>
      </c>
      <c r="AO168" s="59" t="s">
        <v>46</v>
      </c>
      <c r="AP168" s="59">
        <v>2.0</v>
      </c>
      <c r="AQ168" s="59" t="s">
        <v>47</v>
      </c>
      <c r="AR168" s="59" t="s">
        <v>80</v>
      </c>
      <c r="AS168" s="22">
        <f>IF(OR(INDICATOR!R168="", ISBLANK(B168), ISBLANK(B169)), "", IF(AND(INDICATOR!R168="OPEN", B169&gt;B168), IF(ABS((B169-B168)/B168)&gt;0.01, 1.25, 1), IF(AND(INDICATOR!R168="HEDGE", B169&lt;B168), IF(ABS((B169-B168)/B168)&gt;0.01, 1.25, 1), IF(AND(INDICATOR!R168="OPEN", B169&lt;B168), -ABS((B169-B168)/B168)*2, IF(AND(INDICATOR!R168="HEDGE", B169&gt;B168), -ABS((B169-B168)/B168)*2, IF(AND(INDICATOR!R168="MONITOR", B169&lt;&gt;B168), IF(ABS((B169-B168)/B168)&gt;0.01, 1, 0.75), 0))))))</f>
        <v>1.25</v>
      </c>
      <c r="AT168" s="70">
        <f t="shared" si="20"/>
        <v>168</v>
      </c>
    </row>
    <row r="169">
      <c r="A169" s="60">
        <v>45814.86475075231</v>
      </c>
      <c r="B169" s="61">
        <v>6646.0</v>
      </c>
      <c r="C169" s="61">
        <v>6780.0</v>
      </c>
      <c r="D169" s="61">
        <v>6453.0</v>
      </c>
      <c r="E169" s="61">
        <v>6401.0</v>
      </c>
      <c r="F169" s="61">
        <v>28222.0</v>
      </c>
      <c r="G169" s="51">
        <v>0.5485</v>
      </c>
      <c r="H169" s="62">
        <v>156726.0</v>
      </c>
      <c r="I169" s="61">
        <v>-22890.0</v>
      </c>
      <c r="J169" s="63">
        <f t="shared" si="1"/>
        <v>6735.925</v>
      </c>
      <c r="K169" s="63">
        <f t="shared" si="2"/>
        <v>6705.95</v>
      </c>
      <c r="L169" s="63">
        <f t="shared" si="3"/>
        <v>6675.975</v>
      </c>
      <c r="M169" s="63">
        <f t="shared" si="4"/>
        <v>6626.333333</v>
      </c>
      <c r="N169" s="63">
        <f t="shared" si="5"/>
        <v>6616.025</v>
      </c>
      <c r="O169" s="63">
        <f t="shared" si="6"/>
        <v>6586.05</v>
      </c>
      <c r="P169" s="31">
        <f t="shared" si="7"/>
        <v>6556.075</v>
      </c>
      <c r="Q169" s="63">
        <f t="shared" si="178"/>
        <v>6614.868146</v>
      </c>
      <c r="R169" s="31">
        <f t="shared" si="162"/>
        <v>6657.115049</v>
      </c>
      <c r="S169" s="31">
        <f t="shared" si="8"/>
        <v>-42.24690264</v>
      </c>
      <c r="T169" s="63">
        <f t="shared" si="25"/>
        <v>9.315642736</v>
      </c>
      <c r="U169" s="64">
        <f t="shared" si="9"/>
        <v>31.32887899</v>
      </c>
      <c r="V169" s="65">
        <f t="shared" si="10"/>
        <v>23.48716624</v>
      </c>
      <c r="W169" s="64">
        <f t="shared" si="159"/>
        <v>271.8666667</v>
      </c>
      <c r="X169" s="66">
        <f t="shared" si="11"/>
        <v>0.3233062026</v>
      </c>
      <c r="Y169" s="63">
        <f t="shared" si="12"/>
        <v>215</v>
      </c>
      <c r="Z169" s="63">
        <f t="shared" si="13"/>
        <v>0</v>
      </c>
      <c r="AA169" s="65">
        <f t="shared" ref="AA169:AB169" si="201">SUM(Y156:Y169)/14</f>
        <v>60.28571429</v>
      </c>
      <c r="AB169" s="65">
        <f t="shared" si="201"/>
        <v>132.1428571</v>
      </c>
      <c r="AC169" s="64">
        <f t="shared" si="31"/>
        <v>0.4562162162</v>
      </c>
      <c r="AD169" s="64">
        <f t="shared" si="32"/>
        <v>31.32887899</v>
      </c>
      <c r="AE169" s="64">
        <f t="shared" si="28"/>
        <v>28.72596154</v>
      </c>
      <c r="AF169" s="65">
        <f t="shared" si="29"/>
        <v>23.48716624</v>
      </c>
      <c r="AG169" s="67" t="str">
        <f t="shared" si="14"/>
        <v>Bullish</v>
      </c>
      <c r="AH169" s="68">
        <f t="shared" si="24"/>
        <v>0.03343181465</v>
      </c>
      <c r="AI169" s="68">
        <f t="shared" si="15"/>
        <v>0.2268088725</v>
      </c>
      <c r="AJ169" s="63">
        <f t="shared" si="16"/>
        <v>349</v>
      </c>
      <c r="AK169" s="31">
        <f t="shared" si="150"/>
        <v>5691.390244</v>
      </c>
      <c r="AL169" s="31">
        <f t="shared" si="151"/>
        <v>6570.645902</v>
      </c>
      <c r="AM169" s="63">
        <f t="shared" si="171"/>
        <v>4730.584135</v>
      </c>
      <c r="AN169" s="31" t="str">
        <f t="shared" si="26"/>
        <v>#DIV/0!</v>
      </c>
      <c r="AO169" s="69" t="s">
        <v>56</v>
      </c>
      <c r="AP169" s="69">
        <v>4.0</v>
      </c>
      <c r="AQ169" s="69" t="s">
        <v>57</v>
      </c>
      <c r="AR169" s="69" t="s">
        <v>81</v>
      </c>
      <c r="AS169" s="37">
        <f>IF(OR(INDICATOR!R169="", ISBLANK(B169), ISBLANK(B170)), "", IF(AND(INDICATOR!R169="OPEN", B170&gt;B169), IF(ABS((B170-B169)/B169)&gt;0.01, 1.25, 1), IF(AND(INDICATOR!R169="HEDGE", B170&lt;B169), IF(ABS((B170-B169)/B169)&gt;0.01, 1.25, 1), IF(AND(INDICATOR!R169="OPEN", B170&lt;B169), -ABS((B170-B169)/B169)*2, IF(AND(INDICATOR!R169="HEDGE", B170&gt;B169), -ABS((B170-B169)/B169)*2, IF(AND(INDICATOR!R169="MONITOR", B170&lt;&gt;B169), IF(ABS((B170-B169)/B169)&gt;0.01, 1, 0.75), 0))))))</f>
        <v>0.75</v>
      </c>
      <c r="AT169" s="71">
        <f t="shared" si="20"/>
        <v>169</v>
      </c>
    </row>
    <row r="170">
      <c r="A170" s="49">
        <v>45817.86936871528</v>
      </c>
      <c r="B170" s="50">
        <v>6626.0</v>
      </c>
      <c r="C170" s="50">
        <v>6722.0</v>
      </c>
      <c r="D170" s="50">
        <v>6421.0</v>
      </c>
      <c r="E170" s="50">
        <v>4545.0</v>
      </c>
      <c r="F170" s="50">
        <v>28950.0</v>
      </c>
      <c r="G170" s="51">
        <v>0.5623</v>
      </c>
      <c r="H170" s="52">
        <v>158176.0</v>
      </c>
      <c r="I170" s="50">
        <v>-22583.0</v>
      </c>
      <c r="J170" s="53">
        <f t="shared" si="1"/>
        <v>6708.775</v>
      </c>
      <c r="K170" s="53">
        <f t="shared" si="2"/>
        <v>6681.183333</v>
      </c>
      <c r="L170" s="53">
        <f t="shared" si="3"/>
        <v>6653.591667</v>
      </c>
      <c r="M170" s="53">
        <f t="shared" si="4"/>
        <v>6589.666667</v>
      </c>
      <c r="N170" s="53">
        <f t="shared" si="5"/>
        <v>6598.408333</v>
      </c>
      <c r="O170" s="53">
        <f t="shared" si="6"/>
        <v>6570.816667</v>
      </c>
      <c r="P170" s="16">
        <f t="shared" si="7"/>
        <v>6543.225</v>
      </c>
      <c r="Q170" s="53">
        <f t="shared" si="178"/>
        <v>6616.580739</v>
      </c>
      <c r="R170" s="16">
        <f t="shared" si="162"/>
        <v>6654.81023</v>
      </c>
      <c r="S170" s="16">
        <f t="shared" si="8"/>
        <v>-38.22949132</v>
      </c>
      <c r="T170" s="53">
        <f t="shared" si="25"/>
        <v>-0.1933840745</v>
      </c>
      <c r="U170" s="54">
        <f t="shared" si="9"/>
        <v>31.23612139</v>
      </c>
      <c r="V170" s="55">
        <f t="shared" si="10"/>
        <v>23.9251279</v>
      </c>
      <c r="W170" s="54">
        <f t="shared" si="159"/>
        <v>342.6</v>
      </c>
      <c r="X170" s="56">
        <f t="shared" si="11"/>
        <v>0.3172363673</v>
      </c>
      <c r="Y170" s="53">
        <f t="shared" si="12"/>
        <v>0</v>
      </c>
      <c r="Z170" s="53">
        <f t="shared" si="13"/>
        <v>20</v>
      </c>
      <c r="AA170" s="55">
        <f t="shared" ref="AA170:AB170" si="202">SUM(Y157:Y170)/14</f>
        <v>60.28571429</v>
      </c>
      <c r="AB170" s="55">
        <f t="shared" si="202"/>
        <v>132.7142857</v>
      </c>
      <c r="AC170" s="54">
        <f t="shared" si="31"/>
        <v>0.4542518837</v>
      </c>
      <c r="AD170" s="54">
        <f t="shared" si="32"/>
        <v>31.23612139</v>
      </c>
      <c r="AE170" s="54">
        <f t="shared" si="28"/>
        <v>27.52403846</v>
      </c>
      <c r="AF170" s="55">
        <f t="shared" si="29"/>
        <v>23.9251279</v>
      </c>
      <c r="AG170" s="57" t="str">
        <f t="shared" si="14"/>
        <v>Bullish</v>
      </c>
      <c r="AH170" s="58">
        <f t="shared" si="24"/>
        <v>-0.00300932892</v>
      </c>
      <c r="AI170" s="58">
        <f t="shared" si="15"/>
        <v>0.1569948187</v>
      </c>
      <c r="AJ170" s="53">
        <f t="shared" si="16"/>
        <v>301</v>
      </c>
      <c r="AK170" s="16">
        <f t="shared" si="150"/>
        <v>5667.525</v>
      </c>
      <c r="AL170" s="16">
        <f t="shared" si="151"/>
        <v>6503.594134</v>
      </c>
      <c r="AM170" s="53">
        <f t="shared" si="171"/>
        <v>4705.649092</v>
      </c>
      <c r="AN170" s="16" t="str">
        <f t="shared" si="26"/>
        <v>#DIV/0!</v>
      </c>
      <c r="AO170" s="59" t="s">
        <v>56</v>
      </c>
      <c r="AP170" s="59">
        <v>4.0</v>
      </c>
      <c r="AQ170" s="59" t="s">
        <v>47</v>
      </c>
      <c r="AR170" s="59" t="s">
        <v>82</v>
      </c>
      <c r="AS170" s="22">
        <f>IF(OR(INDICATOR!R170="", ISBLANK(B170), ISBLANK(B171)), "", IF(AND(INDICATOR!R170="OPEN", B171&gt;B170), IF(ABS((B171-B170)/B170)&gt;0.01, 1.25, 1), IF(AND(INDICATOR!R170="HEDGE", B171&lt;B170), IF(ABS((B171-B170)/B170)&gt;0.01, 1.25, 1), IF(AND(INDICATOR!R170="OPEN", B171&lt;B170), -ABS((B171-B170)/B170)*2, IF(AND(INDICATOR!R170="HEDGE", B171&gt;B170), -ABS((B171-B170)/B170)*2, IF(AND(INDICATOR!R170="MONITOR", B171&lt;&gt;B170), IF(ABS((B171-B170)/B170)&gt;0.01, 1, 0.75), 0))))))</f>
        <v>1</v>
      </c>
      <c r="AT170" s="70">
        <f t="shared" si="20"/>
        <v>170</v>
      </c>
    </row>
    <row r="171">
      <c r="A171" s="60">
        <v>45818.90330693287</v>
      </c>
      <c r="B171" s="61">
        <v>6404.0</v>
      </c>
      <c r="C171" s="61">
        <v>6690.0</v>
      </c>
      <c r="D171" s="61">
        <v>6372.0</v>
      </c>
      <c r="E171" s="61">
        <v>6053.0</v>
      </c>
      <c r="F171" s="61">
        <v>29575.0</v>
      </c>
      <c r="G171" s="51">
        <v>0.5785</v>
      </c>
      <c r="H171" s="62">
        <v>157955.0</v>
      </c>
      <c r="I171" s="61">
        <v>-22583.0</v>
      </c>
      <c r="J171" s="63">
        <f t="shared" si="1"/>
        <v>6491.45</v>
      </c>
      <c r="K171" s="63">
        <f t="shared" si="2"/>
        <v>6462.3</v>
      </c>
      <c r="L171" s="63">
        <f t="shared" si="3"/>
        <v>6433.15</v>
      </c>
      <c r="M171" s="63">
        <f t="shared" si="4"/>
        <v>6488.666667</v>
      </c>
      <c r="N171" s="63">
        <f t="shared" si="5"/>
        <v>6374.85</v>
      </c>
      <c r="O171" s="63">
        <f t="shared" si="6"/>
        <v>6345.7</v>
      </c>
      <c r="P171" s="31">
        <f t="shared" si="7"/>
        <v>6316.55</v>
      </c>
      <c r="Q171" s="63">
        <f t="shared" si="178"/>
        <v>6583.87601</v>
      </c>
      <c r="R171" s="31">
        <f t="shared" si="162"/>
        <v>6636.231695</v>
      </c>
      <c r="S171" s="31">
        <f t="shared" si="8"/>
        <v>-52.35568482</v>
      </c>
      <c r="T171" s="63">
        <f t="shared" si="25"/>
        <v>-10.62584422</v>
      </c>
      <c r="U171" s="64">
        <f t="shared" si="9"/>
        <v>30.8366825</v>
      </c>
      <c r="V171" s="65">
        <f t="shared" si="10"/>
        <v>23.82526882</v>
      </c>
      <c r="W171" s="64">
        <f t="shared" si="159"/>
        <v>303.2666667</v>
      </c>
      <c r="X171" s="66">
        <f t="shared" si="11"/>
        <v>0.3127232884</v>
      </c>
      <c r="Y171" s="63">
        <f t="shared" si="12"/>
        <v>0</v>
      </c>
      <c r="Z171" s="63">
        <f t="shared" si="13"/>
        <v>222</v>
      </c>
      <c r="AA171" s="65">
        <f t="shared" ref="AA171:AB171" si="203">SUM(Y158:Y171)/14</f>
        <v>60.28571429</v>
      </c>
      <c r="AB171" s="65">
        <f t="shared" si="203"/>
        <v>135.2142857</v>
      </c>
      <c r="AC171" s="64">
        <f t="shared" si="31"/>
        <v>0.4458531432</v>
      </c>
      <c r="AD171" s="64">
        <f t="shared" si="32"/>
        <v>30.8366825</v>
      </c>
      <c r="AE171" s="64">
        <f t="shared" si="28"/>
        <v>15.22580645</v>
      </c>
      <c r="AF171" s="65">
        <f t="shared" si="29"/>
        <v>23.82526882</v>
      </c>
      <c r="AG171" s="67" t="str">
        <f t="shared" si="14"/>
        <v>Bearish</v>
      </c>
      <c r="AH171" s="68">
        <f t="shared" si="24"/>
        <v>-0.0335043767</v>
      </c>
      <c r="AI171" s="68">
        <f t="shared" si="15"/>
        <v>0.2046661031</v>
      </c>
      <c r="AJ171" s="63">
        <f t="shared" si="16"/>
        <v>318</v>
      </c>
      <c r="AK171" s="31">
        <f t="shared" si="150"/>
        <v>5642.948718</v>
      </c>
      <c r="AL171" s="31">
        <f t="shared" si="151"/>
        <v>6430.537436</v>
      </c>
      <c r="AM171" s="63">
        <f t="shared" si="171"/>
        <v>4665.855957</v>
      </c>
      <c r="AN171" s="31" t="str">
        <f t="shared" si="26"/>
        <v>#DIV/0!</v>
      </c>
      <c r="AO171" s="69" t="s">
        <v>56</v>
      </c>
      <c r="AP171" s="69">
        <v>4.0</v>
      </c>
      <c r="AQ171" s="69" t="s">
        <v>47</v>
      </c>
      <c r="AR171" s="69" t="s">
        <v>83</v>
      </c>
      <c r="AS171" s="37">
        <f>IF(OR(INDICATOR!R171="", ISBLANK(B171), ISBLANK(B172)), "", IF(AND(INDICATOR!R171="OPEN", B172&gt;B171), IF(ABS((B172-B171)/B171)&gt;0.01, 1.25, 1), IF(AND(INDICATOR!R171="HEDGE", B172&lt;B171), IF(ABS((B172-B171)/B171)&gt;0.01, 1.25, 1), IF(AND(INDICATOR!R171="OPEN", B172&lt;B171), -ABS((B172-B171)/B171)*2, IF(AND(INDICATOR!R171="HEDGE", B172&gt;B171), -ABS((B172-B171)/B171)*2, IF(AND(INDICATOR!R171="MONITOR", B172&lt;&gt;B171), IF(ABS((B172-B171)/B171)&gt;0.01, 1, 0.75), 0))))))</f>
        <v>-0.01717676452</v>
      </c>
      <c r="AT171" s="71">
        <f t="shared" si="20"/>
        <v>171</v>
      </c>
    </row>
    <row r="172">
      <c r="A172" s="49">
        <v>45819.90852370371</v>
      </c>
      <c r="B172" s="50">
        <v>6349.0</v>
      </c>
      <c r="C172" s="50">
        <v>6435.0</v>
      </c>
      <c r="D172" s="50">
        <v>6261.0</v>
      </c>
      <c r="E172" s="50">
        <v>6646.0</v>
      </c>
      <c r="F172" s="50">
        <v>30031.0</v>
      </c>
      <c r="G172" s="51">
        <v>0.5684</v>
      </c>
      <c r="H172" s="52">
        <v>158856.0</v>
      </c>
      <c r="I172" s="50">
        <v>-22583.0</v>
      </c>
      <c r="J172" s="53">
        <f t="shared" si="1"/>
        <v>6396.85</v>
      </c>
      <c r="K172" s="53">
        <f t="shared" si="2"/>
        <v>6380.9</v>
      </c>
      <c r="L172" s="53">
        <f t="shared" si="3"/>
        <v>6364.95</v>
      </c>
      <c r="M172" s="53">
        <f t="shared" si="4"/>
        <v>6348.333333</v>
      </c>
      <c r="N172" s="53">
        <f t="shared" si="5"/>
        <v>6333.05</v>
      </c>
      <c r="O172" s="53">
        <f t="shared" si="6"/>
        <v>6317.1</v>
      </c>
      <c r="P172" s="16">
        <f t="shared" si="7"/>
        <v>6301.15</v>
      </c>
      <c r="Q172" s="53">
        <f t="shared" si="178"/>
        <v>6547.741239</v>
      </c>
      <c r="R172" s="16">
        <f t="shared" si="162"/>
        <v>6614.955273</v>
      </c>
      <c r="S172" s="16">
        <f t="shared" si="8"/>
        <v>-67.21403375</v>
      </c>
      <c r="T172" s="53">
        <f t="shared" si="25"/>
        <v>-21.94348213</v>
      </c>
      <c r="U172" s="54">
        <f t="shared" si="9"/>
        <v>34.61853979</v>
      </c>
      <c r="V172" s="55">
        <f t="shared" si="10"/>
        <v>18.94880604</v>
      </c>
      <c r="W172" s="54">
        <f t="shared" si="159"/>
        <v>298.8</v>
      </c>
      <c r="X172" s="56">
        <f t="shared" si="11"/>
        <v>0.3111183915</v>
      </c>
      <c r="Y172" s="53">
        <f t="shared" si="12"/>
        <v>0</v>
      </c>
      <c r="Z172" s="53">
        <f t="shared" si="13"/>
        <v>55</v>
      </c>
      <c r="AA172" s="55">
        <f t="shared" ref="AA172:AB172" si="204">SUM(Y159:Y172)/14</f>
        <v>60.28571429</v>
      </c>
      <c r="AB172" s="55">
        <f t="shared" si="204"/>
        <v>113.8571429</v>
      </c>
      <c r="AC172" s="54">
        <f t="shared" si="31"/>
        <v>0.5294855709</v>
      </c>
      <c r="AD172" s="54">
        <f t="shared" si="32"/>
        <v>34.61853979</v>
      </c>
      <c r="AE172" s="54">
        <f t="shared" si="28"/>
        <v>14.09657321</v>
      </c>
      <c r="AF172" s="55">
        <f t="shared" si="29"/>
        <v>18.94880604</v>
      </c>
      <c r="AG172" s="57" t="str">
        <f t="shared" si="14"/>
        <v>Bullish</v>
      </c>
      <c r="AH172" s="58">
        <f t="shared" si="24"/>
        <v>-0.008588382261</v>
      </c>
      <c r="AI172" s="58">
        <f t="shared" si="15"/>
        <v>0.2213046519</v>
      </c>
      <c r="AJ172" s="53">
        <f t="shared" si="16"/>
        <v>174</v>
      </c>
      <c r="AK172" s="16">
        <f t="shared" si="150"/>
        <v>5622.921053</v>
      </c>
      <c r="AL172" s="16">
        <f t="shared" si="151"/>
        <v>6380.579826</v>
      </c>
      <c r="AM172" s="53">
        <f t="shared" si="171"/>
        <v>4631.185673</v>
      </c>
      <c r="AN172" s="16" t="str">
        <f t="shared" si="26"/>
        <v>#DIV/0!</v>
      </c>
      <c r="AO172" s="59" t="s">
        <v>56</v>
      </c>
      <c r="AP172" s="59">
        <v>4.0</v>
      </c>
      <c r="AQ172" s="59" t="s">
        <v>57</v>
      </c>
      <c r="AR172" s="59" t="s">
        <v>84</v>
      </c>
      <c r="AS172" s="22">
        <f>IF(OR(INDICATOR!R172="", ISBLANK(B172), ISBLANK(B173)), "", IF(AND(INDICATOR!R172="OPEN", B173&gt;B172), IF(ABS((B173-B172)/B172)&gt;0.01, 1.25, 1), IF(AND(INDICATOR!R172="HEDGE", B173&lt;B172), IF(ABS((B173-B172)/B172)&gt;0.01, 1.25, 1), IF(AND(INDICATOR!R172="OPEN", B173&lt;B172), -ABS((B173-B172)/B172)*2, IF(AND(INDICATOR!R172="HEDGE", B173&gt;B172), -ABS((B173-B172)/B172)*2, IF(AND(INDICATOR!R172="MONITOR", B173&lt;&gt;B172), IF(ABS((B173-B172)/B172)&gt;0.01, 1, 0.75), 0))))))</f>
        <v>1</v>
      </c>
      <c r="AT172" s="70">
        <f t="shared" si="20"/>
        <v>172</v>
      </c>
    </row>
    <row r="173">
      <c r="A173" s="60">
        <v>45820.94016420138</v>
      </c>
      <c r="B173" s="61">
        <v>6367.0</v>
      </c>
      <c r="C173" s="61">
        <v>6412.0</v>
      </c>
      <c r="D173" s="61">
        <v>6280.0</v>
      </c>
      <c r="E173" s="61">
        <v>4919.0</v>
      </c>
      <c r="F173" s="61">
        <v>30422.0</v>
      </c>
      <c r="G173" s="51">
        <v>0.5589</v>
      </c>
      <c r="H173" s="62">
        <v>158726.0</v>
      </c>
      <c r="I173" s="61">
        <v>-22583.0</v>
      </c>
      <c r="J173" s="63">
        <f t="shared" si="1"/>
        <v>6403.3</v>
      </c>
      <c r="K173" s="63">
        <f t="shared" si="2"/>
        <v>6391.2</v>
      </c>
      <c r="L173" s="63">
        <f t="shared" si="3"/>
        <v>6379.1</v>
      </c>
      <c r="M173" s="63">
        <f t="shared" si="4"/>
        <v>6353</v>
      </c>
      <c r="N173" s="63">
        <f t="shared" si="5"/>
        <v>6354.9</v>
      </c>
      <c r="O173" s="63">
        <f t="shared" si="6"/>
        <v>6342.8</v>
      </c>
      <c r="P173" s="31">
        <f t="shared" si="7"/>
        <v>6330.7</v>
      </c>
      <c r="Q173" s="63">
        <f t="shared" si="178"/>
        <v>6519.934895</v>
      </c>
      <c r="R173" s="31">
        <f t="shared" si="162"/>
        <v>6596.588216</v>
      </c>
      <c r="S173" s="31">
        <f t="shared" si="8"/>
        <v>-76.65332099</v>
      </c>
      <c r="T173" s="63">
        <f t="shared" si="25"/>
        <v>-32.8854499</v>
      </c>
      <c r="U173" s="64">
        <f t="shared" si="9"/>
        <v>43.07846077</v>
      </c>
      <c r="V173" s="65">
        <f t="shared" si="10"/>
        <v>16.18934254</v>
      </c>
      <c r="W173" s="64">
        <f t="shared" si="159"/>
        <v>168.4</v>
      </c>
      <c r="X173" s="66">
        <f t="shared" si="11"/>
        <v>0.3037088044</v>
      </c>
      <c r="Y173" s="63">
        <f t="shared" si="12"/>
        <v>18</v>
      </c>
      <c r="Z173" s="63">
        <f t="shared" si="13"/>
        <v>0</v>
      </c>
      <c r="AA173" s="65">
        <f t="shared" ref="AA173:AB173" si="205">SUM(Y160:Y173)/14</f>
        <v>61.57142857</v>
      </c>
      <c r="AB173" s="65">
        <f t="shared" si="205"/>
        <v>81.35714286</v>
      </c>
      <c r="AC173" s="64">
        <f t="shared" si="31"/>
        <v>0.7568042142</v>
      </c>
      <c r="AD173" s="64">
        <f t="shared" si="32"/>
        <v>43.07846077</v>
      </c>
      <c r="AE173" s="64">
        <f t="shared" si="28"/>
        <v>19.24564797</v>
      </c>
      <c r="AF173" s="65">
        <f t="shared" si="29"/>
        <v>16.18934254</v>
      </c>
      <c r="AG173" s="67" t="str">
        <f t="shared" si="14"/>
        <v>Bullish</v>
      </c>
      <c r="AH173" s="68">
        <f t="shared" si="24"/>
        <v>0.00283509214</v>
      </c>
      <c r="AI173" s="68">
        <f t="shared" si="15"/>
        <v>0.1616921964</v>
      </c>
      <c r="AJ173" s="63">
        <f t="shared" si="16"/>
        <v>132</v>
      </c>
      <c r="AK173" s="31">
        <f t="shared" si="150"/>
        <v>5603.297297</v>
      </c>
      <c r="AL173" s="31">
        <f t="shared" si="151"/>
        <v>6332.013735</v>
      </c>
      <c r="AM173" s="63">
        <f t="shared" si="171"/>
        <v>4630.243012</v>
      </c>
      <c r="AN173" s="31" t="str">
        <f t="shared" si="26"/>
        <v>#DIV/0!</v>
      </c>
      <c r="AO173" s="69" t="s">
        <v>56</v>
      </c>
      <c r="AP173" s="69">
        <v>3.0</v>
      </c>
      <c r="AQ173" s="69" t="s">
        <v>50</v>
      </c>
      <c r="AR173" s="69" t="s">
        <v>85</v>
      </c>
      <c r="AS173" s="37">
        <f>IF(OR(INDICATOR!R173="", ISBLANK(B173), ISBLANK(B174)), "", IF(AND(INDICATOR!R173="OPEN", B174&gt;B173), IF(ABS((B174-B173)/B173)&gt;0.01, 1.25, 1), IF(AND(INDICATOR!R173="HEDGE", B174&lt;B173), IF(ABS((B174-B173)/B173)&gt;0.01, 1.25, 1), IF(AND(INDICATOR!R173="OPEN", B174&lt;B173), -ABS((B174-B173)/B173)*2, IF(AND(INDICATOR!R173="HEDGE", B174&gt;B173), -ABS((B174-B173)/B173)*2, IF(AND(INDICATOR!R173="MONITOR", B174&lt;&gt;B173), IF(ABS((B174-B173)/B173)&gt;0.01, 1, 0.75), 0))))))</f>
        <v>1</v>
      </c>
      <c r="AT173" s="71">
        <f t="shared" si="20"/>
        <v>173</v>
      </c>
    </row>
    <row r="174">
      <c r="A174" s="49">
        <v>45821.937386805555</v>
      </c>
      <c r="B174" s="50">
        <v>6228.0</v>
      </c>
      <c r="C174" s="50">
        <v>6392.0</v>
      </c>
      <c r="D174" s="50">
        <v>6219.0</v>
      </c>
      <c r="E174" s="50">
        <v>4033.0</v>
      </c>
      <c r="F174" s="50">
        <v>30839.0</v>
      </c>
      <c r="G174" s="51">
        <v>0.536</v>
      </c>
      <c r="H174" s="52">
        <v>159298.0</v>
      </c>
      <c r="I174" s="50">
        <v>-23831.0</v>
      </c>
      <c r="J174" s="53">
        <f t="shared" si="1"/>
        <v>6275.575</v>
      </c>
      <c r="K174" s="53">
        <f t="shared" si="2"/>
        <v>6259.716667</v>
      </c>
      <c r="L174" s="53">
        <f t="shared" si="3"/>
        <v>6243.858333</v>
      </c>
      <c r="M174" s="53">
        <f t="shared" si="4"/>
        <v>6279.666667</v>
      </c>
      <c r="N174" s="53">
        <f t="shared" si="5"/>
        <v>6212.141667</v>
      </c>
      <c r="O174" s="53">
        <f t="shared" si="6"/>
        <v>6196.283333</v>
      </c>
      <c r="P174" s="16">
        <f t="shared" si="7"/>
        <v>6180.425</v>
      </c>
      <c r="Q174" s="53">
        <f t="shared" si="178"/>
        <v>6475.021834</v>
      </c>
      <c r="R174" s="16">
        <f t="shared" si="162"/>
        <v>6569.285385</v>
      </c>
      <c r="S174" s="16">
        <f t="shared" si="8"/>
        <v>-94.26355092</v>
      </c>
      <c r="T174" s="53">
        <f t="shared" si="25"/>
        <v>-45.1610701</v>
      </c>
      <c r="U174" s="54">
        <f t="shared" si="9"/>
        <v>41.88532556</v>
      </c>
      <c r="V174" s="55">
        <f t="shared" si="10"/>
        <v>14.26368003</v>
      </c>
      <c r="W174" s="54">
        <f t="shared" si="159"/>
        <v>137.4666667</v>
      </c>
      <c r="X174" s="56">
        <f t="shared" si="11"/>
        <v>0.2815966718</v>
      </c>
      <c r="Y174" s="53">
        <f t="shared" si="12"/>
        <v>0</v>
      </c>
      <c r="Z174" s="53">
        <f t="shared" si="13"/>
        <v>139</v>
      </c>
      <c r="AA174" s="55">
        <f t="shared" ref="AA174:AB174" si="206">SUM(Y161:Y174)/14</f>
        <v>61.57142857</v>
      </c>
      <c r="AB174" s="55">
        <f t="shared" si="206"/>
        <v>85.42857143</v>
      </c>
      <c r="AC174" s="54">
        <f t="shared" si="31"/>
        <v>0.720735786</v>
      </c>
      <c r="AD174" s="54">
        <f t="shared" si="32"/>
        <v>41.88532556</v>
      </c>
      <c r="AE174" s="54">
        <f t="shared" si="28"/>
        <v>9.448818898</v>
      </c>
      <c r="AF174" s="55">
        <f t="shared" si="29"/>
        <v>14.26368003</v>
      </c>
      <c r="AG174" s="57" t="str">
        <f t="shared" si="14"/>
        <v>Bearish</v>
      </c>
      <c r="AH174" s="58">
        <f t="shared" si="24"/>
        <v>-0.02183131773</v>
      </c>
      <c r="AI174" s="58">
        <f t="shared" si="15"/>
        <v>0.1307759655</v>
      </c>
      <c r="AJ174" s="53">
        <f t="shared" si="16"/>
        <v>173</v>
      </c>
      <c r="AK174" s="16">
        <f t="shared" si="150"/>
        <v>5582.083333</v>
      </c>
      <c r="AL174" s="16">
        <f t="shared" si="151"/>
        <v>6274.307025</v>
      </c>
      <c r="AM174" s="53">
        <f t="shared" si="171"/>
        <v>4702.410936</v>
      </c>
      <c r="AN174" s="16" t="str">
        <f t="shared" si="26"/>
        <v>#DIV/0!</v>
      </c>
      <c r="AO174" s="59" t="s">
        <v>56</v>
      </c>
      <c r="AP174" s="59">
        <v>4.0</v>
      </c>
      <c r="AQ174" s="59" t="s">
        <v>47</v>
      </c>
      <c r="AR174" s="59" t="s">
        <v>86</v>
      </c>
      <c r="AS174" s="22">
        <f>IF(OR(INDICATOR!R174="", ISBLANK(B174), ISBLANK(B175)), "", IF(AND(INDICATOR!R174="OPEN", B175&gt;B174), IF(ABS((B175-B174)/B174)&gt;0.01, 1.25, 1), IF(AND(INDICATOR!R174="HEDGE", B175&lt;B174), IF(ABS((B175-B174)/B174)&gt;0.01, 1.25, 1), IF(AND(INDICATOR!R174="OPEN", B175&lt;B174), -ABS((B175-B174)/B174)*2, IF(AND(INDICATOR!R174="HEDGE", B175&gt;B174), -ABS((B175-B174)/B174)*2, IF(AND(INDICATOR!R174="MONITOR", B175&lt;&gt;B174), IF(ABS((B175-B174)/B174)&gt;0.01, 1, 0.75), 0))))))</f>
        <v>1.25</v>
      </c>
      <c r="AT174" s="70">
        <f t="shared" si="20"/>
        <v>174</v>
      </c>
    </row>
    <row r="175">
      <c r="A175" s="60">
        <v>45824.87776164352</v>
      </c>
      <c r="B175" s="61">
        <v>6338.0</v>
      </c>
      <c r="C175" s="61">
        <v>6406.0</v>
      </c>
      <c r="D175" s="61">
        <v>6158.0</v>
      </c>
      <c r="E175" s="61">
        <v>6536.0</v>
      </c>
      <c r="F175" s="61">
        <v>31146.0</v>
      </c>
      <c r="G175" s="51">
        <v>0.5209</v>
      </c>
      <c r="H175" s="62">
        <v>161498.0</v>
      </c>
      <c r="I175" s="61">
        <v>-23831.0</v>
      </c>
      <c r="J175" s="63">
        <f t="shared" si="1"/>
        <v>6406.2</v>
      </c>
      <c r="K175" s="63">
        <f t="shared" si="2"/>
        <v>6383.466667</v>
      </c>
      <c r="L175" s="63">
        <f t="shared" si="3"/>
        <v>6360.733333</v>
      </c>
      <c r="M175" s="63">
        <f t="shared" si="4"/>
        <v>6300.666667</v>
      </c>
      <c r="N175" s="63">
        <f t="shared" si="5"/>
        <v>6315.266667</v>
      </c>
      <c r="O175" s="63">
        <f t="shared" si="6"/>
        <v>6292.533333</v>
      </c>
      <c r="P175" s="31">
        <f t="shared" si="7"/>
        <v>6269.8</v>
      </c>
      <c r="Q175" s="63">
        <f t="shared" si="178"/>
        <v>6453.941552</v>
      </c>
      <c r="R175" s="31">
        <f t="shared" si="162"/>
        <v>6552.153134</v>
      </c>
      <c r="S175" s="31">
        <f t="shared" si="8"/>
        <v>-98.21158234</v>
      </c>
      <c r="T175" s="63">
        <f t="shared" si="25"/>
        <v>-55.77117255</v>
      </c>
      <c r="U175" s="64">
        <f t="shared" si="9"/>
        <v>46.02272727</v>
      </c>
      <c r="V175" s="65">
        <f t="shared" si="10"/>
        <v>18.82408155</v>
      </c>
      <c r="W175" s="64">
        <f t="shared" si="159"/>
        <v>183</v>
      </c>
      <c r="X175" s="66">
        <f t="shared" si="11"/>
        <v>0.2558232405</v>
      </c>
      <c r="Y175" s="63">
        <f t="shared" si="12"/>
        <v>110</v>
      </c>
      <c r="Z175" s="63">
        <f t="shared" si="13"/>
        <v>0</v>
      </c>
      <c r="AA175" s="65">
        <f t="shared" ref="AA175:AB175" si="207">SUM(Y162:Y175)/14</f>
        <v>69.42857143</v>
      </c>
      <c r="AB175" s="65">
        <f t="shared" si="207"/>
        <v>81.42857143</v>
      </c>
      <c r="AC175" s="64">
        <f t="shared" si="31"/>
        <v>0.8526315789</v>
      </c>
      <c r="AD175" s="64">
        <f t="shared" si="32"/>
        <v>46.02272727</v>
      </c>
      <c r="AE175" s="64">
        <f t="shared" si="28"/>
        <v>27.77777778</v>
      </c>
      <c r="AF175" s="65">
        <f t="shared" si="29"/>
        <v>18.82408155</v>
      </c>
      <c r="AG175" s="67" t="str">
        <f t="shared" si="14"/>
        <v>Bullish</v>
      </c>
      <c r="AH175" s="68">
        <f t="shared" si="24"/>
        <v>0.01766217084</v>
      </c>
      <c r="AI175" s="68">
        <f t="shared" si="15"/>
        <v>0.2098503821</v>
      </c>
      <c r="AJ175" s="63">
        <f t="shared" si="16"/>
        <v>248</v>
      </c>
      <c r="AK175" s="31">
        <f t="shared" si="150"/>
        <v>5563.628571</v>
      </c>
      <c r="AL175" s="31">
        <f t="shared" si="151"/>
        <v>6229.827527</v>
      </c>
      <c r="AM175" s="63">
        <f t="shared" si="171"/>
        <v>4806.522036</v>
      </c>
      <c r="AN175" s="31" t="str">
        <f t="shared" si="26"/>
        <v>#DIV/0!</v>
      </c>
      <c r="AO175" s="69" t="s">
        <v>46</v>
      </c>
      <c r="AP175" s="69">
        <v>3.0</v>
      </c>
      <c r="AQ175" s="69" t="s">
        <v>50</v>
      </c>
      <c r="AR175" s="69" t="s">
        <v>87</v>
      </c>
      <c r="AS175" s="37">
        <f>IF(OR(INDICATOR!R175="", ISBLANK(B175), ISBLANK(B176)), "", IF(AND(INDICATOR!R175="OPEN", B176&gt;B175), IF(ABS((B176-B175)/B175)&gt;0.01, 1.25, 1), IF(AND(INDICATOR!R175="HEDGE", B176&lt;B175), IF(ABS((B176-B175)/B175)&gt;0.01, 1.25, 1), IF(AND(INDICATOR!R175="OPEN", B176&lt;B175), -ABS((B176-B175)/B175)*2, IF(AND(INDICATOR!R175="HEDGE", B176&gt;B175), -ABS((B176-B175)/B175)*2, IF(AND(INDICATOR!R175="MONITOR", B176&lt;&gt;B175), IF(ABS((B176-B175)/B175)&gt;0.01, 1, 0.75), 0))))))</f>
        <v>1</v>
      </c>
      <c r="AT175" s="71">
        <f t="shared" si="20"/>
        <v>175</v>
      </c>
    </row>
    <row r="176">
      <c r="A176" s="49">
        <v>45825.86839265046</v>
      </c>
      <c r="B176" s="50">
        <v>6224.0</v>
      </c>
      <c r="C176" s="50">
        <v>6480.0</v>
      </c>
      <c r="D176" s="50">
        <v>6198.0</v>
      </c>
      <c r="E176" s="50">
        <v>5612.0</v>
      </c>
      <c r="F176" s="50">
        <v>31815.0</v>
      </c>
      <c r="G176" s="51">
        <v>0.5209</v>
      </c>
      <c r="H176" s="52">
        <v>161737.0</v>
      </c>
      <c r="I176" s="50">
        <v>-23831.0</v>
      </c>
      <c r="J176" s="53">
        <f t="shared" si="1"/>
        <v>6301.55</v>
      </c>
      <c r="K176" s="53">
        <f t="shared" si="2"/>
        <v>6275.7</v>
      </c>
      <c r="L176" s="53">
        <f t="shared" si="3"/>
        <v>6249.85</v>
      </c>
      <c r="M176" s="53">
        <f t="shared" si="4"/>
        <v>6300.666667</v>
      </c>
      <c r="N176" s="53">
        <f t="shared" si="5"/>
        <v>6198.15</v>
      </c>
      <c r="O176" s="53">
        <f t="shared" si="6"/>
        <v>6172.3</v>
      </c>
      <c r="P176" s="16">
        <f t="shared" si="7"/>
        <v>6146.45</v>
      </c>
      <c r="Q176" s="53">
        <f t="shared" si="178"/>
        <v>6418.565928</v>
      </c>
      <c r="R176" s="16">
        <f t="shared" si="162"/>
        <v>6527.845495</v>
      </c>
      <c r="S176" s="16">
        <f t="shared" si="8"/>
        <v>-109.2795661</v>
      </c>
      <c r="T176" s="53">
        <f t="shared" si="25"/>
        <v>-66.47285127</v>
      </c>
      <c r="U176" s="54">
        <f t="shared" si="9"/>
        <v>50.59864654</v>
      </c>
      <c r="V176" s="55">
        <f t="shared" si="10"/>
        <v>15.94584305</v>
      </c>
      <c r="W176" s="54">
        <f t="shared" si="159"/>
        <v>252.5333333</v>
      </c>
      <c r="X176" s="56">
        <f t="shared" si="11"/>
        <v>0.2192390194</v>
      </c>
      <c r="Y176" s="53">
        <f t="shared" si="12"/>
        <v>0</v>
      </c>
      <c r="Z176" s="53">
        <f t="shared" si="13"/>
        <v>114</v>
      </c>
      <c r="AA176" s="55">
        <f t="shared" ref="AA176:AB176" si="208">SUM(Y163:Y176)/14</f>
        <v>69.42857143</v>
      </c>
      <c r="AB176" s="55">
        <f t="shared" si="208"/>
        <v>67.78571429</v>
      </c>
      <c r="AC176" s="54">
        <f t="shared" si="31"/>
        <v>1.024236038</v>
      </c>
      <c r="AD176" s="54">
        <f t="shared" si="32"/>
        <v>50.59864654</v>
      </c>
      <c r="AE176" s="54">
        <f t="shared" si="28"/>
        <v>10.61093248</v>
      </c>
      <c r="AF176" s="55">
        <f t="shared" si="29"/>
        <v>15.94584305</v>
      </c>
      <c r="AG176" s="57" t="str">
        <f t="shared" si="14"/>
        <v>Bearish</v>
      </c>
      <c r="AH176" s="58">
        <f t="shared" si="24"/>
        <v>-0.01798674661</v>
      </c>
      <c r="AI176" s="58">
        <f t="shared" si="15"/>
        <v>0.1763947823</v>
      </c>
      <c r="AJ176" s="53">
        <f t="shared" si="16"/>
        <v>282</v>
      </c>
      <c r="AK176" s="16">
        <f t="shared" si="150"/>
        <v>5540.852941</v>
      </c>
      <c r="AL176" s="16">
        <f t="shared" si="151"/>
        <v>6160.73398</v>
      </c>
      <c r="AM176" s="53">
        <f t="shared" si="171"/>
        <v>4945.962814</v>
      </c>
      <c r="AN176" s="16" t="str">
        <f t="shared" si="26"/>
        <v>#DIV/0!</v>
      </c>
      <c r="AO176" s="59" t="s">
        <v>56</v>
      </c>
      <c r="AP176" s="59">
        <v>4.0</v>
      </c>
      <c r="AQ176" s="59" t="s">
        <v>57</v>
      </c>
      <c r="AR176" s="59" t="s">
        <v>88</v>
      </c>
      <c r="AS176" s="22">
        <f>IF(OR(INDICATOR!R176="", ISBLANK(B176), ISBLANK(B177)), "", IF(AND(INDICATOR!R176="OPEN", B177&gt;B176), IF(ABS((B177-B176)/B176)&gt;0.01, 1.25, 1), IF(AND(INDICATOR!R176="HEDGE", B177&lt;B176), IF(ABS((B177-B176)/B176)&gt;0.01, 1.25, 1), IF(AND(INDICATOR!R176="OPEN", B177&lt;B176), -ABS((B177-B176)/B176)*2, IF(AND(INDICATOR!R176="HEDGE", B177&gt;B176), -ABS((B177-B176)/B176)*2, IF(AND(INDICATOR!R176="MONITOR", B177&lt;&gt;B176), IF(ABS((B177-B176)/B176)&gt;0.01, 1, 0.75), 0))))))</f>
        <v>-0.06812339332</v>
      </c>
      <c r="AT176" s="70">
        <f t="shared" si="20"/>
        <v>176</v>
      </c>
    </row>
    <row r="177">
      <c r="A177" s="60">
        <v>45826.89169415509</v>
      </c>
      <c r="B177" s="61">
        <v>6012.0</v>
      </c>
      <c r="C177" s="61">
        <v>6273.0</v>
      </c>
      <c r="D177" s="61">
        <v>5967.0</v>
      </c>
      <c r="E177" s="61">
        <v>5801.0</v>
      </c>
      <c r="F177" s="61">
        <v>31667.0</v>
      </c>
      <c r="G177" s="51">
        <v>0.5077</v>
      </c>
      <c r="H177" s="62">
        <v>165470.0</v>
      </c>
      <c r="I177" s="61">
        <v>-23831.0</v>
      </c>
      <c r="J177" s="63">
        <f t="shared" si="1"/>
        <v>6096.15</v>
      </c>
      <c r="K177" s="63">
        <f t="shared" si="2"/>
        <v>6068.1</v>
      </c>
      <c r="L177" s="63">
        <f t="shared" si="3"/>
        <v>6040.05</v>
      </c>
      <c r="M177" s="63">
        <f t="shared" si="4"/>
        <v>6084</v>
      </c>
      <c r="N177" s="63">
        <f t="shared" si="5"/>
        <v>5983.95</v>
      </c>
      <c r="O177" s="63">
        <f t="shared" si="6"/>
        <v>5955.9</v>
      </c>
      <c r="P177" s="31">
        <f t="shared" si="7"/>
        <v>5927.85</v>
      </c>
      <c r="Q177" s="63">
        <f t="shared" si="178"/>
        <v>6356.017324</v>
      </c>
      <c r="R177" s="31">
        <f t="shared" si="162"/>
        <v>6489.634717</v>
      </c>
      <c r="S177" s="31">
        <f t="shared" si="8"/>
        <v>-133.6173931</v>
      </c>
      <c r="T177" s="63">
        <f t="shared" si="25"/>
        <v>-79.90175964</v>
      </c>
      <c r="U177" s="64">
        <f t="shared" si="9"/>
        <v>35.2481874</v>
      </c>
      <c r="V177" s="65">
        <f t="shared" si="10"/>
        <v>4.972013814</v>
      </c>
      <c r="W177" s="64">
        <f t="shared" si="159"/>
        <v>285.2</v>
      </c>
      <c r="X177" s="66">
        <f t="shared" si="11"/>
        <v>0.1879602812</v>
      </c>
      <c r="Y177" s="63">
        <f t="shared" si="12"/>
        <v>0</v>
      </c>
      <c r="Z177" s="63">
        <f t="shared" si="13"/>
        <v>212</v>
      </c>
      <c r="AA177" s="65">
        <f t="shared" ref="AA177:AB177" si="209">SUM(Y164:Y177)/14</f>
        <v>45.14285714</v>
      </c>
      <c r="AB177" s="65">
        <f t="shared" si="209"/>
        <v>82.92857143</v>
      </c>
      <c r="AC177" s="64">
        <f t="shared" si="31"/>
        <v>0.5443583118</v>
      </c>
      <c r="AD177" s="64">
        <f t="shared" si="32"/>
        <v>35.2481874</v>
      </c>
      <c r="AE177" s="64">
        <f t="shared" si="28"/>
        <v>-23.47266881</v>
      </c>
      <c r="AF177" s="65">
        <f t="shared" si="29"/>
        <v>4.972013814</v>
      </c>
      <c r="AG177" s="67" t="str">
        <f t="shared" si="14"/>
        <v>Bearish</v>
      </c>
      <c r="AH177" s="68">
        <f t="shared" si="24"/>
        <v>-0.03406169666</v>
      </c>
      <c r="AI177" s="68">
        <f t="shared" si="15"/>
        <v>0.1831875454</v>
      </c>
      <c r="AJ177" s="63">
        <f t="shared" si="16"/>
        <v>306</v>
      </c>
      <c r="AK177" s="31">
        <f t="shared" si="150"/>
        <v>5520.151515</v>
      </c>
      <c r="AL177" s="31">
        <f t="shared" si="151"/>
        <v>6101.196993</v>
      </c>
      <c r="AM177" s="63">
        <f t="shared" si="171"/>
        <v>5063.627762</v>
      </c>
      <c r="AN177" s="31" t="str">
        <f t="shared" si="26"/>
        <v>#DIV/0!</v>
      </c>
      <c r="AO177" s="69" t="s">
        <v>56</v>
      </c>
      <c r="AP177" s="69">
        <v>4.0</v>
      </c>
      <c r="AQ177" s="69" t="s">
        <v>47</v>
      </c>
      <c r="AR177" s="69" t="s">
        <v>89</v>
      </c>
      <c r="AS177" s="37">
        <f>IF(OR(INDICATOR!R177="", ISBLANK(B177), ISBLANK(B178)), "", IF(AND(INDICATOR!R177="OPEN", B178&gt;B177), IF(ABS((B178-B177)/B177)&gt;0.01, 1.25, 1), IF(AND(INDICATOR!R177="HEDGE", B178&lt;B177), IF(ABS((B178-B177)/B177)&gt;0.01, 1.25, 1), IF(AND(INDICATOR!R177="OPEN", B178&lt;B177), -ABS((B178-B177)/B177)*2, IF(AND(INDICATOR!R177="HEDGE", B178&gt;B177), -ABS((B178-B177)/B177)*2, IF(AND(INDICATOR!R177="MONITOR", B178&lt;&gt;B177), IF(ABS((B178-B177)/B177)&gt;0.01, 1, 0.75), 0))))))</f>
        <v>-0.08882235529</v>
      </c>
      <c r="AT177" s="71">
        <f t="shared" si="20"/>
        <v>177</v>
      </c>
    </row>
    <row r="178">
      <c r="A178" s="49">
        <v>45827.889167800924</v>
      </c>
      <c r="B178" s="50">
        <v>5745.0</v>
      </c>
      <c r="C178" s="50">
        <v>5991.0</v>
      </c>
      <c r="D178" s="50">
        <v>5490.0</v>
      </c>
      <c r="E178" s="50">
        <v>9561.0</v>
      </c>
      <c r="F178" s="50">
        <v>31720.0</v>
      </c>
      <c r="G178" s="51">
        <v>0.5011</v>
      </c>
      <c r="H178" s="52">
        <v>164843.0</v>
      </c>
      <c r="I178" s="50">
        <v>-23831.0</v>
      </c>
      <c r="J178" s="53">
        <f t="shared" si="1"/>
        <v>5882.775</v>
      </c>
      <c r="K178" s="53">
        <f t="shared" si="2"/>
        <v>5836.85</v>
      </c>
      <c r="L178" s="53">
        <f t="shared" si="3"/>
        <v>5790.925</v>
      </c>
      <c r="M178" s="53">
        <f t="shared" si="4"/>
        <v>5742</v>
      </c>
      <c r="N178" s="53">
        <f t="shared" si="5"/>
        <v>5699.075</v>
      </c>
      <c r="O178" s="53">
        <f t="shared" si="6"/>
        <v>5653.15</v>
      </c>
      <c r="P178" s="16">
        <f t="shared" si="7"/>
        <v>5607.225</v>
      </c>
      <c r="Q178" s="53">
        <f t="shared" si="178"/>
        <v>6262.014659</v>
      </c>
      <c r="R178" s="16">
        <f t="shared" si="162"/>
        <v>6434.47659</v>
      </c>
      <c r="S178" s="16">
        <f t="shared" si="8"/>
        <v>-172.4619312</v>
      </c>
      <c r="T178" s="53">
        <f t="shared" si="25"/>
        <v>-98.41379395</v>
      </c>
      <c r="U178" s="54">
        <f t="shared" si="9"/>
        <v>34.31053203</v>
      </c>
      <c r="V178" s="55">
        <f t="shared" si="10"/>
        <v>-13.38933647</v>
      </c>
      <c r="W178" s="54">
        <f t="shared" si="159"/>
        <v>334.8</v>
      </c>
      <c r="X178" s="56">
        <f t="shared" si="11"/>
        <v>0.1853050733</v>
      </c>
      <c r="Y178" s="53">
        <f t="shared" si="12"/>
        <v>0</v>
      </c>
      <c r="Z178" s="53">
        <f t="shared" si="13"/>
        <v>267</v>
      </c>
      <c r="AA178" s="55">
        <f t="shared" ref="AA178:AB178" si="210">SUM(Y165:Y178)/14</f>
        <v>45.14285714</v>
      </c>
      <c r="AB178" s="55">
        <f t="shared" si="210"/>
        <v>86.42857143</v>
      </c>
      <c r="AC178" s="54">
        <f t="shared" si="31"/>
        <v>0.5223140496</v>
      </c>
      <c r="AD178" s="54">
        <f t="shared" si="32"/>
        <v>34.31053203</v>
      </c>
      <c r="AE178" s="54">
        <f t="shared" si="28"/>
        <v>-27.30627306</v>
      </c>
      <c r="AF178" s="55">
        <f t="shared" si="29"/>
        <v>-13.38933647</v>
      </c>
      <c r="AG178" s="57" t="str">
        <f t="shared" si="14"/>
        <v>Bullish</v>
      </c>
      <c r="AH178" s="58">
        <f t="shared" si="24"/>
        <v>-0.04441117764</v>
      </c>
      <c r="AI178" s="58">
        <f t="shared" si="15"/>
        <v>0.3014186633</v>
      </c>
      <c r="AJ178" s="53">
        <f t="shared" si="16"/>
        <v>522</v>
      </c>
      <c r="AK178" s="16">
        <f t="shared" si="150"/>
        <v>5504.78125</v>
      </c>
      <c r="AL178" s="16">
        <f t="shared" si="151"/>
        <v>6067.79096</v>
      </c>
      <c r="AM178" s="53">
        <f t="shared" si="171"/>
        <v>5047.727067</v>
      </c>
      <c r="AN178" s="16" t="str">
        <f t="shared" si="26"/>
        <v>#DIV/0!</v>
      </c>
      <c r="AO178" s="59" t="s">
        <v>46</v>
      </c>
      <c r="AP178" s="59">
        <v>4.0</v>
      </c>
      <c r="AQ178" s="59" t="s">
        <v>47</v>
      </c>
      <c r="AR178" s="59" t="s">
        <v>90</v>
      </c>
      <c r="AS178" s="22">
        <f>IF(OR(INDICATOR!R178="", ISBLANK(B178), ISBLANK(B179)), "", IF(AND(INDICATOR!R178="OPEN", B179&gt;B178), IF(ABS((B179-B178)/B178)&gt;0.01, 1.25, 1), IF(AND(INDICATOR!R178="HEDGE", B179&lt;B178), IF(ABS((B179-B178)/B178)&gt;0.01, 1.25, 1), IF(AND(INDICATOR!R178="OPEN", B179&lt;B178), -ABS((B179-B178)/B178)*2, IF(AND(INDICATOR!R178="HEDGE", B179&gt;B178), -ABS((B179-B178)/B178)*2, IF(AND(INDICATOR!R178="MONITOR", B179&lt;&gt;B178), IF(ABS((B179-B178)/B178)&gt;0.01, 1, 0.75), 0))))))</f>
        <v>-0.03899042646</v>
      </c>
      <c r="AT178" s="70">
        <f t="shared" si="20"/>
        <v>178</v>
      </c>
    </row>
    <row r="179">
      <c r="A179" s="60">
        <v>45831.485575196755</v>
      </c>
      <c r="B179" s="61">
        <v>5633.0</v>
      </c>
      <c r="C179" s="61">
        <v>5767.0</v>
      </c>
      <c r="D179" s="61">
        <v>5510.0</v>
      </c>
      <c r="E179" s="61">
        <v>6253.0</v>
      </c>
      <c r="F179" s="61">
        <v>31517.0</v>
      </c>
      <c r="G179" s="51">
        <v>0.5172</v>
      </c>
      <c r="H179" s="62">
        <v>164372.0</v>
      </c>
      <c r="I179" s="61">
        <v>-23831.0</v>
      </c>
      <c r="J179" s="63">
        <f t="shared" si="1"/>
        <v>5703.675</v>
      </c>
      <c r="K179" s="63">
        <f t="shared" si="2"/>
        <v>5680.116667</v>
      </c>
      <c r="L179" s="63">
        <f t="shared" si="3"/>
        <v>5656.558333</v>
      </c>
      <c r="M179" s="63">
        <f t="shared" si="4"/>
        <v>5636.666667</v>
      </c>
      <c r="N179" s="63">
        <f t="shared" si="5"/>
        <v>5609.441667</v>
      </c>
      <c r="O179" s="63">
        <f t="shared" si="6"/>
        <v>5585.883333</v>
      </c>
      <c r="P179" s="31">
        <f t="shared" si="7"/>
        <v>5562.325</v>
      </c>
      <c r="Q179" s="63">
        <f t="shared" si="178"/>
        <v>6165.243173</v>
      </c>
      <c r="R179" s="31">
        <f t="shared" si="162"/>
        <v>6375.107954</v>
      </c>
      <c r="S179" s="31">
        <f t="shared" si="8"/>
        <v>-209.8647809</v>
      </c>
      <c r="T179" s="63">
        <f t="shared" si="25"/>
        <v>-120.7039913</v>
      </c>
      <c r="U179" s="64">
        <f t="shared" si="9"/>
        <v>26.67775929</v>
      </c>
      <c r="V179" s="65">
        <f t="shared" si="10"/>
        <v>-13.23122352</v>
      </c>
      <c r="W179" s="64">
        <f t="shared" si="159"/>
        <v>486.6666667</v>
      </c>
      <c r="X179" s="66">
        <f t="shared" si="11"/>
        <v>0.2032592992</v>
      </c>
      <c r="Y179" s="63">
        <f t="shared" si="12"/>
        <v>0</v>
      </c>
      <c r="Z179" s="63">
        <f t="shared" si="13"/>
        <v>112</v>
      </c>
      <c r="AA179" s="65">
        <f t="shared" ref="AA179:AB179" si="211">SUM(Y166:Y179)/14</f>
        <v>34.35714286</v>
      </c>
      <c r="AB179" s="65">
        <f t="shared" si="211"/>
        <v>94.42857143</v>
      </c>
      <c r="AC179" s="64">
        <f t="shared" si="31"/>
        <v>0.3638426626</v>
      </c>
      <c r="AD179" s="64">
        <f t="shared" si="32"/>
        <v>26.67775929</v>
      </c>
      <c r="AE179" s="64">
        <f t="shared" si="28"/>
        <v>11.08527132</v>
      </c>
      <c r="AF179" s="65">
        <f t="shared" si="29"/>
        <v>-13.23122352</v>
      </c>
      <c r="AG179" s="67" t="str">
        <f t="shared" si="14"/>
        <v>Bearish</v>
      </c>
      <c r="AH179" s="68">
        <f t="shared" si="24"/>
        <v>-0.01949521323</v>
      </c>
      <c r="AI179" s="68">
        <f t="shared" si="15"/>
        <v>0.198400863</v>
      </c>
      <c r="AJ179" s="63">
        <f t="shared" si="16"/>
        <v>257</v>
      </c>
      <c r="AK179" s="31">
        <f t="shared" si="150"/>
        <v>5497.032258</v>
      </c>
      <c r="AL179" s="31">
        <f t="shared" si="151"/>
        <v>6062.292457</v>
      </c>
      <c r="AM179" s="63">
        <f t="shared" si="171"/>
        <v>4944.969533</v>
      </c>
      <c r="AN179" s="31" t="str">
        <f t="shared" si="26"/>
        <v>#DIV/0!</v>
      </c>
      <c r="AO179" s="69" t="s">
        <v>56</v>
      </c>
      <c r="AP179" s="69">
        <v>4.0</v>
      </c>
      <c r="AQ179" s="69" t="s">
        <v>57</v>
      </c>
      <c r="AR179" s="69" t="s">
        <v>91</v>
      </c>
      <c r="AS179" s="37">
        <f>IF(OR(INDICATOR!R179="", ISBLANK(B179), ISBLANK(B180)), "", IF(AND(INDICATOR!R179="OPEN", B180&gt;B179), IF(ABS((B180-B179)/B179)&gt;0.01, 1.25, 1), IF(AND(INDICATOR!R179="HEDGE", B180&lt;B179), IF(ABS((B180-B179)/B179)&gt;0.01, 1.25, 1), IF(AND(INDICATOR!R179="OPEN", B180&lt;B179), -ABS((B180-B179)/B179)*2, IF(AND(INDICATOR!R179="HEDGE", B180&gt;B179), -ABS((B180-B179)/B179)*2, IF(AND(INDICATOR!R179="MONITOR", B180&lt;&gt;B179), IF(ABS((B180-B179)/B179)&gt;0.01, 1, 0.75), 0))))))</f>
        <v>1.25</v>
      </c>
      <c r="AT179" s="71">
        <f t="shared" si="20"/>
        <v>179</v>
      </c>
    </row>
    <row r="180">
      <c r="A180" s="49">
        <v>45831.908052025465</v>
      </c>
      <c r="B180" s="50">
        <v>5842.0</v>
      </c>
      <c r="C180" s="50">
        <v>5921.0</v>
      </c>
      <c r="D180" s="50">
        <v>5583.0</v>
      </c>
      <c r="E180" s="50">
        <v>13881.0</v>
      </c>
      <c r="F180" s="50">
        <v>31356.0</v>
      </c>
      <c r="G180" s="51">
        <v>0.5172</v>
      </c>
      <c r="H180" s="52">
        <v>163656.0</v>
      </c>
      <c r="I180" s="50">
        <v>-19376.0</v>
      </c>
      <c r="J180" s="53">
        <f t="shared" si="1"/>
        <v>5934.95</v>
      </c>
      <c r="K180" s="53">
        <f t="shared" si="2"/>
        <v>5903.966667</v>
      </c>
      <c r="L180" s="53">
        <f t="shared" si="3"/>
        <v>5872.983333</v>
      </c>
      <c r="M180" s="53">
        <f t="shared" si="4"/>
        <v>5782</v>
      </c>
      <c r="N180" s="53">
        <f t="shared" si="5"/>
        <v>5811.016667</v>
      </c>
      <c r="O180" s="53">
        <f t="shared" si="6"/>
        <v>5780.033333</v>
      </c>
      <c r="P180" s="16">
        <f t="shared" si="7"/>
        <v>5749.05</v>
      </c>
      <c r="Q180" s="53">
        <f t="shared" si="178"/>
        <v>6115.513454</v>
      </c>
      <c r="R180" s="16">
        <f t="shared" si="162"/>
        <v>6335.618476</v>
      </c>
      <c r="S180" s="16">
        <f t="shared" si="8"/>
        <v>-220.1050217</v>
      </c>
      <c r="T180" s="53">
        <f t="shared" si="25"/>
        <v>-140.5841974</v>
      </c>
      <c r="U180" s="54">
        <f t="shared" si="9"/>
        <v>31.82052604</v>
      </c>
      <c r="V180" s="55">
        <f t="shared" si="10"/>
        <v>3.688606654</v>
      </c>
      <c r="W180" s="54">
        <f t="shared" si="159"/>
        <v>267.8</v>
      </c>
      <c r="X180" s="56">
        <f t="shared" si="11"/>
        <v>0.2104803334</v>
      </c>
      <c r="Y180" s="53">
        <f t="shared" si="12"/>
        <v>209</v>
      </c>
      <c r="Z180" s="53">
        <f t="shared" si="13"/>
        <v>0</v>
      </c>
      <c r="AA180" s="55">
        <f t="shared" ref="AA180:AB180" si="212">SUM(Y167:Y180)/14</f>
        <v>44.07142857</v>
      </c>
      <c r="AB180" s="55">
        <f t="shared" si="212"/>
        <v>94.42857143</v>
      </c>
      <c r="AC180" s="54">
        <f t="shared" si="31"/>
        <v>0.4667170953</v>
      </c>
      <c r="AD180" s="54">
        <f t="shared" si="32"/>
        <v>31.82052604</v>
      </c>
      <c r="AE180" s="54">
        <f t="shared" si="28"/>
        <v>27.28682171</v>
      </c>
      <c r="AF180" s="55">
        <f t="shared" si="29"/>
        <v>3.688606654</v>
      </c>
      <c r="AG180" s="57" t="str">
        <f t="shared" si="14"/>
        <v>Bullish</v>
      </c>
      <c r="AH180" s="58">
        <f t="shared" si="24"/>
        <v>0.03710278715</v>
      </c>
      <c r="AI180" s="58">
        <f t="shared" si="15"/>
        <v>0.4426903942</v>
      </c>
      <c r="AJ180" s="53">
        <f t="shared" si="16"/>
        <v>338</v>
      </c>
      <c r="AK180" s="16">
        <f t="shared" si="150"/>
        <v>5492.5</v>
      </c>
      <c r="AL180" s="16">
        <f t="shared" si="151"/>
        <v>6064.883263</v>
      </c>
      <c r="AM180" s="53">
        <f t="shared" si="171"/>
        <v>4908.820032</v>
      </c>
      <c r="AN180" s="16" t="str">
        <f t="shared" si="26"/>
        <v>#DIV/0!</v>
      </c>
      <c r="AO180" s="59" t="s">
        <v>46</v>
      </c>
      <c r="AP180" s="59">
        <v>3.0</v>
      </c>
      <c r="AQ180" s="59" t="s">
        <v>50</v>
      </c>
      <c r="AR180" s="59" t="s">
        <v>92</v>
      </c>
      <c r="AS180" s="22">
        <f>IF(OR(INDICATOR!R180="", ISBLANK(B180), ISBLANK(B181)), "", IF(AND(INDICATOR!R180="OPEN", B181&gt;B180), IF(ABS((B181-B180)/B180)&gt;0.01, 1.25, 1), IF(AND(INDICATOR!R180="HEDGE", B181&lt;B180), IF(ABS((B181-B180)/B180)&gt;0.01, 1.25, 1), IF(AND(INDICATOR!R180="OPEN", B181&lt;B180), -ABS((B181-B180)/B180)*2, IF(AND(INDICATOR!R180="HEDGE", B181&gt;B180), -ABS((B181-B180)/B180)*2, IF(AND(INDICATOR!R180="MONITOR", B181&lt;&gt;B180), IF(ABS((B181-B180)/B180)&gt;0.01, 1, 0.75), 0))))))</f>
        <v>1</v>
      </c>
      <c r="AT180" s="70">
        <f t="shared" si="20"/>
        <v>180</v>
      </c>
    </row>
    <row r="181">
      <c r="A181" s="60">
        <v>45832.86296878472</v>
      </c>
      <c r="B181" s="61">
        <v>5907.0</v>
      </c>
      <c r="C181" s="61">
        <v>5934.0</v>
      </c>
      <c r="D181" s="61">
        <v>5760.0</v>
      </c>
      <c r="E181" s="61">
        <v>4802.0</v>
      </c>
      <c r="F181" s="61">
        <v>31061.0</v>
      </c>
      <c r="G181" s="51">
        <v>0.5206</v>
      </c>
      <c r="H181" s="62">
        <v>162927.0</v>
      </c>
      <c r="I181" s="61">
        <v>-19376.0</v>
      </c>
      <c r="J181" s="63">
        <f t="shared" si="1"/>
        <v>5954.85</v>
      </c>
      <c r="K181" s="63">
        <f t="shared" si="2"/>
        <v>5938.9</v>
      </c>
      <c r="L181" s="63">
        <f t="shared" si="3"/>
        <v>5922.95</v>
      </c>
      <c r="M181" s="63">
        <f t="shared" si="4"/>
        <v>5867</v>
      </c>
      <c r="N181" s="63">
        <f t="shared" si="5"/>
        <v>5891.05</v>
      </c>
      <c r="O181" s="63">
        <f t="shared" si="6"/>
        <v>5875.1</v>
      </c>
      <c r="P181" s="31">
        <f t="shared" si="7"/>
        <v>5859.15</v>
      </c>
      <c r="Q181" s="63">
        <f t="shared" si="178"/>
        <v>6083.434461</v>
      </c>
      <c r="R181" s="31">
        <f t="shared" si="162"/>
        <v>6303.868959</v>
      </c>
      <c r="S181" s="31">
        <f t="shared" si="8"/>
        <v>-220.4344979</v>
      </c>
      <c r="T181" s="63">
        <f t="shared" si="25"/>
        <v>-156.5542575</v>
      </c>
      <c r="U181" s="64">
        <f t="shared" si="9"/>
        <v>31.82052604</v>
      </c>
      <c r="V181" s="65">
        <f t="shared" si="10"/>
        <v>23.56589147</v>
      </c>
      <c r="W181" s="64">
        <f t="shared" si="159"/>
        <v>316.1333333</v>
      </c>
      <c r="X181" s="66">
        <f t="shared" si="11"/>
        <v>0.2131069509</v>
      </c>
      <c r="Y181" s="63">
        <f t="shared" si="12"/>
        <v>65</v>
      </c>
      <c r="Z181" s="63">
        <f t="shared" si="13"/>
        <v>0</v>
      </c>
      <c r="AA181" s="65">
        <f t="shared" ref="AA181:AB181" si="213">SUM(Y168:Y181)/14</f>
        <v>44.07142857</v>
      </c>
      <c r="AB181" s="65">
        <f t="shared" si="213"/>
        <v>94.42857143</v>
      </c>
      <c r="AC181" s="64">
        <f t="shared" si="31"/>
        <v>0.4667170953</v>
      </c>
      <c r="AD181" s="64">
        <f t="shared" si="32"/>
        <v>31.82052604</v>
      </c>
      <c r="AE181" s="64">
        <f t="shared" si="28"/>
        <v>32.3255814</v>
      </c>
      <c r="AF181" s="65">
        <f t="shared" si="29"/>
        <v>23.56589147</v>
      </c>
      <c r="AG181" s="67" t="str">
        <f t="shared" si="14"/>
        <v>Bullish</v>
      </c>
      <c r="AH181" s="68">
        <f t="shared" si="24"/>
        <v>0.0111263266</v>
      </c>
      <c r="AI181" s="68">
        <f t="shared" si="15"/>
        <v>0.1545990148</v>
      </c>
      <c r="AJ181" s="63">
        <f t="shared" si="16"/>
        <v>174</v>
      </c>
      <c r="AK181" s="31">
        <f t="shared" si="150"/>
        <v>5480.448276</v>
      </c>
      <c r="AL181" s="31">
        <f t="shared" si="151"/>
        <v>6047.449726</v>
      </c>
      <c r="AM181" s="63">
        <f t="shared" si="171"/>
        <v>4879.528104</v>
      </c>
      <c r="AN181" s="31" t="str">
        <f t="shared" si="26"/>
        <v>#DIV/0!</v>
      </c>
      <c r="AO181" s="69" t="s">
        <v>56</v>
      </c>
      <c r="AP181" s="69">
        <v>4.0</v>
      </c>
      <c r="AQ181" s="69" t="s">
        <v>57</v>
      </c>
      <c r="AR181" s="69" t="s">
        <v>93</v>
      </c>
      <c r="AS181" s="37">
        <f>IF(OR(INDICATOR!R181="", ISBLANK(B181), ISBLANK(B182)), "", IF(AND(INDICATOR!R181="OPEN", B182&gt;B181), IF(ABS((B182-B181)/B181)&gt;0.01, 1.25, 1), IF(AND(INDICATOR!R181="HEDGE", B182&lt;B181), IF(ABS((B182-B181)/B181)&gt;0.01, 1.25, 1), IF(AND(INDICATOR!R181="OPEN", B182&lt;B181), -ABS((B182-B181)/B181)*2, IF(AND(INDICATOR!R181="HEDGE", B182&gt;B181), -ABS((B182-B181)/B181)*2, IF(AND(INDICATOR!R181="MONITOR", B182&lt;&gt;B181), IF(ABS((B182-B181)/B181)&gt;0.01, 1, 0.75), 0))))))</f>
        <v>-0.01591332318</v>
      </c>
      <c r="AT181" s="71">
        <f t="shared" si="20"/>
        <v>181</v>
      </c>
    </row>
    <row r="182">
      <c r="A182" s="49">
        <v>45833.89437459491</v>
      </c>
      <c r="B182" s="50">
        <v>5860.0</v>
      </c>
      <c r="C182" s="50">
        <v>5988.0</v>
      </c>
      <c r="D182" s="50">
        <v>5808.0</v>
      </c>
      <c r="E182" s="50">
        <v>6126.0</v>
      </c>
      <c r="F182" s="50">
        <v>31256.0</v>
      </c>
      <c r="G182" s="51">
        <v>0.5017</v>
      </c>
      <c r="H182" s="52">
        <v>162224.0</v>
      </c>
      <c r="I182" s="50">
        <v>-19376.0</v>
      </c>
      <c r="J182" s="53">
        <f t="shared" si="1"/>
        <v>5909.5</v>
      </c>
      <c r="K182" s="53">
        <f t="shared" si="2"/>
        <v>5893</v>
      </c>
      <c r="L182" s="53">
        <f t="shared" si="3"/>
        <v>5876.5</v>
      </c>
      <c r="M182" s="53">
        <f t="shared" si="4"/>
        <v>5885.333333</v>
      </c>
      <c r="N182" s="53">
        <f t="shared" si="5"/>
        <v>5843.5</v>
      </c>
      <c r="O182" s="53">
        <f t="shared" si="6"/>
        <v>5827</v>
      </c>
      <c r="P182" s="16">
        <f t="shared" si="7"/>
        <v>5810.5</v>
      </c>
      <c r="Q182" s="53">
        <f t="shared" si="178"/>
        <v>6049.059929</v>
      </c>
      <c r="R182" s="16">
        <f t="shared" si="162"/>
        <v>6270.989777</v>
      </c>
      <c r="S182" s="16">
        <f t="shared" si="8"/>
        <v>-221.9298482</v>
      </c>
      <c r="T182" s="53">
        <f t="shared" si="25"/>
        <v>-169.6293757</v>
      </c>
      <c r="U182" s="54">
        <f t="shared" si="9"/>
        <v>34.18282548</v>
      </c>
      <c r="V182" s="55">
        <f t="shared" si="10"/>
        <v>29.43152455</v>
      </c>
      <c r="W182" s="54">
        <f t="shared" si="159"/>
        <v>174.8</v>
      </c>
      <c r="X182" s="56">
        <f t="shared" si="11"/>
        <v>0.2161695769</v>
      </c>
      <c r="Y182" s="53">
        <f t="shared" si="12"/>
        <v>0</v>
      </c>
      <c r="Z182" s="53">
        <f t="shared" si="13"/>
        <v>47</v>
      </c>
      <c r="AA182" s="55">
        <f t="shared" ref="AA182:AB182" si="214">SUM(Y169:Y182)/14</f>
        <v>44.07142857</v>
      </c>
      <c r="AB182" s="55">
        <f t="shared" si="214"/>
        <v>84.85714286</v>
      </c>
      <c r="AC182" s="54">
        <f t="shared" si="31"/>
        <v>0.5193602694</v>
      </c>
      <c r="AD182" s="54">
        <f t="shared" si="32"/>
        <v>34.18282548</v>
      </c>
      <c r="AE182" s="54">
        <f t="shared" si="28"/>
        <v>28.68217054</v>
      </c>
      <c r="AF182" s="55">
        <f t="shared" si="29"/>
        <v>29.43152455</v>
      </c>
      <c r="AG182" s="57" t="str">
        <f t="shared" si="14"/>
        <v>Bearish</v>
      </c>
      <c r="AH182" s="58">
        <f t="shared" si="24"/>
        <v>-0.007956661588</v>
      </c>
      <c r="AI182" s="58">
        <f t="shared" si="15"/>
        <v>0.1959943691</v>
      </c>
      <c r="AJ182" s="53">
        <f t="shared" si="16"/>
        <v>180</v>
      </c>
      <c r="AK182" s="16">
        <f t="shared" si="150"/>
        <v>5465.214286</v>
      </c>
      <c r="AL182" s="16">
        <f t="shared" si="151"/>
        <v>6018.433787</v>
      </c>
      <c r="AM182" s="53">
        <f t="shared" si="171"/>
        <v>4837.020727</v>
      </c>
      <c r="AN182" s="16" t="str">
        <f t="shared" si="26"/>
        <v>#DIV/0!</v>
      </c>
      <c r="AO182" s="59" t="s">
        <v>56</v>
      </c>
      <c r="AP182" s="59">
        <v>4.0</v>
      </c>
      <c r="AQ182" s="59" t="s">
        <v>57</v>
      </c>
      <c r="AR182" s="59" t="s">
        <v>94</v>
      </c>
      <c r="AS182" s="22">
        <f>IF(OR(INDICATOR!R182="", ISBLANK(B182), ISBLANK(B183)), "", IF(AND(INDICATOR!R182="OPEN", B183&gt;B182), IF(ABS((B183-B182)/B182)&gt;0.01, 1.25, 1), IF(AND(INDICATOR!R182="HEDGE", B183&lt;B182), IF(ABS((B183-B182)/B182)&gt;0.01, 1.25, 1), IF(AND(INDICATOR!R182="OPEN", B183&lt;B182), -ABS((B183-B182)/B182)*2, IF(AND(INDICATOR!R182="HEDGE", B183&gt;B182), -ABS((B183-B182)/B182)*2, IF(AND(INDICATOR!R182="MONITOR", B183&lt;&gt;B182), IF(ABS((B183-B182)/B182)&gt;0.01, 1, 0.75), 0))))))</f>
        <v>1.25</v>
      </c>
      <c r="AT182" s="70">
        <f t="shared" si="20"/>
        <v>182</v>
      </c>
    </row>
    <row r="183">
      <c r="A183" s="60">
        <v>45834.884921006946</v>
      </c>
      <c r="B183" s="61">
        <v>6056.0</v>
      </c>
      <c r="C183" s="61">
        <v>6113.0</v>
      </c>
      <c r="D183" s="61">
        <v>5808.0</v>
      </c>
      <c r="E183" s="61">
        <v>4273.0</v>
      </c>
      <c r="F183" s="61">
        <v>31185.0</v>
      </c>
      <c r="G183" s="51">
        <v>0.495</v>
      </c>
      <c r="H183" s="62">
        <v>162030.0</v>
      </c>
      <c r="I183" s="61">
        <v>-19376.0</v>
      </c>
      <c r="J183" s="63">
        <f t="shared" si="1"/>
        <v>6139.875</v>
      </c>
      <c r="K183" s="63">
        <f t="shared" si="2"/>
        <v>6111.916667</v>
      </c>
      <c r="L183" s="63">
        <f t="shared" si="3"/>
        <v>6083.958333</v>
      </c>
      <c r="M183" s="63">
        <f t="shared" si="4"/>
        <v>5992.333333</v>
      </c>
      <c r="N183" s="63">
        <f t="shared" si="5"/>
        <v>6028.041667</v>
      </c>
      <c r="O183" s="63">
        <f t="shared" si="6"/>
        <v>6000.083333</v>
      </c>
      <c r="P183" s="31">
        <f t="shared" si="7"/>
        <v>5972.125</v>
      </c>
      <c r="Q183" s="63">
        <f t="shared" si="178"/>
        <v>6050.127632</v>
      </c>
      <c r="R183" s="31">
        <f t="shared" si="162"/>
        <v>6255.064608</v>
      </c>
      <c r="S183" s="31">
        <f t="shared" si="8"/>
        <v>-204.9369763</v>
      </c>
      <c r="T183" s="63">
        <f t="shared" si="25"/>
        <v>-176.6908958</v>
      </c>
      <c r="U183" s="64">
        <f t="shared" si="9"/>
        <v>33.48264278</v>
      </c>
      <c r="V183" s="65">
        <f t="shared" si="10"/>
        <v>34.96124031</v>
      </c>
      <c r="W183" s="64">
        <f t="shared" si="159"/>
        <v>196.6666667</v>
      </c>
      <c r="X183" s="66">
        <f t="shared" si="11"/>
        <v>0.2129793369</v>
      </c>
      <c r="Y183" s="63">
        <f t="shared" si="12"/>
        <v>196</v>
      </c>
      <c r="Z183" s="63">
        <f t="shared" si="13"/>
        <v>0</v>
      </c>
      <c r="AA183" s="65">
        <f t="shared" ref="AA183:AB183" si="215">SUM(Y170:Y183)/14</f>
        <v>42.71428571</v>
      </c>
      <c r="AB183" s="65">
        <f t="shared" si="215"/>
        <v>84.85714286</v>
      </c>
      <c r="AC183" s="64">
        <f t="shared" si="31"/>
        <v>0.5033670034</v>
      </c>
      <c r="AD183" s="64">
        <f t="shared" si="32"/>
        <v>33.48264278</v>
      </c>
      <c r="AE183" s="64">
        <f t="shared" si="28"/>
        <v>43.87596899</v>
      </c>
      <c r="AF183" s="65">
        <f t="shared" si="29"/>
        <v>34.96124031</v>
      </c>
      <c r="AG183" s="67" t="str">
        <f t="shared" si="14"/>
        <v>Bullish</v>
      </c>
      <c r="AH183" s="68">
        <f t="shared" si="24"/>
        <v>0.03344709898</v>
      </c>
      <c r="AI183" s="68">
        <f t="shared" si="15"/>
        <v>0.1370210037</v>
      </c>
      <c r="AJ183" s="63">
        <f t="shared" si="16"/>
        <v>305</v>
      </c>
      <c r="AK183" s="31">
        <f t="shared" si="150"/>
        <v>5450.592593</v>
      </c>
      <c r="AL183" s="31">
        <f t="shared" si="151"/>
        <v>5992.295602</v>
      </c>
      <c r="AM183" s="63">
        <f t="shared" si="171"/>
        <v>4831.432006</v>
      </c>
      <c r="AN183" s="31" t="str">
        <f t="shared" si="26"/>
        <v>#DIV/0!</v>
      </c>
      <c r="AO183" s="69" t="s">
        <v>46</v>
      </c>
      <c r="AP183" s="69">
        <v>3.0</v>
      </c>
      <c r="AQ183" s="69" t="s">
        <v>50</v>
      </c>
      <c r="AR183" s="69" t="s">
        <v>95</v>
      </c>
      <c r="AS183" s="37">
        <f>IF(OR(INDICATOR!R183="", ISBLANK(B183), ISBLANK(B184)), "", IF(AND(INDICATOR!R183="OPEN", B184&gt;B183), IF(ABS((B184-B183)/B183)&gt;0.01, 1.25, 1), IF(AND(INDICATOR!R183="HEDGE", B184&lt;B183), IF(ABS((B184-B183)/B183)&gt;0.01, 1.25, 1), IF(AND(INDICATOR!R183="OPEN", B184&lt;B183), -ABS((B184-B183)/B183)*2, IF(AND(INDICATOR!R183="HEDGE", B184&gt;B183), -ABS((B184-B183)/B183)*2, IF(AND(INDICATOR!R183="MONITOR", B184&lt;&gt;B183), IF(ABS((B184-B183)/B183)&gt;0.01, 1, 0.75), 0))))))</f>
        <v>0.75</v>
      </c>
      <c r="AT183" s="71">
        <f t="shared" si="20"/>
        <v>183</v>
      </c>
    </row>
    <row r="184">
      <c r="A184" s="49">
        <v>45835.88537068287</v>
      </c>
      <c r="B184" s="50">
        <v>6017.0</v>
      </c>
      <c r="C184" s="50">
        <v>6166.0</v>
      </c>
      <c r="D184" s="50">
        <v>5997.0</v>
      </c>
      <c r="E184" s="50">
        <v>4649.0</v>
      </c>
      <c r="F184" s="50">
        <v>31668.0</v>
      </c>
      <c r="G184" s="51">
        <v>0.498</v>
      </c>
      <c r="H184" s="52">
        <v>162061.0</v>
      </c>
      <c r="I184" s="50">
        <v>-19376.0</v>
      </c>
      <c r="J184" s="53">
        <f t="shared" si="1"/>
        <v>6063.475</v>
      </c>
      <c r="K184" s="53">
        <f t="shared" si="2"/>
        <v>6047.983333</v>
      </c>
      <c r="L184" s="53">
        <f t="shared" si="3"/>
        <v>6032.491667</v>
      </c>
      <c r="M184" s="53">
        <f t="shared" si="4"/>
        <v>6060</v>
      </c>
      <c r="N184" s="53">
        <f t="shared" si="5"/>
        <v>6001.508333</v>
      </c>
      <c r="O184" s="53">
        <f t="shared" si="6"/>
        <v>5986.016667</v>
      </c>
      <c r="P184" s="16">
        <f t="shared" si="7"/>
        <v>5970.525</v>
      </c>
      <c r="Q184" s="53">
        <f t="shared" si="178"/>
        <v>6045.031073</v>
      </c>
      <c r="R184" s="16">
        <f t="shared" si="162"/>
        <v>6237.430193</v>
      </c>
      <c r="S184" s="16">
        <f t="shared" si="8"/>
        <v>-192.3991196</v>
      </c>
      <c r="T184" s="53">
        <f t="shared" si="25"/>
        <v>-179.8325405</v>
      </c>
      <c r="U184" s="54">
        <f t="shared" si="9"/>
        <v>33.13019391</v>
      </c>
      <c r="V184" s="55">
        <f t="shared" si="10"/>
        <v>38.44470452</v>
      </c>
      <c r="W184" s="54">
        <f t="shared" si="159"/>
        <v>286.8666667</v>
      </c>
      <c r="X184" s="56">
        <f t="shared" si="11"/>
        <v>0.2065231838</v>
      </c>
      <c r="Y184" s="53">
        <f t="shared" si="12"/>
        <v>0</v>
      </c>
      <c r="Z184" s="53">
        <f t="shared" si="13"/>
        <v>39</v>
      </c>
      <c r="AA184" s="55">
        <f t="shared" ref="AA184:AB184" si="216">SUM(Y171:Y184)/14</f>
        <v>42.71428571</v>
      </c>
      <c r="AB184" s="55">
        <f t="shared" si="216"/>
        <v>86.21428571</v>
      </c>
      <c r="AC184" s="54">
        <f t="shared" si="31"/>
        <v>0.4954432477</v>
      </c>
      <c r="AD184" s="54">
        <f t="shared" si="32"/>
        <v>33.13019391</v>
      </c>
      <c r="AE184" s="54">
        <f t="shared" si="28"/>
        <v>42.77597403</v>
      </c>
      <c r="AF184" s="55">
        <f t="shared" si="29"/>
        <v>38.44470452</v>
      </c>
      <c r="AG184" s="57" t="str">
        <f t="shared" si="14"/>
        <v>Bearish</v>
      </c>
      <c r="AH184" s="58">
        <f t="shared" si="24"/>
        <v>-0.00643989432</v>
      </c>
      <c r="AI184" s="58">
        <f t="shared" si="15"/>
        <v>0.1468043451</v>
      </c>
      <c r="AJ184" s="53">
        <f t="shared" si="16"/>
        <v>169</v>
      </c>
      <c r="AK184" s="16">
        <f t="shared" si="150"/>
        <v>5427.307692</v>
      </c>
      <c r="AL184" s="16">
        <f t="shared" si="151"/>
        <v>5923.465164</v>
      </c>
      <c r="AM184" s="53">
        <f t="shared" si="171"/>
        <v>4802.6003</v>
      </c>
      <c r="AN184" s="16" t="str">
        <f t="shared" si="26"/>
        <v>#DIV/0!</v>
      </c>
      <c r="AO184" s="59" t="s">
        <v>56</v>
      </c>
      <c r="AP184" s="59">
        <v>4.0</v>
      </c>
      <c r="AQ184" s="59" t="s">
        <v>57</v>
      </c>
      <c r="AR184" s="59" t="s">
        <v>96</v>
      </c>
      <c r="AS184" s="22">
        <f>IF(OR(INDICATOR!R184="", ISBLANK(B184), ISBLANK(B185)), "", IF(AND(INDICATOR!R184="OPEN", B185&gt;B184), IF(ABS((B185-B184)/B184)&gt;0.01, 1.25, 1), IF(AND(INDICATOR!R184="HEDGE", B185&lt;B184), IF(ABS((B185-B184)/B184)&gt;0.01, 1.25, 1), IF(AND(INDICATOR!R184="OPEN", B185&lt;B184), -ABS((B185-B184)/B184)*2, IF(AND(INDICATOR!R184="HEDGE", B185&gt;B184), -ABS((B185-B184)/B184)*2, IF(AND(INDICATOR!R184="MONITOR", B185&lt;&gt;B184), IF(ABS((B185-B184)/B184)&gt;0.01, 1, 0.75), 0))))))</f>
        <v>-0.02592654147</v>
      </c>
      <c r="AT184" s="70">
        <f t="shared" si="20"/>
        <v>184</v>
      </c>
    </row>
    <row r="185">
      <c r="A185" s="60">
        <v>45838.89011706019</v>
      </c>
      <c r="B185" s="61">
        <v>5939.0</v>
      </c>
      <c r="C185" s="61">
        <v>6091.0</v>
      </c>
      <c r="D185" s="61">
        <v>5913.0</v>
      </c>
      <c r="E185" s="61">
        <v>6633.0</v>
      </c>
      <c r="F185" s="61">
        <v>31719.0</v>
      </c>
      <c r="G185" s="51">
        <v>0.4976</v>
      </c>
      <c r="H185" s="62">
        <v>162726.0</v>
      </c>
      <c r="I185" s="61">
        <v>-16564.0</v>
      </c>
      <c r="J185" s="63">
        <f t="shared" si="1"/>
        <v>5987.95</v>
      </c>
      <c r="K185" s="63">
        <f t="shared" si="2"/>
        <v>5971.633333</v>
      </c>
      <c r="L185" s="63">
        <f t="shared" si="3"/>
        <v>5955.316667</v>
      </c>
      <c r="M185" s="63">
        <f t="shared" si="4"/>
        <v>5981</v>
      </c>
      <c r="N185" s="63">
        <f t="shared" si="5"/>
        <v>5922.683333</v>
      </c>
      <c r="O185" s="63">
        <f t="shared" si="6"/>
        <v>5906.366667</v>
      </c>
      <c r="P185" s="31">
        <f t="shared" si="7"/>
        <v>5890.05</v>
      </c>
      <c r="Q185" s="63">
        <f t="shared" si="178"/>
        <v>6028.7186</v>
      </c>
      <c r="R185" s="31">
        <f t="shared" si="162"/>
        <v>6215.324253</v>
      </c>
      <c r="S185" s="31">
        <f t="shared" si="8"/>
        <v>-186.6056522</v>
      </c>
      <c r="T185" s="63">
        <f t="shared" si="25"/>
        <v>-181.1871629</v>
      </c>
      <c r="U185" s="64">
        <f t="shared" si="9"/>
        <v>36.00240819</v>
      </c>
      <c r="V185" s="65">
        <f t="shared" si="10"/>
        <v>41.35620323</v>
      </c>
      <c r="W185" s="64">
        <f t="shared" si="159"/>
        <v>170.2</v>
      </c>
      <c r="X185" s="66">
        <f t="shared" si="11"/>
        <v>0.197852058</v>
      </c>
      <c r="Y185" s="63">
        <f t="shared" si="12"/>
        <v>0</v>
      </c>
      <c r="Z185" s="63">
        <f t="shared" si="13"/>
        <v>78</v>
      </c>
      <c r="AA185" s="65">
        <f t="shared" ref="AA185:AB185" si="217">SUM(Y172:Y185)/14</f>
        <v>42.71428571</v>
      </c>
      <c r="AB185" s="65">
        <f t="shared" si="217"/>
        <v>75.92857143</v>
      </c>
      <c r="AC185" s="64">
        <f t="shared" si="31"/>
        <v>0.5625587959</v>
      </c>
      <c r="AD185" s="64">
        <f t="shared" si="32"/>
        <v>36.00240819</v>
      </c>
      <c r="AE185" s="64">
        <f t="shared" si="28"/>
        <v>37.41666667</v>
      </c>
      <c r="AF185" s="65">
        <f t="shared" si="29"/>
        <v>41.35620323</v>
      </c>
      <c r="AG185" s="67" t="str">
        <f t="shared" si="14"/>
        <v>Bearish</v>
      </c>
      <c r="AH185" s="68">
        <f t="shared" si="24"/>
        <v>-0.01296327073</v>
      </c>
      <c r="AI185" s="68">
        <f t="shared" si="15"/>
        <v>0.2091175636</v>
      </c>
      <c r="AJ185" s="63">
        <f t="shared" si="16"/>
        <v>178</v>
      </c>
      <c r="AK185" s="31">
        <f t="shared" si="150"/>
        <v>5403.72</v>
      </c>
      <c r="AL185" s="31">
        <f t="shared" si="151"/>
        <v>5848.866814</v>
      </c>
      <c r="AM185" s="63">
        <f t="shared" si="171"/>
        <v>4779.729691</v>
      </c>
      <c r="AN185" s="31" t="str">
        <f t="shared" si="26"/>
        <v>#DIV/0!</v>
      </c>
      <c r="AO185" s="69" t="s">
        <v>56</v>
      </c>
      <c r="AP185" s="69">
        <v>4.0</v>
      </c>
      <c r="AQ185" s="69" t="s">
        <v>47</v>
      </c>
      <c r="AR185" s="69" t="s">
        <v>97</v>
      </c>
      <c r="AS185" s="37">
        <f>IF(OR(INDICATOR!R185="", ISBLANK(B185), ISBLANK(B186)), "", IF(AND(INDICATOR!R185="OPEN", B186&gt;B185), IF(ABS((B186-B185)/B185)&gt;0.01, 1.25, 1), IF(AND(INDICATOR!R185="HEDGE", B186&lt;B185), IF(ABS((B186-B185)/B185)&gt;0.01, 1.25, 1), IF(AND(INDICATOR!R185="OPEN", B186&lt;B185), -ABS((B186-B185)/B185)*2, IF(AND(INDICATOR!R185="HEDGE", B186&gt;B185), -ABS((B186-B185)/B185)*2, IF(AND(INDICATOR!R185="MONITOR", B186&lt;&gt;B185), IF(ABS((B186-B185)/B185)&gt;0.01, 1, 0.75), 0))))))</f>
        <v>1</v>
      </c>
      <c r="AT185" s="71">
        <f t="shared" si="20"/>
        <v>185</v>
      </c>
    </row>
    <row r="186">
      <c r="A186" s="49">
        <v>45839.89630763889</v>
      </c>
      <c r="B186" s="50">
        <v>5670.0</v>
      </c>
      <c r="C186" s="50">
        <v>5951.0</v>
      </c>
      <c r="D186" s="50">
        <v>5655.0</v>
      </c>
      <c r="E186" s="50">
        <v>10111.0</v>
      </c>
      <c r="F186" s="50">
        <v>32006.0</v>
      </c>
      <c r="G186" s="51">
        <v>0.4838</v>
      </c>
      <c r="H186" s="52">
        <v>162327.0</v>
      </c>
      <c r="I186" s="50">
        <v>-16564.0</v>
      </c>
      <c r="J186" s="53">
        <f t="shared" si="1"/>
        <v>5751.4</v>
      </c>
      <c r="K186" s="53">
        <f t="shared" si="2"/>
        <v>5724.266667</v>
      </c>
      <c r="L186" s="53">
        <f t="shared" si="3"/>
        <v>5697.133333</v>
      </c>
      <c r="M186" s="53">
        <f t="shared" si="4"/>
        <v>5758.666667</v>
      </c>
      <c r="N186" s="53">
        <f t="shared" si="5"/>
        <v>5642.866667</v>
      </c>
      <c r="O186" s="53">
        <f t="shared" si="6"/>
        <v>5615.733333</v>
      </c>
      <c r="P186" s="16">
        <f t="shared" si="7"/>
        <v>5588.6</v>
      </c>
      <c r="Q186" s="53">
        <f t="shared" si="178"/>
        <v>5973.531123</v>
      </c>
      <c r="R186" s="16">
        <f t="shared" si="162"/>
        <v>6174.929863</v>
      </c>
      <c r="S186" s="16">
        <f t="shared" si="8"/>
        <v>-201.3987401</v>
      </c>
      <c r="T186" s="53">
        <f t="shared" si="25"/>
        <v>-185.2294783</v>
      </c>
      <c r="U186" s="54">
        <f t="shared" si="9"/>
        <v>31.89333333</v>
      </c>
      <c r="V186" s="55">
        <f t="shared" si="10"/>
        <v>32.79148629</v>
      </c>
      <c r="W186" s="54">
        <f t="shared" si="159"/>
        <v>193.7333333</v>
      </c>
      <c r="X186" s="56">
        <f t="shared" si="11"/>
        <v>0.1926898583</v>
      </c>
      <c r="Y186" s="53">
        <f t="shared" si="12"/>
        <v>0</v>
      </c>
      <c r="Z186" s="53">
        <f t="shared" si="13"/>
        <v>269</v>
      </c>
      <c r="AA186" s="55">
        <f t="shared" ref="AA186:AB186" si="218">SUM(Y173:Y186)/14</f>
        <v>42.71428571</v>
      </c>
      <c r="AB186" s="55">
        <f t="shared" si="218"/>
        <v>91.21428571</v>
      </c>
      <c r="AC186" s="54">
        <f t="shared" si="31"/>
        <v>0.4682850431</v>
      </c>
      <c r="AD186" s="54">
        <f t="shared" si="32"/>
        <v>31.89333333</v>
      </c>
      <c r="AE186" s="54">
        <f t="shared" si="28"/>
        <v>18.18181818</v>
      </c>
      <c r="AF186" s="55">
        <f t="shared" si="29"/>
        <v>32.79148629</v>
      </c>
      <c r="AG186" s="57" t="str">
        <f t="shared" si="14"/>
        <v>Bearish</v>
      </c>
      <c r="AH186" s="58">
        <f t="shared" si="24"/>
        <v>-0.04529382051</v>
      </c>
      <c r="AI186" s="58">
        <f t="shared" si="15"/>
        <v>0.315909517</v>
      </c>
      <c r="AJ186" s="53">
        <f t="shared" si="16"/>
        <v>296</v>
      </c>
      <c r="AK186" s="16">
        <f t="shared" si="150"/>
        <v>5381.416667</v>
      </c>
      <c r="AL186" s="16">
        <f t="shared" si="151"/>
        <v>5777.23014</v>
      </c>
      <c r="AM186" s="53">
        <f t="shared" si="171"/>
        <v>4740.285725</v>
      </c>
      <c r="AN186" s="16" t="str">
        <f t="shared" si="26"/>
        <v>#DIV/0!</v>
      </c>
      <c r="AO186" s="59" t="s">
        <v>56</v>
      </c>
      <c r="AP186" s="59">
        <v>3.0</v>
      </c>
      <c r="AQ186" s="59" t="s">
        <v>47</v>
      </c>
      <c r="AR186" s="59" t="s">
        <v>98</v>
      </c>
      <c r="AS186" s="22">
        <f>IF(OR(INDICATOR!R186="", ISBLANK(B186), ISBLANK(B187)), "", IF(AND(INDICATOR!R186="OPEN", B187&gt;B186), IF(ABS((B187-B186)/B186)&gt;0.01, 1.25, 1), IF(AND(INDICATOR!R186="HEDGE", B187&lt;B186), IF(ABS((B187-B186)/B186)&gt;0.01, 1.25, 1), IF(AND(INDICATOR!R186="OPEN", B187&lt;B186), -ABS((B187-B186)/B186)*2, IF(AND(INDICATOR!R186="HEDGE", B187&gt;B186), -ABS((B187-B186)/B186)*2, IF(AND(INDICATOR!R186="MONITOR", B187&lt;&gt;B186), IF(ABS((B187-B186)/B186)&gt;0.01, 1, 0.75), 0))))))</f>
        <v>-0.04409171076</v>
      </c>
      <c r="AT186" s="70">
        <f t="shared" si="20"/>
        <v>186</v>
      </c>
    </row>
    <row r="187">
      <c r="A187" s="60">
        <v>45840.89770947916</v>
      </c>
      <c r="B187" s="61">
        <v>5545.0</v>
      </c>
      <c r="C187" s="61">
        <v>5778.0</v>
      </c>
      <c r="D187" s="61">
        <v>5532.0</v>
      </c>
      <c r="E187" s="61">
        <v>9715.0</v>
      </c>
      <c r="F187" s="61">
        <v>32497.0</v>
      </c>
      <c r="G187" s="51">
        <v>0.4769</v>
      </c>
      <c r="H187" s="62">
        <v>162872.0</v>
      </c>
      <c r="I187" s="61">
        <v>-16564.0</v>
      </c>
      <c r="J187" s="63">
        <f t="shared" si="1"/>
        <v>5612.65</v>
      </c>
      <c r="K187" s="63">
        <f t="shared" si="2"/>
        <v>5590.1</v>
      </c>
      <c r="L187" s="63">
        <f t="shared" si="3"/>
        <v>5567.55</v>
      </c>
      <c r="M187" s="63">
        <f t="shared" si="4"/>
        <v>5618.333333</v>
      </c>
      <c r="N187" s="63">
        <f t="shared" si="5"/>
        <v>5522.45</v>
      </c>
      <c r="O187" s="63">
        <f t="shared" si="6"/>
        <v>5499.9</v>
      </c>
      <c r="P187" s="31">
        <f t="shared" si="7"/>
        <v>5477.35</v>
      </c>
      <c r="Q187" s="63">
        <f t="shared" si="178"/>
        <v>5907.603258</v>
      </c>
      <c r="R187" s="31">
        <f t="shared" si="162"/>
        <v>6128.268392</v>
      </c>
      <c r="S187" s="31">
        <f t="shared" si="8"/>
        <v>-220.6651339</v>
      </c>
      <c r="T187" s="63">
        <f t="shared" si="25"/>
        <v>-192.3166094</v>
      </c>
      <c r="U187" s="64">
        <f t="shared" si="9"/>
        <v>29.26337033</v>
      </c>
      <c r="V187" s="65">
        <f t="shared" si="10"/>
        <v>20.38468013</v>
      </c>
      <c r="W187" s="64">
        <f t="shared" si="159"/>
        <v>289.3333333</v>
      </c>
      <c r="X187" s="66">
        <f t="shared" si="11"/>
        <v>0.193750768</v>
      </c>
      <c r="Y187" s="63">
        <f t="shared" si="12"/>
        <v>0</v>
      </c>
      <c r="Z187" s="63">
        <f t="shared" si="13"/>
        <v>125</v>
      </c>
      <c r="AA187" s="65">
        <f t="shared" ref="AA187:AB187" si="219">SUM(Y174:Y187)/14</f>
        <v>41.42857143</v>
      </c>
      <c r="AB187" s="65">
        <f t="shared" si="219"/>
        <v>100.1428571</v>
      </c>
      <c r="AC187" s="64">
        <f t="shared" si="31"/>
        <v>0.4136947218</v>
      </c>
      <c r="AD187" s="64">
        <f t="shared" si="32"/>
        <v>29.26337033</v>
      </c>
      <c r="AE187" s="64">
        <f t="shared" si="28"/>
        <v>5.555555556</v>
      </c>
      <c r="AF187" s="65">
        <f t="shared" si="29"/>
        <v>20.38468013</v>
      </c>
      <c r="AG187" s="67" t="str">
        <f t="shared" si="14"/>
        <v>Bearish</v>
      </c>
      <c r="AH187" s="68">
        <f t="shared" si="24"/>
        <v>-0.02204585538</v>
      </c>
      <c r="AI187" s="68">
        <f t="shared" si="15"/>
        <v>0.2989506724</v>
      </c>
      <c r="AJ187" s="63">
        <f t="shared" si="16"/>
        <v>246</v>
      </c>
      <c r="AK187" s="31">
        <f t="shared" si="150"/>
        <v>5368.869565</v>
      </c>
      <c r="AL187" s="31">
        <f t="shared" si="151"/>
        <v>5754.053566</v>
      </c>
      <c r="AM187" s="63">
        <f t="shared" si="171"/>
        <v>4713.830965</v>
      </c>
      <c r="AN187" s="31" t="str">
        <f t="shared" si="26"/>
        <v>#DIV/0!</v>
      </c>
      <c r="AO187" s="69" t="s">
        <v>46</v>
      </c>
      <c r="AP187" s="69">
        <v>4.0</v>
      </c>
      <c r="AQ187" s="69" t="s">
        <v>47</v>
      </c>
      <c r="AR187" s="69" t="s">
        <v>99</v>
      </c>
      <c r="AS187" s="37">
        <f>IF(OR(INDICATOR!R187="", ISBLANK(B187), ISBLANK(B188)), "", IF(AND(INDICATOR!R187="OPEN", B188&gt;B187), IF(ABS((B188-B187)/B187)&gt;0.01, 1.25, 1), IF(AND(INDICATOR!R187="HEDGE", B188&lt;B187), IF(ABS((B188-B187)/B187)&gt;0.01, 1.25, 1), IF(AND(INDICATOR!R187="OPEN", B188&lt;B187), -ABS((B188-B187)/B187)*2, IF(AND(INDICATOR!R187="HEDGE", B188&gt;B187), -ABS((B188-B187)/B187)*2, IF(AND(INDICATOR!R187="MONITOR", B188&lt;&gt;B187), IF(ABS((B188-B187)/B187)&gt;0.01, 1, 0.75), 0))))))</f>
        <v>-0.03751127142</v>
      </c>
      <c r="AT187" s="71">
        <f t="shared" si="20"/>
        <v>187</v>
      </c>
    </row>
    <row r="188">
      <c r="A188" s="49">
        <v>45841.870739039354</v>
      </c>
      <c r="B188" s="50">
        <v>5441.0</v>
      </c>
      <c r="C188" s="50">
        <v>5609.0</v>
      </c>
      <c r="D188" s="50">
        <v>5354.0</v>
      </c>
      <c r="E188" s="50">
        <v>10258.0</v>
      </c>
      <c r="F188" s="50">
        <v>30541.0</v>
      </c>
      <c r="G188" s="51">
        <v>0.4964</v>
      </c>
      <c r="H188" s="52">
        <v>163357.0</v>
      </c>
      <c r="I188" s="50">
        <v>-16564.0</v>
      </c>
      <c r="J188" s="53">
        <f t="shared" si="1"/>
        <v>5511.125</v>
      </c>
      <c r="K188" s="53">
        <f t="shared" si="2"/>
        <v>5487.75</v>
      </c>
      <c r="L188" s="53">
        <f t="shared" si="3"/>
        <v>5464.375</v>
      </c>
      <c r="M188" s="53">
        <f t="shared" si="4"/>
        <v>5468</v>
      </c>
      <c r="N188" s="53">
        <f t="shared" si="5"/>
        <v>5417.625</v>
      </c>
      <c r="O188" s="53">
        <f t="shared" si="6"/>
        <v>5394.25</v>
      </c>
      <c r="P188" s="16">
        <f t="shared" si="7"/>
        <v>5370.875</v>
      </c>
      <c r="Q188" s="53">
        <f t="shared" si="178"/>
        <v>5835.818142</v>
      </c>
      <c r="R188" s="16">
        <f t="shared" si="162"/>
        <v>6077.359622</v>
      </c>
      <c r="S188" s="16">
        <f t="shared" si="8"/>
        <v>-241.5414807</v>
      </c>
      <c r="T188" s="53">
        <f t="shared" si="25"/>
        <v>-202.1615837</v>
      </c>
      <c r="U188" s="54">
        <f t="shared" si="9"/>
        <v>29.78941962</v>
      </c>
      <c r="V188" s="55">
        <f t="shared" si="10"/>
        <v>6.262626263</v>
      </c>
      <c r="W188" s="54">
        <f t="shared" si="159"/>
        <v>247.2</v>
      </c>
      <c r="X188" s="56">
        <f t="shared" si="11"/>
        <v>0.2017985551</v>
      </c>
      <c r="Y188" s="53">
        <f t="shared" si="12"/>
        <v>0</v>
      </c>
      <c r="Z188" s="53">
        <f t="shared" si="13"/>
        <v>104</v>
      </c>
      <c r="AA188" s="55">
        <f t="shared" ref="AA188:AB188" si="220">SUM(Y175:Y188)/14</f>
        <v>41.42857143</v>
      </c>
      <c r="AB188" s="55">
        <f t="shared" si="220"/>
        <v>97.64285714</v>
      </c>
      <c r="AC188" s="54">
        <f t="shared" si="31"/>
        <v>0.4242867593</v>
      </c>
      <c r="AD188" s="54">
        <f t="shared" si="32"/>
        <v>29.78941962</v>
      </c>
      <c r="AE188" s="54">
        <f t="shared" si="28"/>
        <v>-4.949494949</v>
      </c>
      <c r="AF188" s="55">
        <f t="shared" si="29"/>
        <v>6.262626263</v>
      </c>
      <c r="AG188" s="57" t="str">
        <f t="shared" si="14"/>
        <v>Bearish</v>
      </c>
      <c r="AH188" s="58">
        <f t="shared" si="24"/>
        <v>-0.01875563571</v>
      </c>
      <c r="AI188" s="58">
        <f t="shared" si="15"/>
        <v>0.3358763629</v>
      </c>
      <c r="AJ188" s="53">
        <f t="shared" si="16"/>
        <v>255</v>
      </c>
      <c r="AK188" s="16">
        <f t="shared" si="150"/>
        <v>5360.863636</v>
      </c>
      <c r="AL188" s="16">
        <f t="shared" si="151"/>
        <v>5747.14582</v>
      </c>
      <c r="AM188" s="53">
        <f t="shared" si="171"/>
        <v>4665.331284</v>
      </c>
      <c r="AN188" s="16" t="str">
        <f t="shared" si="26"/>
        <v>#DIV/0!</v>
      </c>
      <c r="AO188" s="59" t="s">
        <v>56</v>
      </c>
      <c r="AP188" s="59">
        <v>3.0</v>
      </c>
      <c r="AQ188" s="59" t="s">
        <v>47</v>
      </c>
      <c r="AR188" s="59" t="s">
        <v>100</v>
      </c>
      <c r="AS188" s="22">
        <f>IF(OR(INDICATOR!R188="", ISBLANK(B188), ISBLANK(B189)), "", IF(AND(INDICATOR!R188="OPEN", B189&gt;B188), IF(ABS((B189-B188)/B188)&gt;0.01, 1.25, 1), IF(AND(INDICATOR!R188="HEDGE", B189&lt;B188), IF(ABS((B189-B188)/B188)&gt;0.01, 1.25, 1), IF(AND(INDICATOR!R188="OPEN", B189&lt;B188), -ABS((B189-B188)/B188)*2, IF(AND(INDICATOR!R188="HEDGE", B189&gt;B188), -ABS((B189-B188)/B188)*2, IF(AND(INDICATOR!R188="MONITOR", B189&lt;&gt;B188), IF(ABS((B189-B188)/B188)&gt;0.01, 1, 0.75), 0))))))</f>
        <v>1.25</v>
      </c>
      <c r="AT188" s="70">
        <f t="shared" si="20"/>
        <v>188</v>
      </c>
    </row>
    <row r="189">
      <c r="A189" s="60">
        <v>45842.89532820602</v>
      </c>
      <c r="B189" s="61">
        <v>5505.0</v>
      </c>
      <c r="C189" s="61">
        <v>5581.0</v>
      </c>
      <c r="D189" s="61">
        <v>5336.0</v>
      </c>
      <c r="E189" s="61">
        <v>4899.0</v>
      </c>
      <c r="F189" s="61">
        <v>31323.0</v>
      </c>
      <c r="G189" s="51">
        <v>0.4856</v>
      </c>
      <c r="H189" s="62">
        <v>163357.0</v>
      </c>
      <c r="I189" s="61">
        <v>-16564.0</v>
      </c>
      <c r="J189" s="63">
        <f t="shared" si="1"/>
        <v>5572.375</v>
      </c>
      <c r="K189" s="63">
        <f t="shared" si="2"/>
        <v>5549.916667</v>
      </c>
      <c r="L189" s="63">
        <f t="shared" si="3"/>
        <v>5527.458333</v>
      </c>
      <c r="M189" s="63">
        <f t="shared" si="4"/>
        <v>5474</v>
      </c>
      <c r="N189" s="63">
        <f t="shared" si="5"/>
        <v>5482.541667</v>
      </c>
      <c r="O189" s="63">
        <f t="shared" si="6"/>
        <v>5460.083333</v>
      </c>
      <c r="P189" s="31">
        <f t="shared" si="7"/>
        <v>5437.625</v>
      </c>
      <c r="Q189" s="63">
        <f t="shared" si="178"/>
        <v>5784.923043</v>
      </c>
      <c r="R189" s="31">
        <f t="shared" si="162"/>
        <v>6034.962613</v>
      </c>
      <c r="S189" s="31">
        <f t="shared" si="8"/>
        <v>-250.0395704</v>
      </c>
      <c r="T189" s="63">
        <f t="shared" si="25"/>
        <v>-211.737181</v>
      </c>
      <c r="U189" s="64">
        <f t="shared" si="9"/>
        <v>28.0904787</v>
      </c>
      <c r="V189" s="65">
        <f t="shared" si="10"/>
        <v>4.672120853</v>
      </c>
      <c r="W189" s="64">
        <f t="shared" si="159"/>
        <v>253.6666667</v>
      </c>
      <c r="X189" s="66">
        <f t="shared" si="11"/>
        <v>0.1993037661</v>
      </c>
      <c r="Y189" s="63">
        <f t="shared" si="12"/>
        <v>64</v>
      </c>
      <c r="Z189" s="63">
        <f t="shared" si="13"/>
        <v>0</v>
      </c>
      <c r="AA189" s="65">
        <f t="shared" ref="AA189:AB189" si="221">SUM(Y176:Y189)/14</f>
        <v>38.14285714</v>
      </c>
      <c r="AB189" s="65">
        <f t="shared" si="221"/>
        <v>97.64285714</v>
      </c>
      <c r="AC189" s="64">
        <f t="shared" si="31"/>
        <v>0.3906364301</v>
      </c>
      <c r="AD189" s="64">
        <f t="shared" si="32"/>
        <v>28.0904787</v>
      </c>
      <c r="AE189" s="64">
        <f t="shared" si="28"/>
        <v>13.41030195</v>
      </c>
      <c r="AF189" s="65">
        <f t="shared" si="29"/>
        <v>4.672120853</v>
      </c>
      <c r="AG189" s="67" t="str">
        <f t="shared" si="14"/>
        <v>Bullish</v>
      </c>
      <c r="AH189" s="68">
        <f t="shared" si="24"/>
        <v>0.01176254365</v>
      </c>
      <c r="AI189" s="68">
        <f t="shared" si="15"/>
        <v>0.1564026434</v>
      </c>
      <c r="AJ189" s="63">
        <f t="shared" si="16"/>
        <v>245</v>
      </c>
      <c r="AK189" s="31">
        <f t="shared" si="150"/>
        <v>5357.047619</v>
      </c>
      <c r="AL189" s="31">
        <f t="shared" si="151"/>
        <v>5750.796137</v>
      </c>
      <c r="AM189" s="63">
        <f t="shared" si="171"/>
        <v>4683.116372</v>
      </c>
      <c r="AN189" s="31" t="str">
        <f t="shared" si="26"/>
        <v>#DIV/0!</v>
      </c>
      <c r="AO189" s="69" t="s">
        <v>64</v>
      </c>
      <c r="AP189" s="69">
        <v>3.0</v>
      </c>
      <c r="AQ189" s="69" t="s">
        <v>47</v>
      </c>
      <c r="AR189" s="69" t="s">
        <v>101</v>
      </c>
      <c r="AS189" s="37">
        <f>IF(OR(INDICATOR!R189="", ISBLANK(B189), ISBLANK(B190)), "", IF(AND(INDICATOR!R189="OPEN", B190&gt;B189), IF(ABS((B190-B189)/B189)&gt;0.01, 1.25, 1), IF(AND(INDICATOR!R189="HEDGE", B190&lt;B189), IF(ABS((B190-B189)/B189)&gt;0.01, 1.25, 1), IF(AND(INDICATOR!R189="OPEN", B190&lt;B189), -ABS((B190-B189)/B189)*2, IF(AND(INDICATOR!R189="HEDGE", B190&gt;B189), -ABS((B190-B189)/B189)*2, IF(AND(INDICATOR!R189="MONITOR", B190&lt;&gt;B189), IF(ABS((B190-B189)/B189)&gt;0.01, 1, 0.75), 0))))))</f>
        <v>1</v>
      </c>
      <c r="AT189" s="71">
        <f t="shared" si="20"/>
        <v>189</v>
      </c>
    </row>
    <row r="190">
      <c r="A190" s="49">
        <v>45845.87161675926</v>
      </c>
      <c r="B190" s="50">
        <v>5439.0</v>
      </c>
      <c r="C190" s="50">
        <v>5521.0</v>
      </c>
      <c r="D190" s="50">
        <v>5280.0</v>
      </c>
      <c r="E190" s="50">
        <v>6629.0</v>
      </c>
      <c r="F190" s="50">
        <v>31055.0</v>
      </c>
      <c r="G190" s="51">
        <v>0.481</v>
      </c>
      <c r="H190" s="52">
        <v>160052.0</v>
      </c>
      <c r="I190" s="50">
        <v>-16564.0</v>
      </c>
      <c r="J190" s="53">
        <f t="shared" si="1"/>
        <v>5505.275</v>
      </c>
      <c r="K190" s="53">
        <f t="shared" si="2"/>
        <v>5483.183333</v>
      </c>
      <c r="L190" s="53">
        <f t="shared" si="3"/>
        <v>5461.091667</v>
      </c>
      <c r="M190" s="53">
        <f t="shared" si="4"/>
        <v>5413.333333</v>
      </c>
      <c r="N190" s="53">
        <f t="shared" si="5"/>
        <v>5416.908333</v>
      </c>
      <c r="O190" s="53">
        <f t="shared" si="6"/>
        <v>5394.816667</v>
      </c>
      <c r="P190" s="16">
        <f t="shared" si="7"/>
        <v>5372.725</v>
      </c>
      <c r="Q190" s="53">
        <f t="shared" si="178"/>
        <v>5731.704113</v>
      </c>
      <c r="R190" s="16">
        <f t="shared" si="162"/>
        <v>5990.817234</v>
      </c>
      <c r="S190" s="16">
        <f t="shared" si="8"/>
        <v>-259.1131213</v>
      </c>
      <c r="T190" s="53">
        <f t="shared" si="25"/>
        <v>-221.2123691</v>
      </c>
      <c r="U190" s="54">
        <f t="shared" si="9"/>
        <v>28.81813276</v>
      </c>
      <c r="V190" s="55">
        <f t="shared" si="10"/>
        <v>5.821434503</v>
      </c>
      <c r="W190" s="54">
        <f t="shared" si="159"/>
        <v>244.4666667</v>
      </c>
      <c r="X190" s="56">
        <f t="shared" si="11"/>
        <v>0.1948855678</v>
      </c>
      <c r="Y190" s="53">
        <f t="shared" si="12"/>
        <v>0</v>
      </c>
      <c r="Z190" s="53">
        <f t="shared" si="13"/>
        <v>66</v>
      </c>
      <c r="AA190" s="55">
        <f t="shared" ref="AA190:AB190" si="222">SUM(Y177:Y190)/14</f>
        <v>38.14285714</v>
      </c>
      <c r="AB190" s="55">
        <f t="shared" si="222"/>
        <v>94.21428571</v>
      </c>
      <c r="AC190" s="54">
        <f t="shared" si="31"/>
        <v>0.4048521607</v>
      </c>
      <c r="AD190" s="54">
        <f t="shared" si="32"/>
        <v>28.81813276</v>
      </c>
      <c r="AE190" s="54">
        <f t="shared" si="28"/>
        <v>9.003496503</v>
      </c>
      <c r="AF190" s="55">
        <f t="shared" si="29"/>
        <v>5.821434503</v>
      </c>
      <c r="AG190" s="57" t="str">
        <f t="shared" si="14"/>
        <v>Bullish</v>
      </c>
      <c r="AH190" s="58">
        <f t="shared" si="24"/>
        <v>-0.01198910082</v>
      </c>
      <c r="AI190" s="58">
        <f t="shared" si="15"/>
        <v>0.2134599903</v>
      </c>
      <c r="AJ190" s="53">
        <f t="shared" si="16"/>
        <v>241</v>
      </c>
      <c r="AK190" s="16">
        <f t="shared" si="150"/>
        <v>5349.65</v>
      </c>
      <c r="AL190" s="16">
        <f t="shared" si="151"/>
        <v>5747.384723</v>
      </c>
      <c r="AM190" s="53">
        <f t="shared" si="171"/>
        <v>4704.815146</v>
      </c>
      <c r="AN190" s="16" t="str">
        <f t="shared" si="26"/>
        <v>#DIV/0!</v>
      </c>
      <c r="AO190" s="59" t="s">
        <v>46</v>
      </c>
      <c r="AP190" s="59">
        <v>3.0</v>
      </c>
      <c r="AQ190" s="59" t="s">
        <v>50</v>
      </c>
      <c r="AR190" s="59" t="s">
        <v>102</v>
      </c>
      <c r="AS190" s="22">
        <f>IF(OR(INDICATOR!R190="", ISBLANK(B190), ISBLANK(B191)), "", IF(AND(INDICATOR!R190="OPEN", B191&gt;B190), IF(ABS((B191-B190)/B190)&gt;0.01, 1.25, 1), IF(AND(INDICATOR!R190="HEDGE", B191&lt;B190), IF(ABS((B191-B190)/B190)&gt;0.01, 1.25, 1), IF(AND(INDICATOR!R190="OPEN", B191&lt;B190), -ABS((B191-B190)/B190)*2, IF(AND(INDICATOR!R190="HEDGE", B191&gt;B190), -ABS((B191-B190)/B190)*2, IF(AND(INDICATOR!R190="MONITOR", B191&lt;&gt;B190), IF(ABS((B191-B190)/B190)&gt;0.01, 1, 0.75), 0))))))</f>
        <v>-0.01544401544</v>
      </c>
      <c r="AT190" s="70">
        <f t="shared" si="20"/>
        <v>190</v>
      </c>
    </row>
    <row r="191">
      <c r="A191" s="60">
        <v>45846.90496986111</v>
      </c>
      <c r="B191" s="61">
        <v>5397.0</v>
      </c>
      <c r="C191" s="61">
        <v>5590.0</v>
      </c>
      <c r="D191" s="61">
        <v>5356.0</v>
      </c>
      <c r="E191" s="61">
        <v>5580.0</v>
      </c>
      <c r="F191" s="61">
        <v>31385.0</v>
      </c>
      <c r="G191" s="51">
        <v>0.4781</v>
      </c>
      <c r="H191" s="62">
        <v>161553.0</v>
      </c>
      <c r="I191" s="61">
        <v>-16406.0</v>
      </c>
      <c r="J191" s="63">
        <f t="shared" si="1"/>
        <v>5461.35</v>
      </c>
      <c r="K191" s="63">
        <f t="shared" si="2"/>
        <v>5439.9</v>
      </c>
      <c r="L191" s="63">
        <f t="shared" si="3"/>
        <v>5418.45</v>
      </c>
      <c r="M191" s="63">
        <f t="shared" si="4"/>
        <v>5447.666667</v>
      </c>
      <c r="N191" s="63">
        <f t="shared" si="5"/>
        <v>5375.55</v>
      </c>
      <c r="O191" s="63">
        <f t="shared" si="6"/>
        <v>5354.1</v>
      </c>
      <c r="P191" s="31">
        <f t="shared" si="7"/>
        <v>5332.65</v>
      </c>
      <c r="Q191" s="63">
        <f t="shared" si="178"/>
        <v>5680.211173</v>
      </c>
      <c r="R191" s="31">
        <f t="shared" si="162"/>
        <v>5946.830773</v>
      </c>
      <c r="S191" s="31">
        <f t="shared" si="8"/>
        <v>-266.6196</v>
      </c>
      <c r="T191" s="63">
        <f t="shared" si="25"/>
        <v>-230.2938153</v>
      </c>
      <c r="U191" s="64">
        <f t="shared" si="9"/>
        <v>31.72905526</v>
      </c>
      <c r="V191" s="65">
        <f t="shared" si="10"/>
        <v>11.3987586</v>
      </c>
      <c r="W191" s="64">
        <f t="shared" si="159"/>
        <v>240.0666667</v>
      </c>
      <c r="X191" s="66">
        <f t="shared" si="11"/>
        <v>0.1966065762</v>
      </c>
      <c r="Y191" s="63">
        <f t="shared" si="12"/>
        <v>0</v>
      </c>
      <c r="Z191" s="63">
        <f t="shared" si="13"/>
        <v>42</v>
      </c>
      <c r="AA191" s="65">
        <f t="shared" ref="AA191:AB191" si="223">SUM(Y178:Y191)/14</f>
        <v>38.14285714</v>
      </c>
      <c r="AB191" s="65">
        <f t="shared" si="223"/>
        <v>82.07142857</v>
      </c>
      <c r="AC191" s="64">
        <f t="shared" si="31"/>
        <v>0.4647519582</v>
      </c>
      <c r="AD191" s="64">
        <f t="shared" si="32"/>
        <v>31.72905526</v>
      </c>
      <c r="AE191" s="64">
        <f t="shared" si="28"/>
        <v>11.78247734</v>
      </c>
      <c r="AF191" s="65">
        <f t="shared" si="29"/>
        <v>11.3987586</v>
      </c>
      <c r="AG191" s="67" t="str">
        <f t="shared" si="14"/>
        <v>Bearish</v>
      </c>
      <c r="AH191" s="68">
        <f t="shared" si="24"/>
        <v>-0.007722007722</v>
      </c>
      <c r="AI191" s="68">
        <f t="shared" si="15"/>
        <v>0.1777919388</v>
      </c>
      <c r="AJ191" s="63">
        <f t="shared" si="16"/>
        <v>234</v>
      </c>
      <c r="AK191" s="31">
        <f t="shared" si="150"/>
        <v>5344.947368</v>
      </c>
      <c r="AL191" s="31">
        <f t="shared" si="151"/>
        <v>5750.841041</v>
      </c>
      <c r="AM191" s="63">
        <f t="shared" si="171"/>
        <v>4699.989238</v>
      </c>
      <c r="AN191" s="31" t="str">
        <f t="shared" si="26"/>
        <v>#DIV/0!</v>
      </c>
      <c r="AO191" s="69" t="s">
        <v>64</v>
      </c>
      <c r="AP191" s="69">
        <v>4.0</v>
      </c>
      <c r="AQ191" s="69" t="s">
        <v>47</v>
      </c>
      <c r="AR191" s="69" t="s">
        <v>103</v>
      </c>
      <c r="AS191" s="37">
        <f>IF(OR(INDICATOR!R191="", ISBLANK(B191), ISBLANK(B192)), "", IF(AND(INDICATOR!R191="OPEN", B192&gt;B191), IF(ABS((B192-B191)/B191)&gt;0.01, 1.25, 1), IF(AND(INDICATOR!R191="HEDGE", B192&lt;B191), IF(ABS((B192-B191)/B191)&gt;0.01, 1.25, 1), IF(AND(INDICATOR!R191="OPEN", B192&lt;B191), -ABS((B192-B191)/B191)*2, IF(AND(INDICATOR!R191="HEDGE", B192&gt;B191), -ABS((B192-B191)/B191)*2, IF(AND(INDICATOR!R191="MONITOR", B192&lt;&gt;B191), IF(ABS((B192-B191)/B191)&gt;0.01, 1, 0.75), 0))))))</f>
        <v>1.25</v>
      </c>
      <c r="AT191" s="71">
        <f t="shared" si="20"/>
        <v>191</v>
      </c>
    </row>
    <row r="192">
      <c r="A192" s="49">
        <v>45847.85442456018</v>
      </c>
      <c r="B192" s="50">
        <v>5542.0</v>
      </c>
      <c r="C192" s="50">
        <v>5559.0</v>
      </c>
      <c r="D192" s="50">
        <v>5367.0</v>
      </c>
      <c r="E192" s="50">
        <v>5138.0</v>
      </c>
      <c r="F192" s="50">
        <v>32158.0</v>
      </c>
      <c r="G192" s="51">
        <v>0.4681</v>
      </c>
      <c r="H192" s="52">
        <v>162060.0</v>
      </c>
      <c r="I192" s="50">
        <v>-16406.0</v>
      </c>
      <c r="J192" s="53">
        <f t="shared" si="1"/>
        <v>5594.8</v>
      </c>
      <c r="K192" s="53">
        <f t="shared" si="2"/>
        <v>5577.2</v>
      </c>
      <c r="L192" s="53">
        <f t="shared" si="3"/>
        <v>5559.6</v>
      </c>
      <c r="M192" s="53">
        <f t="shared" si="4"/>
        <v>5489.333333</v>
      </c>
      <c r="N192" s="53">
        <f t="shared" si="5"/>
        <v>5524.4</v>
      </c>
      <c r="O192" s="53">
        <f t="shared" si="6"/>
        <v>5506.8</v>
      </c>
      <c r="P192" s="16">
        <f t="shared" si="7"/>
        <v>5489.2</v>
      </c>
      <c r="Q192" s="53">
        <f t="shared" si="178"/>
        <v>5658.947915</v>
      </c>
      <c r="R192" s="16">
        <f t="shared" si="162"/>
        <v>5916.843308</v>
      </c>
      <c r="S192" s="16">
        <f t="shared" si="8"/>
        <v>-257.8953927</v>
      </c>
      <c r="T192" s="53">
        <f t="shared" si="25"/>
        <v>-235.8141307</v>
      </c>
      <c r="U192" s="54">
        <f t="shared" si="9"/>
        <v>43.49775785</v>
      </c>
      <c r="V192" s="55">
        <f t="shared" si="10"/>
        <v>16.78569331</v>
      </c>
      <c r="W192" s="54">
        <f t="shared" si="159"/>
        <v>228.4</v>
      </c>
      <c r="X192" s="56">
        <f t="shared" si="11"/>
        <v>0.1941308985</v>
      </c>
      <c r="Y192" s="53">
        <f t="shared" si="12"/>
        <v>145</v>
      </c>
      <c r="Z192" s="53">
        <f t="shared" si="13"/>
        <v>0</v>
      </c>
      <c r="AA192" s="55">
        <f t="shared" ref="AA192:AB192" si="224">SUM(Y179:Y192)/14</f>
        <v>48.5</v>
      </c>
      <c r="AB192" s="55">
        <f t="shared" si="224"/>
        <v>63</v>
      </c>
      <c r="AC192" s="54">
        <f t="shared" si="31"/>
        <v>0.7698412698</v>
      </c>
      <c r="AD192" s="54">
        <f t="shared" si="32"/>
        <v>43.49775785</v>
      </c>
      <c r="AE192" s="54">
        <f t="shared" si="28"/>
        <v>29.57110609</v>
      </c>
      <c r="AF192" s="55">
        <f t="shared" si="29"/>
        <v>16.78569331</v>
      </c>
      <c r="AG192" s="57" t="str">
        <f t="shared" si="14"/>
        <v>Bullish</v>
      </c>
      <c r="AH192" s="58">
        <f t="shared" si="24"/>
        <v>0.02686677784</v>
      </c>
      <c r="AI192" s="58">
        <f t="shared" si="15"/>
        <v>0.1597736178</v>
      </c>
      <c r="AJ192" s="53">
        <f t="shared" si="16"/>
        <v>192</v>
      </c>
      <c r="AK192" s="16">
        <f t="shared" si="150"/>
        <v>5342.055556</v>
      </c>
      <c r="AL192" s="16">
        <f t="shared" si="151"/>
        <v>5758.308936</v>
      </c>
      <c r="AM192" s="53">
        <f t="shared" si="171"/>
        <v>4721.250891</v>
      </c>
      <c r="AN192" s="16" t="str">
        <f t="shared" si="26"/>
        <v>#DIV/0!</v>
      </c>
      <c r="AO192" s="59" t="s">
        <v>46</v>
      </c>
      <c r="AP192" s="59">
        <v>3.0</v>
      </c>
      <c r="AQ192" s="59" t="s">
        <v>50</v>
      </c>
      <c r="AR192" s="59" t="s">
        <v>104</v>
      </c>
      <c r="AS192" s="22">
        <f>IF(OR(INDICATOR!R192="", ISBLANK(B192), ISBLANK(B193)), "", IF(AND(INDICATOR!R192="OPEN", B193&gt;B192), IF(ABS((B193-B192)/B192)&gt;0.01, 1.25, 1), IF(AND(INDICATOR!R192="HEDGE", B193&lt;B192), IF(ABS((B193-B192)/B192)&gt;0.01, 1.25, 1), IF(AND(INDICATOR!R192="OPEN", B193&lt;B192), -ABS((B193-B192)/B192)*2, IF(AND(INDICATOR!R192="HEDGE", B193&gt;B192), -ABS((B193-B192)/B192)*2, IF(AND(INDICATOR!R192="MONITOR", B193&lt;&gt;B192), IF(ABS((B193-B192)/B192)&gt;0.01, 1, 0.75), 0))))))</f>
        <v>1</v>
      </c>
      <c r="AT192" s="70">
        <f t="shared" si="20"/>
        <v>192</v>
      </c>
    </row>
    <row r="193">
      <c r="A193" s="60">
        <v>45848.9462046875</v>
      </c>
      <c r="B193" s="61">
        <v>5294.0</v>
      </c>
      <c r="C193" s="61">
        <v>5534.0</v>
      </c>
      <c r="D193" s="61">
        <v>5283.0</v>
      </c>
      <c r="E193" s="61">
        <v>7653.0</v>
      </c>
      <c r="F193" s="61">
        <v>31746.0</v>
      </c>
      <c r="G193" s="51">
        <v>0.4571</v>
      </c>
      <c r="H193" s="62">
        <v>162340.0</v>
      </c>
      <c r="I193" s="61">
        <v>-16406.0</v>
      </c>
      <c r="J193" s="63">
        <f t="shared" si="1"/>
        <v>5363.025</v>
      </c>
      <c r="K193" s="63">
        <f t="shared" si="2"/>
        <v>5340.016667</v>
      </c>
      <c r="L193" s="63">
        <f t="shared" si="3"/>
        <v>5317.008333</v>
      </c>
      <c r="M193" s="63">
        <f t="shared" si="4"/>
        <v>5370.333333</v>
      </c>
      <c r="N193" s="63">
        <f t="shared" si="5"/>
        <v>5270.991667</v>
      </c>
      <c r="O193" s="63">
        <f t="shared" si="6"/>
        <v>5247.983333</v>
      </c>
      <c r="P193" s="31">
        <f t="shared" si="7"/>
        <v>5224.975</v>
      </c>
      <c r="Q193" s="63">
        <f t="shared" si="178"/>
        <v>5602.802082</v>
      </c>
      <c r="R193" s="31">
        <f t="shared" si="162"/>
        <v>5870.706767</v>
      </c>
      <c r="S193" s="31">
        <f t="shared" si="8"/>
        <v>-267.9046845</v>
      </c>
      <c r="T193" s="63">
        <f t="shared" si="25"/>
        <v>-242.2322415</v>
      </c>
      <c r="U193" s="64">
        <f t="shared" si="9"/>
        <v>40.0117855</v>
      </c>
      <c r="V193" s="65">
        <f t="shared" si="10"/>
        <v>14.31123963</v>
      </c>
      <c r="W193" s="64">
        <f t="shared" si="159"/>
        <v>200.9333333</v>
      </c>
      <c r="X193" s="66">
        <f t="shared" si="11"/>
        <v>0.1931016694</v>
      </c>
      <c r="Y193" s="63">
        <f t="shared" si="12"/>
        <v>0</v>
      </c>
      <c r="Z193" s="63">
        <f t="shared" si="13"/>
        <v>248</v>
      </c>
      <c r="AA193" s="65">
        <f t="shared" ref="AA193:AB193" si="225">SUM(Y180:Y193)/14</f>
        <v>48.5</v>
      </c>
      <c r="AB193" s="65">
        <f t="shared" si="225"/>
        <v>72.71428571</v>
      </c>
      <c r="AC193" s="64">
        <f t="shared" si="31"/>
        <v>0.6669941061</v>
      </c>
      <c r="AD193" s="64">
        <f t="shared" si="32"/>
        <v>40.0117855</v>
      </c>
      <c r="AE193" s="64">
        <f t="shared" si="28"/>
        <v>1.58013544</v>
      </c>
      <c r="AF193" s="65">
        <f t="shared" si="29"/>
        <v>14.31123963</v>
      </c>
      <c r="AG193" s="67" t="str">
        <f t="shared" si="14"/>
        <v>Bearish</v>
      </c>
      <c r="AH193" s="68">
        <f t="shared" si="24"/>
        <v>-0.04474918802</v>
      </c>
      <c r="AI193" s="68">
        <f t="shared" si="15"/>
        <v>0.2410697411</v>
      </c>
      <c r="AJ193" s="63">
        <f t="shared" si="16"/>
        <v>259</v>
      </c>
      <c r="AK193" s="31">
        <f t="shared" si="150"/>
        <v>5330.294118</v>
      </c>
      <c r="AL193" s="31">
        <f t="shared" si="151"/>
        <v>5746.826449</v>
      </c>
      <c r="AM193" s="63">
        <f t="shared" si="171"/>
        <v>4717.537757</v>
      </c>
      <c r="AN193" s="31" t="str">
        <f t="shared" si="26"/>
        <v>#DIV/0!</v>
      </c>
      <c r="AO193" s="69" t="s">
        <v>64</v>
      </c>
      <c r="AP193" s="69">
        <v>3.0</v>
      </c>
      <c r="AQ193" s="69" t="s">
        <v>47</v>
      </c>
      <c r="AR193" s="69" t="s">
        <v>105</v>
      </c>
      <c r="AS193" s="37">
        <f>IF(OR(INDICATOR!R193="", ISBLANK(B193), ISBLANK(B194)), "", IF(AND(INDICATOR!R193="OPEN", B194&gt;B193), IF(ABS((B194-B193)/B193)&gt;0.01, 1.25, 1), IF(AND(INDICATOR!R193="HEDGE", B194&lt;B193), IF(ABS((B194-B193)/B193)&gt;0.01, 1.25, 1), IF(AND(INDICATOR!R193="OPEN", B194&lt;B193), -ABS((B194-B193)/B193)*2, IF(AND(INDICATOR!R193="HEDGE", B194&gt;B193), -ABS((B194-B193)/B193)*2, IF(AND(INDICATOR!R193="MONITOR", B194&lt;&gt;B193), IF(ABS((B194-B193)/B193)&gt;0.01, 1, 0.75), 0))))))</f>
        <v>-0.001888930865</v>
      </c>
      <c r="AT193" s="71">
        <f t="shared" si="20"/>
        <v>193</v>
      </c>
    </row>
    <row r="194">
      <c r="A194" s="49">
        <v>45849.89120002315</v>
      </c>
      <c r="B194" s="50">
        <v>5289.0</v>
      </c>
      <c r="C194" s="50">
        <v>5327.0</v>
      </c>
      <c r="D194" s="50">
        <v>5209.0</v>
      </c>
      <c r="E194" s="50">
        <v>3270.0</v>
      </c>
      <c r="F194" s="50">
        <v>34153.0</v>
      </c>
      <c r="G194" s="51">
        <v>0.4458</v>
      </c>
      <c r="H194" s="52">
        <v>163011.0</v>
      </c>
      <c r="I194" s="50">
        <v>-16406.0</v>
      </c>
      <c r="J194" s="53">
        <f t="shared" si="1"/>
        <v>5321.45</v>
      </c>
      <c r="K194" s="53">
        <f t="shared" si="2"/>
        <v>5310.633333</v>
      </c>
      <c r="L194" s="53">
        <f t="shared" si="3"/>
        <v>5299.816667</v>
      </c>
      <c r="M194" s="53">
        <f t="shared" si="4"/>
        <v>5275</v>
      </c>
      <c r="N194" s="53">
        <f t="shared" si="5"/>
        <v>5278.183333</v>
      </c>
      <c r="O194" s="53">
        <f t="shared" si="6"/>
        <v>5267.366667</v>
      </c>
      <c r="P194" s="16">
        <f t="shared" si="7"/>
        <v>5256.55</v>
      </c>
      <c r="Q194" s="53">
        <f t="shared" si="178"/>
        <v>5554.524839</v>
      </c>
      <c r="R194" s="16">
        <f t="shared" si="162"/>
        <v>5827.617377</v>
      </c>
      <c r="S194" s="16">
        <f t="shared" si="8"/>
        <v>-273.0925378</v>
      </c>
      <c r="T194" s="53">
        <f t="shared" si="25"/>
        <v>-248.4043007</v>
      </c>
      <c r="U194" s="54">
        <f t="shared" si="9"/>
        <v>31.48024113</v>
      </c>
      <c r="V194" s="55">
        <f t="shared" si="10"/>
        <v>10.72234763</v>
      </c>
      <c r="W194" s="54">
        <f t="shared" si="159"/>
        <v>240.2</v>
      </c>
      <c r="X194" s="56">
        <f t="shared" si="11"/>
        <v>0.1953304194</v>
      </c>
      <c r="Y194" s="53">
        <f t="shared" si="12"/>
        <v>0</v>
      </c>
      <c r="Z194" s="53">
        <f t="shared" si="13"/>
        <v>5</v>
      </c>
      <c r="AA194" s="55">
        <f t="shared" ref="AA194:AB194" si="226">SUM(Y181:Y194)/14</f>
        <v>33.57142857</v>
      </c>
      <c r="AB194" s="55">
        <f t="shared" si="226"/>
        <v>73.07142857</v>
      </c>
      <c r="AC194" s="54">
        <f t="shared" si="31"/>
        <v>0.4594330401</v>
      </c>
      <c r="AD194" s="54">
        <f t="shared" si="32"/>
        <v>31.48024113</v>
      </c>
      <c r="AE194" s="54">
        <f t="shared" si="28"/>
        <v>1.015801354</v>
      </c>
      <c r="AF194" s="55">
        <f t="shared" si="29"/>
        <v>10.72234763</v>
      </c>
      <c r="AG194" s="57" t="str">
        <f t="shared" si="14"/>
        <v>Bullish</v>
      </c>
      <c r="AH194" s="58">
        <f t="shared" si="24"/>
        <v>-0.0009444654326</v>
      </c>
      <c r="AI194" s="58">
        <f t="shared" si="15"/>
        <v>0.09574561532</v>
      </c>
      <c r="AJ194" s="53">
        <f t="shared" si="16"/>
        <v>118</v>
      </c>
      <c r="AK194" s="16">
        <f t="shared" si="150"/>
        <v>5332.5625</v>
      </c>
      <c r="AL194" s="16">
        <f t="shared" si="151"/>
        <v>5761.506534</v>
      </c>
      <c r="AM194" s="53">
        <f t="shared" si="171"/>
        <v>4719.894865</v>
      </c>
      <c r="AN194" s="16" t="str">
        <f t="shared" si="26"/>
        <v>#DIV/0!</v>
      </c>
      <c r="AO194" s="59" t="s">
        <v>64</v>
      </c>
      <c r="AP194" s="59">
        <v>3.0</v>
      </c>
      <c r="AQ194" s="59" t="s">
        <v>47</v>
      </c>
      <c r="AR194" s="59" t="s">
        <v>106</v>
      </c>
      <c r="AS194" s="22">
        <f>IF(OR(INDICATOR!R194="", ISBLANK(B194), ISBLANK(B195)), "", IF(AND(INDICATOR!R194="OPEN", B195&gt;B194), IF(ABS((B195-B194)/B194)&gt;0.01, 1.25, 1), IF(AND(INDICATOR!R194="HEDGE", B195&lt;B194), IF(ABS((B195-B194)/B194)&gt;0.01, 1.25, 1), IF(AND(INDICATOR!R194="OPEN", B195&lt;B194), -ABS((B195-B194)/B194)*2, IF(AND(INDICATOR!R194="HEDGE", B195&gt;B194), -ABS((B195-B194)/B194)*2, IF(AND(INDICATOR!R194="MONITOR", B195&lt;&gt;B194), IF(ABS((B195-B194)/B194)&gt;0.01, 1, 0.75), 0))))))</f>
        <v>1</v>
      </c>
      <c r="AT194" s="70">
        <f t="shared" si="20"/>
        <v>194</v>
      </c>
    </row>
    <row r="195">
      <c r="A195" s="60">
        <v>45852.865060682874</v>
      </c>
      <c r="B195" s="61">
        <v>5360.0</v>
      </c>
      <c r="C195" s="61">
        <v>5379.0</v>
      </c>
      <c r="D195" s="61">
        <v>5224.0</v>
      </c>
      <c r="E195" s="61">
        <v>3423.0</v>
      </c>
      <c r="F195" s="61">
        <v>34350.0</v>
      </c>
      <c r="G195" s="51">
        <v>0.4458</v>
      </c>
      <c r="H195" s="62">
        <v>163710.0</v>
      </c>
      <c r="I195" s="61">
        <v>-15863.0</v>
      </c>
      <c r="J195" s="63">
        <f t="shared" si="1"/>
        <v>5402.625</v>
      </c>
      <c r="K195" s="63">
        <f t="shared" si="2"/>
        <v>5388.416667</v>
      </c>
      <c r="L195" s="63">
        <f t="shared" si="3"/>
        <v>5374.208333</v>
      </c>
      <c r="M195" s="63">
        <f t="shared" si="4"/>
        <v>5321</v>
      </c>
      <c r="N195" s="63">
        <f t="shared" si="5"/>
        <v>5345.791667</v>
      </c>
      <c r="O195" s="63">
        <f t="shared" si="6"/>
        <v>5331.583333</v>
      </c>
      <c r="P195" s="31">
        <f t="shared" si="7"/>
        <v>5317.375</v>
      </c>
      <c r="Q195" s="63">
        <f t="shared" si="178"/>
        <v>5524.597941</v>
      </c>
      <c r="R195" s="31">
        <f t="shared" si="162"/>
        <v>5792.979052</v>
      </c>
      <c r="S195" s="31">
        <f t="shared" si="8"/>
        <v>-268.3811118</v>
      </c>
      <c r="T195" s="63">
        <f t="shared" si="25"/>
        <v>-252.399663</v>
      </c>
      <c r="U195" s="64">
        <f t="shared" si="9"/>
        <v>31.754503</v>
      </c>
      <c r="V195" s="65">
        <f t="shared" si="10"/>
        <v>6.124803731</v>
      </c>
      <c r="W195" s="64">
        <f t="shared" si="159"/>
        <v>122.9333333</v>
      </c>
      <c r="X195" s="66">
        <f t="shared" si="11"/>
        <v>0.1886498889</v>
      </c>
      <c r="Y195" s="63">
        <f t="shared" si="12"/>
        <v>71</v>
      </c>
      <c r="Z195" s="63">
        <f t="shared" si="13"/>
        <v>0</v>
      </c>
      <c r="AA195" s="65">
        <f t="shared" ref="AA195:AB195" si="227">SUM(Y182:Y195)/14</f>
        <v>34</v>
      </c>
      <c r="AB195" s="65">
        <f t="shared" si="227"/>
        <v>73.07142857</v>
      </c>
      <c r="AC195" s="64">
        <f t="shared" si="31"/>
        <v>0.4652981427</v>
      </c>
      <c r="AD195" s="64">
        <f t="shared" si="32"/>
        <v>31.754503</v>
      </c>
      <c r="AE195" s="64">
        <f t="shared" si="28"/>
        <v>15.7784744</v>
      </c>
      <c r="AF195" s="65">
        <f t="shared" si="29"/>
        <v>6.124803731</v>
      </c>
      <c r="AG195" s="67" t="str">
        <f t="shared" si="14"/>
        <v>Bullish</v>
      </c>
      <c r="AH195" s="68">
        <f t="shared" si="24"/>
        <v>0.01342408773</v>
      </c>
      <c r="AI195" s="68">
        <f t="shared" si="15"/>
        <v>0.09965065502</v>
      </c>
      <c r="AJ195" s="63">
        <f t="shared" si="16"/>
        <v>155</v>
      </c>
      <c r="AK195" s="31">
        <f t="shared" si="150"/>
        <v>5335.466667</v>
      </c>
      <c r="AL195" s="31">
        <f t="shared" si="151"/>
        <v>5777.868515</v>
      </c>
      <c r="AM195" s="63">
        <f t="shared" si="171"/>
        <v>4771.333321</v>
      </c>
      <c r="AN195" s="31" t="str">
        <f t="shared" si="26"/>
        <v>#DIV/0!</v>
      </c>
      <c r="AO195" s="69" t="s">
        <v>46</v>
      </c>
      <c r="AP195" s="69">
        <v>3.0</v>
      </c>
      <c r="AQ195" s="69" t="s">
        <v>50</v>
      </c>
      <c r="AR195" s="69" t="s">
        <v>107</v>
      </c>
      <c r="AS195" s="37">
        <f>IF(OR(INDICATOR!R195="", ISBLANK(B195), ISBLANK(B196)), "", IF(AND(INDICATOR!R195="OPEN", B196&gt;B195), IF(ABS((B196-B195)/B195)&gt;0.01, 1.25, 1), IF(AND(INDICATOR!R195="HEDGE", B196&lt;B195), IF(ABS((B196-B195)/B195)&gt;0.01, 1.25, 1), IF(AND(INDICATOR!R195="OPEN", B196&lt;B195), -ABS((B196-B195)/B195)*2, IF(AND(INDICATOR!R195="HEDGE", B196&gt;B195), -ABS((B196-B195)/B195)*2, IF(AND(INDICATOR!R195="MONITOR", B196&lt;&gt;B195), IF(ABS((B196-B195)/B195)&gt;0.01, 1, 0.75), 0))))))</f>
        <v>1</v>
      </c>
      <c r="AT195" s="71">
        <f t="shared" si="20"/>
        <v>195</v>
      </c>
    </row>
    <row r="196">
      <c r="A196" s="49">
        <v>45853.94257528935</v>
      </c>
      <c r="B196" s="50">
        <v>5207.0</v>
      </c>
      <c r="C196" s="50">
        <v>5351.0</v>
      </c>
      <c r="D196" s="50">
        <v>5186.0</v>
      </c>
      <c r="E196" s="50">
        <v>5734.0</v>
      </c>
      <c r="F196" s="50">
        <v>34214.0</v>
      </c>
      <c r="G196" s="51">
        <v>0.4372</v>
      </c>
      <c r="H196" s="52">
        <v>163522.0</v>
      </c>
      <c r="I196" s="50">
        <v>-15863.0</v>
      </c>
      <c r="J196" s="53">
        <f t="shared" si="1"/>
        <v>5252.375</v>
      </c>
      <c r="K196" s="53">
        <f t="shared" si="2"/>
        <v>5237.25</v>
      </c>
      <c r="L196" s="53">
        <f t="shared" si="3"/>
        <v>5222.125</v>
      </c>
      <c r="M196" s="53">
        <f t="shared" si="4"/>
        <v>5248</v>
      </c>
      <c r="N196" s="53">
        <f t="shared" si="5"/>
        <v>5191.875</v>
      </c>
      <c r="O196" s="53">
        <f t="shared" si="6"/>
        <v>5176.75</v>
      </c>
      <c r="P196" s="16">
        <f t="shared" si="7"/>
        <v>5161.625</v>
      </c>
      <c r="Q196" s="53">
        <f t="shared" si="178"/>
        <v>5475.736719</v>
      </c>
      <c r="R196" s="16">
        <f t="shared" si="162"/>
        <v>5749.573197</v>
      </c>
      <c r="S196" s="16">
        <f t="shared" si="8"/>
        <v>-273.8364777</v>
      </c>
      <c r="T196" s="53">
        <f t="shared" si="25"/>
        <v>-256.6870259</v>
      </c>
      <c r="U196" s="54">
        <f t="shared" si="9"/>
        <v>29.65732087</v>
      </c>
      <c r="V196" s="55">
        <f t="shared" si="10"/>
        <v>5.528429779</v>
      </c>
      <c r="W196" s="54">
        <f t="shared" si="159"/>
        <v>157.5333333</v>
      </c>
      <c r="X196" s="56">
        <f t="shared" si="11"/>
        <v>0.1875909737</v>
      </c>
      <c r="Y196" s="53">
        <f t="shared" si="12"/>
        <v>0</v>
      </c>
      <c r="Z196" s="53">
        <f t="shared" si="13"/>
        <v>153</v>
      </c>
      <c r="AA196" s="55">
        <f t="shared" ref="AA196:AB196" si="228">SUM(Y183:Y196)/14</f>
        <v>34</v>
      </c>
      <c r="AB196" s="55">
        <f t="shared" si="228"/>
        <v>80.64285714</v>
      </c>
      <c r="AC196" s="54">
        <f t="shared" si="31"/>
        <v>0.4216120461</v>
      </c>
      <c r="AD196" s="54">
        <f t="shared" si="32"/>
        <v>29.65732087</v>
      </c>
      <c r="AE196" s="54">
        <f t="shared" si="28"/>
        <v>-0.2089864159</v>
      </c>
      <c r="AF196" s="55">
        <f t="shared" si="29"/>
        <v>5.528429779</v>
      </c>
      <c r="AG196" s="57" t="str">
        <f t="shared" si="14"/>
        <v>Bearish</v>
      </c>
      <c r="AH196" s="58">
        <f t="shared" si="24"/>
        <v>-0.02854477612</v>
      </c>
      <c r="AI196" s="58">
        <f t="shared" si="15"/>
        <v>0.1675922137</v>
      </c>
      <c r="AJ196" s="53">
        <f t="shared" si="16"/>
        <v>174</v>
      </c>
      <c r="AK196" s="16">
        <f t="shared" si="150"/>
        <v>5333.714286</v>
      </c>
      <c r="AL196" s="16">
        <f t="shared" si="151"/>
        <v>5791.442482</v>
      </c>
      <c r="AM196" s="53">
        <f t="shared" si="171"/>
        <v>4790.885826</v>
      </c>
      <c r="AN196" s="16" t="str">
        <f t="shared" si="26"/>
        <v>#DIV/0!</v>
      </c>
      <c r="AO196" s="59" t="s">
        <v>46</v>
      </c>
      <c r="AP196" s="59">
        <v>3.0</v>
      </c>
      <c r="AQ196" s="59" t="s">
        <v>47</v>
      </c>
      <c r="AR196" s="59" t="s">
        <v>108</v>
      </c>
      <c r="AS196" s="22">
        <f>IF(OR(INDICATOR!R196="", ISBLANK(B196), ISBLANK(B197)), "", IF(AND(INDICATOR!R196="OPEN", B197&gt;B196), IF(ABS((B197-B196)/B196)&gt;0.01, 1.25, 1), IF(AND(INDICATOR!R196="HEDGE", B197&lt;B196), IF(ABS((B197-B196)/B196)&gt;0.01, 1.25, 1), IF(AND(INDICATOR!R196="OPEN", B197&lt;B196), -ABS((B197-B196)/B196)*2, IF(AND(INDICATOR!R196="HEDGE", B197&gt;B196), -ABS((B197-B196)/B196)*2, IF(AND(INDICATOR!R196="MONITOR", B197&lt;&gt;B196), IF(ABS((B197-B196)/B196)&gt;0.01, 1, 0.75), 0))))))</f>
        <v>-0.05607835606</v>
      </c>
      <c r="AT196" s="70">
        <f t="shared" si="20"/>
        <v>196</v>
      </c>
    </row>
    <row r="197">
      <c r="A197" s="60">
        <v>45854.92210751158</v>
      </c>
      <c r="B197" s="61">
        <v>5061.0</v>
      </c>
      <c r="C197" s="61">
        <v>5231.0</v>
      </c>
      <c r="D197" s="61">
        <v>5031.0</v>
      </c>
      <c r="E197" s="61">
        <v>7189.0</v>
      </c>
      <c r="F197" s="61">
        <v>36339.0</v>
      </c>
      <c r="G197" s="51">
        <v>0.4378</v>
      </c>
      <c r="H197" s="62">
        <v>164124.0</v>
      </c>
      <c r="I197" s="61">
        <v>-15863.0</v>
      </c>
      <c r="J197" s="63">
        <f t="shared" si="1"/>
        <v>5116</v>
      </c>
      <c r="K197" s="63">
        <f t="shared" si="2"/>
        <v>5097.666667</v>
      </c>
      <c r="L197" s="63">
        <f t="shared" si="3"/>
        <v>5079.333333</v>
      </c>
      <c r="M197" s="63">
        <f t="shared" si="4"/>
        <v>5107.666667</v>
      </c>
      <c r="N197" s="63">
        <f t="shared" si="5"/>
        <v>5042.666667</v>
      </c>
      <c r="O197" s="63">
        <f t="shared" si="6"/>
        <v>5024.333333</v>
      </c>
      <c r="P197" s="31">
        <f t="shared" si="7"/>
        <v>5006</v>
      </c>
      <c r="Q197" s="63">
        <f t="shared" si="178"/>
        <v>5411.93107</v>
      </c>
      <c r="R197" s="31">
        <f t="shared" si="162"/>
        <v>5698.567775</v>
      </c>
      <c r="S197" s="31">
        <f t="shared" si="8"/>
        <v>-286.6367048</v>
      </c>
      <c r="T197" s="63">
        <f t="shared" si="25"/>
        <v>-262.6769617</v>
      </c>
      <c r="U197" s="64">
        <f t="shared" si="9"/>
        <v>18.00643087</v>
      </c>
      <c r="V197" s="65">
        <f t="shared" si="10"/>
        <v>0.9381286475</v>
      </c>
      <c r="W197" s="64">
        <f t="shared" si="159"/>
        <v>177.4666667</v>
      </c>
      <c r="X197" s="66">
        <f t="shared" si="11"/>
        <v>0.1944612217</v>
      </c>
      <c r="Y197" s="63">
        <f t="shared" si="12"/>
        <v>0</v>
      </c>
      <c r="Z197" s="63">
        <f t="shared" si="13"/>
        <v>146</v>
      </c>
      <c r="AA197" s="65">
        <f t="shared" ref="AA197:AB197" si="229">SUM(Y184:Y197)/14</f>
        <v>20</v>
      </c>
      <c r="AB197" s="65">
        <f t="shared" si="229"/>
        <v>91.07142857</v>
      </c>
      <c r="AC197" s="64">
        <f t="shared" si="31"/>
        <v>0.2196078431</v>
      </c>
      <c r="AD197" s="64">
        <f t="shared" si="32"/>
        <v>18.00643087</v>
      </c>
      <c r="AE197" s="64">
        <f t="shared" si="28"/>
        <v>-12.75510204</v>
      </c>
      <c r="AF197" s="65">
        <f t="shared" si="29"/>
        <v>0.9381286475</v>
      </c>
      <c r="AG197" s="67" t="str">
        <f t="shared" si="14"/>
        <v>Bearish</v>
      </c>
      <c r="AH197" s="68">
        <f t="shared" si="24"/>
        <v>-0.02803917803</v>
      </c>
      <c r="AI197" s="68">
        <f t="shared" si="15"/>
        <v>0.1978315309</v>
      </c>
      <c r="AJ197" s="63">
        <f t="shared" si="16"/>
        <v>200</v>
      </c>
      <c r="AK197" s="31">
        <f t="shared" si="150"/>
        <v>5343.461538</v>
      </c>
      <c r="AL197" s="31">
        <f t="shared" si="151"/>
        <v>5812.834682</v>
      </c>
      <c r="AM197" s="63">
        <f t="shared" si="171"/>
        <v>4773.738623</v>
      </c>
      <c r="AN197" s="31" t="str">
        <f t="shared" si="26"/>
        <v>#DIV/0!</v>
      </c>
      <c r="AO197" s="69" t="s">
        <v>64</v>
      </c>
      <c r="AP197" s="69">
        <v>4.0</v>
      </c>
      <c r="AQ197" s="69" t="s">
        <v>47</v>
      </c>
      <c r="AR197" s="69" t="s">
        <v>109</v>
      </c>
      <c r="AS197" s="37">
        <f>IF(OR(INDICATOR!R197="", ISBLANK(B197), ISBLANK(B198)), "", IF(AND(INDICATOR!R197="OPEN", B198&gt;B197), IF(ABS((B198-B197)/B197)&gt;0.01, 1.25, 1), IF(AND(INDICATOR!R197="HEDGE", B198&lt;B197), IF(ABS((B198-B197)/B197)&gt;0.01, 1.25, 1), IF(AND(INDICATOR!R197="OPEN", B198&lt;B197), -ABS((B198-B197)/B197)*2, IF(AND(INDICATOR!R197="HEDGE", B198&gt;B197), -ABS((B198-B197)/B197)*2, IF(AND(INDICATOR!R197="MONITOR", B198&lt;&gt;B197), IF(ABS((B198-B197)/B197)&gt;0.01, 1, 0.75), 0))))))</f>
        <v>-0.1019561352</v>
      </c>
      <c r="AT197" s="71">
        <f t="shared" si="20"/>
        <v>197</v>
      </c>
    </row>
    <row r="198">
      <c r="A198" s="49">
        <v>45855.940196550924</v>
      </c>
      <c r="B198" s="50">
        <v>4803.0</v>
      </c>
      <c r="C198" s="50">
        <v>4940.0</v>
      </c>
      <c r="D198" s="50">
        <v>4701.0</v>
      </c>
      <c r="E198" s="50">
        <v>7208.0</v>
      </c>
      <c r="F198" s="50">
        <v>37222.0</v>
      </c>
      <c r="G198" s="51">
        <v>0.3718</v>
      </c>
      <c r="H198" s="52">
        <v>164252.0</v>
      </c>
      <c r="I198" s="50">
        <v>-15863.0</v>
      </c>
      <c r="J198" s="53">
        <f t="shared" si="1"/>
        <v>4868.725</v>
      </c>
      <c r="K198" s="53">
        <f t="shared" si="2"/>
        <v>4846.816667</v>
      </c>
      <c r="L198" s="53">
        <f t="shared" si="3"/>
        <v>4824.908333</v>
      </c>
      <c r="M198" s="53">
        <f t="shared" si="4"/>
        <v>4814.666667</v>
      </c>
      <c r="N198" s="53">
        <f t="shared" si="5"/>
        <v>4781.091667</v>
      </c>
      <c r="O198" s="53">
        <f t="shared" si="6"/>
        <v>4759.183333</v>
      </c>
      <c r="P198" s="16">
        <f t="shared" si="7"/>
        <v>4737.275</v>
      </c>
      <c r="Q198" s="53">
        <f t="shared" si="178"/>
        <v>5318.249367</v>
      </c>
      <c r="R198" s="16">
        <f t="shared" si="162"/>
        <v>5632.229421</v>
      </c>
      <c r="S198" s="16">
        <f t="shared" si="8"/>
        <v>-313.9800542</v>
      </c>
      <c r="T198" s="53">
        <f t="shared" si="25"/>
        <v>-272.9375802</v>
      </c>
      <c r="U198" s="54">
        <f t="shared" si="9"/>
        <v>15.78354002</v>
      </c>
      <c r="V198" s="55">
        <f t="shared" si="10"/>
        <v>-11.01739806</v>
      </c>
      <c r="W198" s="54">
        <f t="shared" si="159"/>
        <v>221.3333333</v>
      </c>
      <c r="X198" s="56">
        <f t="shared" si="11"/>
        <v>0.2088882205</v>
      </c>
      <c r="Y198" s="53">
        <f t="shared" si="12"/>
        <v>0</v>
      </c>
      <c r="Z198" s="53">
        <f t="shared" si="13"/>
        <v>258</v>
      </c>
      <c r="AA198" s="55">
        <f t="shared" ref="AA198:AB198" si="230">SUM(Y185:Y198)/14</f>
        <v>20</v>
      </c>
      <c r="AB198" s="55">
        <f t="shared" si="230"/>
        <v>106.7142857</v>
      </c>
      <c r="AC198" s="54">
        <f t="shared" si="31"/>
        <v>0.187416332</v>
      </c>
      <c r="AD198" s="54">
        <f t="shared" si="32"/>
        <v>15.78354002</v>
      </c>
      <c r="AE198" s="54">
        <f t="shared" si="28"/>
        <v>-20.08810573</v>
      </c>
      <c r="AF198" s="55">
        <f t="shared" si="29"/>
        <v>-11.01739806</v>
      </c>
      <c r="AG198" s="57" t="str">
        <f t="shared" si="14"/>
        <v>Bearish</v>
      </c>
      <c r="AH198" s="58">
        <f t="shared" si="24"/>
        <v>-0.05097806758</v>
      </c>
      <c r="AI198" s="58">
        <f t="shared" si="15"/>
        <v>0.1936489173</v>
      </c>
      <c r="AJ198" s="53">
        <f t="shared" si="16"/>
        <v>360</v>
      </c>
      <c r="AK198" s="16">
        <f t="shared" si="150"/>
        <v>5367</v>
      </c>
      <c r="AL198" s="16">
        <f t="shared" si="151"/>
        <v>5825.104064</v>
      </c>
      <c r="AM198" s="53">
        <f t="shared" si="171"/>
        <v>4704.000984</v>
      </c>
      <c r="AN198" s="16" t="str">
        <f t="shared" si="26"/>
        <v>#DIV/0!</v>
      </c>
      <c r="AO198" s="59" t="s">
        <v>56</v>
      </c>
      <c r="AP198" s="59">
        <v>4.0</v>
      </c>
      <c r="AQ198" s="59" t="s">
        <v>47</v>
      </c>
      <c r="AR198" s="59" t="s">
        <v>110</v>
      </c>
      <c r="AS198" s="22">
        <f>IF(OR(INDICATOR!R198="", ISBLANK(B198), ISBLANK(B199)), "", IF(AND(INDICATOR!R198="OPEN", B199&gt;B198), IF(ABS((B199-B198)/B198)&gt;0.01, 1.25, 1), IF(AND(INDICATOR!R198="HEDGE", B199&lt;B198), IF(ABS((B199-B198)/B198)&gt;0.01, 1.25, 1), IF(AND(INDICATOR!R198="OPEN", B199&lt;B198), -ABS((B199-B198)/B198)*2, IF(AND(INDICATOR!R198="HEDGE", B199&gt;B198), -ABS((B199-B198)/B198)*2, IF(AND(INDICATOR!R198="MONITOR", B199&lt;&gt;B198), IF(ABS((B199-B198)/B198)&gt;0.01, 1, 0.75), 0))))))</f>
        <v>1.25</v>
      </c>
      <c r="AT198" s="70">
        <f t="shared" si="20"/>
        <v>198</v>
      </c>
    </row>
    <row r="199">
      <c r="A199" s="60">
        <v>45856.913159247684</v>
      </c>
      <c r="B199" s="61">
        <v>5048.0</v>
      </c>
      <c r="C199" s="61">
        <v>5073.0</v>
      </c>
      <c r="D199" s="61">
        <v>4780.0</v>
      </c>
      <c r="E199" s="61">
        <v>4629.0</v>
      </c>
      <c r="F199" s="61">
        <v>37498.0</v>
      </c>
      <c r="G199" s="51">
        <v>0.4625</v>
      </c>
      <c r="H199" s="62">
        <v>163595.0</v>
      </c>
      <c r="I199" s="61">
        <v>-15182.0</v>
      </c>
      <c r="J199" s="63">
        <f t="shared" si="1"/>
        <v>5128.575</v>
      </c>
      <c r="K199" s="63">
        <f t="shared" si="2"/>
        <v>5101.716667</v>
      </c>
      <c r="L199" s="63">
        <f t="shared" si="3"/>
        <v>5074.858333</v>
      </c>
      <c r="M199" s="63">
        <f t="shared" si="4"/>
        <v>4967</v>
      </c>
      <c r="N199" s="63">
        <f t="shared" si="5"/>
        <v>5021.141667</v>
      </c>
      <c r="O199" s="63">
        <f t="shared" si="6"/>
        <v>4994.283333</v>
      </c>
      <c r="P199" s="31">
        <f t="shared" si="7"/>
        <v>4967.425</v>
      </c>
      <c r="Q199" s="63">
        <f t="shared" si="178"/>
        <v>5276.672541</v>
      </c>
      <c r="R199" s="31">
        <f t="shared" si="162"/>
        <v>5588.953168</v>
      </c>
      <c r="S199" s="31">
        <f t="shared" si="8"/>
        <v>-312.2806265</v>
      </c>
      <c r="T199" s="63">
        <f t="shared" si="25"/>
        <v>-280.8061894</v>
      </c>
      <c r="U199" s="64">
        <f t="shared" si="9"/>
        <v>27.04791345</v>
      </c>
      <c r="V199" s="65">
        <f t="shared" si="10"/>
        <v>-2.626392997</v>
      </c>
      <c r="W199" s="64">
        <f t="shared" si="159"/>
        <v>351.0666667</v>
      </c>
      <c r="X199" s="66">
        <f t="shared" si="11"/>
        <v>0.1877174386</v>
      </c>
      <c r="Y199" s="63">
        <f t="shared" si="12"/>
        <v>245</v>
      </c>
      <c r="Z199" s="63">
        <f t="shared" si="13"/>
        <v>0</v>
      </c>
      <c r="AA199" s="65">
        <f t="shared" ref="AA199:AB199" si="231">SUM(Y186:Y199)/14</f>
        <v>37.5</v>
      </c>
      <c r="AB199" s="65">
        <f t="shared" si="231"/>
        <v>101.1428571</v>
      </c>
      <c r="AC199" s="64">
        <f t="shared" si="31"/>
        <v>0.3707627119</v>
      </c>
      <c r="AD199" s="64">
        <f t="shared" si="32"/>
        <v>27.04791345</v>
      </c>
      <c r="AE199" s="64">
        <f t="shared" si="28"/>
        <v>24.96402878</v>
      </c>
      <c r="AF199" s="65">
        <f t="shared" si="29"/>
        <v>-2.626392997</v>
      </c>
      <c r="AG199" s="67" t="str">
        <f t="shared" si="14"/>
        <v>Bullish</v>
      </c>
      <c r="AH199" s="68">
        <f t="shared" si="24"/>
        <v>0.05100978555</v>
      </c>
      <c r="AI199" s="68">
        <f t="shared" si="15"/>
        <v>0.1234465838</v>
      </c>
      <c r="AJ199" s="63">
        <f t="shared" si="16"/>
        <v>293</v>
      </c>
      <c r="AK199" s="31">
        <f t="shared" si="150"/>
        <v>5418.272727</v>
      </c>
      <c r="AL199" s="31">
        <f t="shared" si="151"/>
        <v>5738.82009</v>
      </c>
      <c r="AM199" s="63">
        <f t="shared" si="171"/>
        <v>4721.715812</v>
      </c>
      <c r="AN199" s="31" t="str">
        <f t="shared" si="26"/>
        <v>#DIV/0!</v>
      </c>
      <c r="AO199" s="69" t="s">
        <v>46</v>
      </c>
      <c r="AP199" s="69">
        <v>3.0</v>
      </c>
      <c r="AQ199" s="69" t="s">
        <v>50</v>
      </c>
      <c r="AR199" s="69" t="s">
        <v>111</v>
      </c>
      <c r="AS199" s="37">
        <f>IF(OR(INDICATOR!R199="", ISBLANK(B199), ISBLANK(B200)), "", IF(AND(INDICATOR!R199="OPEN", B200&gt;B199), IF(ABS((B200-B199)/B199)&gt;0.01, 1.25, 1), IF(AND(INDICATOR!R199="HEDGE", B200&lt;B199), IF(ABS((B200-B199)/B199)&gt;0.01, 1.25, 1), IF(AND(INDICATOR!R199="OPEN", B200&lt;B199), -ABS((B200-B199)/B199)*2, IF(AND(INDICATOR!R199="HEDGE", B200&gt;B199), -ABS((B200-B199)/B199)*2, IF(AND(INDICATOR!R199="MONITOR", B200&lt;&gt;B199), IF(ABS((B200-B199)/B199)&gt;0.01, 1, 0.75), 0))))))</f>
        <v>1</v>
      </c>
      <c r="AT199" s="71">
        <f t="shared" si="20"/>
        <v>199</v>
      </c>
    </row>
    <row r="200">
      <c r="A200" s="49">
        <v>45859.87137476852</v>
      </c>
      <c r="B200" s="50">
        <v>5240.0</v>
      </c>
      <c r="C200" s="50">
        <v>5276.0</v>
      </c>
      <c r="D200" s="50">
        <v>4966.0</v>
      </c>
      <c r="E200" s="50">
        <v>4839.0</v>
      </c>
      <c r="F200" s="50">
        <v>36969.0</v>
      </c>
      <c r="G200" s="51">
        <v>0.4458</v>
      </c>
      <c r="H200" s="52">
        <v>164588.0</v>
      </c>
      <c r="I200" s="50">
        <v>-15182.0</v>
      </c>
      <c r="J200" s="53">
        <f t="shared" si="1"/>
        <v>5325.25</v>
      </c>
      <c r="K200" s="53">
        <f t="shared" si="2"/>
        <v>5296.833333</v>
      </c>
      <c r="L200" s="53">
        <f t="shared" si="3"/>
        <v>5268.416667</v>
      </c>
      <c r="M200" s="53">
        <f t="shared" si="4"/>
        <v>5160.666667</v>
      </c>
      <c r="N200" s="53">
        <f t="shared" si="5"/>
        <v>5211.583333</v>
      </c>
      <c r="O200" s="53">
        <f t="shared" si="6"/>
        <v>5183.166667</v>
      </c>
      <c r="P200" s="16">
        <f t="shared" si="7"/>
        <v>5154.75</v>
      </c>
      <c r="Q200" s="53">
        <f t="shared" si="178"/>
        <v>5271.030612</v>
      </c>
      <c r="R200" s="16">
        <f t="shared" si="162"/>
        <v>5563.104785</v>
      </c>
      <c r="S200" s="16">
        <f t="shared" si="8"/>
        <v>-292.0741731</v>
      </c>
      <c r="T200" s="53">
        <f t="shared" si="25"/>
        <v>-283.0597862</v>
      </c>
      <c r="U200" s="54">
        <f t="shared" si="9"/>
        <v>38.46566524</v>
      </c>
      <c r="V200" s="55">
        <f t="shared" si="10"/>
        <v>15.99864102</v>
      </c>
      <c r="W200" s="54">
        <f t="shared" si="159"/>
        <v>295.2666667</v>
      </c>
      <c r="X200" s="56">
        <f t="shared" si="11"/>
        <v>0.168257735</v>
      </c>
      <c r="Y200" s="53">
        <f t="shared" si="12"/>
        <v>192</v>
      </c>
      <c r="Z200" s="53">
        <f t="shared" si="13"/>
        <v>0</v>
      </c>
      <c r="AA200" s="55">
        <f t="shared" ref="AA200:AB200" si="232">SUM(Y187:Y200)/14</f>
        <v>51.21428571</v>
      </c>
      <c r="AB200" s="55">
        <f t="shared" si="232"/>
        <v>81.92857143</v>
      </c>
      <c r="AC200" s="54">
        <f t="shared" si="31"/>
        <v>0.6251089799</v>
      </c>
      <c r="AD200" s="54">
        <f t="shared" si="32"/>
        <v>38.46566524</v>
      </c>
      <c r="AE200" s="54">
        <f t="shared" si="28"/>
        <v>43.12</v>
      </c>
      <c r="AF200" s="55">
        <f t="shared" si="29"/>
        <v>15.99864102</v>
      </c>
      <c r="AG200" s="57" t="str">
        <f t="shared" si="14"/>
        <v>Bullish</v>
      </c>
      <c r="AH200" s="58">
        <f t="shared" si="24"/>
        <v>0.03803486529</v>
      </c>
      <c r="AI200" s="58">
        <f t="shared" si="15"/>
        <v>0.1308934513</v>
      </c>
      <c r="AJ200" s="53">
        <f t="shared" si="16"/>
        <v>310</v>
      </c>
      <c r="AK200" s="16">
        <f t="shared" si="150"/>
        <v>5455.3</v>
      </c>
      <c r="AL200" s="16">
        <f t="shared" si="151"/>
        <v>5684.866635</v>
      </c>
      <c r="AM200" s="53">
        <f t="shared" si="171"/>
        <v>4766.970214</v>
      </c>
      <c r="AN200" s="16" t="str">
        <f t="shared" si="26"/>
        <v>#DIV/0!</v>
      </c>
      <c r="AO200" s="59" t="s">
        <v>46</v>
      </c>
      <c r="AP200" s="59">
        <v>3.0</v>
      </c>
      <c r="AQ200" s="59" t="s">
        <v>50</v>
      </c>
      <c r="AR200" s="59" t="s">
        <v>112</v>
      </c>
      <c r="AS200" s="22">
        <f>IF(OR(INDICATOR!R200="", ISBLANK(B200), ISBLANK(B201)), "", IF(AND(INDICATOR!R200="OPEN", B201&gt;B200), IF(ABS((B201-B200)/B200)&gt;0.01, 1.25, 1), IF(AND(INDICATOR!R200="HEDGE", B201&lt;B200), IF(ABS((B201-B200)/B200)&gt;0.01, 1.25, 1), IF(AND(INDICATOR!R200="OPEN", B201&lt;B200), -ABS((B201-B200)/B200)*2, IF(AND(INDICATOR!R200="HEDGE", B201&gt;B200), -ABS((B201-B200)/B200)*2, IF(AND(INDICATOR!R200="MONITOR", B201&lt;&gt;B200), IF(ABS((B201-B200)/B200)&gt;0.01, 1, 0.75), 0))))))</f>
        <v>1</v>
      </c>
      <c r="AT200" s="70">
        <f t="shared" si="20"/>
        <v>200</v>
      </c>
    </row>
    <row r="201">
      <c r="A201" s="60">
        <v>45860.94626694445</v>
      </c>
      <c r="B201" s="61">
        <v>5351.0</v>
      </c>
      <c r="C201" s="61">
        <v>5392.0</v>
      </c>
      <c r="D201" s="61">
        <v>5189.0</v>
      </c>
      <c r="E201" s="61">
        <v>3306.0</v>
      </c>
      <c r="F201" s="61">
        <v>35536.0</v>
      </c>
      <c r="G201" s="51">
        <v>0.4416</v>
      </c>
      <c r="H201" s="62">
        <v>165769.0</v>
      </c>
      <c r="I201" s="61">
        <v>-15182.0</v>
      </c>
      <c r="J201" s="63">
        <f t="shared" si="1"/>
        <v>5406.825</v>
      </c>
      <c r="K201" s="63">
        <f t="shared" si="2"/>
        <v>5388.216667</v>
      </c>
      <c r="L201" s="63">
        <f t="shared" si="3"/>
        <v>5369.608333</v>
      </c>
      <c r="M201" s="63">
        <f t="shared" si="4"/>
        <v>5310.666667</v>
      </c>
      <c r="N201" s="63">
        <f t="shared" si="5"/>
        <v>5332.391667</v>
      </c>
      <c r="O201" s="63">
        <f t="shared" si="6"/>
        <v>5313.783333</v>
      </c>
      <c r="P201" s="31">
        <f t="shared" si="7"/>
        <v>5295.175</v>
      </c>
      <c r="Q201" s="63">
        <f t="shared" si="178"/>
        <v>5283.333595</v>
      </c>
      <c r="R201" s="31">
        <f t="shared" si="162"/>
        <v>5547.393319</v>
      </c>
      <c r="S201" s="31">
        <f t="shared" si="8"/>
        <v>-264.0597247</v>
      </c>
      <c r="T201" s="63">
        <f t="shared" si="25"/>
        <v>-279.2597739</v>
      </c>
      <c r="U201" s="64">
        <f t="shared" si="9"/>
        <v>44.75675676</v>
      </c>
      <c r="V201" s="65">
        <f t="shared" si="10"/>
        <v>42.81228691</v>
      </c>
      <c r="W201" s="64">
        <f t="shared" si="159"/>
        <v>295.7333333</v>
      </c>
      <c r="X201" s="66">
        <f t="shared" si="11"/>
        <v>0.1549631848</v>
      </c>
      <c r="Y201" s="63">
        <f t="shared" si="12"/>
        <v>111</v>
      </c>
      <c r="Z201" s="63">
        <f t="shared" si="13"/>
        <v>0</v>
      </c>
      <c r="AA201" s="65">
        <f t="shared" ref="AA201:AB201" si="233">SUM(Y188:Y201)/14</f>
        <v>59.14285714</v>
      </c>
      <c r="AB201" s="65">
        <f t="shared" si="233"/>
        <v>73</v>
      </c>
      <c r="AC201" s="64">
        <f t="shared" si="31"/>
        <v>0.8101761252</v>
      </c>
      <c r="AD201" s="64">
        <f t="shared" si="32"/>
        <v>44.75675676</v>
      </c>
      <c r="AE201" s="64">
        <f t="shared" si="28"/>
        <v>60.35283194</v>
      </c>
      <c r="AF201" s="65">
        <f t="shared" si="29"/>
        <v>42.81228691</v>
      </c>
      <c r="AG201" s="67" t="str">
        <f t="shared" si="14"/>
        <v>Bullish</v>
      </c>
      <c r="AH201" s="68">
        <f t="shared" si="24"/>
        <v>0.02118320611</v>
      </c>
      <c r="AI201" s="68">
        <f t="shared" si="15"/>
        <v>0.09303241783</v>
      </c>
      <c r="AJ201" s="63">
        <f t="shared" si="16"/>
        <v>203</v>
      </c>
      <c r="AK201" s="31">
        <f t="shared" si="150"/>
        <v>5479.222222</v>
      </c>
      <c r="AL201" s="31">
        <f t="shared" si="151"/>
        <v>5668.075552</v>
      </c>
      <c r="AM201" s="63">
        <f t="shared" si="171"/>
        <v>4818.997827</v>
      </c>
      <c r="AN201" s="31" t="str">
        <f t="shared" si="26"/>
        <v>#DIV/0!</v>
      </c>
      <c r="AO201" s="69" t="s">
        <v>46</v>
      </c>
      <c r="AP201" s="69">
        <v>3.0</v>
      </c>
      <c r="AQ201" s="69" t="s">
        <v>50</v>
      </c>
      <c r="AR201" s="69" t="s">
        <v>113</v>
      </c>
      <c r="AS201" s="37">
        <f>IF(OR(INDICATOR!R201="", ISBLANK(B201), ISBLANK(B202)), "", IF(AND(INDICATOR!R201="OPEN", B202&gt;B201), IF(ABS((B202-B201)/B201)&gt;0.01, 1.25, 1), IF(AND(INDICATOR!R201="HEDGE", B202&lt;B201), IF(ABS((B202-B201)/B201)&gt;0.01, 1.25, 1), IF(AND(INDICATOR!R201="OPEN", B202&lt;B201), -ABS((B202-B201)/B201)*2, IF(AND(INDICATOR!R201="HEDGE", B202&gt;B201), -ABS((B202-B201)/B201)*2, IF(AND(INDICATOR!R201="MONITOR", B202&lt;&gt;B201), IF(ABS((B202-B201)/B201)&gt;0.01, 1, 0.75), 0))))))</f>
        <v>1</v>
      </c>
      <c r="AT201" s="71">
        <f t="shared" si="20"/>
        <v>201</v>
      </c>
    </row>
    <row r="202">
      <c r="A202" s="49">
        <v>45861.91467038194</v>
      </c>
      <c r="B202" s="50">
        <v>5465.0</v>
      </c>
      <c r="C202" s="50">
        <v>5484.0</v>
      </c>
      <c r="D202" s="50">
        <v>5296.0</v>
      </c>
      <c r="E202" s="50">
        <v>3308.0</v>
      </c>
      <c r="F202" s="50">
        <v>35188.0</v>
      </c>
      <c r="G202" s="51">
        <v>0.4181</v>
      </c>
      <c r="H202" s="52">
        <v>165431.0</v>
      </c>
      <c r="I202" s="50">
        <v>-15182.0</v>
      </c>
      <c r="J202" s="53">
        <f t="shared" si="1"/>
        <v>5516.7</v>
      </c>
      <c r="K202" s="53">
        <f t="shared" si="2"/>
        <v>5499.466667</v>
      </c>
      <c r="L202" s="53">
        <f t="shared" si="3"/>
        <v>5482.233333</v>
      </c>
      <c r="M202" s="53">
        <f t="shared" si="4"/>
        <v>5415</v>
      </c>
      <c r="N202" s="53">
        <f t="shared" si="5"/>
        <v>5447.766667</v>
      </c>
      <c r="O202" s="53">
        <f t="shared" si="6"/>
        <v>5430.533333</v>
      </c>
      <c r="P202" s="16">
        <f t="shared" si="7"/>
        <v>5413.3</v>
      </c>
      <c r="Q202" s="53">
        <f t="shared" si="178"/>
        <v>5311.282272</v>
      </c>
      <c r="R202" s="16">
        <f t="shared" si="162"/>
        <v>5541.29011</v>
      </c>
      <c r="S202" s="16">
        <f t="shared" si="8"/>
        <v>-230.0078381</v>
      </c>
      <c r="T202" s="53">
        <f t="shared" si="25"/>
        <v>-269.4093867</v>
      </c>
      <c r="U202" s="54">
        <f t="shared" si="9"/>
        <v>50.64516129</v>
      </c>
      <c r="V202" s="55">
        <f t="shared" si="10"/>
        <v>62.5379337</v>
      </c>
      <c r="W202" s="54">
        <f t="shared" si="159"/>
        <v>201</v>
      </c>
      <c r="X202" s="56">
        <f t="shared" si="11"/>
        <v>0.1469870856</v>
      </c>
      <c r="Y202" s="53">
        <f t="shared" si="12"/>
        <v>114</v>
      </c>
      <c r="Z202" s="53">
        <f t="shared" si="13"/>
        <v>0</v>
      </c>
      <c r="AA202" s="55">
        <f t="shared" ref="AA202:AB202" si="234">SUM(Y189:Y202)/14</f>
        <v>67.28571429</v>
      </c>
      <c r="AB202" s="55">
        <f t="shared" si="234"/>
        <v>65.57142857</v>
      </c>
      <c r="AC202" s="54">
        <f t="shared" si="31"/>
        <v>1.026143791</v>
      </c>
      <c r="AD202" s="54">
        <f t="shared" si="32"/>
        <v>50.64516129</v>
      </c>
      <c r="AE202" s="54">
        <f t="shared" si="28"/>
        <v>84.14096916</v>
      </c>
      <c r="AF202" s="55">
        <f t="shared" si="29"/>
        <v>62.5379337</v>
      </c>
      <c r="AG202" s="57" t="str">
        <f t="shared" si="14"/>
        <v>Bullish</v>
      </c>
      <c r="AH202" s="58">
        <f t="shared" si="24"/>
        <v>0.02130442908</v>
      </c>
      <c r="AI202" s="58">
        <f t="shared" si="15"/>
        <v>0.09400932136</v>
      </c>
      <c r="AJ202" s="53">
        <f t="shared" si="16"/>
        <v>188</v>
      </c>
      <c r="AK202" s="16">
        <f t="shared" si="150"/>
        <v>5495.25</v>
      </c>
      <c r="AL202" s="16">
        <f t="shared" si="151"/>
        <v>5670.964968</v>
      </c>
      <c r="AM202" s="53">
        <f t="shared" si="171"/>
        <v>4863.234186</v>
      </c>
      <c r="AN202" s="16" t="str">
        <f t="shared" si="26"/>
        <v>#DIV/0!</v>
      </c>
      <c r="AO202" s="59" t="s">
        <v>46</v>
      </c>
      <c r="AP202" s="59">
        <v>4.0</v>
      </c>
      <c r="AQ202" s="59" t="s">
        <v>50</v>
      </c>
      <c r="AR202" s="59" t="s">
        <v>114</v>
      </c>
      <c r="AS202" s="22">
        <f>IF(OR(INDICATOR!R202="", ISBLANK(B202), ISBLANK(B203)), "", IF(AND(INDICATOR!R202="OPEN", B203&gt;B202), IF(ABS((B203-B202)/B202)&gt;0.01, 1.25, 1), IF(AND(INDICATOR!R202="HEDGE", B203&lt;B202), IF(ABS((B203-B202)/B202)&gt;0.01, 1.25, 1), IF(AND(INDICATOR!R202="OPEN", B203&lt;B202), -ABS((B203-B202)/B202)*2, IF(AND(INDICATOR!R202="HEDGE", B203&gt;B202), -ABS((B203-B202)/B202)*2, IF(AND(INDICATOR!R202="MONITOR", B203&lt;&gt;B202), IF(ABS((B203-B202)/B202)&gt;0.01, 1, 0.75), 0))))))</f>
        <v>1</v>
      </c>
      <c r="AT202" s="70">
        <f t="shared" si="20"/>
        <v>202</v>
      </c>
    </row>
    <row r="203">
      <c r="A203" s="60">
        <v>45862.34783564815</v>
      </c>
      <c r="B203" s="61">
        <v>5343.0</v>
      </c>
      <c r="C203" s="61">
        <v>5531.0</v>
      </c>
      <c r="D203" s="61">
        <v>5301.0</v>
      </c>
      <c r="E203" s="61">
        <v>4952.0</v>
      </c>
      <c r="F203" s="61">
        <v>34814.0</v>
      </c>
      <c r="G203" s="51">
        <v>0.4284</v>
      </c>
      <c r="H203" s="62">
        <v>164934.0</v>
      </c>
      <c r="I203" s="61">
        <v>-15182.0</v>
      </c>
      <c r="J203" s="63">
        <f t="shared" si="1"/>
        <v>5406.25</v>
      </c>
      <c r="K203" s="63">
        <f t="shared" si="2"/>
        <v>5385.166667</v>
      </c>
      <c r="L203" s="63">
        <f t="shared" si="3"/>
        <v>5364.083333</v>
      </c>
      <c r="M203" s="63">
        <f t="shared" si="4"/>
        <v>5391.666667</v>
      </c>
      <c r="N203" s="63">
        <f t="shared" si="5"/>
        <v>5321.916667</v>
      </c>
      <c r="O203" s="63">
        <f t="shared" si="6"/>
        <v>5300.833333</v>
      </c>
      <c r="P203" s="31">
        <f t="shared" si="7"/>
        <v>5279.75</v>
      </c>
      <c r="Q203" s="63">
        <f t="shared" si="178"/>
        <v>5316.161923</v>
      </c>
      <c r="R203" s="31">
        <f t="shared" si="162"/>
        <v>5526.601954</v>
      </c>
      <c r="S203" s="31">
        <f t="shared" si="8"/>
        <v>-210.4400314</v>
      </c>
      <c r="T203" s="63">
        <f t="shared" si="25"/>
        <v>-257.6155157</v>
      </c>
      <c r="U203" s="64">
        <f t="shared" si="9"/>
        <v>45.77685089</v>
      </c>
      <c r="V203" s="65">
        <f t="shared" si="10"/>
        <v>72.23659137</v>
      </c>
      <c r="W203" s="64">
        <f t="shared" si="159"/>
        <v>193.6</v>
      </c>
      <c r="X203" s="66">
        <f t="shared" si="11"/>
        <v>0.1357932386</v>
      </c>
      <c r="Y203" s="63">
        <f t="shared" si="12"/>
        <v>0</v>
      </c>
      <c r="Z203" s="63">
        <f t="shared" si="13"/>
        <v>122</v>
      </c>
      <c r="AA203" s="65">
        <f t="shared" ref="AA203:AB203" si="235">SUM(Y190:Y203)/14</f>
        <v>62.71428571</v>
      </c>
      <c r="AB203" s="65">
        <f t="shared" si="235"/>
        <v>74.28571429</v>
      </c>
      <c r="AC203" s="64">
        <f t="shared" si="31"/>
        <v>0.8442307692</v>
      </c>
      <c r="AD203" s="64">
        <f t="shared" si="32"/>
        <v>45.77685089</v>
      </c>
      <c r="AE203" s="64">
        <f t="shared" si="28"/>
        <v>72.215973</v>
      </c>
      <c r="AF203" s="65">
        <f t="shared" si="29"/>
        <v>72.23659137</v>
      </c>
      <c r="AG203" s="67" t="str">
        <f t="shared" si="14"/>
        <v>Bearish</v>
      </c>
      <c r="AH203" s="68">
        <f t="shared" si="24"/>
        <v>-0.02232387923</v>
      </c>
      <c r="AI203" s="68">
        <f t="shared" si="15"/>
        <v>0.1422416269</v>
      </c>
      <c r="AJ203" s="63">
        <f t="shared" si="16"/>
        <v>230</v>
      </c>
      <c r="AK203" s="31">
        <f t="shared" si="150"/>
        <v>5499.571429</v>
      </c>
      <c r="AL203" s="31">
        <f t="shared" si="151"/>
        <v>5685.821206</v>
      </c>
      <c r="AM203" s="63">
        <f t="shared" si="171"/>
        <v>4939.016591</v>
      </c>
      <c r="AN203" s="31" t="str">
        <f t="shared" si="26"/>
        <v>#DIV/0!</v>
      </c>
      <c r="AO203" s="69" t="s">
        <v>46</v>
      </c>
      <c r="AP203" s="69">
        <v>3.0</v>
      </c>
      <c r="AQ203" s="69" t="s">
        <v>50</v>
      </c>
      <c r="AR203" s="69" t="s">
        <v>115</v>
      </c>
      <c r="AS203" s="37">
        <f>IF(OR(INDICATOR!R203="", ISBLANK(B203), ISBLANK(B204)), "", IF(AND(INDICATOR!R203="OPEN", B204&gt;B203), IF(ABS((B204-B203)/B203)&gt;0.01, 1.25, 1), IF(AND(INDICATOR!R203="HEDGE", B204&lt;B203), IF(ABS((B204-B203)/B203)&gt;0.01, 1.25, 1), IF(AND(INDICATOR!R203="OPEN", B204&lt;B203), -ABS((B204-B203)/B203)*2, IF(AND(INDICATOR!R203="HEDGE", B204&gt;B203), -ABS((B204-B203)/B203)*2, IF(AND(INDICATOR!R203="MONITOR", B204&lt;&gt;B203), IF(ABS((B204-B203)/B203)&gt;0.01, 1, 0.75), 0))))))</f>
        <v>1</v>
      </c>
      <c r="AT203" s="71">
        <f t="shared" si="20"/>
        <v>203</v>
      </c>
    </row>
    <row r="204">
      <c r="A204" s="49">
        <v>45863.95142643519</v>
      </c>
      <c r="B204" s="50">
        <v>5485.0</v>
      </c>
      <c r="C204" s="50">
        <v>5496.0</v>
      </c>
      <c r="D204" s="50">
        <v>5278.0</v>
      </c>
      <c r="E204" s="50">
        <v>6039.0</v>
      </c>
      <c r="F204" s="50">
        <v>33013.0</v>
      </c>
      <c r="G204" s="51">
        <v>0.4284</v>
      </c>
      <c r="H204" s="52">
        <v>165132.0</v>
      </c>
      <c r="I204" s="50">
        <v>-18402.0</v>
      </c>
      <c r="J204" s="53">
        <f t="shared" si="1"/>
        <v>5544.95</v>
      </c>
      <c r="K204" s="53">
        <f t="shared" si="2"/>
        <v>5524.966667</v>
      </c>
      <c r="L204" s="53">
        <f t="shared" si="3"/>
        <v>5504.983333</v>
      </c>
      <c r="M204" s="53">
        <f t="shared" si="4"/>
        <v>5419.666667</v>
      </c>
      <c r="N204" s="53">
        <f t="shared" si="5"/>
        <v>5465.016667</v>
      </c>
      <c r="O204" s="53">
        <f t="shared" si="6"/>
        <v>5445.033333</v>
      </c>
      <c r="P204" s="16">
        <f t="shared" si="7"/>
        <v>5425.05</v>
      </c>
      <c r="Q204" s="53">
        <f t="shared" si="178"/>
        <v>5342.137012</v>
      </c>
      <c r="R204" s="16">
        <f t="shared" si="162"/>
        <v>5523.520328</v>
      </c>
      <c r="S204" s="16">
        <f t="shared" si="8"/>
        <v>-181.3833163</v>
      </c>
      <c r="T204" s="53">
        <f t="shared" si="25"/>
        <v>-242.3690758</v>
      </c>
      <c r="U204" s="54">
        <f t="shared" si="9"/>
        <v>51.15346038</v>
      </c>
      <c r="V204" s="55">
        <f t="shared" si="10"/>
        <v>81.51530618</v>
      </c>
      <c r="W204" s="54">
        <f t="shared" si="159"/>
        <v>228.4</v>
      </c>
      <c r="X204" s="56">
        <f t="shared" si="11"/>
        <v>0.1136684235</v>
      </c>
      <c r="Y204" s="53">
        <f t="shared" si="12"/>
        <v>142</v>
      </c>
      <c r="Z204" s="53">
        <f t="shared" si="13"/>
        <v>0</v>
      </c>
      <c r="AA204" s="55">
        <f t="shared" ref="AA204:AB204" si="236">SUM(Y191:Y204)/14</f>
        <v>72.85714286</v>
      </c>
      <c r="AB204" s="55">
        <f t="shared" si="236"/>
        <v>69.57142857</v>
      </c>
      <c r="AC204" s="54">
        <f t="shared" si="31"/>
        <v>1.047227926</v>
      </c>
      <c r="AD204" s="54">
        <f t="shared" si="32"/>
        <v>51.15346038</v>
      </c>
      <c r="AE204" s="54">
        <f t="shared" si="28"/>
        <v>88.18897638</v>
      </c>
      <c r="AF204" s="55">
        <f t="shared" si="29"/>
        <v>81.51530618</v>
      </c>
      <c r="AG204" s="57" t="str">
        <f t="shared" si="14"/>
        <v>Bullish</v>
      </c>
      <c r="AH204" s="58">
        <f t="shared" si="24"/>
        <v>0.0265768295</v>
      </c>
      <c r="AI204" s="58">
        <f t="shared" si="15"/>
        <v>0.1829279375</v>
      </c>
      <c r="AJ204" s="53">
        <f t="shared" si="16"/>
        <v>218</v>
      </c>
      <c r="AK204" s="16">
        <f t="shared" si="150"/>
        <v>5525.666667</v>
      </c>
      <c r="AL204" s="16">
        <f t="shared" si="151"/>
        <v>5671.966207</v>
      </c>
      <c r="AM204" s="53">
        <f t="shared" si="171"/>
        <v>5043.872389</v>
      </c>
      <c r="AN204" s="16" t="str">
        <f t="shared" si="26"/>
        <v>#DIV/0!</v>
      </c>
      <c r="AO204" s="59" t="s">
        <v>46</v>
      </c>
      <c r="AP204" s="59">
        <v>3.0</v>
      </c>
      <c r="AQ204" s="59" t="s">
        <v>50</v>
      </c>
      <c r="AR204" s="59" t="s">
        <v>116</v>
      </c>
      <c r="AS204" s="22">
        <f>IF(OR(INDICATOR!R204="", ISBLANK(B204), ISBLANK(B205)), "", IF(AND(INDICATOR!R204="OPEN", B205&gt;B204), IF(ABS((B205-B204)/B204)&gt;0.01, 1.25, 1), IF(AND(INDICATOR!R204="HEDGE", B205&lt;B204), IF(ABS((B205-B204)/B204)&gt;0.01, 1.25, 1), IF(AND(INDICATOR!R204="OPEN", B205&lt;B204), -ABS((B205-B204)/B204)*2, IF(AND(INDICATOR!R204="HEDGE", B205&gt;B204), -ABS((B205-B204)/B204)*2, IF(AND(INDICATOR!R204="MONITOR", B205&lt;&gt;B204), IF(ABS((B205-B204)/B204)&gt;0.01, 1, 0.75), 0))))))</f>
        <v>1</v>
      </c>
      <c r="AT204" s="70">
        <f t="shared" si="20"/>
        <v>204</v>
      </c>
    </row>
    <row r="205">
      <c r="A205" s="60">
        <v>45866.927552256944</v>
      </c>
      <c r="B205" s="61">
        <v>5590.0</v>
      </c>
      <c r="C205" s="61">
        <v>5600.0</v>
      </c>
      <c r="D205" s="61">
        <v>5356.0</v>
      </c>
      <c r="E205" s="61">
        <v>5431.0</v>
      </c>
      <c r="F205" s="61">
        <v>29672.0</v>
      </c>
      <c r="G205" s="51">
        <v>0.4289</v>
      </c>
      <c r="H205" s="62">
        <v>164643.0</v>
      </c>
      <c r="I205" s="61">
        <v>-18402.0</v>
      </c>
      <c r="J205" s="63">
        <f t="shared" si="1"/>
        <v>5657.1</v>
      </c>
      <c r="K205" s="63">
        <f t="shared" si="2"/>
        <v>5634.733333</v>
      </c>
      <c r="L205" s="63">
        <f t="shared" si="3"/>
        <v>5612.366667</v>
      </c>
      <c r="M205" s="63">
        <f t="shared" si="4"/>
        <v>5515.333333</v>
      </c>
      <c r="N205" s="63">
        <f t="shared" si="5"/>
        <v>5567.633333</v>
      </c>
      <c r="O205" s="63">
        <f t="shared" si="6"/>
        <v>5545.266667</v>
      </c>
      <c r="P205" s="31">
        <f t="shared" si="7"/>
        <v>5522.9</v>
      </c>
      <c r="Q205" s="63">
        <f t="shared" si="178"/>
        <v>5380.269779</v>
      </c>
      <c r="R205" s="31">
        <f t="shared" si="162"/>
        <v>5528.444748</v>
      </c>
      <c r="S205" s="31">
        <f t="shared" si="8"/>
        <v>-148.174969</v>
      </c>
      <c r="T205" s="63">
        <f t="shared" si="25"/>
        <v>-223.5302544</v>
      </c>
      <c r="U205" s="64">
        <f t="shared" si="9"/>
        <v>54.69129801</v>
      </c>
      <c r="V205" s="65">
        <f t="shared" si="10"/>
        <v>86.80164979</v>
      </c>
      <c r="W205" s="64">
        <f t="shared" si="159"/>
        <v>221.4666667</v>
      </c>
      <c r="X205" s="66">
        <f t="shared" si="11"/>
        <v>0.103224324</v>
      </c>
      <c r="Y205" s="63">
        <f t="shared" si="12"/>
        <v>105</v>
      </c>
      <c r="Z205" s="63">
        <f t="shared" si="13"/>
        <v>0</v>
      </c>
      <c r="AA205" s="65">
        <f t="shared" ref="AA205:AB205" si="237">SUM(Y192:Y205)/14</f>
        <v>80.35714286</v>
      </c>
      <c r="AB205" s="65">
        <f t="shared" si="237"/>
        <v>66.57142857</v>
      </c>
      <c r="AC205" s="64">
        <f t="shared" si="31"/>
        <v>1.207081545</v>
      </c>
      <c r="AD205" s="64">
        <f t="shared" si="32"/>
        <v>54.69129801</v>
      </c>
      <c r="AE205" s="64">
        <f t="shared" si="28"/>
        <v>100</v>
      </c>
      <c r="AF205" s="65">
        <f t="shared" si="29"/>
        <v>86.80164979</v>
      </c>
      <c r="AG205" s="67" t="str">
        <f t="shared" si="14"/>
        <v>Bullish</v>
      </c>
      <c r="AH205" s="68">
        <f t="shared" si="24"/>
        <v>0.01914311759</v>
      </c>
      <c r="AI205" s="68">
        <f t="shared" si="15"/>
        <v>0.1830345106</v>
      </c>
      <c r="AJ205" s="63">
        <f t="shared" si="16"/>
        <v>244</v>
      </c>
      <c r="AK205" s="31">
        <f t="shared" si="150"/>
        <v>5533.8</v>
      </c>
      <c r="AL205" s="31">
        <f t="shared" si="151"/>
        <v>5689.030925</v>
      </c>
      <c r="AM205" s="63">
        <f t="shared" si="171"/>
        <v>5117.808161</v>
      </c>
      <c r="AN205" s="31" t="str">
        <f t="shared" si="26"/>
        <v>#DIV/0!</v>
      </c>
      <c r="AO205" s="69" t="s">
        <v>46</v>
      </c>
      <c r="AP205" s="69">
        <v>4.0</v>
      </c>
      <c r="AQ205" s="69" t="s">
        <v>50</v>
      </c>
      <c r="AR205" s="69" t="s">
        <v>117</v>
      </c>
      <c r="AS205" s="37">
        <f>IF(OR(INDICATOR!R205="", ISBLANK(B205), ISBLANK(B206)), "", IF(AND(INDICATOR!R205="OPEN", B206&gt;B205), IF(ABS((B206-B205)/B205)&gt;0.01, 1.25, 1), IF(AND(INDICATOR!R205="HEDGE", B206&lt;B205), IF(ABS((B206-B205)/B205)&gt;0.01, 1.25, 1), IF(AND(INDICATOR!R205="OPEN", B206&lt;B205), -ABS((B206-B205)/B205)*2, IF(AND(INDICATOR!R205="HEDGE", B206&gt;B205), -ABS((B206-B205)/B205)*2, IF(AND(INDICATOR!R205="MONITOR", B206&lt;&gt;B205), IF(ABS((B206-B205)/B205)&gt;0.01, 1, 0.75), 0))))))</f>
        <v>1</v>
      </c>
      <c r="AT205" s="71">
        <f t="shared" si="20"/>
        <v>205</v>
      </c>
    </row>
    <row r="206">
      <c r="A206" s="49">
        <v>45867.94581089121</v>
      </c>
      <c r="B206" s="50">
        <v>5456.0</v>
      </c>
      <c r="C206" s="50">
        <v>5700.0</v>
      </c>
      <c r="D206" s="50">
        <v>5441.0</v>
      </c>
      <c r="E206" s="50">
        <v>5215.0</v>
      </c>
      <c r="F206" s="50">
        <v>28875.0</v>
      </c>
      <c r="G206" s="51">
        <v>0.4462</v>
      </c>
      <c r="H206" s="52">
        <v>163751.0</v>
      </c>
      <c r="I206" s="50">
        <v>-18402.0</v>
      </c>
      <c r="J206" s="53">
        <f t="shared" si="1"/>
        <v>5527.225</v>
      </c>
      <c r="K206" s="53">
        <f t="shared" si="2"/>
        <v>5503.483333</v>
      </c>
      <c r="L206" s="53">
        <f t="shared" si="3"/>
        <v>5479.741667</v>
      </c>
      <c r="M206" s="53">
        <f t="shared" si="4"/>
        <v>5532.333333</v>
      </c>
      <c r="N206" s="53">
        <f t="shared" si="5"/>
        <v>5432.258333</v>
      </c>
      <c r="O206" s="53">
        <f t="shared" si="6"/>
        <v>5408.516667</v>
      </c>
      <c r="P206" s="16">
        <f t="shared" si="7"/>
        <v>5384.775</v>
      </c>
      <c r="Q206" s="53">
        <f t="shared" si="178"/>
        <v>5391.920582</v>
      </c>
      <c r="R206" s="16">
        <f t="shared" si="162"/>
        <v>5523.07847</v>
      </c>
      <c r="S206" s="16">
        <f t="shared" si="8"/>
        <v>-131.1578882</v>
      </c>
      <c r="T206" s="53">
        <f t="shared" si="25"/>
        <v>-205.0557812</v>
      </c>
      <c r="U206" s="54">
        <f t="shared" si="9"/>
        <v>47.89833822</v>
      </c>
      <c r="V206" s="55">
        <f t="shared" si="10"/>
        <v>90.72372628</v>
      </c>
      <c r="W206" s="54">
        <f t="shared" si="159"/>
        <v>246</v>
      </c>
      <c r="X206" s="56">
        <f t="shared" si="11"/>
        <v>0.1003382318</v>
      </c>
      <c r="Y206" s="53">
        <f t="shared" si="12"/>
        <v>0</v>
      </c>
      <c r="Z206" s="53">
        <f t="shared" si="13"/>
        <v>134</v>
      </c>
      <c r="AA206" s="55">
        <f t="shared" ref="AA206:AB206" si="238">SUM(Y193:Y206)/14</f>
        <v>70</v>
      </c>
      <c r="AB206" s="55">
        <f t="shared" si="238"/>
        <v>76.14285714</v>
      </c>
      <c r="AC206" s="54">
        <f t="shared" si="31"/>
        <v>0.9193245779</v>
      </c>
      <c r="AD206" s="54">
        <f t="shared" si="32"/>
        <v>47.89833822</v>
      </c>
      <c r="AE206" s="54">
        <f t="shared" si="28"/>
        <v>83.98220245</v>
      </c>
      <c r="AF206" s="55">
        <f t="shared" si="29"/>
        <v>90.72372628</v>
      </c>
      <c r="AG206" s="57" t="str">
        <f t="shared" si="14"/>
        <v>Bearish</v>
      </c>
      <c r="AH206" s="58">
        <f t="shared" si="24"/>
        <v>-0.02397137746</v>
      </c>
      <c r="AI206" s="58">
        <f t="shared" si="15"/>
        <v>0.1806060606</v>
      </c>
      <c r="AJ206" s="53">
        <f t="shared" si="16"/>
        <v>259</v>
      </c>
      <c r="AK206" s="16">
        <f t="shared" si="150"/>
        <v>5519.75</v>
      </c>
      <c r="AL206" s="16">
        <f t="shared" si="151"/>
        <v>5681.529943</v>
      </c>
      <c r="AM206" s="53">
        <f t="shared" si="171"/>
        <v>5127.687988</v>
      </c>
      <c r="AN206" s="16" t="str">
        <f t="shared" si="26"/>
        <v>#DIV/0!</v>
      </c>
      <c r="AO206" s="59" t="s">
        <v>64</v>
      </c>
      <c r="AP206" s="59">
        <v>4.0</v>
      </c>
      <c r="AQ206" s="59" t="s">
        <v>47</v>
      </c>
      <c r="AR206" s="59" t="s">
        <v>118</v>
      </c>
      <c r="AS206" s="22">
        <f>IF(OR(INDICATOR!R206="", ISBLANK(B206), ISBLANK(B207)), "", IF(AND(INDICATOR!R206="OPEN", B207&gt;B206), IF(ABS((B207-B206)/B206)&gt;0.01, 1.25, 1), IF(AND(INDICATOR!R206="HEDGE", B207&lt;B206), IF(ABS((B207-B206)/B206)&gt;0.01, 1.25, 1), IF(AND(INDICATOR!R206="OPEN", B207&lt;B206), -ABS((B207-B206)/B206)*2, IF(AND(INDICATOR!R206="HEDGE", B207&gt;B206), -ABS((B207-B206)/B206)*2, IF(AND(INDICATOR!R206="MONITOR", B207&lt;&gt;B206), IF(ABS((B207-B206)/B206)&gt;0.01, 1, 0.75), 0))))))</f>
        <v>0.75</v>
      </c>
      <c r="AT206" s="70">
        <f t="shared" si="20"/>
        <v>206</v>
      </c>
    </row>
    <row r="207">
      <c r="A207" s="60">
        <v>45868.86581873843</v>
      </c>
      <c r="B207" s="61">
        <v>5472.0</v>
      </c>
      <c r="C207" s="61">
        <v>5655.0</v>
      </c>
      <c r="D207" s="61">
        <v>5451.0</v>
      </c>
      <c r="E207" s="61">
        <v>3743.0</v>
      </c>
      <c r="F207" s="61">
        <v>27939.0</v>
      </c>
      <c r="G207" s="51">
        <v>0.4501</v>
      </c>
      <c r="H207" s="62">
        <v>163256.0</v>
      </c>
      <c r="I207" s="61">
        <v>-18402.0</v>
      </c>
      <c r="J207" s="63">
        <f t="shared" si="1"/>
        <v>5528.1</v>
      </c>
      <c r="K207" s="63">
        <f t="shared" si="2"/>
        <v>5509.4</v>
      </c>
      <c r="L207" s="63">
        <f t="shared" si="3"/>
        <v>5490.7</v>
      </c>
      <c r="M207" s="63">
        <f t="shared" si="4"/>
        <v>5526</v>
      </c>
      <c r="N207" s="63">
        <f t="shared" si="5"/>
        <v>5453.3</v>
      </c>
      <c r="O207" s="63">
        <f t="shared" si="6"/>
        <v>5434.6</v>
      </c>
      <c r="P207" s="31">
        <f t="shared" si="7"/>
        <v>5415.9</v>
      </c>
      <c r="Q207" s="63">
        <f t="shared" si="178"/>
        <v>5404.240493</v>
      </c>
      <c r="R207" s="31">
        <f t="shared" si="162"/>
        <v>5519.29488</v>
      </c>
      <c r="S207" s="31">
        <f t="shared" si="8"/>
        <v>-115.0543873</v>
      </c>
      <c r="T207" s="63">
        <f t="shared" si="25"/>
        <v>-187.0555024</v>
      </c>
      <c r="U207" s="64">
        <f t="shared" si="9"/>
        <v>54.90628445</v>
      </c>
      <c r="V207" s="65">
        <f t="shared" si="10"/>
        <v>87.05312654</v>
      </c>
      <c r="W207" s="64">
        <f t="shared" si="159"/>
        <v>251.6666667</v>
      </c>
      <c r="X207" s="66">
        <f t="shared" si="11"/>
        <v>0.09958460018</v>
      </c>
      <c r="Y207" s="63">
        <f t="shared" si="12"/>
        <v>16</v>
      </c>
      <c r="Z207" s="63">
        <f t="shared" si="13"/>
        <v>0</v>
      </c>
      <c r="AA207" s="65">
        <f t="shared" ref="AA207:AB207" si="239">SUM(Y194:Y207)/14</f>
        <v>71.14285714</v>
      </c>
      <c r="AB207" s="65">
        <f t="shared" si="239"/>
        <v>58.42857143</v>
      </c>
      <c r="AC207" s="64">
        <f t="shared" si="31"/>
        <v>1.217603912</v>
      </c>
      <c r="AD207" s="64">
        <f t="shared" si="32"/>
        <v>54.90628445</v>
      </c>
      <c r="AE207" s="64">
        <f t="shared" si="28"/>
        <v>77.17717718</v>
      </c>
      <c r="AF207" s="65">
        <f t="shared" si="29"/>
        <v>87.05312654</v>
      </c>
      <c r="AG207" s="67" t="str">
        <f t="shared" si="14"/>
        <v>Bearish</v>
      </c>
      <c r="AH207" s="68">
        <f t="shared" si="24"/>
        <v>0.00293255132</v>
      </c>
      <c r="AI207" s="68">
        <f t="shared" si="15"/>
        <v>0.1339704356</v>
      </c>
      <c r="AJ207" s="63">
        <f t="shared" si="16"/>
        <v>204</v>
      </c>
      <c r="AK207" s="31">
        <f t="shared" si="150"/>
        <v>5541</v>
      </c>
      <c r="AL207" s="31">
        <f t="shared" si="151"/>
        <v>5707.349031</v>
      </c>
      <c r="AM207" s="63">
        <f t="shared" si="171"/>
        <v>5155.550761</v>
      </c>
      <c r="AN207" s="31" t="str">
        <f t="shared" si="26"/>
        <v>#DIV/0!</v>
      </c>
      <c r="AO207" s="69" t="s">
        <v>56</v>
      </c>
      <c r="AP207" s="69">
        <v>4.0</v>
      </c>
      <c r="AQ207" s="69" t="s">
        <v>57</v>
      </c>
      <c r="AR207" s="69" t="s">
        <v>119</v>
      </c>
      <c r="AS207" s="37" t="str">
        <f>IF(OR(INDICATOR!R207="", ISBLANK(B207), ISBLANK(B210)), "", IF(AND(INDICATOR!R207="OPEN", B210&gt;B207), IF(ABS((B210-B207)/B207)&gt;0.01, 1.25, 1), IF(AND(INDICATOR!R207="HEDGE", B210&lt;B207), IF(ABS((B210-B207)/B207)&gt;0.01, 1.25, 1), IF(AND(INDICATOR!R207="OPEN", B210&lt;B207), -ABS((B210-B207)/B207)*2, IF(AND(INDICATOR!R207="HEDGE", B210&gt;B207), -ABS((B210-B207)/B207)*2, IF(AND(INDICATOR!R207="MONITOR", B210&lt;&gt;B207), IF(ABS((B210-B207)/B207)&gt;0.01, 1, 0.75), 0))))))</f>
        <v/>
      </c>
      <c r="AT207" s="71">
        <f t="shared" si="20"/>
        <v>207</v>
      </c>
    </row>
    <row r="208">
      <c r="A208" s="49">
        <v>45869.90315547454</v>
      </c>
      <c r="B208" s="50">
        <v>5658.0</v>
      </c>
      <c r="C208" s="50">
        <v>5723.0</v>
      </c>
      <c r="D208" s="50">
        <v>5430.0</v>
      </c>
      <c r="E208" s="50">
        <v>3603.0</v>
      </c>
      <c r="F208" s="50">
        <v>27364.0</v>
      </c>
      <c r="G208" s="51">
        <v>0.4409</v>
      </c>
      <c r="H208" s="52">
        <v>163033.0</v>
      </c>
      <c r="I208" s="50">
        <v>-18402.0</v>
      </c>
      <c r="J208" s="53">
        <f t="shared" si="1"/>
        <v>5738.575</v>
      </c>
      <c r="K208" s="53">
        <f t="shared" si="2"/>
        <v>5711.716667</v>
      </c>
      <c r="L208" s="53">
        <f t="shared" si="3"/>
        <v>5684.858333</v>
      </c>
      <c r="M208" s="53">
        <f t="shared" si="4"/>
        <v>5603.666667</v>
      </c>
      <c r="N208" s="53">
        <f t="shared" si="5"/>
        <v>5631.141667</v>
      </c>
      <c r="O208" s="53">
        <f t="shared" si="6"/>
        <v>5604.283333</v>
      </c>
      <c r="P208" s="16">
        <f t="shared" si="7"/>
        <v>5577.425</v>
      </c>
      <c r="Q208" s="53">
        <f t="shared" si="178"/>
        <v>5443.280417</v>
      </c>
      <c r="R208" s="16">
        <f t="shared" si="162"/>
        <v>5529.569333</v>
      </c>
      <c r="S208" s="16">
        <f t="shared" si="8"/>
        <v>-86.28891647</v>
      </c>
      <c r="T208" s="53">
        <f t="shared" si="25"/>
        <v>-166.9021852</v>
      </c>
      <c r="U208" s="54">
        <f t="shared" si="9"/>
        <v>59.2481203</v>
      </c>
      <c r="V208" s="55">
        <f t="shared" si="10"/>
        <v>85.65172514</v>
      </c>
      <c r="W208" s="54">
        <f t="shared" si="159"/>
        <v>215.8666667</v>
      </c>
      <c r="X208" s="56">
        <f t="shared" si="11"/>
        <v>0.1029484231</v>
      </c>
      <c r="Y208" s="53">
        <f t="shared" si="12"/>
        <v>186</v>
      </c>
      <c r="Z208" s="53">
        <f t="shared" si="13"/>
        <v>0</v>
      </c>
      <c r="AA208" s="55">
        <f t="shared" ref="AA208:AB208" si="240">SUM(Y195:Y208)/14</f>
        <v>84.42857143</v>
      </c>
      <c r="AB208" s="55">
        <f t="shared" si="240"/>
        <v>58.07142857</v>
      </c>
      <c r="AC208" s="54">
        <f t="shared" si="31"/>
        <v>1.453874539</v>
      </c>
      <c r="AD208" s="54">
        <f t="shared" si="32"/>
        <v>59.2481203</v>
      </c>
      <c r="AE208" s="54">
        <f t="shared" si="28"/>
        <v>95.7957958</v>
      </c>
      <c r="AF208" s="55">
        <f t="shared" si="29"/>
        <v>85.65172514</v>
      </c>
      <c r="AG208" s="57" t="str">
        <f t="shared" si="14"/>
        <v>Bullish</v>
      </c>
      <c r="AH208" s="58">
        <f t="shared" si="24"/>
        <v>0.03399122807</v>
      </c>
      <c r="AI208" s="58">
        <f t="shared" si="15"/>
        <v>0.1316693466</v>
      </c>
      <c r="AJ208" s="53">
        <f t="shared" si="16"/>
        <v>293</v>
      </c>
      <c r="AK208" s="16">
        <f t="shared" si="150"/>
        <v>5575.5</v>
      </c>
      <c r="AL208" s="16">
        <f t="shared" si="151"/>
        <v>5740.5</v>
      </c>
      <c r="AM208" s="53">
        <f t="shared" si="171"/>
        <v>5166.511067</v>
      </c>
      <c r="AN208" s="16" t="str">
        <f t="shared" si="26"/>
        <v>#DIV/0!</v>
      </c>
      <c r="AO208" s="59" t="s">
        <v>46</v>
      </c>
      <c r="AP208" s="59">
        <v>4.0</v>
      </c>
      <c r="AQ208" s="59" t="s">
        <v>57</v>
      </c>
      <c r="AR208" s="59" t="s">
        <v>120</v>
      </c>
      <c r="AS208" s="22" t="str">
        <f>IF(OR(INDICATOR!R210="", ISBLANK(B208), ISBLANK(B211)), "", IF(AND(INDICATOR!R210="OPEN", B211&gt;B208), IF(ABS((B211-B208)/B208)&gt;0.01, 1.25, 1), IF(AND(INDICATOR!R210="HEDGE", B211&lt;B208), IF(ABS((B211-B208)/B208)&gt;0.01, 1.25, 1), IF(AND(INDICATOR!R210="OPEN", B211&lt;B208), -ABS((B211-B208)/B208)*2, IF(AND(INDICATOR!R210="HEDGE", B211&gt;B208), -ABS((B211-B208)/B208)*2, IF(AND(INDICATOR!R210="MONITOR", B211&lt;&gt;B208), IF(ABS((B211-B208)/B208)&gt;0.01, 1, 0.75), 0))))))</f>
        <v/>
      </c>
      <c r="AT208" s="70">
        <f t="shared" si="20"/>
        <v>208</v>
      </c>
    </row>
    <row r="209">
      <c r="A209" s="72">
        <v>45870.91752818287</v>
      </c>
      <c r="B209" s="73">
        <v>5493.0</v>
      </c>
      <c r="C209" s="73">
        <v>5735.0</v>
      </c>
      <c r="D209" s="73">
        <v>5462.0</v>
      </c>
      <c r="E209" s="73">
        <v>3640.0</v>
      </c>
      <c r="F209" s="73">
        <v>26854.0</v>
      </c>
      <c r="G209" s="74">
        <v>0.4488</v>
      </c>
      <c r="H209" s="75">
        <v>163335.0</v>
      </c>
      <c r="I209" s="73">
        <v>-22085.0</v>
      </c>
      <c r="J209" s="76">
        <f t="shared" si="1"/>
        <v>5568.075</v>
      </c>
      <c r="K209" s="76">
        <f t="shared" si="2"/>
        <v>5543.05</v>
      </c>
      <c r="L209" s="76">
        <f t="shared" si="3"/>
        <v>5518.025</v>
      </c>
      <c r="M209" s="76">
        <f t="shared" si="4"/>
        <v>5563.333333</v>
      </c>
      <c r="N209" s="76">
        <f t="shared" si="5"/>
        <v>5467.975</v>
      </c>
      <c r="O209" s="76">
        <f t="shared" si="6"/>
        <v>5442.95</v>
      </c>
      <c r="P209" s="77">
        <f t="shared" si="7"/>
        <v>5417.925</v>
      </c>
      <c r="Q209" s="76">
        <f t="shared" si="178"/>
        <v>5450.929583</v>
      </c>
      <c r="R209" s="77">
        <f t="shared" si="162"/>
        <v>5526.860494</v>
      </c>
      <c r="S209" s="77">
        <f t="shared" si="8"/>
        <v>-75.93091033</v>
      </c>
      <c r="T209" s="76">
        <f t="shared" si="25"/>
        <v>-148.7079303</v>
      </c>
      <c r="U209" s="78">
        <f t="shared" si="9"/>
        <v>53.18334131</v>
      </c>
      <c r="V209" s="79">
        <f t="shared" si="10"/>
        <v>83.4893602</v>
      </c>
      <c r="W209" s="78">
        <f t="shared" si="159"/>
        <v>290.3333333</v>
      </c>
      <c r="X209" s="80">
        <f t="shared" si="11"/>
        <v>0.07428858835</v>
      </c>
      <c r="Y209" s="76">
        <f t="shared" si="12"/>
        <v>0</v>
      </c>
      <c r="Z209" s="76">
        <f t="shared" si="13"/>
        <v>165</v>
      </c>
      <c r="AA209" s="79">
        <f t="shared" ref="AA209:AB209" si="241">SUM(Y196:Y209)/14</f>
        <v>79.35714286</v>
      </c>
      <c r="AB209" s="79">
        <f t="shared" si="241"/>
        <v>69.85714286</v>
      </c>
      <c r="AC209" s="78">
        <f t="shared" si="31"/>
        <v>1.13599182</v>
      </c>
      <c r="AD209" s="78">
        <f t="shared" si="32"/>
        <v>53.18334131</v>
      </c>
      <c r="AE209" s="78">
        <f t="shared" si="28"/>
        <v>77.49510763</v>
      </c>
      <c r="AF209" s="79">
        <f t="shared" si="29"/>
        <v>83.4893602</v>
      </c>
      <c r="AG209" s="81" t="str">
        <f t="shared" si="14"/>
        <v>Bearish</v>
      </c>
      <c r="AH209" s="82">
        <f t="shared" si="24"/>
        <v>-0.02916224814</v>
      </c>
      <c r="AI209" s="82">
        <f t="shared" si="15"/>
        <v>0.1355477769</v>
      </c>
      <c r="AJ209" s="76">
        <f t="shared" si="16"/>
        <v>273</v>
      </c>
      <c r="AK209" s="77">
        <f t="shared" si="150"/>
        <v>5493</v>
      </c>
      <c r="AL209" s="77">
        <f t="shared" si="151"/>
        <v>5493</v>
      </c>
      <c r="AM209" s="76">
        <f t="shared" si="171"/>
        <v>5084.932784</v>
      </c>
      <c r="AN209" s="77" t="str">
        <f t="shared" si="26"/>
        <v>#DIV/0!</v>
      </c>
      <c r="AO209" s="83" t="s">
        <v>64</v>
      </c>
      <c r="AP209" s="83">
        <v>4.0</v>
      </c>
      <c r="AQ209" s="83" t="s">
        <v>47</v>
      </c>
      <c r="AR209" s="83" t="s">
        <v>121</v>
      </c>
      <c r="AS209" s="84" t="str">
        <f>IF(OR(INDICATOR!R211="", ISBLANK(B209), ISBLANK(B212)), "", IF(AND(INDICATOR!R211="OPEN", B212&gt;B209), IF(ABS((B212-B209)/B209)&gt;0.01, 1.25, 1), IF(AND(INDICATOR!R211="HEDGE", B212&lt;B209), IF(ABS((B212-B209)/B209)&gt;0.01, 1.25, 1), IF(AND(INDICATOR!R211="OPEN", B212&lt;B209), -ABS((B212-B209)/B209)*2, IF(AND(INDICATOR!R211="HEDGE", B212&gt;B209), -ABS((B212-B209)/B209)*2, IF(AND(INDICATOR!R211="MONITOR", B212&lt;&gt;B209), IF(ABS((B212-B209)/B209)&gt;0.01, 1, 0.75), 0))))))</f>
        <v/>
      </c>
      <c r="AT209" s="85">
        <f t="shared" si="20"/>
        <v>209</v>
      </c>
    </row>
    <row r="210">
      <c r="A210" s="86"/>
      <c r="B210" s="87"/>
      <c r="C210" s="87"/>
      <c r="D210" s="87"/>
      <c r="E210" s="87"/>
      <c r="F210" s="87"/>
      <c r="G210" s="88"/>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H210" s="88"/>
      <c r="AI210" s="88"/>
      <c r="AJ210" s="87"/>
      <c r="AK210" s="87"/>
      <c r="AL210" s="87"/>
      <c r="AM210" s="87"/>
    </row>
    <row r="211">
      <c r="A211" s="86"/>
      <c r="B211" s="87"/>
      <c r="C211" s="87"/>
      <c r="D211" s="87"/>
      <c r="E211" s="87"/>
      <c r="F211" s="87"/>
      <c r="G211" s="88"/>
      <c r="H211" s="87"/>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H211" s="88"/>
      <c r="AI211" s="88"/>
      <c r="AJ211" s="87"/>
      <c r="AK211" s="87"/>
      <c r="AL211" s="87"/>
      <c r="AM211" s="87"/>
    </row>
    <row r="212">
      <c r="A212" s="86"/>
      <c r="B212" s="87"/>
      <c r="C212" s="87"/>
      <c r="D212" s="87"/>
      <c r="E212" s="87"/>
      <c r="F212" s="87"/>
      <c r="G212" s="88"/>
      <c r="H212" s="87"/>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H212" s="88"/>
      <c r="AI212" s="88"/>
      <c r="AJ212" s="87"/>
      <c r="AK212" s="87"/>
      <c r="AL212" s="87"/>
      <c r="AM212" s="87"/>
    </row>
    <row r="213">
      <c r="A213" s="86"/>
      <c r="B213" s="87"/>
      <c r="C213" s="87"/>
      <c r="D213" s="87"/>
      <c r="E213" s="87"/>
      <c r="F213" s="87"/>
      <c r="G213" s="88"/>
      <c r="H213" s="87"/>
      <c r="I213" s="87"/>
      <c r="J213" s="87"/>
      <c r="K213" s="87"/>
      <c r="L213" s="87"/>
      <c r="M213" s="87"/>
      <c r="N213" s="87"/>
      <c r="O213" s="87"/>
      <c r="P213" s="87"/>
      <c r="Q213" s="87"/>
      <c r="R213" s="87"/>
      <c r="S213" s="87"/>
      <c r="T213" s="87"/>
      <c r="U213" s="87"/>
      <c r="V213" s="87"/>
      <c r="W213" s="87"/>
      <c r="X213" s="87"/>
      <c r="Y213" s="87"/>
      <c r="Z213" s="87"/>
      <c r="AA213" s="87"/>
      <c r="AB213" s="87"/>
      <c r="AC213" s="87"/>
      <c r="AD213" s="87"/>
      <c r="AE213" s="87"/>
      <c r="AF213" s="87"/>
      <c r="AH213" s="88"/>
      <c r="AI213" s="88"/>
      <c r="AJ213" s="87"/>
      <c r="AK213" s="87"/>
      <c r="AL213" s="87"/>
      <c r="AM213" s="87"/>
    </row>
    <row r="214">
      <c r="A214" s="86"/>
      <c r="B214" s="87"/>
      <c r="C214" s="87"/>
      <c r="D214" s="87"/>
      <c r="E214" s="87"/>
      <c r="F214" s="87"/>
      <c r="G214" s="88"/>
      <c r="H214" s="87"/>
      <c r="I214" s="87"/>
      <c r="J214" s="87"/>
      <c r="K214" s="87"/>
      <c r="L214" s="87"/>
      <c r="M214" s="87"/>
      <c r="N214" s="87"/>
      <c r="O214" s="87"/>
      <c r="P214" s="87"/>
      <c r="Q214" s="87"/>
      <c r="R214" s="87"/>
      <c r="S214" s="87"/>
      <c r="T214" s="87"/>
      <c r="U214" s="87"/>
      <c r="V214" s="87"/>
      <c r="W214" s="87"/>
      <c r="X214" s="87"/>
      <c r="Y214" s="87"/>
      <c r="Z214" s="87"/>
      <c r="AA214" s="87"/>
      <c r="AB214" s="87"/>
      <c r="AC214" s="87"/>
      <c r="AD214" s="87"/>
      <c r="AE214" s="87"/>
      <c r="AF214" s="87"/>
      <c r="AH214" s="88"/>
      <c r="AI214" s="88"/>
      <c r="AJ214" s="87"/>
      <c r="AK214" s="87"/>
      <c r="AL214" s="87"/>
      <c r="AM214" s="87"/>
    </row>
    <row r="215">
      <c r="A215" s="86"/>
      <c r="B215" s="87"/>
      <c r="C215" s="87"/>
      <c r="D215" s="87"/>
      <c r="E215" s="87"/>
      <c r="F215" s="87"/>
      <c r="G215" s="88"/>
      <c r="H215" s="87"/>
      <c r="I215" s="87"/>
      <c r="J215" s="87"/>
      <c r="K215" s="87"/>
      <c r="L215" s="87"/>
      <c r="M215" s="87"/>
      <c r="N215" s="87"/>
      <c r="O215" s="87"/>
      <c r="P215" s="87"/>
      <c r="Q215" s="87"/>
      <c r="R215" s="87"/>
      <c r="S215" s="87"/>
      <c r="T215" s="87"/>
      <c r="U215" s="87"/>
      <c r="V215" s="87"/>
      <c r="W215" s="87"/>
      <c r="X215" s="87"/>
      <c r="Y215" s="87"/>
      <c r="Z215" s="87"/>
      <c r="AA215" s="87"/>
      <c r="AB215" s="87"/>
      <c r="AC215" s="87"/>
      <c r="AD215" s="87"/>
      <c r="AE215" s="87"/>
      <c r="AF215" s="87"/>
      <c r="AH215" s="88"/>
      <c r="AI215" s="88"/>
      <c r="AJ215" s="87"/>
      <c r="AK215" s="87"/>
      <c r="AL215" s="87"/>
      <c r="AM215" s="87"/>
    </row>
    <row r="216">
      <c r="A216" s="86"/>
      <c r="B216" s="87"/>
      <c r="C216" s="87"/>
      <c r="D216" s="87"/>
      <c r="E216" s="87"/>
      <c r="F216" s="87"/>
      <c r="G216" s="88"/>
      <c r="H216" s="87"/>
      <c r="I216" s="87"/>
      <c r="J216" s="87"/>
      <c r="K216" s="87"/>
      <c r="L216" s="87"/>
      <c r="M216" s="87"/>
      <c r="N216" s="87"/>
      <c r="O216" s="87"/>
      <c r="P216" s="87"/>
      <c r="Q216" s="87"/>
      <c r="R216" s="87"/>
      <c r="S216" s="87"/>
      <c r="T216" s="87"/>
      <c r="U216" s="87"/>
      <c r="V216" s="87"/>
      <c r="W216" s="87"/>
      <c r="X216" s="87"/>
      <c r="Y216" s="87"/>
      <c r="Z216" s="87"/>
      <c r="AA216" s="87"/>
      <c r="AB216" s="87"/>
      <c r="AC216" s="87"/>
      <c r="AD216" s="87"/>
      <c r="AE216" s="87"/>
      <c r="AF216" s="87"/>
      <c r="AH216" s="88"/>
      <c r="AI216" s="88"/>
      <c r="AJ216" s="87"/>
      <c r="AK216" s="87"/>
      <c r="AL216" s="87"/>
      <c r="AM216" s="87"/>
    </row>
    <row r="217">
      <c r="A217" s="86"/>
      <c r="B217" s="87"/>
      <c r="C217" s="87"/>
      <c r="D217" s="87"/>
      <c r="E217" s="87"/>
      <c r="F217" s="87"/>
      <c r="G217" s="88"/>
      <c r="H217" s="87"/>
      <c r="I217" s="87"/>
      <c r="J217" s="87"/>
      <c r="K217" s="87"/>
      <c r="L217" s="87"/>
      <c r="M217" s="87"/>
      <c r="N217" s="87"/>
      <c r="O217" s="87"/>
      <c r="P217" s="87"/>
      <c r="Q217" s="87"/>
      <c r="R217" s="87"/>
      <c r="S217" s="87"/>
      <c r="T217" s="87"/>
      <c r="U217" s="87"/>
      <c r="V217" s="87"/>
      <c r="W217" s="87"/>
      <c r="X217" s="87"/>
      <c r="Y217" s="87"/>
      <c r="Z217" s="87"/>
      <c r="AA217" s="87"/>
      <c r="AB217" s="87"/>
      <c r="AC217" s="87"/>
      <c r="AD217" s="87"/>
      <c r="AE217" s="87"/>
      <c r="AF217" s="87"/>
      <c r="AH217" s="88"/>
      <c r="AI217" s="88"/>
      <c r="AJ217" s="87"/>
      <c r="AK217" s="87"/>
      <c r="AL217" s="87"/>
      <c r="AM217" s="87"/>
    </row>
    <row r="218">
      <c r="A218" s="86"/>
      <c r="B218" s="87"/>
      <c r="C218" s="87"/>
      <c r="D218" s="87"/>
      <c r="E218" s="87"/>
      <c r="F218" s="87"/>
      <c r="G218" s="88"/>
      <c r="H218" s="87"/>
      <c r="I218" s="87"/>
      <c r="J218" s="87"/>
      <c r="K218" s="87"/>
      <c r="L218" s="87"/>
      <c r="M218" s="87"/>
      <c r="N218" s="87"/>
      <c r="O218" s="87"/>
      <c r="P218" s="87"/>
      <c r="Q218" s="87"/>
      <c r="R218" s="87"/>
      <c r="S218" s="87"/>
      <c r="T218" s="87"/>
      <c r="U218" s="87"/>
      <c r="V218" s="87"/>
      <c r="W218" s="87"/>
      <c r="X218" s="87"/>
      <c r="Y218" s="87"/>
      <c r="Z218" s="87"/>
      <c r="AA218" s="87"/>
      <c r="AB218" s="87"/>
      <c r="AC218" s="87"/>
      <c r="AD218" s="87"/>
      <c r="AE218" s="87"/>
      <c r="AF218" s="87"/>
      <c r="AH218" s="88"/>
      <c r="AI218" s="88"/>
      <c r="AJ218" s="87"/>
      <c r="AK218" s="87"/>
      <c r="AL218" s="87"/>
      <c r="AM218" s="87"/>
    </row>
    <row r="219">
      <c r="A219" s="86"/>
      <c r="B219" s="87"/>
      <c r="C219" s="87"/>
      <c r="D219" s="87"/>
      <c r="E219" s="87"/>
      <c r="F219" s="87"/>
      <c r="G219" s="88"/>
      <c r="H219" s="87"/>
      <c r="I219" s="87"/>
      <c r="J219" s="87"/>
      <c r="K219" s="87"/>
      <c r="L219" s="87"/>
      <c r="M219" s="87"/>
      <c r="N219" s="87"/>
      <c r="O219" s="87"/>
      <c r="P219" s="87"/>
      <c r="Q219" s="87"/>
      <c r="R219" s="87"/>
      <c r="S219" s="87"/>
      <c r="T219" s="87"/>
      <c r="U219" s="87"/>
      <c r="V219" s="87"/>
      <c r="W219" s="87"/>
      <c r="X219" s="87"/>
      <c r="Y219" s="87"/>
      <c r="Z219" s="87"/>
      <c r="AA219" s="87"/>
      <c r="AB219" s="87"/>
      <c r="AC219" s="87"/>
      <c r="AD219" s="87"/>
      <c r="AE219" s="87"/>
      <c r="AF219" s="87"/>
      <c r="AH219" s="88"/>
      <c r="AI219" s="88"/>
      <c r="AJ219" s="87"/>
      <c r="AK219" s="87"/>
      <c r="AL219" s="87"/>
      <c r="AM219" s="87"/>
    </row>
    <row r="220">
      <c r="A220" s="86"/>
      <c r="B220" s="87"/>
      <c r="C220" s="87"/>
      <c r="D220" s="87"/>
      <c r="E220" s="87"/>
      <c r="F220" s="87"/>
      <c r="G220" s="88"/>
      <c r="H220" s="87"/>
      <c r="I220" s="87"/>
      <c r="J220" s="87"/>
      <c r="K220" s="87"/>
      <c r="L220" s="87"/>
      <c r="M220" s="87"/>
      <c r="N220" s="87"/>
      <c r="O220" s="87"/>
      <c r="P220" s="87"/>
      <c r="Q220" s="87"/>
      <c r="R220" s="87"/>
      <c r="S220" s="87"/>
      <c r="T220" s="87"/>
      <c r="U220" s="87"/>
      <c r="V220" s="87"/>
      <c r="W220" s="87"/>
      <c r="X220" s="87"/>
      <c r="Y220" s="87"/>
      <c r="Z220" s="87"/>
      <c r="AA220" s="87"/>
      <c r="AB220" s="87"/>
      <c r="AC220" s="87"/>
      <c r="AD220" s="87"/>
      <c r="AE220" s="87"/>
      <c r="AF220" s="87"/>
      <c r="AH220" s="88"/>
      <c r="AI220" s="88"/>
      <c r="AJ220" s="87"/>
      <c r="AK220" s="87"/>
      <c r="AL220" s="87"/>
      <c r="AM220" s="87"/>
    </row>
    <row r="221">
      <c r="A221" s="86"/>
      <c r="B221" s="87"/>
      <c r="C221" s="87"/>
      <c r="D221" s="87"/>
      <c r="E221" s="87"/>
      <c r="F221" s="87"/>
      <c r="G221" s="88"/>
      <c r="H221" s="87"/>
      <c r="I221" s="87"/>
      <c r="J221" s="87"/>
      <c r="K221" s="87"/>
      <c r="L221" s="87"/>
      <c r="M221" s="87"/>
      <c r="N221" s="87"/>
      <c r="O221" s="87"/>
      <c r="P221" s="87"/>
      <c r="Q221" s="87"/>
      <c r="R221" s="87"/>
      <c r="S221" s="87"/>
      <c r="T221" s="87"/>
      <c r="U221" s="87"/>
      <c r="V221" s="87"/>
      <c r="W221" s="87"/>
      <c r="X221" s="87"/>
      <c r="Y221" s="87"/>
      <c r="Z221" s="87"/>
      <c r="AA221" s="87"/>
      <c r="AB221" s="87"/>
      <c r="AC221" s="87"/>
      <c r="AD221" s="87"/>
      <c r="AE221" s="87"/>
      <c r="AF221" s="87"/>
      <c r="AH221" s="88"/>
      <c r="AI221" s="88"/>
      <c r="AJ221" s="87"/>
      <c r="AK221" s="87"/>
      <c r="AL221" s="87"/>
      <c r="AM221" s="87"/>
    </row>
    <row r="222">
      <c r="A222" s="86"/>
      <c r="B222" s="87"/>
      <c r="C222" s="87"/>
      <c r="D222" s="87"/>
      <c r="E222" s="87"/>
      <c r="F222" s="87"/>
      <c r="G222" s="88"/>
      <c r="H222" s="87"/>
      <c r="I222" s="87"/>
      <c r="J222" s="87"/>
      <c r="K222" s="87"/>
      <c r="L222" s="87"/>
      <c r="M222" s="87"/>
      <c r="N222" s="87"/>
      <c r="O222" s="87"/>
      <c r="P222" s="87"/>
      <c r="Q222" s="87"/>
      <c r="R222" s="87"/>
      <c r="S222" s="87"/>
      <c r="T222" s="87"/>
      <c r="U222" s="87"/>
      <c r="V222" s="87"/>
      <c r="W222" s="87"/>
      <c r="X222" s="87"/>
      <c r="Y222" s="87"/>
      <c r="Z222" s="87"/>
      <c r="AA222" s="87"/>
      <c r="AB222" s="87"/>
      <c r="AC222" s="87"/>
      <c r="AD222" s="87"/>
      <c r="AE222" s="87"/>
      <c r="AF222" s="87"/>
      <c r="AH222" s="88"/>
      <c r="AI222" s="88"/>
      <c r="AJ222" s="87"/>
      <c r="AK222" s="87"/>
      <c r="AL222" s="87"/>
      <c r="AM222" s="87"/>
    </row>
    <row r="223">
      <c r="A223" s="86"/>
      <c r="B223" s="87"/>
      <c r="C223" s="87"/>
      <c r="D223" s="87"/>
      <c r="E223" s="87"/>
      <c r="F223" s="87"/>
      <c r="G223" s="88"/>
      <c r="H223" s="87"/>
      <c r="I223" s="87"/>
      <c r="J223" s="87"/>
      <c r="K223" s="87"/>
      <c r="L223" s="87"/>
      <c r="M223" s="87"/>
      <c r="N223" s="87"/>
      <c r="O223" s="87"/>
      <c r="P223" s="87"/>
      <c r="Q223" s="87"/>
      <c r="R223" s="87"/>
      <c r="S223" s="87"/>
      <c r="T223" s="87"/>
      <c r="U223" s="87"/>
      <c r="V223" s="87"/>
      <c r="W223" s="87"/>
      <c r="X223" s="87"/>
      <c r="Y223" s="87"/>
      <c r="Z223" s="87"/>
      <c r="AA223" s="87"/>
      <c r="AB223" s="87"/>
      <c r="AC223" s="87"/>
      <c r="AD223" s="87"/>
      <c r="AE223" s="87"/>
      <c r="AF223" s="87"/>
      <c r="AH223" s="88"/>
      <c r="AI223" s="88"/>
      <c r="AJ223" s="87"/>
      <c r="AK223" s="87"/>
      <c r="AL223" s="87"/>
      <c r="AM223" s="87"/>
    </row>
    <row r="224">
      <c r="A224" s="86"/>
      <c r="B224" s="87"/>
      <c r="C224" s="87"/>
      <c r="D224" s="87"/>
      <c r="E224" s="87"/>
      <c r="F224" s="87"/>
      <c r="G224" s="88"/>
      <c r="H224" s="87"/>
      <c r="I224" s="87"/>
      <c r="J224" s="87"/>
      <c r="K224" s="87"/>
      <c r="L224" s="87"/>
      <c r="M224" s="87"/>
      <c r="N224" s="87"/>
      <c r="O224" s="87"/>
      <c r="P224" s="87"/>
      <c r="Q224" s="87"/>
      <c r="R224" s="87"/>
      <c r="S224" s="87"/>
      <c r="T224" s="87"/>
      <c r="U224" s="87"/>
      <c r="V224" s="87"/>
      <c r="W224" s="87"/>
      <c r="X224" s="87"/>
      <c r="Y224" s="87"/>
      <c r="Z224" s="87"/>
      <c r="AA224" s="87"/>
      <c r="AB224" s="87"/>
      <c r="AC224" s="87"/>
      <c r="AD224" s="87"/>
      <c r="AE224" s="87"/>
      <c r="AF224" s="87"/>
      <c r="AH224" s="88"/>
      <c r="AI224" s="88"/>
      <c r="AJ224" s="87"/>
      <c r="AK224" s="87"/>
      <c r="AL224" s="87"/>
      <c r="AM224" s="87"/>
    </row>
    <row r="225">
      <c r="A225" s="86"/>
      <c r="B225" s="87"/>
      <c r="C225" s="87"/>
      <c r="D225" s="87"/>
      <c r="E225" s="87"/>
      <c r="F225" s="87"/>
      <c r="G225" s="88"/>
      <c r="H225" s="87"/>
      <c r="I225" s="87"/>
      <c r="J225" s="87"/>
      <c r="K225" s="87"/>
      <c r="L225" s="87"/>
      <c r="M225" s="87"/>
      <c r="N225" s="87"/>
      <c r="O225" s="87"/>
      <c r="P225" s="87"/>
      <c r="Q225" s="87"/>
      <c r="R225" s="87"/>
      <c r="S225" s="87"/>
      <c r="T225" s="87"/>
      <c r="U225" s="87"/>
      <c r="V225" s="87"/>
      <c r="W225" s="87"/>
      <c r="X225" s="87"/>
      <c r="Y225" s="87"/>
      <c r="Z225" s="87"/>
      <c r="AA225" s="87"/>
      <c r="AB225" s="87"/>
      <c r="AC225" s="87"/>
      <c r="AD225" s="87"/>
      <c r="AE225" s="87"/>
      <c r="AF225" s="87"/>
      <c r="AH225" s="88"/>
      <c r="AI225" s="88"/>
      <c r="AJ225" s="87"/>
      <c r="AK225" s="87"/>
      <c r="AL225" s="87"/>
      <c r="AM225" s="87"/>
    </row>
    <row r="226">
      <c r="A226" s="86"/>
      <c r="B226" s="87"/>
      <c r="C226" s="87"/>
      <c r="D226" s="87"/>
      <c r="E226" s="87"/>
      <c r="F226" s="87"/>
      <c r="G226" s="88"/>
      <c r="H226" s="87"/>
      <c r="I226" s="87"/>
      <c r="J226" s="87"/>
      <c r="K226" s="87"/>
      <c r="L226" s="87"/>
      <c r="M226" s="87"/>
      <c r="N226" s="87"/>
      <c r="O226" s="87"/>
      <c r="P226" s="87"/>
      <c r="Q226" s="87"/>
      <c r="R226" s="87"/>
      <c r="S226" s="87"/>
      <c r="T226" s="87"/>
      <c r="U226" s="87"/>
      <c r="V226" s="87"/>
      <c r="W226" s="87"/>
      <c r="X226" s="87"/>
      <c r="Y226" s="87"/>
      <c r="Z226" s="87"/>
      <c r="AA226" s="87"/>
      <c r="AB226" s="87"/>
      <c r="AC226" s="87"/>
      <c r="AD226" s="87"/>
      <c r="AE226" s="87"/>
      <c r="AF226" s="87"/>
      <c r="AH226" s="88"/>
      <c r="AI226" s="88"/>
      <c r="AJ226" s="87"/>
      <c r="AK226" s="87"/>
      <c r="AL226" s="87"/>
      <c r="AM226" s="87"/>
    </row>
    <row r="227">
      <c r="A227" s="86"/>
      <c r="B227" s="87"/>
      <c r="C227" s="87"/>
      <c r="D227" s="87"/>
      <c r="E227" s="87"/>
      <c r="F227" s="87"/>
      <c r="G227" s="88"/>
      <c r="H227" s="87"/>
      <c r="I227" s="87"/>
      <c r="J227" s="87"/>
      <c r="K227" s="87"/>
      <c r="L227" s="87"/>
      <c r="M227" s="87"/>
      <c r="N227" s="87"/>
      <c r="O227" s="87"/>
      <c r="P227" s="87"/>
      <c r="Q227" s="87"/>
      <c r="R227" s="87"/>
      <c r="S227" s="87"/>
      <c r="T227" s="87"/>
      <c r="U227" s="87"/>
      <c r="V227" s="87"/>
      <c r="W227" s="87"/>
      <c r="X227" s="87"/>
      <c r="Y227" s="87"/>
      <c r="Z227" s="87"/>
      <c r="AA227" s="87"/>
      <c r="AB227" s="87"/>
      <c r="AC227" s="87"/>
      <c r="AD227" s="87"/>
      <c r="AE227" s="87"/>
      <c r="AF227" s="87"/>
      <c r="AH227" s="88"/>
      <c r="AI227" s="88"/>
      <c r="AJ227" s="87"/>
      <c r="AK227" s="87"/>
      <c r="AL227" s="87"/>
      <c r="AM227" s="87"/>
    </row>
    <row r="228">
      <c r="A228" s="86"/>
      <c r="B228" s="87"/>
      <c r="C228" s="87"/>
      <c r="D228" s="87"/>
      <c r="E228" s="87"/>
      <c r="F228" s="87"/>
      <c r="G228" s="88"/>
      <c r="H228" s="87"/>
      <c r="I228" s="87"/>
      <c r="J228" s="87"/>
      <c r="K228" s="87"/>
      <c r="L228" s="87"/>
      <c r="M228" s="87"/>
      <c r="N228" s="87"/>
      <c r="O228" s="87"/>
      <c r="P228" s="87"/>
      <c r="Q228" s="87"/>
      <c r="R228" s="87"/>
      <c r="S228" s="87"/>
      <c r="T228" s="87"/>
      <c r="U228" s="87"/>
      <c r="V228" s="87"/>
      <c r="W228" s="87"/>
      <c r="X228" s="87"/>
      <c r="Y228" s="87"/>
      <c r="Z228" s="87"/>
      <c r="AA228" s="87"/>
      <c r="AB228" s="87"/>
      <c r="AC228" s="87"/>
      <c r="AD228" s="87"/>
      <c r="AE228" s="87"/>
      <c r="AF228" s="87"/>
      <c r="AH228" s="88"/>
      <c r="AI228" s="88"/>
      <c r="AJ228" s="87"/>
      <c r="AK228" s="87"/>
      <c r="AL228" s="87"/>
      <c r="AM228" s="87"/>
    </row>
    <row r="229">
      <c r="A229" s="86"/>
      <c r="B229" s="87"/>
      <c r="C229" s="87"/>
      <c r="D229" s="87"/>
      <c r="E229" s="87"/>
      <c r="F229" s="87"/>
      <c r="G229" s="88"/>
      <c r="H229" s="87"/>
      <c r="I229" s="87"/>
      <c r="J229" s="87"/>
      <c r="K229" s="87"/>
      <c r="L229" s="87"/>
      <c r="M229" s="87"/>
      <c r="N229" s="87"/>
      <c r="O229" s="87"/>
      <c r="P229" s="87"/>
      <c r="Q229" s="87"/>
      <c r="R229" s="87"/>
      <c r="S229" s="87"/>
      <c r="T229" s="87"/>
      <c r="U229" s="87"/>
      <c r="V229" s="87"/>
      <c r="W229" s="87"/>
      <c r="X229" s="87"/>
      <c r="Y229" s="87"/>
      <c r="Z229" s="87"/>
      <c r="AA229" s="87"/>
      <c r="AB229" s="87"/>
      <c r="AC229" s="87"/>
      <c r="AD229" s="87"/>
      <c r="AE229" s="87"/>
      <c r="AF229" s="87"/>
      <c r="AH229" s="88"/>
      <c r="AI229" s="88"/>
      <c r="AJ229" s="87"/>
      <c r="AK229" s="87"/>
      <c r="AL229" s="87"/>
      <c r="AM229" s="87"/>
    </row>
    <row r="230">
      <c r="A230" s="86"/>
      <c r="B230" s="87"/>
      <c r="C230" s="87"/>
      <c r="D230" s="87"/>
      <c r="E230" s="87"/>
      <c r="F230" s="87"/>
      <c r="G230" s="88"/>
      <c r="H230" s="87"/>
      <c r="I230" s="87"/>
      <c r="J230" s="87"/>
      <c r="K230" s="87"/>
      <c r="L230" s="87"/>
      <c r="M230" s="87"/>
      <c r="N230" s="87"/>
      <c r="O230" s="87"/>
      <c r="P230" s="87"/>
      <c r="Q230" s="87"/>
      <c r="R230" s="87"/>
      <c r="S230" s="87"/>
      <c r="T230" s="87"/>
      <c r="U230" s="87"/>
      <c r="V230" s="87"/>
      <c r="W230" s="87"/>
      <c r="X230" s="87"/>
      <c r="Y230" s="87"/>
      <c r="Z230" s="87"/>
      <c r="AA230" s="87"/>
      <c r="AB230" s="87"/>
      <c r="AC230" s="87"/>
      <c r="AD230" s="87"/>
      <c r="AE230" s="87"/>
      <c r="AF230" s="87"/>
      <c r="AH230" s="88"/>
      <c r="AI230" s="88"/>
      <c r="AJ230" s="87"/>
      <c r="AK230" s="87"/>
      <c r="AL230" s="87"/>
      <c r="AM230" s="87"/>
    </row>
    <row r="231">
      <c r="A231" s="86"/>
      <c r="B231" s="87"/>
      <c r="C231" s="87"/>
      <c r="D231" s="87"/>
      <c r="E231" s="87"/>
      <c r="F231" s="87"/>
      <c r="G231" s="88"/>
      <c r="H231" s="87"/>
      <c r="I231" s="87"/>
      <c r="J231" s="87"/>
      <c r="K231" s="87"/>
      <c r="L231" s="87"/>
      <c r="M231" s="87"/>
      <c r="N231" s="87"/>
      <c r="O231" s="87"/>
      <c r="P231" s="87"/>
      <c r="Q231" s="87"/>
      <c r="R231" s="87"/>
      <c r="S231" s="87"/>
      <c r="T231" s="87"/>
      <c r="U231" s="87"/>
      <c r="V231" s="87"/>
      <c r="W231" s="87"/>
      <c r="X231" s="87"/>
      <c r="Y231" s="87"/>
      <c r="Z231" s="87"/>
      <c r="AA231" s="87"/>
      <c r="AB231" s="87"/>
      <c r="AC231" s="87"/>
      <c r="AD231" s="87"/>
      <c r="AE231" s="87"/>
      <c r="AF231" s="87"/>
      <c r="AH231" s="88"/>
      <c r="AI231" s="88"/>
      <c r="AJ231" s="87"/>
      <c r="AK231" s="87"/>
      <c r="AL231" s="87"/>
      <c r="AM231" s="87"/>
    </row>
    <row r="232">
      <c r="A232" s="86"/>
      <c r="B232" s="87"/>
      <c r="C232" s="87"/>
      <c r="D232" s="87"/>
      <c r="E232" s="87"/>
      <c r="F232" s="87"/>
      <c r="G232" s="88"/>
      <c r="H232" s="87"/>
      <c r="I232" s="87"/>
      <c r="J232" s="87"/>
      <c r="K232" s="87"/>
      <c r="L232" s="87"/>
      <c r="M232" s="87"/>
      <c r="N232" s="87"/>
      <c r="O232" s="87"/>
      <c r="P232" s="87"/>
      <c r="Q232" s="87"/>
      <c r="R232" s="87"/>
      <c r="S232" s="87"/>
      <c r="T232" s="87"/>
      <c r="U232" s="87"/>
      <c r="V232" s="87"/>
      <c r="W232" s="87"/>
      <c r="X232" s="87"/>
      <c r="Y232" s="87"/>
      <c r="Z232" s="87"/>
      <c r="AA232" s="87"/>
      <c r="AB232" s="87"/>
      <c r="AC232" s="87"/>
      <c r="AD232" s="87"/>
      <c r="AE232" s="87"/>
      <c r="AF232" s="87"/>
      <c r="AH232" s="88"/>
      <c r="AI232" s="88"/>
      <c r="AJ232" s="87"/>
      <c r="AK232" s="87"/>
      <c r="AL232" s="87"/>
      <c r="AM232" s="87"/>
    </row>
    <row r="233">
      <c r="A233" s="86"/>
      <c r="B233" s="87"/>
      <c r="C233" s="87"/>
      <c r="D233" s="87"/>
      <c r="E233" s="87"/>
      <c r="F233" s="87"/>
      <c r="G233" s="88"/>
      <c r="H233" s="87"/>
      <c r="I233" s="87"/>
      <c r="J233" s="87"/>
      <c r="K233" s="87"/>
      <c r="L233" s="87"/>
      <c r="M233" s="87"/>
      <c r="N233" s="87"/>
      <c r="O233" s="87"/>
      <c r="P233" s="87"/>
      <c r="Q233" s="87"/>
      <c r="R233" s="87"/>
      <c r="S233" s="87"/>
      <c r="T233" s="87"/>
      <c r="U233" s="87"/>
      <c r="V233" s="87"/>
      <c r="W233" s="87"/>
      <c r="X233" s="87"/>
      <c r="Y233" s="87"/>
      <c r="Z233" s="87"/>
      <c r="AA233" s="87"/>
      <c r="AB233" s="87"/>
      <c r="AC233" s="87"/>
      <c r="AD233" s="87"/>
      <c r="AE233" s="87"/>
      <c r="AF233" s="87"/>
      <c r="AH233" s="88"/>
      <c r="AI233" s="88"/>
      <c r="AJ233" s="87"/>
      <c r="AK233" s="87"/>
      <c r="AL233" s="87"/>
      <c r="AM233" s="87"/>
    </row>
    <row r="234">
      <c r="A234" s="86"/>
      <c r="B234" s="87"/>
      <c r="C234" s="87"/>
      <c r="D234" s="87"/>
      <c r="E234" s="87"/>
      <c r="F234" s="87"/>
      <c r="G234" s="88"/>
      <c r="H234" s="87"/>
      <c r="I234" s="87"/>
      <c r="J234" s="87"/>
      <c r="K234" s="87"/>
      <c r="L234" s="87"/>
      <c r="M234" s="87"/>
      <c r="N234" s="87"/>
      <c r="O234" s="87"/>
      <c r="P234" s="87"/>
      <c r="Q234" s="87"/>
      <c r="R234" s="87"/>
      <c r="S234" s="87"/>
      <c r="T234" s="87"/>
      <c r="U234" s="87"/>
      <c r="V234" s="87"/>
      <c r="W234" s="87"/>
      <c r="X234" s="87"/>
      <c r="Y234" s="87"/>
      <c r="Z234" s="87"/>
      <c r="AA234" s="87"/>
      <c r="AB234" s="87"/>
      <c r="AC234" s="87"/>
      <c r="AD234" s="87"/>
      <c r="AE234" s="87"/>
      <c r="AF234" s="87"/>
      <c r="AH234" s="88"/>
      <c r="AI234" s="88"/>
      <c r="AJ234" s="87"/>
      <c r="AK234" s="87"/>
      <c r="AL234" s="87"/>
      <c r="AM234" s="87"/>
    </row>
    <row r="235">
      <c r="A235" s="86"/>
      <c r="B235" s="87"/>
      <c r="C235" s="87"/>
      <c r="D235" s="87"/>
      <c r="E235" s="87"/>
      <c r="F235" s="87"/>
      <c r="G235" s="88"/>
      <c r="H235" s="87"/>
      <c r="I235" s="87"/>
      <c r="J235" s="87"/>
      <c r="K235" s="87"/>
      <c r="L235" s="87"/>
      <c r="M235" s="87"/>
      <c r="N235" s="87"/>
      <c r="O235" s="87"/>
      <c r="P235" s="87"/>
      <c r="Q235" s="87"/>
      <c r="R235" s="87"/>
      <c r="S235" s="87"/>
      <c r="T235" s="87"/>
      <c r="U235" s="87"/>
      <c r="V235" s="87"/>
      <c r="W235" s="87"/>
      <c r="X235" s="87"/>
      <c r="Y235" s="87"/>
      <c r="Z235" s="87"/>
      <c r="AA235" s="87"/>
      <c r="AB235" s="87"/>
      <c r="AC235" s="87"/>
      <c r="AD235" s="87"/>
      <c r="AE235" s="87"/>
      <c r="AF235" s="87"/>
      <c r="AH235" s="88"/>
      <c r="AI235" s="88"/>
      <c r="AJ235" s="87"/>
      <c r="AK235" s="87"/>
      <c r="AL235" s="87"/>
      <c r="AM235" s="87"/>
    </row>
    <row r="236">
      <c r="A236" s="86"/>
      <c r="B236" s="87"/>
      <c r="C236" s="87"/>
      <c r="D236" s="87"/>
      <c r="E236" s="87"/>
      <c r="F236" s="87"/>
      <c r="G236" s="88"/>
      <c r="H236" s="87"/>
      <c r="I236" s="87"/>
      <c r="J236" s="87"/>
      <c r="K236" s="87"/>
      <c r="L236" s="87"/>
      <c r="M236" s="87"/>
      <c r="N236" s="87"/>
      <c r="O236" s="87"/>
      <c r="P236" s="87"/>
      <c r="Q236" s="87"/>
      <c r="R236" s="87"/>
      <c r="S236" s="87"/>
      <c r="T236" s="87"/>
      <c r="U236" s="87"/>
      <c r="V236" s="87"/>
      <c r="W236" s="87"/>
      <c r="X236" s="87"/>
      <c r="Y236" s="87"/>
      <c r="Z236" s="87"/>
      <c r="AA236" s="87"/>
      <c r="AB236" s="87"/>
      <c r="AC236" s="87"/>
      <c r="AD236" s="87"/>
      <c r="AE236" s="87"/>
      <c r="AF236" s="87"/>
      <c r="AH236" s="88"/>
      <c r="AI236" s="88"/>
      <c r="AJ236" s="87"/>
      <c r="AK236" s="87"/>
      <c r="AL236" s="87"/>
      <c r="AM236" s="87"/>
    </row>
    <row r="237">
      <c r="A237" s="86"/>
      <c r="B237" s="87"/>
      <c r="C237" s="87"/>
      <c r="D237" s="87"/>
      <c r="E237" s="87"/>
      <c r="F237" s="87"/>
      <c r="G237" s="88"/>
      <c r="H237" s="87"/>
      <c r="I237" s="87"/>
      <c r="J237" s="87"/>
      <c r="K237" s="87"/>
      <c r="L237" s="87"/>
      <c r="M237" s="87"/>
      <c r="N237" s="87"/>
      <c r="O237" s="87"/>
      <c r="P237" s="87"/>
      <c r="Q237" s="87"/>
      <c r="R237" s="87"/>
      <c r="S237" s="87"/>
      <c r="T237" s="87"/>
      <c r="U237" s="87"/>
      <c r="V237" s="87"/>
      <c r="W237" s="87"/>
      <c r="X237" s="87"/>
      <c r="Y237" s="87"/>
      <c r="Z237" s="87"/>
      <c r="AA237" s="87"/>
      <c r="AB237" s="87"/>
      <c r="AC237" s="87"/>
      <c r="AD237" s="87"/>
      <c r="AE237" s="87"/>
      <c r="AF237" s="87"/>
      <c r="AH237" s="88"/>
      <c r="AI237" s="88"/>
      <c r="AJ237" s="87"/>
      <c r="AK237" s="87"/>
      <c r="AL237" s="87"/>
      <c r="AM237" s="87"/>
    </row>
    <row r="238">
      <c r="A238" s="86"/>
      <c r="B238" s="87"/>
      <c r="C238" s="87"/>
      <c r="D238" s="87"/>
      <c r="E238" s="87"/>
      <c r="F238" s="87"/>
      <c r="G238" s="88"/>
      <c r="H238" s="87"/>
      <c r="I238" s="87"/>
      <c r="J238" s="87"/>
      <c r="K238" s="87"/>
      <c r="L238" s="87"/>
      <c r="M238" s="87"/>
      <c r="N238" s="87"/>
      <c r="O238" s="87"/>
      <c r="P238" s="87"/>
      <c r="Q238" s="87"/>
      <c r="R238" s="87"/>
      <c r="S238" s="87"/>
      <c r="T238" s="87"/>
      <c r="U238" s="87"/>
      <c r="V238" s="87"/>
      <c r="W238" s="87"/>
      <c r="X238" s="87"/>
      <c r="Y238" s="87"/>
      <c r="Z238" s="87"/>
      <c r="AA238" s="87"/>
      <c r="AB238" s="87"/>
      <c r="AC238" s="87"/>
      <c r="AD238" s="87"/>
      <c r="AE238" s="87"/>
      <c r="AF238" s="87"/>
      <c r="AH238" s="88"/>
      <c r="AI238" s="88"/>
      <c r="AJ238" s="87"/>
      <c r="AK238" s="87"/>
      <c r="AL238" s="87"/>
      <c r="AM238" s="87"/>
    </row>
    <row r="239">
      <c r="A239" s="86"/>
      <c r="B239" s="87"/>
      <c r="C239" s="87"/>
      <c r="D239" s="87"/>
      <c r="E239" s="87"/>
      <c r="F239" s="87"/>
      <c r="G239" s="88"/>
      <c r="H239" s="87"/>
      <c r="I239" s="87"/>
      <c r="J239" s="87"/>
      <c r="K239" s="87"/>
      <c r="L239" s="87"/>
      <c r="M239" s="87"/>
      <c r="N239" s="87"/>
      <c r="O239" s="87"/>
      <c r="P239" s="87"/>
      <c r="Q239" s="87"/>
      <c r="R239" s="87"/>
      <c r="S239" s="87"/>
      <c r="T239" s="87"/>
      <c r="U239" s="87"/>
      <c r="V239" s="87"/>
      <c r="W239" s="87"/>
      <c r="X239" s="87"/>
      <c r="Y239" s="87"/>
      <c r="Z239" s="87"/>
      <c r="AA239" s="87"/>
      <c r="AB239" s="87"/>
      <c r="AC239" s="87"/>
      <c r="AD239" s="87"/>
      <c r="AE239" s="87"/>
      <c r="AF239" s="87"/>
      <c r="AH239" s="88"/>
      <c r="AI239" s="88"/>
      <c r="AJ239" s="87"/>
      <c r="AK239" s="87"/>
      <c r="AL239" s="87"/>
      <c r="AM239" s="87"/>
    </row>
    <row r="240">
      <c r="A240" s="86"/>
      <c r="B240" s="87"/>
      <c r="C240" s="87"/>
      <c r="D240" s="87"/>
      <c r="E240" s="87"/>
      <c r="F240" s="87"/>
      <c r="G240" s="88"/>
      <c r="H240" s="87"/>
      <c r="I240" s="87"/>
      <c r="J240" s="87"/>
      <c r="K240" s="87"/>
      <c r="L240" s="87"/>
      <c r="M240" s="87"/>
      <c r="N240" s="87"/>
      <c r="O240" s="87"/>
      <c r="P240" s="87"/>
      <c r="Q240" s="87"/>
      <c r="R240" s="87"/>
      <c r="S240" s="87"/>
      <c r="T240" s="87"/>
      <c r="U240" s="87"/>
      <c r="V240" s="87"/>
      <c r="W240" s="87"/>
      <c r="X240" s="87"/>
      <c r="Y240" s="87"/>
      <c r="Z240" s="87"/>
      <c r="AA240" s="87"/>
      <c r="AB240" s="87"/>
      <c r="AC240" s="87"/>
      <c r="AD240" s="87"/>
      <c r="AE240" s="87"/>
      <c r="AF240" s="87"/>
      <c r="AH240" s="88"/>
      <c r="AI240" s="88"/>
      <c r="AJ240" s="87"/>
      <c r="AK240" s="87"/>
      <c r="AL240" s="87"/>
      <c r="AM240" s="87"/>
    </row>
    <row r="241">
      <c r="A241" s="86"/>
      <c r="B241" s="87"/>
      <c r="C241" s="87"/>
      <c r="D241" s="87"/>
      <c r="E241" s="87"/>
      <c r="F241" s="87"/>
      <c r="G241" s="88"/>
      <c r="H241" s="87"/>
      <c r="I241" s="87"/>
      <c r="J241" s="87"/>
      <c r="K241" s="87"/>
      <c r="L241" s="87"/>
      <c r="M241" s="87"/>
      <c r="N241" s="87"/>
      <c r="O241" s="87"/>
      <c r="P241" s="87"/>
      <c r="Q241" s="87"/>
      <c r="R241" s="87"/>
      <c r="S241" s="87"/>
      <c r="T241" s="87"/>
      <c r="U241" s="87"/>
      <c r="V241" s="87"/>
      <c r="W241" s="87"/>
      <c r="X241" s="87"/>
      <c r="Y241" s="87"/>
      <c r="Z241" s="87"/>
      <c r="AA241" s="87"/>
      <c r="AB241" s="87"/>
      <c r="AC241" s="87"/>
      <c r="AD241" s="87"/>
      <c r="AE241" s="87"/>
      <c r="AF241" s="87"/>
      <c r="AH241" s="88"/>
      <c r="AI241" s="88"/>
      <c r="AJ241" s="87"/>
      <c r="AK241" s="87"/>
      <c r="AL241" s="87"/>
      <c r="AM241" s="87"/>
    </row>
    <row r="242">
      <c r="A242" s="86"/>
      <c r="B242" s="87"/>
      <c r="C242" s="87"/>
      <c r="D242" s="87"/>
      <c r="E242" s="87"/>
      <c r="F242" s="87"/>
      <c r="G242" s="88"/>
      <c r="H242" s="87"/>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H242" s="88"/>
      <c r="AI242" s="88"/>
      <c r="AJ242" s="87"/>
      <c r="AK242" s="87"/>
      <c r="AL242" s="87"/>
      <c r="AM242" s="87"/>
    </row>
    <row r="243">
      <c r="A243" s="86"/>
      <c r="B243" s="87"/>
      <c r="C243" s="87"/>
      <c r="D243" s="87"/>
      <c r="E243" s="87"/>
      <c r="F243" s="87"/>
      <c r="G243" s="88"/>
      <c r="H243" s="87"/>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H243" s="88"/>
      <c r="AI243" s="88"/>
      <c r="AJ243" s="87"/>
      <c r="AK243" s="87"/>
      <c r="AL243" s="87"/>
      <c r="AM243" s="87"/>
    </row>
    <row r="244">
      <c r="A244" s="86"/>
      <c r="B244" s="87"/>
      <c r="C244" s="87"/>
      <c r="D244" s="87"/>
      <c r="E244" s="87"/>
      <c r="F244" s="87"/>
      <c r="G244" s="88"/>
      <c r="H244" s="87"/>
      <c r="I244" s="87"/>
      <c r="J244" s="87"/>
      <c r="K244" s="87"/>
      <c r="L244" s="87"/>
      <c r="M244" s="87"/>
      <c r="N244" s="87"/>
      <c r="O244" s="87"/>
      <c r="P244" s="87"/>
      <c r="Q244" s="87"/>
      <c r="R244" s="87"/>
      <c r="S244" s="87"/>
      <c r="T244" s="87"/>
      <c r="U244" s="87"/>
      <c r="V244" s="87"/>
      <c r="W244" s="87"/>
      <c r="X244" s="87"/>
      <c r="Y244" s="87"/>
      <c r="Z244" s="87"/>
      <c r="AA244" s="87"/>
      <c r="AB244" s="87"/>
      <c r="AC244" s="87"/>
      <c r="AD244" s="87"/>
      <c r="AE244" s="87"/>
      <c r="AF244" s="87"/>
      <c r="AH244" s="88"/>
      <c r="AI244" s="88"/>
      <c r="AJ244" s="87"/>
      <c r="AK244" s="87"/>
      <c r="AL244" s="87"/>
      <c r="AM244" s="87"/>
    </row>
    <row r="245">
      <c r="A245" s="86"/>
      <c r="B245" s="87"/>
      <c r="C245" s="87"/>
      <c r="D245" s="87"/>
      <c r="E245" s="87"/>
      <c r="F245" s="87"/>
      <c r="G245" s="88"/>
      <c r="H245" s="87"/>
      <c r="I245" s="87"/>
      <c r="J245" s="87"/>
      <c r="K245" s="87"/>
      <c r="L245" s="87"/>
      <c r="M245" s="87"/>
      <c r="N245" s="87"/>
      <c r="O245" s="87"/>
      <c r="P245" s="87"/>
      <c r="Q245" s="87"/>
      <c r="R245" s="87"/>
      <c r="S245" s="87"/>
      <c r="T245" s="87"/>
      <c r="U245" s="87"/>
      <c r="V245" s="87"/>
      <c r="W245" s="87"/>
      <c r="X245" s="87"/>
      <c r="Y245" s="87"/>
      <c r="Z245" s="87"/>
      <c r="AA245" s="87"/>
      <c r="AB245" s="87"/>
      <c r="AC245" s="87"/>
      <c r="AD245" s="87"/>
      <c r="AE245" s="87"/>
      <c r="AF245" s="87"/>
      <c r="AH245" s="88"/>
      <c r="AI245" s="88"/>
      <c r="AJ245" s="87"/>
      <c r="AK245" s="87"/>
      <c r="AL245" s="87"/>
      <c r="AM245" s="87"/>
    </row>
    <row r="246">
      <c r="A246" s="86"/>
      <c r="B246" s="87"/>
      <c r="C246" s="87"/>
      <c r="D246" s="87"/>
      <c r="E246" s="87"/>
      <c r="F246" s="87"/>
      <c r="G246" s="88"/>
      <c r="H246" s="87"/>
      <c r="I246" s="87"/>
      <c r="J246" s="87"/>
      <c r="K246" s="87"/>
      <c r="L246" s="87"/>
      <c r="M246" s="87"/>
      <c r="N246" s="87"/>
      <c r="O246" s="87"/>
      <c r="P246" s="87"/>
      <c r="Q246" s="87"/>
      <c r="R246" s="87"/>
      <c r="S246" s="87"/>
      <c r="T246" s="87"/>
      <c r="U246" s="87"/>
      <c r="V246" s="87"/>
      <c r="W246" s="87"/>
      <c r="X246" s="87"/>
      <c r="Y246" s="87"/>
      <c r="Z246" s="87"/>
      <c r="AA246" s="87"/>
      <c r="AB246" s="87"/>
      <c r="AC246" s="87"/>
      <c r="AD246" s="87"/>
      <c r="AE246" s="87"/>
      <c r="AF246" s="87"/>
      <c r="AH246" s="88"/>
      <c r="AI246" s="88"/>
      <c r="AJ246" s="87"/>
      <c r="AK246" s="87"/>
      <c r="AL246" s="87"/>
      <c r="AM246" s="87"/>
    </row>
    <row r="247">
      <c r="A247" s="86"/>
      <c r="B247" s="87"/>
      <c r="C247" s="87"/>
      <c r="D247" s="87"/>
      <c r="E247" s="87"/>
      <c r="F247" s="87"/>
      <c r="G247" s="88"/>
      <c r="H247" s="87"/>
      <c r="I247" s="87"/>
      <c r="J247" s="87"/>
      <c r="K247" s="87"/>
      <c r="L247" s="87"/>
      <c r="M247" s="87"/>
      <c r="N247" s="87"/>
      <c r="O247" s="87"/>
      <c r="P247" s="87"/>
      <c r="Q247" s="87"/>
      <c r="R247" s="87"/>
      <c r="S247" s="87"/>
      <c r="T247" s="87"/>
      <c r="U247" s="87"/>
      <c r="V247" s="87"/>
      <c r="W247" s="87"/>
      <c r="X247" s="87"/>
      <c r="Y247" s="87"/>
      <c r="Z247" s="87"/>
      <c r="AA247" s="87"/>
      <c r="AB247" s="87"/>
      <c r="AC247" s="87"/>
      <c r="AD247" s="87"/>
      <c r="AE247" s="87"/>
      <c r="AF247" s="87"/>
      <c r="AH247" s="88"/>
      <c r="AI247" s="88"/>
      <c r="AJ247" s="87"/>
      <c r="AK247" s="87"/>
      <c r="AL247" s="87"/>
      <c r="AM247" s="87"/>
    </row>
    <row r="248">
      <c r="A248" s="86"/>
      <c r="B248" s="87"/>
      <c r="C248" s="87"/>
      <c r="D248" s="87"/>
      <c r="E248" s="87"/>
      <c r="F248" s="87"/>
      <c r="G248" s="88"/>
      <c r="H248" s="87"/>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H248" s="88"/>
      <c r="AI248" s="88"/>
      <c r="AJ248" s="87"/>
      <c r="AK248" s="87"/>
      <c r="AL248" s="87"/>
      <c r="AM248" s="87"/>
    </row>
    <row r="249">
      <c r="A249" s="86"/>
      <c r="B249" s="87"/>
      <c r="C249" s="87"/>
      <c r="D249" s="87"/>
      <c r="E249" s="87"/>
      <c r="F249" s="87"/>
      <c r="G249" s="88"/>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H249" s="88"/>
      <c r="AI249" s="88"/>
      <c r="AJ249" s="87"/>
      <c r="AK249" s="87"/>
      <c r="AL249" s="87"/>
      <c r="AM249" s="87"/>
    </row>
    <row r="250">
      <c r="A250" s="86"/>
      <c r="B250" s="87"/>
      <c r="C250" s="87"/>
      <c r="D250" s="87"/>
      <c r="E250" s="87"/>
      <c r="F250" s="87"/>
      <c r="G250" s="88"/>
      <c r="H250" s="87"/>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H250" s="88"/>
      <c r="AI250" s="88"/>
      <c r="AJ250" s="87"/>
      <c r="AK250" s="87"/>
      <c r="AL250" s="87"/>
      <c r="AM250" s="87"/>
    </row>
    <row r="251">
      <c r="A251" s="86"/>
      <c r="B251" s="87"/>
      <c r="C251" s="87"/>
      <c r="D251" s="87"/>
      <c r="E251" s="87"/>
      <c r="F251" s="87"/>
      <c r="G251" s="88"/>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H251" s="88"/>
      <c r="AI251" s="88"/>
      <c r="AJ251" s="87"/>
      <c r="AK251" s="87"/>
      <c r="AL251" s="87"/>
      <c r="AM251" s="87"/>
    </row>
    <row r="252">
      <c r="A252" s="86"/>
      <c r="B252" s="87"/>
      <c r="C252" s="87"/>
      <c r="D252" s="87"/>
      <c r="E252" s="87"/>
      <c r="F252" s="87"/>
      <c r="G252" s="88"/>
      <c r="H252" s="87"/>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H252" s="88"/>
      <c r="AI252" s="88"/>
      <c r="AJ252" s="87"/>
      <c r="AK252" s="87"/>
      <c r="AL252" s="87"/>
      <c r="AM252" s="87"/>
    </row>
    <row r="253">
      <c r="A253" s="86"/>
      <c r="B253" s="87"/>
      <c r="C253" s="87"/>
      <c r="D253" s="87"/>
      <c r="E253" s="87"/>
      <c r="F253" s="87"/>
      <c r="G253" s="88"/>
      <c r="H253" s="87"/>
      <c r="I253" s="87"/>
      <c r="J253" s="87"/>
      <c r="K253" s="87"/>
      <c r="L253" s="87"/>
      <c r="M253" s="87"/>
      <c r="N253" s="87"/>
      <c r="O253" s="87"/>
      <c r="P253" s="87"/>
      <c r="Q253" s="87"/>
      <c r="R253" s="87"/>
      <c r="S253" s="87"/>
      <c r="T253" s="87"/>
      <c r="U253" s="87"/>
      <c r="V253" s="87"/>
      <c r="W253" s="87"/>
      <c r="X253" s="87"/>
      <c r="Y253" s="87"/>
      <c r="Z253" s="87"/>
      <c r="AA253" s="87"/>
      <c r="AB253" s="87"/>
      <c r="AC253" s="87"/>
      <c r="AD253" s="87"/>
      <c r="AE253" s="87"/>
      <c r="AF253" s="87"/>
      <c r="AH253" s="88"/>
      <c r="AI253" s="88"/>
      <c r="AJ253" s="87"/>
      <c r="AK253" s="87"/>
      <c r="AL253" s="87"/>
      <c r="AM253" s="87"/>
    </row>
    <row r="254">
      <c r="A254" s="86"/>
      <c r="B254" s="87"/>
      <c r="C254" s="87"/>
      <c r="D254" s="87"/>
      <c r="E254" s="87"/>
      <c r="F254" s="87"/>
      <c r="G254" s="88"/>
      <c r="H254" s="87"/>
      <c r="I254" s="87"/>
      <c r="J254" s="87"/>
      <c r="K254" s="87"/>
      <c r="L254" s="87"/>
      <c r="M254" s="87"/>
      <c r="N254" s="87"/>
      <c r="O254" s="87"/>
      <c r="P254" s="87"/>
      <c r="Q254" s="87"/>
      <c r="R254" s="87"/>
      <c r="S254" s="87"/>
      <c r="T254" s="87"/>
      <c r="U254" s="87"/>
      <c r="V254" s="87"/>
      <c r="W254" s="87"/>
      <c r="X254" s="87"/>
      <c r="Y254" s="87"/>
      <c r="Z254" s="87"/>
      <c r="AA254" s="87"/>
      <c r="AB254" s="87"/>
      <c r="AC254" s="87"/>
      <c r="AD254" s="87"/>
      <c r="AE254" s="87"/>
      <c r="AF254" s="87"/>
      <c r="AH254" s="88"/>
      <c r="AI254" s="88"/>
      <c r="AJ254" s="87"/>
      <c r="AK254" s="87"/>
      <c r="AL254" s="87"/>
      <c r="AM254" s="87"/>
    </row>
    <row r="255">
      <c r="A255" s="86"/>
      <c r="B255" s="87"/>
      <c r="C255" s="87"/>
      <c r="D255" s="87"/>
      <c r="E255" s="87"/>
      <c r="F255" s="87"/>
      <c r="G255" s="88"/>
      <c r="H255" s="87"/>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H255" s="88"/>
      <c r="AI255" s="88"/>
      <c r="AJ255" s="87"/>
      <c r="AK255" s="87"/>
      <c r="AL255" s="87"/>
      <c r="AM255" s="87"/>
    </row>
    <row r="256">
      <c r="A256" s="86"/>
      <c r="B256" s="87"/>
      <c r="C256" s="87"/>
      <c r="D256" s="87"/>
      <c r="E256" s="87"/>
      <c r="F256" s="87"/>
      <c r="G256" s="88"/>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H256" s="88"/>
      <c r="AI256" s="88"/>
      <c r="AJ256" s="87"/>
      <c r="AK256" s="87"/>
      <c r="AL256" s="87"/>
      <c r="AM256" s="87"/>
    </row>
    <row r="257">
      <c r="A257" s="86"/>
      <c r="B257" s="87"/>
      <c r="C257" s="87"/>
      <c r="D257" s="87"/>
      <c r="E257" s="87"/>
      <c r="F257" s="87"/>
      <c r="G257" s="88"/>
      <c r="H257" s="87"/>
      <c r="I257" s="87"/>
      <c r="J257" s="87"/>
      <c r="K257" s="87"/>
      <c r="L257" s="87"/>
      <c r="M257" s="87"/>
      <c r="N257" s="87"/>
      <c r="O257" s="87"/>
      <c r="P257" s="87"/>
      <c r="Q257" s="87"/>
      <c r="R257" s="87"/>
      <c r="S257" s="87"/>
      <c r="T257" s="87"/>
      <c r="U257" s="87"/>
      <c r="V257" s="87"/>
      <c r="W257" s="87"/>
      <c r="X257" s="87"/>
      <c r="Y257" s="87"/>
      <c r="Z257" s="87"/>
      <c r="AA257" s="87"/>
      <c r="AB257" s="87"/>
      <c r="AC257" s="87"/>
      <c r="AD257" s="87"/>
      <c r="AE257" s="87"/>
      <c r="AF257" s="87"/>
      <c r="AH257" s="88"/>
      <c r="AI257" s="88"/>
      <c r="AJ257" s="87"/>
      <c r="AK257" s="87"/>
      <c r="AL257" s="87"/>
      <c r="AM257" s="87"/>
    </row>
    <row r="258">
      <c r="A258" s="86"/>
      <c r="B258" s="87"/>
      <c r="C258" s="87"/>
      <c r="D258" s="87"/>
      <c r="E258" s="87"/>
      <c r="F258" s="87"/>
      <c r="G258" s="88"/>
      <c r="H258" s="87"/>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H258" s="88"/>
      <c r="AI258" s="88"/>
      <c r="AJ258" s="87"/>
      <c r="AK258" s="87"/>
      <c r="AL258" s="87"/>
      <c r="AM258" s="87"/>
    </row>
    <row r="259">
      <c r="A259" s="86"/>
      <c r="B259" s="87"/>
      <c r="C259" s="87"/>
      <c r="D259" s="87"/>
      <c r="E259" s="87"/>
      <c r="F259" s="87"/>
      <c r="G259" s="88"/>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H259" s="88"/>
      <c r="AI259" s="88"/>
      <c r="AJ259" s="87"/>
      <c r="AK259" s="87"/>
      <c r="AL259" s="87"/>
      <c r="AM259" s="87"/>
    </row>
    <row r="260">
      <c r="A260" s="86"/>
      <c r="B260" s="87"/>
      <c r="C260" s="87"/>
      <c r="D260" s="87"/>
      <c r="E260" s="87"/>
      <c r="F260" s="87"/>
      <c r="G260" s="88"/>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H260" s="88"/>
      <c r="AI260" s="88"/>
      <c r="AJ260" s="87"/>
      <c r="AK260" s="87"/>
      <c r="AL260" s="87"/>
      <c r="AM260" s="87"/>
    </row>
    <row r="261">
      <c r="A261" s="86"/>
      <c r="B261" s="87"/>
      <c r="C261" s="87"/>
      <c r="D261" s="87"/>
      <c r="E261" s="87"/>
      <c r="F261" s="87"/>
      <c r="G261" s="88"/>
      <c r="H261" s="87"/>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H261" s="88"/>
      <c r="AI261" s="88"/>
      <c r="AJ261" s="87"/>
      <c r="AK261" s="87"/>
      <c r="AL261" s="87"/>
      <c r="AM261" s="87"/>
    </row>
    <row r="262">
      <c r="A262" s="86"/>
      <c r="B262" s="87"/>
      <c r="C262" s="87"/>
      <c r="D262" s="87"/>
      <c r="E262" s="87"/>
      <c r="F262" s="87"/>
      <c r="G262" s="88"/>
      <c r="H262" s="87"/>
      <c r="I262" s="87"/>
      <c r="J262" s="87"/>
      <c r="K262" s="87"/>
      <c r="L262" s="87"/>
      <c r="M262" s="87"/>
      <c r="N262" s="87"/>
      <c r="O262" s="87"/>
      <c r="P262" s="87"/>
      <c r="Q262" s="87"/>
      <c r="R262" s="87"/>
      <c r="S262" s="87"/>
      <c r="T262" s="87"/>
      <c r="U262" s="87"/>
      <c r="V262" s="87"/>
      <c r="W262" s="87"/>
      <c r="X262" s="87"/>
      <c r="Y262" s="87"/>
      <c r="Z262" s="87"/>
      <c r="AA262" s="87"/>
      <c r="AB262" s="87"/>
      <c r="AC262" s="87"/>
      <c r="AD262" s="87"/>
      <c r="AE262" s="87"/>
      <c r="AF262" s="87"/>
      <c r="AH262" s="88"/>
      <c r="AI262" s="88"/>
      <c r="AJ262" s="87"/>
      <c r="AK262" s="87"/>
      <c r="AL262" s="87"/>
      <c r="AM262" s="87"/>
    </row>
    <row r="263">
      <c r="A263" s="86"/>
      <c r="B263" s="87"/>
      <c r="C263" s="87"/>
      <c r="D263" s="87"/>
      <c r="E263" s="87"/>
      <c r="F263" s="87"/>
      <c r="G263" s="88"/>
      <c r="H263" s="87"/>
      <c r="I263" s="87"/>
      <c r="J263" s="87"/>
      <c r="K263" s="87"/>
      <c r="L263" s="87"/>
      <c r="M263" s="87"/>
      <c r="N263" s="87"/>
      <c r="O263" s="87"/>
      <c r="P263" s="87"/>
      <c r="Q263" s="87"/>
      <c r="R263" s="87"/>
      <c r="S263" s="87"/>
      <c r="T263" s="87"/>
      <c r="U263" s="87"/>
      <c r="V263" s="87"/>
      <c r="W263" s="87"/>
      <c r="X263" s="87"/>
      <c r="Y263" s="87"/>
      <c r="Z263" s="87"/>
      <c r="AA263" s="87"/>
      <c r="AB263" s="87"/>
      <c r="AC263" s="87"/>
      <c r="AD263" s="87"/>
      <c r="AE263" s="87"/>
      <c r="AF263" s="87"/>
      <c r="AH263" s="88"/>
      <c r="AI263" s="88"/>
      <c r="AJ263" s="87"/>
      <c r="AK263" s="87"/>
      <c r="AL263" s="87"/>
      <c r="AM263" s="87"/>
    </row>
    <row r="264">
      <c r="A264" s="86"/>
      <c r="B264" s="87"/>
      <c r="C264" s="87"/>
      <c r="D264" s="87"/>
      <c r="E264" s="87"/>
      <c r="F264" s="87"/>
      <c r="G264" s="88"/>
      <c r="H264" s="87"/>
      <c r="I264" s="87"/>
      <c r="J264" s="87"/>
      <c r="K264" s="87"/>
      <c r="L264" s="87"/>
      <c r="M264" s="87"/>
      <c r="N264" s="87"/>
      <c r="O264" s="87"/>
      <c r="P264" s="87"/>
      <c r="Q264" s="87"/>
      <c r="R264" s="87"/>
      <c r="S264" s="87"/>
      <c r="T264" s="87"/>
      <c r="U264" s="87"/>
      <c r="V264" s="87"/>
      <c r="W264" s="87"/>
      <c r="X264" s="87"/>
      <c r="Y264" s="87"/>
      <c r="Z264" s="87"/>
      <c r="AA264" s="87"/>
      <c r="AB264" s="87"/>
      <c r="AC264" s="87"/>
      <c r="AD264" s="87"/>
      <c r="AE264" s="87"/>
      <c r="AF264" s="87"/>
      <c r="AH264" s="88"/>
      <c r="AI264" s="88"/>
      <c r="AJ264" s="87"/>
      <c r="AK264" s="87"/>
      <c r="AL264" s="87"/>
      <c r="AM264" s="87"/>
    </row>
    <row r="265">
      <c r="A265" s="86"/>
      <c r="B265" s="87"/>
      <c r="C265" s="87"/>
      <c r="D265" s="87"/>
      <c r="E265" s="87"/>
      <c r="F265" s="87"/>
      <c r="G265" s="88"/>
      <c r="H265" s="87"/>
      <c r="I265" s="87"/>
      <c r="J265" s="87"/>
      <c r="K265" s="87"/>
      <c r="L265" s="87"/>
      <c r="M265" s="87"/>
      <c r="N265" s="87"/>
      <c r="O265" s="87"/>
      <c r="P265" s="87"/>
      <c r="Q265" s="87"/>
      <c r="R265" s="87"/>
      <c r="S265" s="87"/>
      <c r="T265" s="87"/>
      <c r="U265" s="87"/>
      <c r="V265" s="87"/>
      <c r="W265" s="87"/>
      <c r="X265" s="87"/>
      <c r="Y265" s="87"/>
      <c r="Z265" s="87"/>
      <c r="AA265" s="87"/>
      <c r="AB265" s="87"/>
      <c r="AC265" s="87"/>
      <c r="AD265" s="87"/>
      <c r="AE265" s="87"/>
      <c r="AF265" s="87"/>
      <c r="AH265" s="88"/>
      <c r="AI265" s="88"/>
      <c r="AJ265" s="87"/>
      <c r="AK265" s="87"/>
      <c r="AL265" s="87"/>
      <c r="AM265" s="87"/>
    </row>
    <row r="266">
      <c r="A266" s="86"/>
      <c r="B266" s="87"/>
      <c r="C266" s="87"/>
      <c r="D266" s="87"/>
      <c r="E266" s="87"/>
      <c r="F266" s="87"/>
      <c r="G266" s="88"/>
      <c r="H266" s="87"/>
      <c r="I266" s="87"/>
      <c r="J266" s="87"/>
      <c r="K266" s="87"/>
      <c r="L266" s="87"/>
      <c r="M266" s="87"/>
      <c r="N266" s="87"/>
      <c r="O266" s="87"/>
      <c r="P266" s="87"/>
      <c r="Q266" s="87"/>
      <c r="R266" s="87"/>
      <c r="S266" s="87"/>
      <c r="T266" s="87"/>
      <c r="U266" s="87"/>
      <c r="V266" s="87"/>
      <c r="W266" s="87"/>
      <c r="X266" s="87"/>
      <c r="Y266" s="87"/>
      <c r="Z266" s="87"/>
      <c r="AA266" s="87"/>
      <c r="AB266" s="87"/>
      <c r="AC266" s="87"/>
      <c r="AD266" s="87"/>
      <c r="AE266" s="87"/>
      <c r="AF266" s="87"/>
      <c r="AH266" s="88"/>
      <c r="AI266" s="88"/>
      <c r="AJ266" s="87"/>
      <c r="AK266" s="87"/>
      <c r="AL266" s="87"/>
      <c r="AM266" s="87"/>
    </row>
    <row r="267">
      <c r="A267" s="86"/>
      <c r="B267" s="87"/>
      <c r="C267" s="87"/>
      <c r="D267" s="87"/>
      <c r="E267" s="87"/>
      <c r="F267" s="87"/>
      <c r="G267" s="88"/>
      <c r="H267" s="87"/>
      <c r="I267" s="87"/>
      <c r="J267" s="87"/>
      <c r="K267" s="87"/>
      <c r="L267" s="87"/>
      <c r="M267" s="87"/>
      <c r="N267" s="87"/>
      <c r="O267" s="87"/>
      <c r="P267" s="87"/>
      <c r="Q267" s="87"/>
      <c r="R267" s="87"/>
      <c r="S267" s="87"/>
      <c r="T267" s="87"/>
      <c r="U267" s="87"/>
      <c r="V267" s="87"/>
      <c r="W267" s="87"/>
      <c r="X267" s="87"/>
      <c r="Y267" s="87"/>
      <c r="Z267" s="87"/>
      <c r="AA267" s="87"/>
      <c r="AB267" s="87"/>
      <c r="AC267" s="87"/>
      <c r="AD267" s="87"/>
      <c r="AE267" s="87"/>
      <c r="AF267" s="87"/>
      <c r="AH267" s="88"/>
      <c r="AI267" s="88"/>
      <c r="AJ267" s="87"/>
      <c r="AK267" s="87"/>
      <c r="AL267" s="87"/>
      <c r="AM267" s="87"/>
    </row>
    <row r="268">
      <c r="A268" s="86"/>
      <c r="B268" s="87"/>
      <c r="C268" s="87"/>
      <c r="D268" s="87"/>
      <c r="E268" s="87"/>
      <c r="F268" s="87"/>
      <c r="G268" s="88"/>
      <c r="H268" s="87"/>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H268" s="88"/>
      <c r="AI268" s="88"/>
      <c r="AJ268" s="87"/>
      <c r="AK268" s="87"/>
      <c r="AL268" s="87"/>
      <c r="AM268" s="87"/>
    </row>
    <row r="269">
      <c r="A269" s="86"/>
      <c r="B269" s="87"/>
      <c r="C269" s="87"/>
      <c r="D269" s="87"/>
      <c r="E269" s="87"/>
      <c r="F269" s="87"/>
      <c r="G269" s="88"/>
      <c r="H269" s="87"/>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H269" s="88"/>
      <c r="AI269" s="88"/>
      <c r="AJ269" s="87"/>
      <c r="AK269" s="87"/>
      <c r="AL269" s="87"/>
      <c r="AM269" s="87"/>
    </row>
    <row r="270">
      <c r="A270" s="86"/>
      <c r="B270" s="87"/>
      <c r="C270" s="87"/>
      <c r="D270" s="87"/>
      <c r="E270" s="87"/>
      <c r="F270" s="87"/>
      <c r="G270" s="88"/>
      <c r="H270" s="87"/>
      <c r="I270" s="87"/>
      <c r="J270" s="87"/>
      <c r="K270" s="87"/>
      <c r="L270" s="87"/>
      <c r="M270" s="87"/>
      <c r="N270" s="87"/>
      <c r="O270" s="87"/>
      <c r="P270" s="87"/>
      <c r="Q270" s="87"/>
      <c r="R270" s="87"/>
      <c r="S270" s="87"/>
      <c r="T270" s="87"/>
      <c r="U270" s="87"/>
      <c r="V270" s="87"/>
      <c r="W270" s="87"/>
      <c r="X270" s="87"/>
      <c r="Y270" s="87"/>
      <c r="Z270" s="87"/>
      <c r="AA270" s="87"/>
      <c r="AB270" s="87"/>
      <c r="AC270" s="87"/>
      <c r="AD270" s="87"/>
      <c r="AE270" s="87"/>
      <c r="AF270" s="87"/>
      <c r="AH270" s="88"/>
      <c r="AI270" s="88"/>
      <c r="AJ270" s="87"/>
      <c r="AK270" s="87"/>
      <c r="AL270" s="87"/>
      <c r="AM270" s="87"/>
    </row>
    <row r="271">
      <c r="A271" s="86"/>
      <c r="B271" s="87"/>
      <c r="C271" s="87"/>
      <c r="D271" s="87"/>
      <c r="E271" s="87"/>
      <c r="F271" s="87"/>
      <c r="G271" s="88"/>
      <c r="H271" s="87"/>
      <c r="I271" s="87"/>
      <c r="J271" s="87"/>
      <c r="K271" s="87"/>
      <c r="L271" s="87"/>
      <c r="M271" s="87"/>
      <c r="N271" s="87"/>
      <c r="O271" s="87"/>
      <c r="P271" s="87"/>
      <c r="Q271" s="87"/>
      <c r="R271" s="87"/>
      <c r="S271" s="87"/>
      <c r="T271" s="87"/>
      <c r="U271" s="87"/>
      <c r="V271" s="87"/>
      <c r="W271" s="87"/>
      <c r="X271" s="87"/>
      <c r="Y271" s="87"/>
      <c r="Z271" s="87"/>
      <c r="AA271" s="87"/>
      <c r="AB271" s="87"/>
      <c r="AC271" s="87"/>
      <c r="AD271" s="87"/>
      <c r="AE271" s="87"/>
      <c r="AF271" s="87"/>
      <c r="AH271" s="88"/>
      <c r="AI271" s="88"/>
      <c r="AJ271" s="87"/>
      <c r="AK271" s="87"/>
      <c r="AL271" s="87"/>
      <c r="AM271" s="87"/>
    </row>
    <row r="272">
      <c r="A272" s="86"/>
      <c r="B272" s="87"/>
      <c r="C272" s="87"/>
      <c r="D272" s="87"/>
      <c r="E272" s="87"/>
      <c r="F272" s="87"/>
      <c r="G272" s="88"/>
      <c r="H272" s="87"/>
      <c r="I272" s="87"/>
      <c r="J272" s="87"/>
      <c r="K272" s="87"/>
      <c r="L272" s="87"/>
      <c r="M272" s="87"/>
      <c r="N272" s="87"/>
      <c r="O272" s="87"/>
      <c r="P272" s="87"/>
      <c r="Q272" s="87"/>
      <c r="R272" s="87"/>
      <c r="S272" s="87"/>
      <c r="T272" s="87"/>
      <c r="U272" s="87"/>
      <c r="V272" s="87"/>
      <c r="W272" s="87"/>
      <c r="X272" s="87"/>
      <c r="Y272" s="87"/>
      <c r="Z272" s="87"/>
      <c r="AA272" s="87"/>
      <c r="AB272" s="87"/>
      <c r="AC272" s="87"/>
      <c r="AD272" s="87"/>
      <c r="AE272" s="87"/>
      <c r="AF272" s="87"/>
      <c r="AH272" s="88"/>
      <c r="AI272" s="88"/>
      <c r="AJ272" s="87"/>
      <c r="AK272" s="87"/>
      <c r="AL272" s="87"/>
      <c r="AM272" s="87"/>
    </row>
    <row r="273">
      <c r="A273" s="86"/>
      <c r="B273" s="87"/>
      <c r="C273" s="87"/>
      <c r="D273" s="87"/>
      <c r="E273" s="87"/>
      <c r="F273" s="87"/>
      <c r="G273" s="88"/>
      <c r="H273" s="87"/>
      <c r="I273" s="87"/>
      <c r="J273" s="87"/>
      <c r="K273" s="87"/>
      <c r="L273" s="87"/>
      <c r="M273" s="87"/>
      <c r="N273" s="87"/>
      <c r="O273" s="87"/>
      <c r="P273" s="87"/>
      <c r="Q273" s="87"/>
      <c r="R273" s="87"/>
      <c r="S273" s="87"/>
      <c r="T273" s="87"/>
      <c r="U273" s="87"/>
      <c r="V273" s="87"/>
      <c r="W273" s="87"/>
      <c r="X273" s="87"/>
      <c r="Y273" s="87"/>
      <c r="Z273" s="87"/>
      <c r="AA273" s="87"/>
      <c r="AB273" s="87"/>
      <c r="AC273" s="87"/>
      <c r="AD273" s="87"/>
      <c r="AE273" s="87"/>
      <c r="AF273" s="87"/>
      <c r="AH273" s="88"/>
      <c r="AI273" s="88"/>
      <c r="AJ273" s="87"/>
      <c r="AK273" s="87"/>
      <c r="AL273" s="87"/>
      <c r="AM273" s="87"/>
    </row>
    <row r="274">
      <c r="A274" s="86"/>
      <c r="B274" s="87"/>
      <c r="C274" s="87"/>
      <c r="D274" s="87"/>
      <c r="E274" s="87"/>
      <c r="F274" s="87"/>
      <c r="G274" s="88"/>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H274" s="88"/>
      <c r="AI274" s="88"/>
      <c r="AJ274" s="87"/>
      <c r="AK274" s="87"/>
      <c r="AL274" s="87"/>
      <c r="AM274" s="87"/>
    </row>
    <row r="275">
      <c r="A275" s="86"/>
      <c r="B275" s="87"/>
      <c r="C275" s="87"/>
      <c r="D275" s="87"/>
      <c r="E275" s="87"/>
      <c r="F275" s="87"/>
      <c r="G275" s="88"/>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H275" s="88"/>
      <c r="AI275" s="88"/>
      <c r="AJ275" s="87"/>
      <c r="AK275" s="87"/>
      <c r="AL275" s="87"/>
      <c r="AM275" s="87"/>
    </row>
    <row r="276">
      <c r="A276" s="86"/>
      <c r="B276" s="87"/>
      <c r="C276" s="87"/>
      <c r="D276" s="87"/>
      <c r="E276" s="87"/>
      <c r="F276" s="87"/>
      <c r="G276" s="88"/>
      <c r="H276" s="87"/>
      <c r="I276" s="87"/>
      <c r="J276" s="87"/>
      <c r="K276" s="87"/>
      <c r="L276" s="87"/>
      <c r="M276" s="87"/>
      <c r="N276" s="87"/>
      <c r="O276" s="87"/>
      <c r="P276" s="87"/>
      <c r="Q276" s="87"/>
      <c r="R276" s="87"/>
      <c r="S276" s="87"/>
      <c r="T276" s="87"/>
      <c r="U276" s="87"/>
      <c r="V276" s="87"/>
      <c r="W276" s="87"/>
      <c r="X276" s="87"/>
      <c r="Y276" s="87"/>
      <c r="Z276" s="87"/>
      <c r="AA276" s="87"/>
      <c r="AB276" s="87"/>
      <c r="AC276" s="87"/>
      <c r="AD276" s="87"/>
      <c r="AE276" s="87"/>
      <c r="AF276" s="87"/>
      <c r="AH276" s="88"/>
      <c r="AI276" s="88"/>
      <c r="AJ276" s="87"/>
      <c r="AK276" s="87"/>
      <c r="AL276" s="87"/>
      <c r="AM276" s="87"/>
    </row>
    <row r="277">
      <c r="A277" s="86"/>
      <c r="B277" s="87"/>
      <c r="C277" s="87"/>
      <c r="D277" s="87"/>
      <c r="E277" s="87"/>
      <c r="F277" s="87"/>
      <c r="G277" s="88"/>
      <c r="H277" s="87"/>
      <c r="I277" s="87"/>
      <c r="J277" s="87"/>
      <c r="K277" s="87"/>
      <c r="L277" s="87"/>
      <c r="M277" s="87"/>
      <c r="N277" s="87"/>
      <c r="O277" s="87"/>
      <c r="P277" s="87"/>
      <c r="Q277" s="87"/>
      <c r="R277" s="87"/>
      <c r="S277" s="87"/>
      <c r="T277" s="87"/>
      <c r="U277" s="87"/>
      <c r="V277" s="87"/>
      <c r="W277" s="87"/>
      <c r="X277" s="87"/>
      <c r="Y277" s="87"/>
      <c r="Z277" s="87"/>
      <c r="AA277" s="87"/>
      <c r="AB277" s="87"/>
      <c r="AC277" s="87"/>
      <c r="AD277" s="87"/>
      <c r="AE277" s="87"/>
      <c r="AF277" s="87"/>
      <c r="AH277" s="88"/>
      <c r="AI277" s="88"/>
      <c r="AJ277" s="87"/>
      <c r="AK277" s="87"/>
      <c r="AL277" s="87"/>
      <c r="AM277" s="87"/>
    </row>
    <row r="278">
      <c r="A278" s="86"/>
      <c r="B278" s="87"/>
      <c r="C278" s="87"/>
      <c r="D278" s="87"/>
      <c r="E278" s="87"/>
      <c r="F278" s="87"/>
      <c r="G278" s="88"/>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H278" s="88"/>
      <c r="AI278" s="88"/>
      <c r="AJ278" s="87"/>
      <c r="AK278" s="87"/>
      <c r="AL278" s="87"/>
      <c r="AM278" s="87"/>
    </row>
    <row r="279">
      <c r="A279" s="86"/>
      <c r="B279" s="87"/>
      <c r="C279" s="87"/>
      <c r="D279" s="87"/>
      <c r="E279" s="87"/>
      <c r="F279" s="87"/>
      <c r="G279" s="88"/>
      <c r="H279" s="87"/>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H279" s="88"/>
      <c r="AI279" s="88"/>
      <c r="AJ279" s="87"/>
      <c r="AK279" s="87"/>
      <c r="AL279" s="87"/>
      <c r="AM279" s="87"/>
    </row>
    <row r="280">
      <c r="A280" s="86"/>
      <c r="B280" s="87"/>
      <c r="C280" s="87"/>
      <c r="D280" s="87"/>
      <c r="E280" s="87"/>
      <c r="F280" s="87"/>
      <c r="G280" s="88"/>
      <c r="H280" s="87"/>
      <c r="I280" s="87"/>
      <c r="J280" s="87"/>
      <c r="K280" s="87"/>
      <c r="L280" s="87"/>
      <c r="M280" s="87"/>
      <c r="N280" s="87"/>
      <c r="O280" s="87"/>
      <c r="P280" s="87"/>
      <c r="Q280" s="87"/>
      <c r="R280" s="87"/>
      <c r="S280" s="87"/>
      <c r="T280" s="87"/>
      <c r="U280" s="87"/>
      <c r="V280" s="87"/>
      <c r="W280" s="87"/>
      <c r="X280" s="87"/>
      <c r="Y280" s="87"/>
      <c r="Z280" s="87"/>
      <c r="AA280" s="87"/>
      <c r="AB280" s="87"/>
      <c r="AC280" s="87"/>
      <c r="AD280" s="87"/>
      <c r="AE280" s="87"/>
      <c r="AF280" s="87"/>
      <c r="AH280" s="88"/>
      <c r="AI280" s="88"/>
      <c r="AJ280" s="87"/>
      <c r="AK280" s="87"/>
      <c r="AL280" s="87"/>
      <c r="AM280" s="87"/>
    </row>
    <row r="281">
      <c r="A281" s="86"/>
      <c r="B281" s="87"/>
      <c r="C281" s="87"/>
      <c r="D281" s="87"/>
      <c r="E281" s="87"/>
      <c r="F281" s="87"/>
      <c r="G281" s="88"/>
      <c r="H281" s="87"/>
      <c r="I281" s="87"/>
      <c r="J281" s="87"/>
      <c r="K281" s="87"/>
      <c r="L281" s="87"/>
      <c r="M281" s="87"/>
      <c r="N281" s="87"/>
      <c r="O281" s="87"/>
      <c r="P281" s="87"/>
      <c r="Q281" s="87"/>
      <c r="R281" s="87"/>
      <c r="S281" s="87"/>
      <c r="T281" s="87"/>
      <c r="U281" s="87"/>
      <c r="V281" s="87"/>
      <c r="W281" s="87"/>
      <c r="X281" s="87"/>
      <c r="Y281" s="87"/>
      <c r="Z281" s="87"/>
      <c r="AA281" s="87"/>
      <c r="AB281" s="87"/>
      <c r="AC281" s="87"/>
      <c r="AD281" s="87"/>
      <c r="AE281" s="87"/>
      <c r="AF281" s="87"/>
      <c r="AH281" s="88"/>
      <c r="AI281" s="88"/>
      <c r="AJ281" s="87"/>
      <c r="AK281" s="87"/>
      <c r="AL281" s="87"/>
      <c r="AM281" s="87"/>
    </row>
    <row r="282">
      <c r="A282" s="86"/>
      <c r="B282" s="87"/>
      <c r="C282" s="87"/>
      <c r="D282" s="87"/>
      <c r="E282" s="87"/>
      <c r="F282" s="87"/>
      <c r="G282" s="88"/>
      <c r="H282" s="87"/>
      <c r="I282" s="87"/>
      <c r="J282" s="87"/>
      <c r="K282" s="87"/>
      <c r="L282" s="87"/>
      <c r="M282" s="87"/>
      <c r="N282" s="87"/>
      <c r="O282" s="87"/>
      <c r="P282" s="87"/>
      <c r="Q282" s="87"/>
      <c r="R282" s="87"/>
      <c r="S282" s="87"/>
      <c r="T282" s="87"/>
      <c r="U282" s="87"/>
      <c r="V282" s="87"/>
      <c r="W282" s="87"/>
      <c r="X282" s="87"/>
      <c r="Y282" s="87"/>
      <c r="Z282" s="87"/>
      <c r="AA282" s="87"/>
      <c r="AB282" s="87"/>
      <c r="AC282" s="87"/>
      <c r="AD282" s="87"/>
      <c r="AE282" s="87"/>
      <c r="AF282" s="87"/>
      <c r="AH282" s="88"/>
      <c r="AI282" s="88"/>
      <c r="AJ282" s="87"/>
      <c r="AK282" s="87"/>
      <c r="AL282" s="87"/>
      <c r="AM282" s="87"/>
    </row>
    <row r="283">
      <c r="A283" s="86"/>
      <c r="B283" s="87"/>
      <c r="C283" s="87"/>
      <c r="D283" s="87"/>
      <c r="E283" s="87"/>
      <c r="F283" s="87"/>
      <c r="G283" s="88"/>
      <c r="H283" s="87"/>
      <c r="I283" s="87"/>
      <c r="J283" s="87"/>
      <c r="K283" s="87"/>
      <c r="L283" s="87"/>
      <c r="M283" s="87"/>
      <c r="N283" s="87"/>
      <c r="O283" s="87"/>
      <c r="P283" s="87"/>
      <c r="Q283" s="87"/>
      <c r="R283" s="87"/>
      <c r="S283" s="87"/>
      <c r="T283" s="87"/>
      <c r="U283" s="87"/>
      <c r="V283" s="87"/>
      <c r="W283" s="87"/>
      <c r="X283" s="87"/>
      <c r="Y283" s="87"/>
      <c r="Z283" s="87"/>
      <c r="AA283" s="87"/>
      <c r="AB283" s="87"/>
      <c r="AC283" s="87"/>
      <c r="AD283" s="87"/>
      <c r="AE283" s="87"/>
      <c r="AF283" s="87"/>
      <c r="AH283" s="88"/>
      <c r="AI283" s="88"/>
      <c r="AJ283" s="87"/>
      <c r="AK283" s="87"/>
      <c r="AL283" s="87"/>
      <c r="AM283" s="87"/>
    </row>
    <row r="284">
      <c r="A284" s="86"/>
      <c r="B284" s="87"/>
      <c r="C284" s="87"/>
      <c r="D284" s="87"/>
      <c r="E284" s="87"/>
      <c r="F284" s="87"/>
      <c r="G284" s="88"/>
      <c r="H284" s="87"/>
      <c r="I284" s="87"/>
      <c r="J284" s="87"/>
      <c r="K284" s="87"/>
      <c r="L284" s="87"/>
      <c r="M284" s="87"/>
      <c r="N284" s="87"/>
      <c r="O284" s="87"/>
      <c r="P284" s="87"/>
      <c r="Q284" s="87"/>
      <c r="R284" s="87"/>
      <c r="S284" s="87"/>
      <c r="T284" s="87"/>
      <c r="U284" s="87"/>
      <c r="V284" s="87"/>
      <c r="W284" s="87"/>
      <c r="X284" s="87"/>
      <c r="Y284" s="87"/>
      <c r="Z284" s="87"/>
      <c r="AA284" s="87"/>
      <c r="AB284" s="87"/>
      <c r="AC284" s="87"/>
      <c r="AD284" s="87"/>
      <c r="AE284" s="87"/>
      <c r="AF284" s="87"/>
      <c r="AH284" s="88"/>
      <c r="AI284" s="88"/>
      <c r="AJ284" s="87"/>
      <c r="AK284" s="87"/>
      <c r="AL284" s="87"/>
      <c r="AM284" s="87"/>
    </row>
    <row r="285">
      <c r="A285" s="86"/>
      <c r="B285" s="87"/>
      <c r="C285" s="87"/>
      <c r="D285" s="87"/>
      <c r="E285" s="87"/>
      <c r="F285" s="87"/>
      <c r="G285" s="88"/>
      <c r="H285" s="87"/>
      <c r="I285" s="87"/>
      <c r="J285" s="87"/>
      <c r="K285" s="87"/>
      <c r="L285" s="87"/>
      <c r="M285" s="87"/>
      <c r="N285" s="87"/>
      <c r="O285" s="87"/>
      <c r="P285" s="87"/>
      <c r="Q285" s="87"/>
      <c r="R285" s="87"/>
      <c r="S285" s="87"/>
      <c r="T285" s="87"/>
      <c r="U285" s="87"/>
      <c r="V285" s="87"/>
      <c r="W285" s="87"/>
      <c r="X285" s="87"/>
      <c r="Y285" s="87"/>
      <c r="Z285" s="87"/>
      <c r="AA285" s="87"/>
      <c r="AB285" s="87"/>
      <c r="AC285" s="87"/>
      <c r="AD285" s="87"/>
      <c r="AE285" s="87"/>
      <c r="AF285" s="87"/>
      <c r="AH285" s="88"/>
      <c r="AI285" s="88"/>
      <c r="AJ285" s="87"/>
      <c r="AK285" s="87"/>
      <c r="AL285" s="87"/>
      <c r="AM285" s="87"/>
    </row>
    <row r="286">
      <c r="A286" s="86"/>
      <c r="B286" s="87"/>
      <c r="C286" s="87"/>
      <c r="D286" s="87"/>
      <c r="E286" s="87"/>
      <c r="F286" s="87"/>
      <c r="G286" s="88"/>
      <c r="H286" s="87"/>
      <c r="I286" s="87"/>
      <c r="J286" s="87"/>
      <c r="K286" s="87"/>
      <c r="L286" s="87"/>
      <c r="M286" s="87"/>
      <c r="N286" s="87"/>
      <c r="O286" s="87"/>
      <c r="P286" s="87"/>
      <c r="Q286" s="87"/>
      <c r="R286" s="87"/>
      <c r="S286" s="87"/>
      <c r="T286" s="87"/>
      <c r="U286" s="87"/>
      <c r="V286" s="87"/>
      <c r="W286" s="87"/>
      <c r="X286" s="87"/>
      <c r="Y286" s="87"/>
      <c r="Z286" s="87"/>
      <c r="AA286" s="87"/>
      <c r="AB286" s="87"/>
      <c r="AC286" s="87"/>
      <c r="AD286" s="87"/>
      <c r="AE286" s="87"/>
      <c r="AF286" s="87"/>
      <c r="AH286" s="88"/>
      <c r="AI286" s="88"/>
      <c r="AJ286" s="87"/>
      <c r="AK286" s="87"/>
      <c r="AL286" s="87"/>
      <c r="AM286" s="87"/>
    </row>
    <row r="287">
      <c r="A287" s="86"/>
      <c r="B287" s="87"/>
      <c r="C287" s="87"/>
      <c r="D287" s="87"/>
      <c r="E287" s="87"/>
      <c r="F287" s="87"/>
      <c r="G287" s="88"/>
      <c r="H287" s="87"/>
      <c r="I287" s="87"/>
      <c r="J287" s="87"/>
      <c r="K287" s="87"/>
      <c r="L287" s="87"/>
      <c r="M287" s="87"/>
      <c r="N287" s="87"/>
      <c r="O287" s="87"/>
      <c r="P287" s="87"/>
      <c r="Q287" s="87"/>
      <c r="R287" s="87"/>
      <c r="S287" s="87"/>
      <c r="T287" s="87"/>
      <c r="U287" s="87"/>
      <c r="V287" s="87"/>
      <c r="W287" s="87"/>
      <c r="X287" s="87"/>
      <c r="Y287" s="87"/>
      <c r="Z287" s="87"/>
      <c r="AA287" s="87"/>
      <c r="AB287" s="87"/>
      <c r="AC287" s="87"/>
      <c r="AD287" s="87"/>
      <c r="AE287" s="87"/>
      <c r="AF287" s="87"/>
      <c r="AH287" s="88"/>
      <c r="AI287" s="88"/>
      <c r="AJ287" s="87"/>
      <c r="AK287" s="87"/>
      <c r="AL287" s="87"/>
      <c r="AM287" s="87"/>
    </row>
    <row r="288">
      <c r="A288" s="86"/>
      <c r="B288" s="87"/>
      <c r="C288" s="87"/>
      <c r="D288" s="87"/>
      <c r="E288" s="87"/>
      <c r="F288" s="87"/>
      <c r="G288" s="88"/>
      <c r="H288" s="87"/>
      <c r="I288" s="87"/>
      <c r="J288" s="87"/>
      <c r="K288" s="87"/>
      <c r="L288" s="87"/>
      <c r="M288" s="87"/>
      <c r="N288" s="87"/>
      <c r="O288" s="87"/>
      <c r="P288" s="87"/>
      <c r="Q288" s="87"/>
      <c r="R288" s="87"/>
      <c r="S288" s="87"/>
      <c r="T288" s="87"/>
      <c r="U288" s="87"/>
      <c r="V288" s="87"/>
      <c r="W288" s="87"/>
      <c r="X288" s="87"/>
      <c r="Y288" s="87"/>
      <c r="Z288" s="87"/>
      <c r="AA288" s="87"/>
      <c r="AB288" s="87"/>
      <c r="AC288" s="87"/>
      <c r="AD288" s="87"/>
      <c r="AE288" s="87"/>
      <c r="AF288" s="87"/>
      <c r="AH288" s="88"/>
      <c r="AI288" s="88"/>
      <c r="AJ288" s="87"/>
      <c r="AK288" s="87"/>
      <c r="AL288" s="87"/>
      <c r="AM288" s="87"/>
    </row>
    <row r="289">
      <c r="A289" s="86"/>
      <c r="B289" s="87"/>
      <c r="C289" s="87"/>
      <c r="D289" s="87"/>
      <c r="E289" s="87"/>
      <c r="F289" s="87"/>
      <c r="G289" s="88"/>
      <c r="H289" s="87"/>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H289" s="88"/>
      <c r="AI289" s="88"/>
      <c r="AJ289" s="87"/>
      <c r="AK289" s="87"/>
      <c r="AL289" s="87"/>
      <c r="AM289" s="87"/>
    </row>
    <row r="290">
      <c r="A290" s="86"/>
      <c r="B290" s="87"/>
      <c r="C290" s="87"/>
      <c r="D290" s="87"/>
      <c r="E290" s="87"/>
      <c r="F290" s="87"/>
      <c r="G290" s="88"/>
      <c r="H290" s="87"/>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H290" s="88"/>
      <c r="AI290" s="88"/>
      <c r="AJ290" s="87"/>
      <c r="AK290" s="87"/>
      <c r="AL290" s="87"/>
      <c r="AM290" s="87"/>
    </row>
    <row r="291">
      <c r="A291" s="86"/>
      <c r="B291" s="87"/>
      <c r="C291" s="87"/>
      <c r="D291" s="87"/>
      <c r="E291" s="87"/>
      <c r="F291" s="87"/>
      <c r="G291" s="88"/>
      <c r="H291" s="87"/>
      <c r="I291" s="87"/>
      <c r="J291" s="87"/>
      <c r="K291" s="87"/>
      <c r="L291" s="87"/>
      <c r="M291" s="87"/>
      <c r="N291" s="87"/>
      <c r="O291" s="87"/>
      <c r="P291" s="87"/>
      <c r="Q291" s="87"/>
      <c r="R291" s="87"/>
      <c r="S291" s="87"/>
      <c r="T291" s="87"/>
      <c r="U291" s="87"/>
      <c r="V291" s="87"/>
      <c r="W291" s="87"/>
      <c r="X291" s="87"/>
      <c r="Y291" s="87"/>
      <c r="Z291" s="87"/>
      <c r="AA291" s="87"/>
      <c r="AB291" s="87"/>
      <c r="AC291" s="87"/>
      <c r="AD291" s="87"/>
      <c r="AE291" s="87"/>
      <c r="AF291" s="87"/>
      <c r="AH291" s="88"/>
      <c r="AI291" s="88"/>
      <c r="AJ291" s="87"/>
      <c r="AK291" s="87"/>
      <c r="AL291" s="87"/>
      <c r="AM291" s="87"/>
    </row>
    <row r="292">
      <c r="A292" s="86"/>
      <c r="B292" s="87"/>
      <c r="C292" s="87"/>
      <c r="D292" s="87"/>
      <c r="E292" s="87"/>
      <c r="F292" s="87"/>
      <c r="G292" s="88"/>
      <c r="H292" s="87"/>
      <c r="I292" s="87"/>
      <c r="J292" s="87"/>
      <c r="K292" s="87"/>
      <c r="L292" s="87"/>
      <c r="M292" s="87"/>
      <c r="N292" s="87"/>
      <c r="O292" s="87"/>
      <c r="P292" s="87"/>
      <c r="Q292" s="87"/>
      <c r="R292" s="87"/>
      <c r="S292" s="87"/>
      <c r="T292" s="87"/>
      <c r="U292" s="87"/>
      <c r="V292" s="87"/>
      <c r="W292" s="87"/>
      <c r="X292" s="87"/>
      <c r="Y292" s="87"/>
      <c r="Z292" s="87"/>
      <c r="AA292" s="87"/>
      <c r="AB292" s="87"/>
      <c r="AC292" s="87"/>
      <c r="AD292" s="87"/>
      <c r="AE292" s="87"/>
      <c r="AF292" s="87"/>
      <c r="AH292" s="88"/>
      <c r="AI292" s="88"/>
      <c r="AJ292" s="87"/>
      <c r="AK292" s="87"/>
      <c r="AL292" s="87"/>
      <c r="AM292" s="87"/>
    </row>
    <row r="293">
      <c r="A293" s="86"/>
      <c r="B293" s="87"/>
      <c r="C293" s="87"/>
      <c r="D293" s="87"/>
      <c r="E293" s="87"/>
      <c r="F293" s="87"/>
      <c r="G293" s="88"/>
      <c r="H293" s="87"/>
      <c r="I293" s="87"/>
      <c r="J293" s="87"/>
      <c r="K293" s="87"/>
      <c r="L293" s="87"/>
      <c r="M293" s="87"/>
      <c r="N293" s="87"/>
      <c r="O293" s="87"/>
      <c r="P293" s="87"/>
      <c r="Q293" s="87"/>
      <c r="R293" s="87"/>
      <c r="S293" s="87"/>
      <c r="T293" s="87"/>
      <c r="U293" s="87"/>
      <c r="V293" s="87"/>
      <c r="W293" s="87"/>
      <c r="X293" s="87"/>
      <c r="Y293" s="87"/>
      <c r="Z293" s="87"/>
      <c r="AA293" s="87"/>
      <c r="AB293" s="87"/>
      <c r="AC293" s="87"/>
      <c r="AD293" s="87"/>
      <c r="AE293" s="87"/>
      <c r="AF293" s="87"/>
      <c r="AH293" s="88"/>
      <c r="AI293" s="88"/>
      <c r="AJ293" s="87"/>
      <c r="AK293" s="87"/>
      <c r="AL293" s="87"/>
      <c r="AM293" s="87"/>
    </row>
    <row r="294">
      <c r="A294" s="86"/>
      <c r="B294" s="87"/>
      <c r="C294" s="87"/>
      <c r="D294" s="87"/>
      <c r="E294" s="87"/>
      <c r="F294" s="87"/>
      <c r="G294" s="88"/>
      <c r="H294" s="87"/>
      <c r="I294" s="87"/>
      <c r="J294" s="87"/>
      <c r="K294" s="87"/>
      <c r="L294" s="87"/>
      <c r="M294" s="87"/>
      <c r="N294" s="87"/>
      <c r="O294" s="87"/>
      <c r="P294" s="87"/>
      <c r="Q294" s="87"/>
      <c r="R294" s="87"/>
      <c r="S294" s="87"/>
      <c r="T294" s="87"/>
      <c r="U294" s="87"/>
      <c r="V294" s="87"/>
      <c r="W294" s="87"/>
      <c r="X294" s="87"/>
      <c r="Y294" s="87"/>
      <c r="Z294" s="87"/>
      <c r="AA294" s="87"/>
      <c r="AB294" s="87"/>
      <c r="AC294" s="87"/>
      <c r="AD294" s="87"/>
      <c r="AE294" s="87"/>
      <c r="AF294" s="87"/>
      <c r="AH294" s="88"/>
      <c r="AI294" s="88"/>
      <c r="AJ294" s="87"/>
      <c r="AK294" s="87"/>
      <c r="AL294" s="87"/>
      <c r="AM294" s="87"/>
    </row>
    <row r="295">
      <c r="A295" s="86"/>
      <c r="B295" s="87"/>
      <c r="C295" s="87"/>
      <c r="D295" s="87"/>
      <c r="E295" s="87"/>
      <c r="F295" s="87"/>
      <c r="G295" s="88"/>
      <c r="H295" s="87"/>
      <c r="I295" s="87"/>
      <c r="J295" s="87"/>
      <c r="K295" s="87"/>
      <c r="L295" s="87"/>
      <c r="M295" s="87"/>
      <c r="N295" s="87"/>
      <c r="O295" s="87"/>
      <c r="P295" s="87"/>
      <c r="Q295" s="87"/>
      <c r="R295" s="87"/>
      <c r="S295" s="87"/>
      <c r="T295" s="87"/>
      <c r="U295" s="87"/>
      <c r="V295" s="87"/>
      <c r="W295" s="87"/>
      <c r="X295" s="87"/>
      <c r="Y295" s="87"/>
      <c r="Z295" s="87"/>
      <c r="AA295" s="87"/>
      <c r="AB295" s="87"/>
      <c r="AC295" s="87"/>
      <c r="AD295" s="87"/>
      <c r="AE295" s="87"/>
      <c r="AF295" s="87"/>
      <c r="AH295" s="88"/>
      <c r="AI295" s="88"/>
      <c r="AJ295" s="87"/>
      <c r="AK295" s="87"/>
      <c r="AL295" s="87"/>
      <c r="AM295" s="87"/>
    </row>
    <row r="296">
      <c r="A296" s="86"/>
      <c r="B296" s="87"/>
      <c r="C296" s="87"/>
      <c r="D296" s="87"/>
      <c r="E296" s="87"/>
      <c r="F296" s="87"/>
      <c r="G296" s="88"/>
      <c r="H296" s="87"/>
      <c r="I296" s="87"/>
      <c r="J296" s="87"/>
      <c r="K296" s="87"/>
      <c r="L296" s="87"/>
      <c r="M296" s="87"/>
      <c r="N296" s="87"/>
      <c r="O296" s="87"/>
      <c r="P296" s="87"/>
      <c r="Q296" s="87"/>
      <c r="R296" s="87"/>
      <c r="S296" s="87"/>
      <c r="T296" s="87"/>
      <c r="U296" s="87"/>
      <c r="V296" s="87"/>
      <c r="W296" s="87"/>
      <c r="X296" s="87"/>
      <c r="Y296" s="87"/>
      <c r="Z296" s="87"/>
      <c r="AA296" s="87"/>
      <c r="AB296" s="87"/>
      <c r="AC296" s="87"/>
      <c r="AD296" s="87"/>
      <c r="AE296" s="87"/>
      <c r="AF296" s="87"/>
      <c r="AH296" s="88"/>
      <c r="AI296" s="88"/>
      <c r="AJ296" s="87"/>
      <c r="AK296" s="87"/>
      <c r="AL296" s="87"/>
      <c r="AM296" s="87"/>
    </row>
    <row r="297">
      <c r="A297" s="86"/>
      <c r="B297" s="87"/>
      <c r="C297" s="87"/>
      <c r="D297" s="87"/>
      <c r="E297" s="87"/>
      <c r="F297" s="87"/>
      <c r="G297" s="88"/>
      <c r="H297" s="87"/>
      <c r="I297" s="87"/>
      <c r="J297" s="87"/>
      <c r="K297" s="87"/>
      <c r="L297" s="87"/>
      <c r="M297" s="87"/>
      <c r="N297" s="87"/>
      <c r="O297" s="87"/>
      <c r="P297" s="87"/>
      <c r="Q297" s="87"/>
      <c r="R297" s="87"/>
      <c r="S297" s="87"/>
      <c r="T297" s="87"/>
      <c r="U297" s="87"/>
      <c r="V297" s="87"/>
      <c r="W297" s="87"/>
      <c r="X297" s="87"/>
      <c r="Y297" s="87"/>
      <c r="Z297" s="87"/>
      <c r="AA297" s="87"/>
      <c r="AB297" s="87"/>
      <c r="AC297" s="87"/>
      <c r="AD297" s="87"/>
      <c r="AE297" s="87"/>
      <c r="AF297" s="87"/>
      <c r="AH297" s="88"/>
      <c r="AI297" s="88"/>
      <c r="AJ297" s="87"/>
      <c r="AK297" s="87"/>
      <c r="AL297" s="87"/>
      <c r="AM297" s="87"/>
    </row>
    <row r="298">
      <c r="A298" s="86"/>
      <c r="B298" s="87"/>
      <c r="C298" s="87"/>
      <c r="D298" s="87"/>
      <c r="E298" s="87"/>
      <c r="F298" s="87"/>
      <c r="G298" s="88"/>
      <c r="H298" s="87"/>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H298" s="88"/>
      <c r="AI298" s="88"/>
      <c r="AJ298" s="87"/>
      <c r="AK298" s="87"/>
      <c r="AL298" s="87"/>
      <c r="AM298" s="87"/>
    </row>
    <row r="299">
      <c r="A299" s="86"/>
      <c r="B299" s="87"/>
      <c r="C299" s="87"/>
      <c r="D299" s="87"/>
      <c r="E299" s="87"/>
      <c r="F299" s="87"/>
      <c r="G299" s="88"/>
      <c r="H299" s="87"/>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H299" s="88"/>
      <c r="AI299" s="88"/>
      <c r="AJ299" s="87"/>
      <c r="AK299" s="87"/>
      <c r="AL299" s="87"/>
      <c r="AM299" s="87"/>
    </row>
    <row r="300">
      <c r="A300" s="86"/>
      <c r="B300" s="87"/>
      <c r="C300" s="87"/>
      <c r="D300" s="87"/>
      <c r="E300" s="87"/>
      <c r="F300" s="87"/>
      <c r="G300" s="88"/>
      <c r="H300" s="87"/>
      <c r="I300" s="87"/>
      <c r="J300" s="87"/>
      <c r="K300" s="87"/>
      <c r="L300" s="87"/>
      <c r="M300" s="87"/>
      <c r="N300" s="87"/>
      <c r="O300" s="87"/>
      <c r="P300" s="87"/>
      <c r="Q300" s="87"/>
      <c r="R300" s="87"/>
      <c r="S300" s="87"/>
      <c r="T300" s="87"/>
      <c r="U300" s="87"/>
      <c r="V300" s="87"/>
      <c r="W300" s="87"/>
      <c r="X300" s="87"/>
      <c r="Y300" s="87"/>
      <c r="Z300" s="87"/>
      <c r="AA300" s="87"/>
      <c r="AB300" s="87"/>
      <c r="AC300" s="87"/>
      <c r="AD300" s="87"/>
      <c r="AE300" s="87"/>
      <c r="AF300" s="87"/>
      <c r="AH300" s="88"/>
      <c r="AI300" s="88"/>
      <c r="AJ300" s="87"/>
      <c r="AK300" s="87"/>
      <c r="AL300" s="87"/>
      <c r="AM300" s="87"/>
    </row>
    <row r="301">
      <c r="A301" s="86"/>
      <c r="B301" s="87"/>
      <c r="C301" s="87"/>
      <c r="D301" s="87"/>
      <c r="E301" s="87"/>
      <c r="F301" s="87"/>
      <c r="G301" s="88"/>
      <c r="H301" s="87"/>
      <c r="I301" s="87"/>
      <c r="J301" s="87"/>
      <c r="K301" s="87"/>
      <c r="L301" s="87"/>
      <c r="M301" s="87"/>
      <c r="N301" s="87"/>
      <c r="O301" s="87"/>
      <c r="P301" s="87"/>
      <c r="Q301" s="87"/>
      <c r="R301" s="87"/>
      <c r="S301" s="87"/>
      <c r="T301" s="87"/>
      <c r="U301" s="87"/>
      <c r="V301" s="87"/>
      <c r="W301" s="87"/>
      <c r="X301" s="87"/>
      <c r="Y301" s="87"/>
      <c r="Z301" s="87"/>
      <c r="AA301" s="87"/>
      <c r="AB301" s="87"/>
      <c r="AC301" s="87"/>
      <c r="AD301" s="87"/>
      <c r="AE301" s="87"/>
      <c r="AF301" s="87"/>
      <c r="AH301" s="88"/>
      <c r="AI301" s="88"/>
      <c r="AJ301" s="87"/>
      <c r="AK301" s="87"/>
      <c r="AL301" s="87"/>
      <c r="AM301" s="87"/>
    </row>
    <row r="302">
      <c r="A302" s="86"/>
      <c r="B302" s="87"/>
      <c r="C302" s="87"/>
      <c r="D302" s="87"/>
      <c r="E302" s="87"/>
      <c r="F302" s="87"/>
      <c r="G302" s="88"/>
      <c r="H302" s="87"/>
      <c r="I302" s="87"/>
      <c r="J302" s="87"/>
      <c r="K302" s="87"/>
      <c r="L302" s="87"/>
      <c r="M302" s="87"/>
      <c r="N302" s="87"/>
      <c r="O302" s="87"/>
      <c r="P302" s="87"/>
      <c r="Q302" s="87"/>
      <c r="R302" s="87"/>
      <c r="S302" s="87"/>
      <c r="T302" s="87"/>
      <c r="U302" s="87"/>
      <c r="V302" s="87"/>
      <c r="W302" s="87"/>
      <c r="X302" s="87"/>
      <c r="Y302" s="87"/>
      <c r="Z302" s="87"/>
      <c r="AA302" s="87"/>
      <c r="AB302" s="87"/>
      <c r="AC302" s="87"/>
      <c r="AD302" s="87"/>
      <c r="AE302" s="87"/>
      <c r="AF302" s="87"/>
      <c r="AH302" s="88"/>
      <c r="AI302" s="88"/>
      <c r="AJ302" s="87"/>
      <c r="AK302" s="87"/>
      <c r="AL302" s="87"/>
      <c r="AM302" s="87"/>
    </row>
    <row r="303">
      <c r="A303" s="86"/>
      <c r="B303" s="87"/>
      <c r="C303" s="87"/>
      <c r="D303" s="87"/>
      <c r="E303" s="87"/>
      <c r="F303" s="87"/>
      <c r="G303" s="88"/>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H303" s="88"/>
      <c r="AI303" s="88"/>
      <c r="AJ303" s="87"/>
      <c r="AK303" s="87"/>
      <c r="AL303" s="87"/>
      <c r="AM303" s="87"/>
    </row>
    <row r="304">
      <c r="A304" s="86"/>
      <c r="B304" s="87"/>
      <c r="C304" s="87"/>
      <c r="D304" s="87"/>
      <c r="E304" s="87"/>
      <c r="F304" s="87"/>
      <c r="G304" s="88"/>
      <c r="H304" s="87"/>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H304" s="88"/>
      <c r="AI304" s="88"/>
      <c r="AJ304" s="87"/>
      <c r="AK304" s="87"/>
      <c r="AL304" s="87"/>
      <c r="AM304" s="87"/>
    </row>
    <row r="305">
      <c r="A305" s="86"/>
      <c r="B305" s="87"/>
      <c r="C305" s="87"/>
      <c r="D305" s="87"/>
      <c r="E305" s="87"/>
      <c r="F305" s="87"/>
      <c r="G305" s="88"/>
      <c r="H305" s="87"/>
      <c r="I305" s="87"/>
      <c r="J305" s="87"/>
      <c r="K305" s="87"/>
      <c r="L305" s="87"/>
      <c r="M305" s="87"/>
      <c r="N305" s="87"/>
      <c r="O305" s="87"/>
      <c r="P305" s="87"/>
      <c r="Q305" s="87"/>
      <c r="R305" s="87"/>
      <c r="S305" s="87"/>
      <c r="T305" s="87"/>
      <c r="U305" s="87"/>
      <c r="V305" s="87"/>
      <c r="W305" s="87"/>
      <c r="X305" s="87"/>
      <c r="Y305" s="87"/>
      <c r="Z305" s="87"/>
      <c r="AA305" s="87"/>
      <c r="AB305" s="87"/>
      <c r="AC305" s="87"/>
      <c r="AD305" s="87"/>
      <c r="AE305" s="87"/>
      <c r="AF305" s="87"/>
      <c r="AH305" s="88"/>
      <c r="AI305" s="88"/>
      <c r="AJ305" s="87"/>
      <c r="AK305" s="87"/>
      <c r="AL305" s="87"/>
      <c r="AM305" s="87"/>
    </row>
    <row r="306">
      <c r="A306" s="86"/>
      <c r="B306" s="87"/>
      <c r="C306" s="87"/>
      <c r="D306" s="87"/>
      <c r="E306" s="87"/>
      <c r="F306" s="87"/>
      <c r="G306" s="88"/>
      <c r="H306" s="87"/>
      <c r="I306" s="87"/>
      <c r="J306" s="87"/>
      <c r="K306" s="87"/>
      <c r="L306" s="87"/>
      <c r="M306" s="87"/>
      <c r="N306" s="87"/>
      <c r="O306" s="87"/>
      <c r="P306" s="87"/>
      <c r="Q306" s="87"/>
      <c r="R306" s="87"/>
      <c r="S306" s="87"/>
      <c r="T306" s="87"/>
      <c r="U306" s="87"/>
      <c r="V306" s="87"/>
      <c r="W306" s="87"/>
      <c r="X306" s="87"/>
      <c r="Y306" s="87"/>
      <c r="Z306" s="87"/>
      <c r="AA306" s="87"/>
      <c r="AB306" s="87"/>
      <c r="AC306" s="87"/>
      <c r="AD306" s="87"/>
      <c r="AE306" s="87"/>
      <c r="AF306" s="87"/>
      <c r="AH306" s="88"/>
      <c r="AI306" s="88"/>
      <c r="AJ306" s="87"/>
      <c r="AK306" s="87"/>
      <c r="AL306" s="87"/>
      <c r="AM306" s="87"/>
    </row>
    <row r="307">
      <c r="A307" s="86"/>
      <c r="B307" s="87"/>
      <c r="C307" s="87"/>
      <c r="D307" s="87"/>
      <c r="E307" s="87"/>
      <c r="F307" s="87"/>
      <c r="G307" s="88"/>
      <c r="H307" s="87"/>
      <c r="I307" s="87"/>
      <c r="J307" s="87"/>
      <c r="K307" s="87"/>
      <c r="L307" s="87"/>
      <c r="M307" s="87"/>
      <c r="N307" s="87"/>
      <c r="O307" s="87"/>
      <c r="P307" s="87"/>
      <c r="Q307" s="87"/>
      <c r="R307" s="87"/>
      <c r="S307" s="87"/>
      <c r="T307" s="87"/>
      <c r="U307" s="87"/>
      <c r="V307" s="87"/>
      <c r="W307" s="87"/>
      <c r="X307" s="87"/>
      <c r="Y307" s="87"/>
      <c r="Z307" s="87"/>
      <c r="AA307" s="87"/>
      <c r="AB307" s="87"/>
      <c r="AC307" s="87"/>
      <c r="AD307" s="87"/>
      <c r="AE307" s="87"/>
      <c r="AF307" s="87"/>
      <c r="AH307" s="88"/>
      <c r="AI307" s="88"/>
      <c r="AJ307" s="87"/>
      <c r="AK307" s="87"/>
      <c r="AL307" s="87"/>
      <c r="AM307" s="87"/>
    </row>
    <row r="308">
      <c r="A308" s="86"/>
      <c r="B308" s="87"/>
      <c r="C308" s="87"/>
      <c r="D308" s="87"/>
      <c r="E308" s="87"/>
      <c r="F308" s="87"/>
      <c r="G308" s="88"/>
      <c r="H308" s="87"/>
      <c r="I308" s="87"/>
      <c r="J308" s="87"/>
      <c r="K308" s="87"/>
      <c r="L308" s="87"/>
      <c r="M308" s="87"/>
      <c r="N308" s="87"/>
      <c r="O308" s="87"/>
      <c r="P308" s="87"/>
      <c r="Q308" s="87"/>
      <c r="R308" s="87"/>
      <c r="S308" s="87"/>
      <c r="T308" s="87"/>
      <c r="U308" s="87"/>
      <c r="V308" s="87"/>
      <c r="W308" s="87"/>
      <c r="X308" s="87"/>
      <c r="Y308" s="87"/>
      <c r="Z308" s="87"/>
      <c r="AA308" s="87"/>
      <c r="AB308" s="87"/>
      <c r="AC308" s="87"/>
      <c r="AD308" s="87"/>
      <c r="AE308" s="87"/>
      <c r="AF308" s="87"/>
      <c r="AH308" s="88"/>
      <c r="AI308" s="88"/>
      <c r="AJ308" s="87"/>
      <c r="AK308" s="87"/>
      <c r="AL308" s="87"/>
      <c r="AM308" s="87"/>
    </row>
  </sheetData>
  <conditionalFormatting sqref="G1:G308">
    <cfRule type="notContainsBlanks" dxfId="0" priority="1">
      <formula>LEN(TRIM(G1))&gt;0</formula>
    </cfRule>
  </conditionalFormatting>
  <dataValidations>
    <dataValidation type="custom" allowBlank="1" showDropDown="1" sqref="A2:A209">
      <formula1>OR(NOT(ISERROR(DATEVALUE(A2))), AND(ISNUMBER(A2), LEFT(CELL("format", A2))="D"))</formula1>
    </dataValidation>
    <dataValidation type="custom" allowBlank="1" showDropDown="1" sqref="B2:AF209 AH2:AN209 AS2:AT209">
      <formula1>AND(ISNUMBER(B2),(NOT(OR(NOT(ISERROR(DATEVALUE(B2))), AND(ISNUMBER(B2), LEFT(CELL("format", B2))="D")))))</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16.88"/>
    <col customWidth="1" min="3" max="3" width="19.13"/>
    <col customWidth="1" min="4" max="4" width="24.38"/>
    <col customWidth="1" min="5" max="5" width="23.13"/>
    <col customWidth="1" min="6" max="6" width="23.63"/>
    <col customWidth="1" min="7" max="7" width="24.88"/>
    <col customWidth="1" min="8" max="11" width="23.38"/>
    <col customWidth="1" min="12" max="12" width="24.38"/>
    <col customWidth="1" min="13" max="15" width="23.38"/>
    <col customWidth="1" min="16" max="16" width="23.63"/>
    <col customWidth="1" min="17" max="19" width="23.38"/>
    <col customWidth="1" min="20" max="20" width="37.63"/>
  </cols>
  <sheetData>
    <row r="1">
      <c r="A1" s="89" t="s">
        <v>122</v>
      </c>
      <c r="B1" s="90" t="s">
        <v>123</v>
      </c>
      <c r="C1" s="90" t="s">
        <v>124</v>
      </c>
      <c r="D1" s="90" t="s">
        <v>125</v>
      </c>
      <c r="E1" s="90" t="s">
        <v>126</v>
      </c>
      <c r="F1" s="90" t="s">
        <v>127</v>
      </c>
      <c r="G1" s="90" t="s">
        <v>128</v>
      </c>
      <c r="H1" s="91" t="s">
        <v>129</v>
      </c>
      <c r="I1" s="91" t="s">
        <v>130</v>
      </c>
      <c r="J1" s="91" t="s">
        <v>131</v>
      </c>
      <c r="K1" s="91" t="s">
        <v>132</v>
      </c>
      <c r="L1" s="91" t="s">
        <v>133</v>
      </c>
      <c r="M1" s="91" t="s">
        <v>134</v>
      </c>
      <c r="N1" s="91" t="s">
        <v>135</v>
      </c>
      <c r="O1" s="91" t="s">
        <v>136</v>
      </c>
      <c r="P1" s="91" t="s">
        <v>137</v>
      </c>
      <c r="Q1" s="91" t="s">
        <v>138</v>
      </c>
      <c r="R1" s="91" t="s">
        <v>44</v>
      </c>
      <c r="S1" s="90" t="s">
        <v>139</v>
      </c>
      <c r="T1" s="90" t="s">
        <v>140</v>
      </c>
      <c r="U1" s="92" t="s">
        <v>141</v>
      </c>
      <c r="V1" s="92" t="s">
        <v>142</v>
      </c>
      <c r="W1" s="92" t="s">
        <v>143</v>
      </c>
      <c r="X1" s="92" t="s">
        <v>144</v>
      </c>
      <c r="Y1" s="92" t="s">
        <v>145</v>
      </c>
      <c r="Z1" s="92" t="s">
        <v>146</v>
      </c>
      <c r="AA1" s="92" t="s">
        <v>147</v>
      </c>
      <c r="AB1" s="92" t="s">
        <v>148</v>
      </c>
      <c r="AC1" s="93" t="s">
        <v>149</v>
      </c>
    </row>
    <row r="2">
      <c r="A2" s="94">
        <f t="array" ref="A2">INDEX(TECHNICALS!A:A, ROW())</f>
        <v>45551</v>
      </c>
      <c r="B2" s="54" t="str">
        <f>IF(COUNTA(OFFSET(TECHNICALS!AD2,-4,0,5,1))&lt;5, "", AVERAGE(OFFSET(TECHNICALS!AD2,-4,0,5,1)))</f>
        <v/>
      </c>
      <c r="C2" s="95" t="str">
        <f>IF(COUNTA(OFFSET(TECHNICALS!S2,-4,0,5,1))&lt;5, "", AVERAGE(OFFSET(TECHNICALS!S2,-4,0,5,1)))</f>
        <v/>
      </c>
      <c r="D2" s="96" t="str">
        <f>IF(COUNTA(OFFSET(TECHNICALS!AE2,-4,0,5,1))&lt;5, "", AVERAGE(OFFSET(TECHNICALS!AE2,-4,0,5,1)))</f>
        <v/>
      </c>
      <c r="E2" s="96" t="str">
        <f>IF(COUNTA(OFFSET(TECHNICALS!W2,-4,0,5,1))&lt;5, "", AVERAGE(OFFSET(TECHNICALS!W2,-4,0,5,1)))</f>
        <v/>
      </c>
      <c r="F2" s="97">
        <f>IF(OR(TECHNICALS!M2=0, ISBLANK(TECHNICALS!M2)), "", TECHNICALS!B2 / TECHNICALS!M2)</f>
        <v>1.000247158</v>
      </c>
      <c r="G2" s="98" t="str">
        <f>IF(COUNTA(OFFSET(TECHNICALS!AI2,-4,0,5,1))&lt;5, "", AVERAGE(OFFSET(TECHNICALS!AI2,-4,0,5,1)))</f>
        <v/>
      </c>
      <c r="H2" s="97" t="str">
        <f t="shared" ref="H2:M2" si="1">IF(OR(ISERROR(B2),B2=""), "", IF(ABS((B2-AVERAGE(B:B))/STDEV(B:B))&gt;10, AVERAGE(H$2:H2), (B2-AVERAGE(B:B))/STDEV(B:B)))</f>
        <v/>
      </c>
      <c r="I2" s="97" t="str">
        <f t="shared" si="1"/>
        <v/>
      </c>
      <c r="J2" s="97" t="str">
        <f t="shared" si="1"/>
        <v/>
      </c>
      <c r="K2" s="97" t="str">
        <f t="shared" si="1"/>
        <v/>
      </c>
      <c r="L2" s="97">
        <f t="shared" si="1"/>
        <v>0.04394215875</v>
      </c>
      <c r="M2" s="97" t="str">
        <f t="shared" si="1"/>
        <v/>
      </c>
      <c r="N2" s="99" t="str">
        <f t="shared" ref="N2:N209" si="3">IF(H2="","", (H2 * -0.79) + (I2 * 0.49) + (J2 * -1.16) + (K2 * -0.11) + (L2 * -0.82) + (M2 * -0.52) + 0.519)</f>
        <v/>
      </c>
      <c r="O2" s="100" t="str">
        <f t="shared" ref="O2:O19" si="4">IF(N2="", "", IF(N2 &gt; #REF!, 0.2, -0.2))</f>
        <v/>
      </c>
      <c r="P2" s="101">
        <f t="shared" ref="P2:P139" si="5">if(S2&gt;1,0.1,if(S2=1,0,-0.1))</f>
        <v>0.1</v>
      </c>
      <c r="Q2" s="102"/>
      <c r="R2" s="100" t="str">
        <f t="shared" ref="R2:R207" si="6">IF(Q2="", "", IF(Q2 &gt; 2, "OPEN", IF(Q2 &lt; -2, "HEDGE", "MONITOR")))</f>
        <v/>
      </c>
      <c r="S2" s="101">
        <v>1.01</v>
      </c>
      <c r="T2" s="103" t="s">
        <v>150</v>
      </c>
      <c r="U2" s="104" t="str">
        <f>IFERROR(__xludf.DUMMYFUNCTION(" IF (ROW()=MAX(FILTER(ROW(A2:A1134), A2:A1134&lt;&gt;"""")),Q2,"""")"),"")</f>
        <v/>
      </c>
      <c r="V2" s="104" t="str">
        <f>IFERROR(__xludf.DUMMYFUNCTION(" IF (ROW()=MAX(FILTER(ROW($A2:$A1134), $A2:$A1134&lt;&gt;"""")),S2,"""")"),"")</f>
        <v/>
      </c>
      <c r="W2" s="104" t="str">
        <f>IFERROR(__xludf.DUMMYFUNCTION(" IF (ROW()=MAX(FILTER(ROW($A2:$A1134), $A2:$A1134&lt;&gt;"""")),H2,"""")"),"")</f>
        <v/>
      </c>
      <c r="X2" s="104" t="str">
        <f>IFERROR(__xludf.DUMMYFUNCTION(" IF (ROW()=MAX(FILTER(ROW($A2:$A1134), $A2:$A1134&lt;&gt;"""")),I2,"""")"),"")</f>
        <v/>
      </c>
      <c r="Y2" s="104" t="str">
        <f>IFERROR(__xludf.DUMMYFUNCTION(" IF (ROW()=MAX(FILTER(ROW($A2:$A1134), $A2:$A1134&lt;&gt;"""")),J2,"""")"),"")</f>
        <v/>
      </c>
      <c r="Z2" s="104" t="str">
        <f>IFERROR(__xludf.DUMMYFUNCTION(" IF (ROW()=MAX(FILTER(ROW($A2:$A1134), $A2:$A1134&lt;&gt;"""")),K2,"""")"),"")</f>
        <v/>
      </c>
      <c r="AA2" s="104" t="str">
        <f>IFERROR(__xludf.DUMMYFUNCTION(" IF (ROW()=MAX(FILTER(ROW($A2:$A1134), $A2:$A1134&lt;&gt;"""")),L2,"""")"),"")</f>
        <v/>
      </c>
      <c r="AB2" s="104" t="str">
        <f>IFERROR(__xludf.DUMMYFUNCTION(" IF (ROW()=MAX(FILTER(ROW($A2:$A1134), $A2:$A1134&lt;&gt;"""")),M2,"""")"),"")</f>
        <v/>
      </c>
      <c r="AC2" s="105" t="str">
        <f>IFERROR(__xludf.DUMMYFUNCTION(" IF (ROW()=MAX(FILTER(ROW($A2:$A1134), $A2:$A1134&lt;&gt;"""")),R2,"""")"),"")</f>
        <v/>
      </c>
    </row>
    <row r="3">
      <c r="A3" s="106">
        <f t="array" ref="A3">INDEX(TECHNICALS!A:A, ROW())</f>
        <v>45552</v>
      </c>
      <c r="B3" s="107" t="str">
        <f>IF(COUNTA(OFFSET(TECHNICALS!AD3,-4,0,5,1))&lt;5, "", AVERAGE(OFFSET(TECHNICALS!AD3,-4,0,5,1)))</f>
        <v/>
      </c>
      <c r="C3" s="108" t="str">
        <f>IF(COUNTA(OFFSET(TECHNICALS!S3,-4,0,5,1))&lt;5, "", AVERAGE(OFFSET(TECHNICALS!S3,-4,0,5,1)))</f>
        <v/>
      </c>
      <c r="D3" s="109" t="str">
        <f>IF(COUNTA(OFFSET(TECHNICALS!AE3,-4,0,5,1))&lt;5, "", AVERAGE(OFFSET(TECHNICALS!AE3,-4,0,5,1)))</f>
        <v/>
      </c>
      <c r="E3" s="109" t="str">
        <f>IF(COUNTA(OFFSET(TECHNICALS!W3,-4,0,5,1))&lt;5, "", AVERAGE(OFFSET(TECHNICALS!W3,-4,0,5,1)))</f>
        <v/>
      </c>
      <c r="F3" s="110">
        <f>IF(OR(TECHNICALS!M3=0, ISBLANK(TECHNICALS!M3)), "", TECHNICALS!B3 / TECHNICALS!M3)</f>
        <v>0.9950373767</v>
      </c>
      <c r="G3" s="111" t="str">
        <f>IF(COUNTA(OFFSET(TECHNICALS!AI3,-4,0,5,1))&lt;5, "", AVERAGE(OFFSET(TECHNICALS!AI3,-4,0,5,1)))</f>
        <v/>
      </c>
      <c r="H3" s="110" t="str">
        <f t="shared" ref="H3:M3" si="2">IF(OR(ISERROR(B3),B3=""), "", IF(ABS((B3-AVERAGE(B:B))/STDEV(B:B))&gt;10, AVERAGE(H$2:H3), (B3-AVERAGE(B:B))/STDEV(B:B)))</f>
        <v/>
      </c>
      <c r="I3" s="110" t="str">
        <f t="shared" si="2"/>
        <v/>
      </c>
      <c r="J3" s="110" t="str">
        <f t="shared" si="2"/>
        <v/>
      </c>
      <c r="K3" s="110" t="str">
        <f t="shared" si="2"/>
        <v/>
      </c>
      <c r="L3" s="110">
        <f t="shared" si="2"/>
        <v>-0.4237546526</v>
      </c>
      <c r="M3" s="110" t="str">
        <f t="shared" si="2"/>
        <v/>
      </c>
      <c r="N3" s="112" t="str">
        <f t="shared" si="3"/>
        <v/>
      </c>
      <c r="O3" s="113" t="str">
        <f t="shared" si="4"/>
        <v/>
      </c>
      <c r="P3" s="114">
        <f t="shared" si="5"/>
        <v>0.1</v>
      </c>
      <c r="Q3" s="115"/>
      <c r="R3" s="113" t="str">
        <f t="shared" si="6"/>
        <v/>
      </c>
      <c r="S3" s="114">
        <v>1.01</v>
      </c>
      <c r="T3" s="116" t="s">
        <v>150</v>
      </c>
      <c r="U3" s="117" t="str">
        <f>IFERROR(__xludf.DUMMYFUNCTION(" IF (ROW()=MAX(FILTER(ROW(A3:A1134), A3:A1134&lt;&gt;"""")),Q3,"""")"),"")</f>
        <v/>
      </c>
      <c r="V3" s="117" t="str">
        <f>IFERROR(__xludf.DUMMYFUNCTION(" IF (ROW()=MAX(FILTER(ROW($A3:$A1134), $A3:$A1134&lt;&gt;"""")),S3,"""")"),"")</f>
        <v/>
      </c>
      <c r="W3" s="117" t="str">
        <f>IFERROR(__xludf.DUMMYFUNCTION(" IF (ROW()=MAX(FILTER(ROW($A3:$A1134), $A3:$A1134&lt;&gt;"""")),H3,"""")"),"")</f>
        <v/>
      </c>
      <c r="X3" s="117" t="str">
        <f>IFERROR(__xludf.DUMMYFUNCTION(" IF (ROW()=MAX(FILTER(ROW($A3:$A1134), $A3:$A1134&lt;&gt;"""")),I3,"""")"),"")</f>
        <v/>
      </c>
      <c r="Y3" s="117" t="str">
        <f>IFERROR(__xludf.DUMMYFUNCTION(" IF (ROW()=MAX(FILTER(ROW($A3:$A1134), $A3:$A1134&lt;&gt;"""")),J3,"""")"),"")</f>
        <v/>
      </c>
      <c r="Z3" s="117" t="str">
        <f>IFERROR(__xludf.DUMMYFUNCTION(" IF (ROW()=MAX(FILTER(ROW($A3:$A1134), $A3:$A1134&lt;&gt;"""")),K3,"""")"),"")</f>
        <v/>
      </c>
      <c r="AA3" s="117" t="str">
        <f>IFERROR(__xludf.DUMMYFUNCTION(" IF (ROW()=MAX(FILTER(ROW($A3:$A1134), $A3:$A1134&lt;&gt;"""")),L3,"""")"),"")</f>
        <v/>
      </c>
      <c r="AB3" s="117" t="str">
        <f>IFERROR(__xludf.DUMMYFUNCTION(" IF (ROW()=MAX(FILTER(ROW($A3:$A1134), $A3:$A1134&lt;&gt;"""")),M3,"""")"),"")</f>
        <v/>
      </c>
      <c r="AC3" s="118" t="str">
        <f>IFERROR(__xludf.DUMMYFUNCTION(" IF (ROW()=MAX(FILTER(ROW($A3:$A1134), $A3:$A1134&lt;&gt;"""")),R3,"""")"),"")</f>
        <v/>
      </c>
    </row>
    <row r="4">
      <c r="A4" s="94">
        <f t="array" ref="A4">INDEX(TECHNICALS!A:A, ROW())</f>
        <v>45553</v>
      </c>
      <c r="B4" s="54" t="str">
        <f>IF(COUNTA(OFFSET(TECHNICALS!AD4,-4,0,5,1))&lt;5, "", AVERAGE(OFFSET(TECHNICALS!AD4,-4,0,5,1)))</f>
        <v/>
      </c>
      <c r="C4" s="95" t="str">
        <f>IF(COUNTA(OFFSET(TECHNICALS!S4,-4,0,5,1))&lt;5, "", AVERAGE(OFFSET(TECHNICALS!S4,-4,0,5,1)))</f>
        <v/>
      </c>
      <c r="D4" s="96" t="str">
        <f>IF(COUNTA(OFFSET(TECHNICALS!AE4,-4,0,5,1))&lt;5, "", AVERAGE(OFFSET(TECHNICALS!AE4,-4,0,5,1)))</f>
        <v/>
      </c>
      <c r="E4" s="96" t="str">
        <f>IF(COUNTA(OFFSET(TECHNICALS!W4,-4,0,5,1))&lt;5, "", AVERAGE(OFFSET(TECHNICALS!W4,-4,0,5,1)))</f>
        <v/>
      </c>
      <c r="F4" s="97">
        <f>IF(OR(TECHNICALS!M4=0, ISBLANK(TECHNICALS!M4)), "", TECHNICALS!B4 / TECHNICALS!M4)</f>
        <v>1.007093522</v>
      </c>
      <c r="G4" s="98" t="str">
        <f>IF(COUNTA(OFFSET(TECHNICALS!AI4,-4,0,5,1))&lt;5, "", AVERAGE(OFFSET(TECHNICALS!AI4,-4,0,5,1)))</f>
        <v/>
      </c>
      <c r="H4" s="97" t="str">
        <f t="shared" ref="H4:M4" si="7">IF(OR(ISERROR(B4),B4=""), "", IF(ABS((B4-AVERAGE(B:B))/STDEV(B:B))&gt;10, AVERAGE(H$2:H4), (B4-AVERAGE(B:B))/STDEV(B:B)))</f>
        <v/>
      </c>
      <c r="I4" s="97" t="str">
        <f t="shared" si="7"/>
        <v/>
      </c>
      <c r="J4" s="97" t="str">
        <f t="shared" si="7"/>
        <v/>
      </c>
      <c r="K4" s="97" t="str">
        <f t="shared" si="7"/>
        <v/>
      </c>
      <c r="L4" s="97">
        <f t="shared" si="7"/>
        <v>0.6585597425</v>
      </c>
      <c r="M4" s="97" t="str">
        <f t="shared" si="7"/>
        <v/>
      </c>
      <c r="N4" s="99" t="str">
        <f t="shared" si="3"/>
        <v/>
      </c>
      <c r="O4" s="100" t="str">
        <f t="shared" si="4"/>
        <v/>
      </c>
      <c r="P4" s="101">
        <f t="shared" si="5"/>
        <v>0.1</v>
      </c>
      <c r="Q4" s="102"/>
      <c r="R4" s="100" t="str">
        <f t="shared" si="6"/>
        <v/>
      </c>
      <c r="S4" s="101">
        <v>1.01</v>
      </c>
      <c r="T4" s="103" t="s">
        <v>150</v>
      </c>
      <c r="U4" s="104" t="str">
        <f>IFERROR(__xludf.DUMMYFUNCTION(" IF (ROW()=MAX(FILTER(ROW(A4:A1134), A4:A1134&lt;&gt;"""")),Q4,"""")"),"")</f>
        <v/>
      </c>
      <c r="V4" s="104" t="str">
        <f>IFERROR(__xludf.DUMMYFUNCTION(" IF (ROW()=MAX(FILTER(ROW($A4:$A1134), $A4:$A1134&lt;&gt;"""")),S4,"""")"),"")</f>
        <v/>
      </c>
      <c r="W4" s="104" t="str">
        <f>IFERROR(__xludf.DUMMYFUNCTION(" IF (ROW()=MAX(FILTER(ROW($A4:$A1134), $A4:$A1134&lt;&gt;"""")),H4,"""")"),"")</f>
        <v/>
      </c>
      <c r="X4" s="104" t="str">
        <f>IFERROR(__xludf.DUMMYFUNCTION(" IF (ROW()=MAX(FILTER(ROW($A4:$A1134), $A4:$A1134&lt;&gt;"""")),I4,"""")"),"")</f>
        <v/>
      </c>
      <c r="Y4" s="104" t="str">
        <f>IFERROR(__xludf.DUMMYFUNCTION(" IF (ROW()=MAX(FILTER(ROW($A4:$A1134), $A4:$A1134&lt;&gt;"""")),J4,"""")"),"")</f>
        <v/>
      </c>
      <c r="Z4" s="104" t="str">
        <f>IFERROR(__xludf.DUMMYFUNCTION(" IF (ROW()=MAX(FILTER(ROW($A4:$A1134), $A4:$A1134&lt;&gt;"""")),K4,"""")"),"")</f>
        <v/>
      </c>
      <c r="AA4" s="104" t="str">
        <f>IFERROR(__xludf.DUMMYFUNCTION(" IF (ROW()=MAX(FILTER(ROW($A4:$A1134), $A4:$A1134&lt;&gt;"""")),L4,"""")"),"")</f>
        <v/>
      </c>
      <c r="AB4" s="104" t="str">
        <f>IFERROR(__xludf.DUMMYFUNCTION(" IF (ROW()=MAX(FILTER(ROW($A4:$A1134), $A4:$A1134&lt;&gt;"""")),M4,"""")"),"")</f>
        <v/>
      </c>
      <c r="AC4" s="105" t="str">
        <f>IFERROR(__xludf.DUMMYFUNCTION(" IF (ROW()=MAX(FILTER(ROW($A4:$A1134), $A4:$A1134&lt;&gt;"""")),R4,"""")"),"")</f>
        <v/>
      </c>
    </row>
    <row r="5">
      <c r="A5" s="106">
        <f t="array" ref="A5">INDEX(TECHNICALS!A:A, ROW())</f>
        <v>45554</v>
      </c>
      <c r="B5" s="107" t="str">
        <f>IF(COUNTA(OFFSET(TECHNICALS!AD5,-4,0,5,1))&lt;5, "", AVERAGE(OFFSET(TECHNICALS!AD5,-4,0,5,1)))</f>
        <v/>
      </c>
      <c r="C5" s="108">
        <f>IF(COUNTA(OFFSET(TECHNICALS!S5,-4,0,5,1))&lt;5, "", AVERAGE(OFFSET(TECHNICALS!S5,-4,0,5,1)))</f>
        <v>544.6483919</v>
      </c>
      <c r="D5" s="109" t="str">
        <f>IF(COUNTA(OFFSET(TECHNICALS!AE5,-4,0,5,1))&lt;5, "", AVERAGE(OFFSET(TECHNICALS!AE5,-4,0,5,1)))</f>
        <v/>
      </c>
      <c r="E5" s="109" t="str">
        <f>IF(COUNTA(OFFSET(TECHNICALS!W5,-4,0,5,1))&lt;5, "", AVERAGE(OFFSET(TECHNICALS!W5,-4,0,5,1)))</f>
        <v/>
      </c>
      <c r="F5" s="110">
        <f>IF(OR(TECHNICALS!M5=0, ISBLANK(TECHNICALS!M5)), "", TECHNICALS!B5 / TECHNICALS!M5)</f>
        <v>0.9928892216</v>
      </c>
      <c r="G5" s="111">
        <f>IF(COUNTA(OFFSET(TECHNICALS!AI5,-4,0,5,1))&lt;5, "", AVERAGE(OFFSET(TECHNICALS!AI5,-4,0,5,1)))</f>
        <v>0.09061686425</v>
      </c>
      <c r="H5" s="110" t="str">
        <f t="shared" ref="H5:M5" si="8">IF(OR(ISERROR(B5),B5=""), "", IF(ABS((B5-AVERAGE(B:B))/STDEV(B:B))&gt;10, AVERAGE(H$2:H5), (B5-AVERAGE(B:B))/STDEV(B:B)))</f>
        <v/>
      </c>
      <c r="I5" s="110">
        <f t="shared" si="8"/>
        <v>0.7236948847</v>
      </c>
      <c r="J5" s="110" t="str">
        <f t="shared" si="8"/>
        <v/>
      </c>
      <c r="K5" s="110" t="str">
        <f t="shared" si="8"/>
        <v/>
      </c>
      <c r="L5" s="110">
        <f t="shared" si="8"/>
        <v>-0.6166006334</v>
      </c>
      <c r="M5" s="110">
        <f t="shared" si="8"/>
        <v>-0.2514960087</v>
      </c>
      <c r="N5" s="112" t="str">
        <f t="shared" si="3"/>
        <v/>
      </c>
      <c r="O5" s="113" t="str">
        <f t="shared" si="4"/>
        <v/>
      </c>
      <c r="P5" s="114">
        <f t="shared" si="5"/>
        <v>0.1</v>
      </c>
      <c r="Q5" s="115"/>
      <c r="R5" s="113" t="str">
        <f t="shared" si="6"/>
        <v/>
      </c>
      <c r="S5" s="114">
        <v>1.01</v>
      </c>
      <c r="T5" s="116" t="s">
        <v>150</v>
      </c>
      <c r="U5" s="117" t="str">
        <f>IFERROR(__xludf.DUMMYFUNCTION(" IF (ROW()=MAX(FILTER(ROW(A5:A1134), A5:A1134&lt;&gt;"""")),Q5,"""")"),"")</f>
        <v/>
      </c>
      <c r="V5" s="117" t="str">
        <f>IFERROR(__xludf.DUMMYFUNCTION(" IF (ROW()=MAX(FILTER(ROW($A5:$A1134), $A5:$A1134&lt;&gt;"""")),S5,"""")"),"")</f>
        <v/>
      </c>
      <c r="W5" s="117" t="str">
        <f>IFERROR(__xludf.DUMMYFUNCTION(" IF (ROW()=MAX(FILTER(ROW($A5:$A1134), $A5:$A1134&lt;&gt;"""")),H5,"""")"),"")</f>
        <v/>
      </c>
      <c r="X5" s="117" t="str">
        <f>IFERROR(__xludf.DUMMYFUNCTION(" IF (ROW()=MAX(FILTER(ROW($A5:$A1134), $A5:$A1134&lt;&gt;"""")),I5,"""")"),"")</f>
        <v/>
      </c>
      <c r="Y5" s="117" t="str">
        <f>IFERROR(__xludf.DUMMYFUNCTION(" IF (ROW()=MAX(FILTER(ROW($A5:$A1134), $A5:$A1134&lt;&gt;"""")),J5,"""")"),"")</f>
        <v/>
      </c>
      <c r="Z5" s="117" t="str">
        <f>IFERROR(__xludf.DUMMYFUNCTION(" IF (ROW()=MAX(FILTER(ROW($A5:$A1134), $A5:$A1134&lt;&gt;"""")),K5,"""")"),"")</f>
        <v/>
      </c>
      <c r="AA5" s="117" t="str">
        <f>IFERROR(__xludf.DUMMYFUNCTION(" IF (ROW()=MAX(FILTER(ROW($A5:$A1134), $A5:$A1134&lt;&gt;"""")),L5,"""")"),"")</f>
        <v/>
      </c>
      <c r="AB5" s="117" t="str">
        <f>IFERROR(__xludf.DUMMYFUNCTION(" IF (ROW()=MAX(FILTER(ROW($A5:$A1134), $A5:$A1134&lt;&gt;"""")),M5,"""")"),"")</f>
        <v/>
      </c>
      <c r="AC5" s="118" t="str">
        <f>IFERROR(__xludf.DUMMYFUNCTION(" IF (ROW()=MAX(FILTER(ROW($A5:$A1134), $A5:$A1134&lt;&gt;"""")),R5,"""")"),"")</f>
        <v/>
      </c>
    </row>
    <row r="6">
      <c r="A6" s="94">
        <f t="array" ref="A6">INDEX(TECHNICALS!A:A, ROW())</f>
        <v>45555</v>
      </c>
      <c r="B6" s="54" t="str">
        <f>IF(COUNTA(OFFSET(TECHNICALS!AD6,-4,0,5,1))&lt;5, "", AVERAGE(OFFSET(TECHNICALS!AD6,-4,0,5,1)))</f>
        <v/>
      </c>
      <c r="C6" s="95">
        <f>IF(COUNTA(OFFSET(TECHNICALS!S6,-4,0,5,1))&lt;5, "", AVERAGE(OFFSET(TECHNICALS!S6,-4,0,5,1)))</f>
        <v>671.7829135</v>
      </c>
      <c r="D6" s="96" t="str">
        <f>IF(COUNTA(OFFSET(TECHNICALS!AE6,-4,0,5,1))&lt;5, "", AVERAGE(OFFSET(TECHNICALS!AE6,-4,0,5,1)))</f>
        <v/>
      </c>
      <c r="E6" s="96" t="str">
        <f>IF(COUNTA(OFFSET(TECHNICALS!W6,-4,0,5,1))&lt;5, "", AVERAGE(OFFSET(TECHNICALS!W6,-4,0,5,1)))</f>
        <v/>
      </c>
      <c r="F6" s="97">
        <f>IF(OR(TECHNICALS!M6=0, ISBLANK(TECHNICALS!M6)), "", TECHNICALS!B6 / TECHNICALS!M6)</f>
        <v>0.9970977918</v>
      </c>
      <c r="G6" s="98">
        <f>IF(COUNTA(OFFSET(TECHNICALS!AI6,-4,0,5,1))&lt;5, "", AVERAGE(OFFSET(TECHNICALS!AI6,-4,0,5,1)))</f>
        <v>0.08947012093</v>
      </c>
      <c r="H6" s="97" t="str">
        <f t="shared" ref="H6:M6" si="9">IF(OR(ISERROR(B6),B6=""), "", IF(ABS((B6-AVERAGE(B:B))/STDEV(B:B))&gt;10, AVERAGE(H$2:H6), (B6-AVERAGE(B:B))/STDEV(B:B)))</f>
        <v/>
      </c>
      <c r="I6" s="97">
        <f t="shared" si="9"/>
        <v>0.9835891974</v>
      </c>
      <c r="J6" s="97" t="str">
        <f t="shared" si="9"/>
        <v/>
      </c>
      <c r="K6" s="97" t="str">
        <f t="shared" si="9"/>
        <v/>
      </c>
      <c r="L6" s="97">
        <f t="shared" si="9"/>
        <v>-0.2387853481</v>
      </c>
      <c r="M6" s="97">
        <f t="shared" si="9"/>
        <v>-0.2527349543</v>
      </c>
      <c r="N6" s="99" t="str">
        <f t="shared" si="3"/>
        <v/>
      </c>
      <c r="O6" s="100" t="str">
        <f t="shared" si="4"/>
        <v/>
      </c>
      <c r="P6" s="101">
        <f t="shared" si="5"/>
        <v>0</v>
      </c>
      <c r="Q6" s="102"/>
      <c r="R6" s="100" t="str">
        <f t="shared" si="6"/>
        <v/>
      </c>
      <c r="S6" s="101">
        <v>1.0</v>
      </c>
      <c r="T6" s="103" t="s">
        <v>151</v>
      </c>
      <c r="U6" s="104" t="str">
        <f>IFERROR(__xludf.DUMMYFUNCTION(" IF (ROW()=MAX(FILTER(ROW(A6:A1134), A6:A1134&lt;&gt;"""")),Q6,"""")"),"")</f>
        <v/>
      </c>
      <c r="V6" s="104" t="str">
        <f>IFERROR(__xludf.DUMMYFUNCTION(" IF (ROW()=MAX(FILTER(ROW($A6:$A1134), $A6:$A1134&lt;&gt;"""")),S6,"""")"),"")</f>
        <v/>
      </c>
      <c r="W6" s="104" t="str">
        <f>IFERROR(__xludf.DUMMYFUNCTION(" IF (ROW()=MAX(FILTER(ROW($A6:$A1134), $A6:$A1134&lt;&gt;"""")),H6,"""")"),"")</f>
        <v/>
      </c>
      <c r="X6" s="104" t="str">
        <f>IFERROR(__xludf.DUMMYFUNCTION(" IF (ROW()=MAX(FILTER(ROW($A6:$A1134), $A6:$A1134&lt;&gt;"""")),I6,"""")"),"")</f>
        <v/>
      </c>
      <c r="Y6" s="104" t="str">
        <f>IFERROR(__xludf.DUMMYFUNCTION(" IF (ROW()=MAX(FILTER(ROW($A6:$A1134), $A6:$A1134&lt;&gt;"""")),J6,"""")"),"")</f>
        <v/>
      </c>
      <c r="Z6" s="104" t="str">
        <f>IFERROR(__xludf.DUMMYFUNCTION(" IF (ROW()=MAX(FILTER(ROW($A6:$A1134), $A6:$A1134&lt;&gt;"""")),K6,"""")"),"")</f>
        <v/>
      </c>
      <c r="AA6" s="104" t="str">
        <f>IFERROR(__xludf.DUMMYFUNCTION(" IF (ROW()=MAX(FILTER(ROW($A6:$A1134), $A6:$A1134&lt;&gt;"""")),L6,"""")"),"")</f>
        <v/>
      </c>
      <c r="AB6" s="104" t="str">
        <f>IFERROR(__xludf.DUMMYFUNCTION(" IF (ROW()=MAX(FILTER(ROW($A6:$A1134), $A6:$A1134&lt;&gt;"""")),M6,"""")"),"")</f>
        <v/>
      </c>
      <c r="AC6" s="105" t="str">
        <f>IFERROR(__xludf.DUMMYFUNCTION(" IF (ROW()=MAX(FILTER(ROW($A6:$A1134), $A6:$A1134&lt;&gt;"""")),R6,"""")"),"")</f>
        <v/>
      </c>
    </row>
    <row r="7">
      <c r="A7" s="106">
        <f t="array" ref="A7">INDEX(TECHNICALS!A:A, ROW())</f>
        <v>45558</v>
      </c>
      <c r="B7" s="107" t="str">
        <f>IF(COUNTA(OFFSET(TECHNICALS!AD7,-4,0,5,1))&lt;5, "", AVERAGE(OFFSET(TECHNICALS!AD7,-4,0,5,1)))</f>
        <v/>
      </c>
      <c r="C7" s="108">
        <f>IF(COUNTA(OFFSET(TECHNICALS!S7,-4,0,5,1))&lt;5, "", AVERAGE(OFFSET(TECHNICALS!S7,-4,0,5,1)))</f>
        <v>933.1257151</v>
      </c>
      <c r="D7" s="109" t="str">
        <f>IF(COUNTA(OFFSET(TECHNICALS!AE7,-4,0,5,1))&lt;5, "", AVERAGE(OFFSET(TECHNICALS!AE7,-4,0,5,1)))</f>
        <v/>
      </c>
      <c r="E7" s="109"/>
      <c r="F7" s="110">
        <f>IF(OR(TECHNICALS!M7=0, ISBLANK(TECHNICALS!M7)), "", TECHNICALS!B7 / TECHNICALS!M7)</f>
        <v>0.9987360971</v>
      </c>
      <c r="G7" s="111">
        <f>IF(COUNTA(OFFSET(TECHNICALS!AI7,-4,0,5,1))&lt;5, "", AVERAGE(OFFSET(TECHNICALS!AI7,-4,0,5,1)))</f>
        <v>0.07603353094</v>
      </c>
      <c r="H7" s="110" t="str">
        <f t="shared" ref="H7:M7" si="10">IF(OR(ISERROR(B7),B7=""), "", IF(ABS((B7-AVERAGE(B:B))/STDEV(B:B))&gt;10, AVERAGE(H$2:H7), (B7-AVERAGE(B:B))/STDEV(B:B)))</f>
        <v/>
      </c>
      <c r="I7" s="110">
        <f t="shared" si="10"/>
        <v>1.517838329</v>
      </c>
      <c r="J7" s="110" t="str">
        <f t="shared" si="10"/>
        <v/>
      </c>
      <c r="K7" s="110" t="str">
        <f t="shared" si="10"/>
        <v/>
      </c>
      <c r="L7" s="110">
        <f t="shared" si="10"/>
        <v>-0.0917100381</v>
      </c>
      <c r="M7" s="110">
        <f t="shared" si="10"/>
        <v>-0.2672518945</v>
      </c>
      <c r="N7" s="112" t="str">
        <f t="shared" si="3"/>
        <v/>
      </c>
      <c r="O7" s="113" t="str">
        <f t="shared" si="4"/>
        <v/>
      </c>
      <c r="P7" s="114">
        <f t="shared" si="5"/>
        <v>0</v>
      </c>
      <c r="Q7" s="115"/>
      <c r="R7" s="113" t="str">
        <f t="shared" si="6"/>
        <v/>
      </c>
      <c r="S7" s="114">
        <v>1.0</v>
      </c>
      <c r="T7" s="116" t="s">
        <v>151</v>
      </c>
      <c r="U7" s="117" t="str">
        <f>IFERROR(__xludf.DUMMYFUNCTION(" IF (ROW()=MAX(FILTER(ROW(A7:A1134), A7:A1134&lt;&gt;"""")),Q7,"""")"),"")</f>
        <v/>
      </c>
      <c r="V7" s="117" t="str">
        <f>IFERROR(__xludf.DUMMYFUNCTION(" IF (ROW()=MAX(FILTER(ROW($A7:$A1134), $A7:$A1134&lt;&gt;"""")),S7,"""")"),"")</f>
        <v/>
      </c>
      <c r="W7" s="117" t="str">
        <f>IFERROR(__xludf.DUMMYFUNCTION(" IF (ROW()=MAX(FILTER(ROW($A7:$A1134), $A7:$A1134&lt;&gt;"""")),H7,"""")"),"")</f>
        <v/>
      </c>
      <c r="X7" s="117" t="str">
        <f>IFERROR(__xludf.DUMMYFUNCTION(" IF (ROW()=MAX(FILTER(ROW($A7:$A1134), $A7:$A1134&lt;&gt;"""")),I7,"""")"),"")</f>
        <v/>
      </c>
      <c r="Y7" s="117" t="str">
        <f>IFERROR(__xludf.DUMMYFUNCTION(" IF (ROW()=MAX(FILTER(ROW($A7:$A1134), $A7:$A1134&lt;&gt;"""")),J7,"""")"),"")</f>
        <v/>
      </c>
      <c r="Z7" s="117" t="str">
        <f>IFERROR(__xludf.DUMMYFUNCTION(" IF (ROW()=MAX(FILTER(ROW($A7:$A1134), $A7:$A1134&lt;&gt;"""")),K7,"""")"),"")</f>
        <v/>
      </c>
      <c r="AA7" s="117" t="str">
        <f>IFERROR(__xludf.DUMMYFUNCTION(" IF (ROW()=MAX(FILTER(ROW($A7:$A1134), $A7:$A1134&lt;&gt;"""")),L7,"""")"),"")</f>
        <v/>
      </c>
      <c r="AB7" s="117" t="str">
        <f>IFERROR(__xludf.DUMMYFUNCTION(" IF (ROW()=MAX(FILTER(ROW($A7:$A1134), $A7:$A1134&lt;&gt;"""")),M7,"""")"),"")</f>
        <v/>
      </c>
      <c r="AC7" s="118" t="str">
        <f>IFERROR(__xludf.DUMMYFUNCTION(" IF (ROW()=MAX(FILTER(ROW($A7:$A1134), $A7:$A1134&lt;&gt;"""")),R7,"""")"),"")</f>
        <v/>
      </c>
    </row>
    <row r="8">
      <c r="A8" s="94">
        <f t="array" ref="A8">INDEX(TECHNICALS!A:A, ROW())</f>
        <v>45559</v>
      </c>
      <c r="B8" s="54" t="str">
        <f>IF(COUNTA(OFFSET(TECHNICALS!AD8,-4,0,5,1))&lt;5, "", AVERAGE(OFFSET(TECHNICALS!AD8,-4,0,5,1)))</f>
        <v/>
      </c>
      <c r="C8" s="95">
        <f>IF(COUNTA(OFFSET(TECHNICALS!S8,-4,0,5,1))&lt;5, "", AVERAGE(OFFSET(TECHNICALS!S8,-4,0,5,1)))</f>
        <v>1125.763799</v>
      </c>
      <c r="D8" s="96" t="str">
        <f>IF(COUNTA(OFFSET(TECHNICALS!AE8,-4,0,5,1))&lt;5, "", AVERAGE(OFFSET(TECHNICALS!AE8,-4,0,5,1)))</f>
        <v/>
      </c>
      <c r="E8" s="96">
        <f>IF(COUNTA(OFFSET(TECHNICALS!W8,-4,0,5,1))&lt;5, "", AVERAGE(OFFSET(TECHNICALS!W8,-4,0,5,1)))</f>
        <v>141.7466667</v>
      </c>
      <c r="F8" s="97">
        <f>IF(OR(TECHNICALS!M8=0, ISBLANK(TECHNICALS!M8)), "", TECHNICALS!B8 / TECHNICALS!M8)</f>
        <v>0.9964141641</v>
      </c>
      <c r="G8" s="98">
        <f>IF(COUNTA(OFFSET(TECHNICALS!AI8,-4,0,5,1))&lt;5, "", AVERAGE(OFFSET(TECHNICALS!AI8,-4,0,5,1)))</f>
        <v>0.08801819273</v>
      </c>
      <c r="H8" s="97" t="str">
        <f t="shared" ref="H8:M8" si="11">IF(OR(ISERROR(B8),B8=""), "", IF(ABS((B8-AVERAGE(B:B))/STDEV(B:B))&gt;10, AVERAGE(H$2:H8), (B8-AVERAGE(B:B))/STDEV(B:B)))</f>
        <v/>
      </c>
      <c r="I8" s="97">
        <f t="shared" si="11"/>
        <v>1.911638077</v>
      </c>
      <c r="J8" s="97" t="str">
        <f t="shared" si="11"/>
        <v/>
      </c>
      <c r="K8" s="97">
        <f t="shared" si="11"/>
        <v>-2.027011889</v>
      </c>
      <c r="L8" s="97">
        <f t="shared" si="11"/>
        <v>-0.3001565495</v>
      </c>
      <c r="M8" s="97">
        <f t="shared" si="11"/>
        <v>-0.2543036228</v>
      </c>
      <c r="N8" s="99" t="str">
        <f t="shared" si="3"/>
        <v/>
      </c>
      <c r="O8" s="100" t="str">
        <f t="shared" si="4"/>
        <v/>
      </c>
      <c r="P8" s="101">
        <f t="shared" si="5"/>
        <v>0</v>
      </c>
      <c r="Q8" s="102"/>
      <c r="R8" s="100" t="str">
        <f t="shared" si="6"/>
        <v/>
      </c>
      <c r="S8" s="101">
        <v>1.0</v>
      </c>
      <c r="T8" s="103" t="s">
        <v>151</v>
      </c>
      <c r="U8" s="104" t="str">
        <f>IFERROR(__xludf.DUMMYFUNCTION(" IF (ROW()=MAX(FILTER(ROW(A8:A1134), A8:A1134&lt;&gt;"""")),Q8,"""")"),"")</f>
        <v/>
      </c>
      <c r="V8" s="104" t="str">
        <f>IFERROR(__xludf.DUMMYFUNCTION(" IF (ROW()=MAX(FILTER(ROW($A8:$A1134), $A8:$A1134&lt;&gt;"""")),S8,"""")"),"")</f>
        <v/>
      </c>
      <c r="W8" s="104" t="str">
        <f>IFERROR(__xludf.DUMMYFUNCTION(" IF (ROW()=MAX(FILTER(ROW($A8:$A1134), $A8:$A1134&lt;&gt;"""")),H8,"""")"),"")</f>
        <v/>
      </c>
      <c r="X8" s="104" t="str">
        <f>IFERROR(__xludf.DUMMYFUNCTION(" IF (ROW()=MAX(FILTER(ROW($A8:$A1134), $A8:$A1134&lt;&gt;"""")),I8,"""")"),"")</f>
        <v/>
      </c>
      <c r="Y8" s="104" t="str">
        <f>IFERROR(__xludf.DUMMYFUNCTION(" IF (ROW()=MAX(FILTER(ROW($A8:$A1134), $A8:$A1134&lt;&gt;"""")),J8,"""")"),"")</f>
        <v/>
      </c>
      <c r="Z8" s="104" t="str">
        <f>IFERROR(__xludf.DUMMYFUNCTION(" IF (ROW()=MAX(FILTER(ROW($A8:$A1134), $A8:$A1134&lt;&gt;"""")),K8,"""")"),"")</f>
        <v/>
      </c>
      <c r="AA8" s="104" t="str">
        <f>IFERROR(__xludf.DUMMYFUNCTION(" IF (ROW()=MAX(FILTER(ROW($A8:$A1134), $A8:$A1134&lt;&gt;"""")),L8,"""")"),"")</f>
        <v/>
      </c>
      <c r="AB8" s="104" t="str">
        <f>IFERROR(__xludf.DUMMYFUNCTION(" IF (ROW()=MAX(FILTER(ROW($A8:$A1134), $A8:$A1134&lt;&gt;"""")),M8,"""")"),"")</f>
        <v/>
      </c>
      <c r="AC8" s="105" t="str">
        <f>IFERROR(__xludf.DUMMYFUNCTION(" IF (ROW()=MAX(FILTER(ROW($A8:$A1134), $A8:$A1134&lt;&gt;"""")),R8,"""")"),"")</f>
        <v/>
      </c>
    </row>
    <row r="9">
      <c r="A9" s="106">
        <f t="array" ref="A9">INDEX(TECHNICALS!A:A, ROW())</f>
        <v>45560</v>
      </c>
      <c r="B9" s="107" t="str">
        <f>IF(COUNTA(OFFSET(TECHNICALS!AD9,-4,0,5,1))&lt;5, "", AVERAGE(OFFSET(TECHNICALS!AD9,-4,0,5,1)))</f>
        <v/>
      </c>
      <c r="C9" s="108">
        <f>IF(COUNTA(OFFSET(TECHNICALS!S9,-4,0,5,1))&lt;5, "", AVERAGE(OFFSET(TECHNICALS!S9,-4,0,5,1)))</f>
        <v>1262.410004</v>
      </c>
      <c r="D9" s="109" t="str">
        <f>IF(COUNTA(OFFSET(TECHNICALS!AE9,-4,0,5,1))&lt;5, "", AVERAGE(OFFSET(TECHNICALS!AE9,-4,0,5,1)))</f>
        <v/>
      </c>
      <c r="E9" s="109">
        <f>IF(COUNTA(OFFSET(TECHNICALS!W9,-4,0,5,1))&lt;5, "", AVERAGE(OFFSET(TECHNICALS!W9,-4,0,5,1)))</f>
        <v>130.8266667</v>
      </c>
      <c r="F9" s="110">
        <f>IF(OR(TECHNICALS!M9=0, ISBLANK(TECHNICALS!M9)), "", TECHNICALS!B9 / TECHNICALS!M9)</f>
        <v>1.006260672</v>
      </c>
      <c r="G9" s="111">
        <f>IF(COUNTA(OFFSET(TECHNICALS!AI9,-4,0,5,1))&lt;5, "", AVERAGE(OFFSET(TECHNICALS!AI9,-4,0,5,1)))</f>
        <v>0.1016998493</v>
      </c>
      <c r="H9" s="110" t="str">
        <f t="shared" ref="H9:M9" si="12">IF(OR(ISERROR(B9),B9=""), "", IF(ABS((B9-AVERAGE(B:B))/STDEV(B:B))&gt;10, AVERAGE(H$2:H9), (B9-AVERAGE(B:B))/STDEV(B:B)))</f>
        <v/>
      </c>
      <c r="I9" s="110">
        <f t="shared" si="12"/>
        <v>2.190976616</v>
      </c>
      <c r="J9" s="110" t="str">
        <f t="shared" si="12"/>
        <v/>
      </c>
      <c r="K9" s="110">
        <f t="shared" si="12"/>
        <v>-2.156826394</v>
      </c>
      <c r="L9" s="110">
        <f t="shared" si="12"/>
        <v>0.5837923559</v>
      </c>
      <c r="M9" s="110">
        <f t="shared" si="12"/>
        <v>-0.2395219117</v>
      </c>
      <c r="N9" s="112" t="str">
        <f t="shared" si="3"/>
        <v/>
      </c>
      <c r="O9" s="113" t="str">
        <f t="shared" si="4"/>
        <v/>
      </c>
      <c r="P9" s="114">
        <f t="shared" si="5"/>
        <v>0</v>
      </c>
      <c r="Q9" s="115"/>
      <c r="R9" s="113" t="str">
        <f t="shared" si="6"/>
        <v/>
      </c>
      <c r="S9" s="114">
        <v>1.0</v>
      </c>
      <c r="T9" s="116" t="s">
        <v>151</v>
      </c>
      <c r="U9" s="117" t="str">
        <f>IFERROR(__xludf.DUMMYFUNCTION(" IF (ROW()=MAX(FILTER(ROW(A9:A1134), A9:A1134&lt;&gt;"""")),Q9,"""")"),"")</f>
        <v/>
      </c>
      <c r="V9" s="117" t="str">
        <f>IFERROR(__xludf.DUMMYFUNCTION(" IF (ROW()=MAX(FILTER(ROW($A9:$A1134), $A9:$A1134&lt;&gt;"""")),S9,"""")"),"")</f>
        <v/>
      </c>
      <c r="W9" s="117" t="str">
        <f>IFERROR(__xludf.DUMMYFUNCTION(" IF (ROW()=MAX(FILTER(ROW($A9:$A1134), $A9:$A1134&lt;&gt;"""")),H9,"""")"),"")</f>
        <v/>
      </c>
      <c r="X9" s="117" t="str">
        <f>IFERROR(__xludf.DUMMYFUNCTION(" IF (ROW()=MAX(FILTER(ROW($A9:$A1134), $A9:$A1134&lt;&gt;"""")),I9,"""")"),"")</f>
        <v/>
      </c>
      <c r="Y9" s="117" t="str">
        <f>IFERROR(__xludf.DUMMYFUNCTION(" IF (ROW()=MAX(FILTER(ROW($A9:$A1134), $A9:$A1134&lt;&gt;"""")),J9,"""")"),"")</f>
        <v/>
      </c>
      <c r="Z9" s="117" t="str">
        <f>IFERROR(__xludf.DUMMYFUNCTION(" IF (ROW()=MAX(FILTER(ROW($A9:$A1134), $A9:$A1134&lt;&gt;"""")),K9,"""")"),"")</f>
        <v/>
      </c>
      <c r="AA9" s="117" t="str">
        <f>IFERROR(__xludf.DUMMYFUNCTION(" IF (ROW()=MAX(FILTER(ROW($A9:$A1134), $A9:$A1134&lt;&gt;"""")),L9,"""")"),"")</f>
        <v/>
      </c>
      <c r="AB9" s="117" t="str">
        <f>IFERROR(__xludf.DUMMYFUNCTION(" IF (ROW()=MAX(FILTER(ROW($A9:$A1134), $A9:$A1134&lt;&gt;"""")),M9,"""")"),"")</f>
        <v/>
      </c>
      <c r="AC9" s="118" t="str">
        <f>IFERROR(__xludf.DUMMYFUNCTION(" IF (ROW()=MAX(FILTER(ROW($A9:$A1134), $A9:$A1134&lt;&gt;"""")),R9,"""")"),"")</f>
        <v/>
      </c>
    </row>
    <row r="10">
      <c r="A10" s="94">
        <f t="array" ref="A10">INDEX(TECHNICALS!A:A, ROW())</f>
        <v>45561</v>
      </c>
      <c r="B10" s="54" t="str">
        <f>IF(COUNTA(OFFSET(TECHNICALS!AD10,-4,0,5,1))&lt;5, "", AVERAGE(OFFSET(TECHNICALS!AD10,-4,0,5,1)))</f>
        <v/>
      </c>
      <c r="C10" s="95">
        <f>IF(COUNTA(OFFSET(TECHNICALS!S10,-4,0,5,1))&lt;5, "", AVERAGE(OFFSET(TECHNICALS!S10,-4,0,5,1)))</f>
        <v>1355.385692</v>
      </c>
      <c r="D10" s="96" t="str">
        <f>IF(COUNTA(OFFSET(TECHNICALS!AE10,-4,0,5,1))&lt;5, "", AVERAGE(OFFSET(TECHNICALS!AE10,-4,0,5,1)))</f>
        <v/>
      </c>
      <c r="E10" s="96">
        <f>IF(COUNTA(OFFSET(TECHNICALS!W10,-4,0,5,1))&lt;5, "", AVERAGE(OFFSET(TECHNICALS!W10,-4,0,5,1)))</f>
        <v>154.44</v>
      </c>
      <c r="F10" s="97">
        <f>IF(OR(TECHNICALS!M10=0, ISBLANK(TECHNICALS!M10)), "", TECHNICALS!B10 / TECHNICALS!M10)</f>
        <v>0.9768849752</v>
      </c>
      <c r="G10" s="98">
        <f>IF(COUNTA(OFFSET(TECHNICALS!AI10,-4,0,5,1))&lt;5, "", AVERAGE(OFFSET(TECHNICALS!AI10,-4,0,5,1)))</f>
        <v>0.1290248425</v>
      </c>
      <c r="H10" s="97" t="str">
        <f t="shared" ref="H10:M10" si="13">IF(OR(ISERROR(B10),B10=""), "", IF(ABS((B10-AVERAGE(B:B))/STDEV(B:B))&gt;10, AVERAGE(H$2:H10), (B10-AVERAGE(B:B))/STDEV(B:B)))</f>
        <v/>
      </c>
      <c r="I10" s="97">
        <f t="shared" si="13"/>
        <v>2.381041848</v>
      </c>
      <c r="J10" s="97" t="str">
        <f t="shared" si="13"/>
        <v/>
      </c>
      <c r="K10" s="97">
        <f t="shared" si="13"/>
        <v>-1.876116397</v>
      </c>
      <c r="L10" s="97">
        <f t="shared" si="13"/>
        <v>-2.053347211</v>
      </c>
      <c r="M10" s="97">
        <f t="shared" si="13"/>
        <v>-0.2099998907</v>
      </c>
      <c r="N10" s="99" t="str">
        <f t="shared" si="3"/>
        <v/>
      </c>
      <c r="O10" s="100" t="str">
        <f t="shared" si="4"/>
        <v/>
      </c>
      <c r="P10" s="101">
        <f t="shared" si="5"/>
        <v>0</v>
      </c>
      <c r="Q10" s="102"/>
      <c r="R10" s="100" t="str">
        <f t="shared" si="6"/>
        <v/>
      </c>
      <c r="S10" s="101">
        <v>1.0</v>
      </c>
      <c r="T10" s="103" t="s">
        <v>151</v>
      </c>
      <c r="U10" s="104" t="str">
        <f>IFERROR(__xludf.DUMMYFUNCTION(" IF (ROW()=MAX(FILTER(ROW(A10:A1134), A10:A1134&lt;&gt;"""")),Q10,"""")"),"")</f>
        <v/>
      </c>
      <c r="V10" s="104" t="str">
        <f>IFERROR(__xludf.DUMMYFUNCTION(" IF (ROW()=MAX(FILTER(ROW($A10:$A1134), $A10:$A1134&lt;&gt;"""")),S10,"""")"),"")</f>
        <v/>
      </c>
      <c r="W10" s="104" t="str">
        <f>IFERROR(__xludf.DUMMYFUNCTION(" IF (ROW()=MAX(FILTER(ROW($A10:$A1134), $A10:$A1134&lt;&gt;"""")),H10,"""")"),"")</f>
        <v/>
      </c>
      <c r="X10" s="104" t="str">
        <f>IFERROR(__xludf.DUMMYFUNCTION(" IF (ROW()=MAX(FILTER(ROW($A10:$A1134), $A10:$A1134&lt;&gt;"""")),I10,"""")"),"")</f>
        <v/>
      </c>
      <c r="Y10" s="104" t="str">
        <f>IFERROR(__xludf.DUMMYFUNCTION(" IF (ROW()=MAX(FILTER(ROW($A10:$A1134), $A10:$A1134&lt;&gt;"""")),J10,"""")"),"")</f>
        <v/>
      </c>
      <c r="Z10" s="104" t="str">
        <f>IFERROR(__xludf.DUMMYFUNCTION(" IF (ROW()=MAX(FILTER(ROW($A10:$A1134), $A10:$A1134&lt;&gt;"""")),K10,"""")"),"")</f>
        <v/>
      </c>
      <c r="AA10" s="104" t="str">
        <f>IFERROR(__xludf.DUMMYFUNCTION(" IF (ROW()=MAX(FILTER(ROW($A10:$A1134), $A10:$A1134&lt;&gt;"""")),L10,"""")"),"")</f>
        <v/>
      </c>
      <c r="AB10" s="104" t="str">
        <f>IFERROR(__xludf.DUMMYFUNCTION(" IF (ROW()=MAX(FILTER(ROW($A10:$A1134), $A10:$A1134&lt;&gt;"""")),M10,"""")"),"")</f>
        <v/>
      </c>
      <c r="AC10" s="105" t="str">
        <f>IFERROR(__xludf.DUMMYFUNCTION(" IF (ROW()=MAX(FILTER(ROW($A10:$A1134), $A10:$A1134&lt;&gt;"""")),R10,"""")"),"")</f>
        <v/>
      </c>
    </row>
    <row r="11">
      <c r="A11" s="106">
        <f t="array" ref="A11">INDEX(TECHNICALS!A:A, ROW())</f>
        <v>45562</v>
      </c>
      <c r="B11" s="107" t="str">
        <f>IF(COUNTA(OFFSET(TECHNICALS!AD11,-4,0,5,1))&lt;5, "", AVERAGE(OFFSET(TECHNICALS!AD11,-4,0,5,1)))</f>
        <v/>
      </c>
      <c r="C11" s="108">
        <f>IF(COUNTA(OFFSET(TECHNICALS!S11,-4,0,5,1))&lt;5, "", AVERAGE(OFFSET(TECHNICALS!S11,-4,0,5,1)))</f>
        <v>1417.075639</v>
      </c>
      <c r="D11" s="109" t="str">
        <f>IF(COUNTA(OFFSET(TECHNICALS!AE11,-4,0,5,1))&lt;5, "", AVERAGE(OFFSET(TECHNICALS!AE11,-4,0,5,1)))</f>
        <v/>
      </c>
      <c r="E11" s="109">
        <f>IF(COUNTA(OFFSET(TECHNICALS!W11,-4,0,5,1))&lt;5, "", AVERAGE(OFFSET(TECHNICALS!W11,-4,0,5,1)))</f>
        <v>210.1733333</v>
      </c>
      <c r="F11" s="110">
        <f>IF(OR(TECHNICALS!M11=0, ISBLANK(TECHNICALS!M11)), "", TECHNICALS!B11 / TECHNICALS!M11)</f>
        <v>1.011632156</v>
      </c>
      <c r="G11" s="111">
        <f>IF(COUNTA(OFFSET(TECHNICALS!AI11,-4,0,5,1))&lt;5, "", AVERAGE(OFFSET(TECHNICALS!AI11,-4,0,5,1)))</f>
        <v>0.1319853211</v>
      </c>
      <c r="H11" s="110" t="str">
        <f t="shared" ref="H11:M11" si="14">IF(OR(ISERROR(B11),B11=""), "", IF(ABS((B11-AVERAGE(B:B))/STDEV(B:B))&gt;10, AVERAGE(H$2:H11), (B11-AVERAGE(B:B))/STDEV(B:B)))</f>
        <v/>
      </c>
      <c r="I11" s="110">
        <f t="shared" si="14"/>
        <v>2.507151312</v>
      </c>
      <c r="J11" s="110" t="str">
        <f t="shared" si="14"/>
        <v/>
      </c>
      <c r="K11" s="110">
        <f t="shared" si="14"/>
        <v>-1.213571063</v>
      </c>
      <c r="L11" s="110">
        <f t="shared" si="14"/>
        <v>1.066005735</v>
      </c>
      <c r="M11" s="110">
        <f t="shared" si="14"/>
        <v>-0.2068013789</v>
      </c>
      <c r="N11" s="112" t="str">
        <f t="shared" si="3"/>
        <v/>
      </c>
      <c r="O11" s="113" t="str">
        <f t="shared" si="4"/>
        <v/>
      </c>
      <c r="P11" s="114">
        <f t="shared" si="5"/>
        <v>0</v>
      </c>
      <c r="Q11" s="115"/>
      <c r="R11" s="113" t="str">
        <f t="shared" si="6"/>
        <v/>
      </c>
      <c r="S11" s="114">
        <v>1.0</v>
      </c>
      <c r="T11" s="116" t="s">
        <v>151</v>
      </c>
      <c r="U11" s="117" t="str">
        <f>IFERROR(__xludf.DUMMYFUNCTION(" IF (ROW()=MAX(FILTER(ROW(A11:A1134), A11:A1134&lt;&gt;"""")),Q11,"""")"),"")</f>
        <v/>
      </c>
      <c r="V11" s="117" t="str">
        <f>IFERROR(__xludf.DUMMYFUNCTION(" IF (ROW()=MAX(FILTER(ROW($A11:$A1134), $A11:$A1134&lt;&gt;"""")),S11,"""")"),"")</f>
        <v/>
      </c>
      <c r="W11" s="117" t="str">
        <f>IFERROR(__xludf.DUMMYFUNCTION(" IF (ROW()=MAX(FILTER(ROW($A11:$A1134), $A11:$A1134&lt;&gt;"""")),H11,"""")"),"")</f>
        <v/>
      </c>
      <c r="X11" s="117" t="str">
        <f>IFERROR(__xludf.DUMMYFUNCTION(" IF (ROW()=MAX(FILTER(ROW($A11:$A1134), $A11:$A1134&lt;&gt;"""")),I11,"""")"),"")</f>
        <v/>
      </c>
      <c r="Y11" s="117" t="str">
        <f>IFERROR(__xludf.DUMMYFUNCTION(" IF (ROW()=MAX(FILTER(ROW($A11:$A1134), $A11:$A1134&lt;&gt;"""")),J11,"""")"),"")</f>
        <v/>
      </c>
      <c r="Z11" s="117" t="str">
        <f>IFERROR(__xludf.DUMMYFUNCTION(" IF (ROW()=MAX(FILTER(ROW($A11:$A1134), $A11:$A1134&lt;&gt;"""")),K11,"""")"),"")</f>
        <v/>
      </c>
      <c r="AA11" s="117" t="str">
        <f>IFERROR(__xludf.DUMMYFUNCTION(" IF (ROW()=MAX(FILTER(ROW($A11:$A1134), $A11:$A1134&lt;&gt;"""")),L11,"""")"),"")</f>
        <v/>
      </c>
      <c r="AB11" s="117" t="str">
        <f>IFERROR(__xludf.DUMMYFUNCTION(" IF (ROW()=MAX(FILTER(ROW($A11:$A1134), $A11:$A1134&lt;&gt;"""")),M11,"""")"),"")</f>
        <v/>
      </c>
      <c r="AC11" s="118" t="str">
        <f>IFERROR(__xludf.DUMMYFUNCTION(" IF (ROW()=MAX(FILTER(ROW($A11:$A1134), $A11:$A1134&lt;&gt;"""")),R11,"""")"),"")</f>
        <v/>
      </c>
    </row>
    <row r="12">
      <c r="A12" s="94">
        <f t="array" ref="A12">INDEX(TECHNICALS!A:A, ROW())</f>
        <v>45565</v>
      </c>
      <c r="B12" s="54" t="str">
        <f>IF(COUNTA(OFFSET(TECHNICALS!AD12,-4,0,5,1))&lt;5, "", AVERAGE(OFFSET(TECHNICALS!AD12,-4,0,5,1)))</f>
        <v/>
      </c>
      <c r="C12" s="95">
        <f>IF(COUNTA(OFFSET(TECHNICALS!S12,-4,0,5,1))&lt;5, "", AVERAGE(OFFSET(TECHNICALS!S12,-4,0,5,1)))</f>
        <v>1448.828439</v>
      </c>
      <c r="D12" s="96" t="str">
        <f>IF(COUNTA(OFFSET(TECHNICALS!AE12,-4,0,5,1))&lt;5, "", AVERAGE(OFFSET(TECHNICALS!AE12,-4,0,5,1)))</f>
        <v/>
      </c>
      <c r="E12" s="96">
        <f>IF(COUNTA(OFFSET(TECHNICALS!W12,-4,0,5,1))&lt;5, "", AVERAGE(OFFSET(TECHNICALS!W12,-4,0,5,1)))</f>
        <v>247.36</v>
      </c>
      <c r="F12" s="97">
        <f>IF(OR(TECHNICALS!M12=0, ISBLANK(TECHNICALS!M12)), "", TECHNICALS!B12 / TECHNICALS!M12)</f>
        <v>0.9814606742</v>
      </c>
      <c r="G12" s="98">
        <f>IF(COUNTA(OFFSET(TECHNICALS!AI12,-4,0,5,1))&lt;5, "", AVERAGE(OFFSET(TECHNICALS!AI12,-4,0,5,1)))</f>
        <v>0.1410482091</v>
      </c>
      <c r="H12" s="97" t="str">
        <f t="shared" ref="H12:M12" si="15">IF(OR(ISERROR(B12),B12=""), "", IF(ABS((B12-AVERAGE(B:B))/STDEV(B:B))&gt;10, AVERAGE(H$2:H12), (B12-AVERAGE(B:B))/STDEV(B:B)))</f>
        <v/>
      </c>
      <c r="I12" s="97">
        <f t="shared" si="15"/>
        <v>2.572061865</v>
      </c>
      <c r="J12" s="97" t="str">
        <f t="shared" si="15"/>
        <v/>
      </c>
      <c r="K12" s="97">
        <f t="shared" si="15"/>
        <v>-0.7715043315</v>
      </c>
      <c r="L12" s="97">
        <f t="shared" si="15"/>
        <v>-1.642573743</v>
      </c>
      <c r="M12" s="97">
        <f t="shared" si="15"/>
        <v>-0.1970098021</v>
      </c>
      <c r="N12" s="99" t="str">
        <f t="shared" si="3"/>
        <v/>
      </c>
      <c r="O12" s="100" t="str">
        <f t="shared" si="4"/>
        <v/>
      </c>
      <c r="P12" s="101">
        <f t="shared" si="5"/>
        <v>0</v>
      </c>
      <c r="Q12" s="102"/>
      <c r="R12" s="100" t="str">
        <f t="shared" si="6"/>
        <v/>
      </c>
      <c r="S12" s="101">
        <v>1.0</v>
      </c>
      <c r="T12" s="103" t="s">
        <v>151</v>
      </c>
      <c r="U12" s="104" t="str">
        <f>IFERROR(__xludf.DUMMYFUNCTION(" IF (ROW()=MAX(FILTER(ROW(A12:A1134), A12:A1134&lt;&gt;"""")),Q12,"""")"),"")</f>
        <v/>
      </c>
      <c r="V12" s="104" t="str">
        <f>IFERROR(__xludf.DUMMYFUNCTION(" IF (ROW()=MAX(FILTER(ROW($A12:$A1134), $A12:$A1134&lt;&gt;"""")),S12,"""")"),"")</f>
        <v/>
      </c>
      <c r="W12" s="104" t="str">
        <f>IFERROR(__xludf.DUMMYFUNCTION(" IF (ROW()=MAX(FILTER(ROW($A12:$A1134), $A12:$A1134&lt;&gt;"""")),H12,"""")"),"")</f>
        <v/>
      </c>
      <c r="X12" s="104" t="str">
        <f>IFERROR(__xludf.DUMMYFUNCTION(" IF (ROW()=MAX(FILTER(ROW($A12:$A1134), $A12:$A1134&lt;&gt;"""")),I12,"""")"),"")</f>
        <v/>
      </c>
      <c r="Y12" s="104" t="str">
        <f>IFERROR(__xludf.DUMMYFUNCTION(" IF (ROW()=MAX(FILTER(ROW($A12:$A1134), $A12:$A1134&lt;&gt;"""")),J12,"""")"),"")</f>
        <v/>
      </c>
      <c r="Z12" s="104" t="str">
        <f>IFERROR(__xludf.DUMMYFUNCTION(" IF (ROW()=MAX(FILTER(ROW($A12:$A1134), $A12:$A1134&lt;&gt;"""")),K12,"""")"),"")</f>
        <v/>
      </c>
      <c r="AA12" s="104" t="str">
        <f>IFERROR(__xludf.DUMMYFUNCTION(" IF (ROW()=MAX(FILTER(ROW($A12:$A1134), $A12:$A1134&lt;&gt;"""")),L12,"""")"),"")</f>
        <v/>
      </c>
      <c r="AB12" s="104" t="str">
        <f>IFERROR(__xludf.DUMMYFUNCTION(" IF (ROW()=MAX(FILTER(ROW($A12:$A1134), $A12:$A1134&lt;&gt;"""")),M12,"""")"),"")</f>
        <v/>
      </c>
      <c r="AC12" s="105" t="str">
        <f>IFERROR(__xludf.DUMMYFUNCTION(" IF (ROW()=MAX(FILTER(ROW($A12:$A1134), $A12:$A1134&lt;&gt;"""")),R12,"""")"),"")</f>
        <v/>
      </c>
    </row>
    <row r="13">
      <c r="A13" s="106">
        <f t="array" ref="A13">INDEX(TECHNICALS!A:A, ROW())</f>
        <v>45566</v>
      </c>
      <c r="B13" s="107" t="str">
        <f>IF(COUNTA(OFFSET(TECHNICALS!AD13,-4,0,5,1))&lt;5, "", AVERAGE(OFFSET(TECHNICALS!AD13,-4,0,5,1)))</f>
        <v/>
      </c>
      <c r="C13" s="108">
        <f>IF(COUNTA(OFFSET(TECHNICALS!S13,-4,0,5,1))&lt;5, "", AVERAGE(OFFSET(TECHNICALS!S13,-4,0,5,1)))</f>
        <v>1455.902816</v>
      </c>
      <c r="D13" s="109" t="str">
        <f>IF(COUNTA(OFFSET(TECHNICALS!AE13,-4,0,5,1))&lt;5, "", AVERAGE(OFFSET(TECHNICALS!AE13,-4,0,5,1)))</f>
        <v/>
      </c>
      <c r="E13" s="109">
        <f>IF(COUNTA(OFFSET(TECHNICALS!W13,-4,0,5,1))&lt;5, "", AVERAGE(OFFSET(TECHNICALS!W13,-4,0,5,1)))</f>
        <v>290.2</v>
      </c>
      <c r="F13" s="110">
        <f>IF(OR(TECHNICALS!M13=0, ISBLANK(TECHNICALS!M13)), "", TECHNICALS!B13 / TECHNICALS!M13)</f>
        <v>0.9836255057</v>
      </c>
      <c r="G13" s="111">
        <f>IF(COUNTA(OFFSET(TECHNICALS!AI13,-4,0,5,1))&lt;5, "", AVERAGE(OFFSET(TECHNICALS!AI13,-4,0,5,1)))</f>
        <v>0.143210042</v>
      </c>
      <c r="H13" s="110" t="str">
        <f t="shared" ref="H13:M13" si="16">IF(OR(ISERROR(B13),B13=""), "", IF(ABS((B13-AVERAGE(B:B))/STDEV(B:B))&gt;10, AVERAGE(H$2:H13), (B13-AVERAGE(B:B))/STDEV(B:B)))</f>
        <v/>
      </c>
      <c r="I13" s="110">
        <f t="shared" si="16"/>
        <v>2.586523636</v>
      </c>
      <c r="J13" s="110" t="str">
        <f t="shared" si="16"/>
        <v/>
      </c>
      <c r="K13" s="110">
        <f t="shared" si="16"/>
        <v>-0.2622320449</v>
      </c>
      <c r="L13" s="110">
        <f t="shared" si="16"/>
        <v>-1.448230678</v>
      </c>
      <c r="M13" s="110">
        <f t="shared" si="16"/>
        <v>-0.1946741501</v>
      </c>
      <c r="N13" s="112" t="str">
        <f t="shared" si="3"/>
        <v/>
      </c>
      <c r="O13" s="113" t="str">
        <f t="shared" si="4"/>
        <v/>
      </c>
      <c r="P13" s="114">
        <f t="shared" si="5"/>
        <v>0</v>
      </c>
      <c r="Q13" s="115"/>
      <c r="R13" s="113" t="str">
        <f t="shared" si="6"/>
        <v/>
      </c>
      <c r="S13" s="114">
        <v>1.0</v>
      </c>
      <c r="T13" s="116" t="s">
        <v>151</v>
      </c>
      <c r="U13" s="117" t="str">
        <f>IFERROR(__xludf.DUMMYFUNCTION(" IF (ROW()=MAX(FILTER(ROW(A13:A1134), A13:A1134&lt;&gt;"""")),Q13,"""")"),"")</f>
        <v/>
      </c>
      <c r="V13" s="117" t="str">
        <f>IFERROR(__xludf.DUMMYFUNCTION(" IF (ROW()=MAX(FILTER(ROW($A13:$A1134), $A13:$A1134&lt;&gt;"""")),S13,"""")"),"")</f>
        <v/>
      </c>
      <c r="W13" s="117" t="str">
        <f>IFERROR(__xludf.DUMMYFUNCTION(" IF (ROW()=MAX(FILTER(ROW($A13:$A1134), $A13:$A1134&lt;&gt;"""")),H13,"""")"),"")</f>
        <v/>
      </c>
      <c r="X13" s="117" t="str">
        <f>IFERROR(__xludf.DUMMYFUNCTION(" IF (ROW()=MAX(FILTER(ROW($A13:$A1134), $A13:$A1134&lt;&gt;"""")),I13,"""")"),"")</f>
        <v/>
      </c>
      <c r="Y13" s="117" t="str">
        <f>IFERROR(__xludf.DUMMYFUNCTION(" IF (ROW()=MAX(FILTER(ROW($A13:$A1134), $A13:$A1134&lt;&gt;"""")),J13,"""")"),"")</f>
        <v/>
      </c>
      <c r="Z13" s="117" t="str">
        <f>IFERROR(__xludf.DUMMYFUNCTION(" IF (ROW()=MAX(FILTER(ROW($A13:$A1134), $A13:$A1134&lt;&gt;"""")),K13,"""")"),"")</f>
        <v/>
      </c>
      <c r="AA13" s="117" t="str">
        <f>IFERROR(__xludf.DUMMYFUNCTION(" IF (ROW()=MAX(FILTER(ROW($A13:$A1134), $A13:$A1134&lt;&gt;"""")),L13,"""")"),"")</f>
        <v/>
      </c>
      <c r="AB13" s="117" t="str">
        <f>IFERROR(__xludf.DUMMYFUNCTION(" IF (ROW()=MAX(FILTER(ROW($A13:$A1134), $A13:$A1134&lt;&gt;"""")),M13,"""")"),"")</f>
        <v/>
      </c>
      <c r="AC13" s="118" t="str">
        <f>IFERROR(__xludf.DUMMYFUNCTION(" IF (ROW()=MAX(FILTER(ROW($A13:$A1134), $A13:$A1134&lt;&gt;"""")),R13,"""")"),"")</f>
        <v/>
      </c>
    </row>
    <row r="14">
      <c r="A14" s="94">
        <f t="array" ref="A14">INDEX(TECHNICALS!A:A, ROW())</f>
        <v>45567</v>
      </c>
      <c r="B14" s="54" t="str">
        <f>IF(COUNTA(OFFSET(TECHNICALS!AD14,-4,0,5,1))&lt;5, "", AVERAGE(OFFSET(TECHNICALS!AD14,-4,0,5,1)))</f>
        <v/>
      </c>
      <c r="C14" s="95">
        <f>IF(COUNTA(OFFSET(TECHNICALS!S14,-4,0,5,1))&lt;5, "", AVERAGE(OFFSET(TECHNICALS!S14,-4,0,5,1)))</f>
        <v>1439.333706</v>
      </c>
      <c r="D14" s="96" t="str">
        <f>IF(COUNTA(OFFSET(TECHNICALS!AE14,-4,0,5,1))&lt;5, "", AVERAGE(OFFSET(TECHNICALS!AE14,-4,0,5,1)))</f>
        <v/>
      </c>
      <c r="E14" s="96">
        <f>IF(COUNTA(OFFSET(TECHNICALS!W14,-4,0,5,1))&lt;5, "", AVERAGE(OFFSET(TECHNICALS!W14,-4,0,5,1)))</f>
        <v>314.32</v>
      </c>
      <c r="F14" s="97">
        <f>IF(OR(TECHNICALS!M14=0, ISBLANK(TECHNICALS!M14)), "", TECHNICALS!B14 / TECHNICALS!M14)</f>
        <v>0.9784882574</v>
      </c>
      <c r="G14" s="98">
        <f>IF(COUNTA(OFFSET(TECHNICALS!AI14,-4,0,5,1))&lt;5, "", AVERAGE(OFFSET(TECHNICALS!AI14,-4,0,5,1)))</f>
        <v>0.1565064002</v>
      </c>
      <c r="H14" s="97" t="str">
        <f t="shared" ref="H14:M14" si="17">IF(OR(ISERROR(B14),B14=""), "", IF(ABS((B14-AVERAGE(B:B))/STDEV(B:B))&gt;10, AVERAGE(H$2:H14), (B14-AVERAGE(B:B))/STDEV(B:B)))</f>
        <v/>
      </c>
      <c r="I14" s="97">
        <f t="shared" si="17"/>
        <v>2.552652289</v>
      </c>
      <c r="J14" s="97" t="str">
        <f t="shared" si="17"/>
        <v/>
      </c>
      <c r="K14" s="97">
        <f t="shared" si="17"/>
        <v>0.02450109128</v>
      </c>
      <c r="L14" s="97">
        <f t="shared" si="17"/>
        <v>-1.909416029</v>
      </c>
      <c r="M14" s="97">
        <f t="shared" si="17"/>
        <v>-0.1803087167</v>
      </c>
      <c r="N14" s="99" t="str">
        <f t="shared" si="3"/>
        <v/>
      </c>
      <c r="O14" s="100" t="str">
        <f t="shared" si="4"/>
        <v/>
      </c>
      <c r="P14" s="101">
        <f t="shared" si="5"/>
        <v>0</v>
      </c>
      <c r="Q14" s="102"/>
      <c r="R14" s="100" t="str">
        <f t="shared" si="6"/>
        <v/>
      </c>
      <c r="S14" s="101">
        <v>1.0</v>
      </c>
      <c r="T14" s="103" t="s">
        <v>151</v>
      </c>
      <c r="U14" s="104" t="str">
        <f>IFERROR(__xludf.DUMMYFUNCTION(" IF (ROW()=MAX(FILTER(ROW(A14:A1134), A14:A1134&lt;&gt;"""")),Q14,"""")"),"")</f>
        <v/>
      </c>
      <c r="V14" s="104" t="str">
        <f>IFERROR(__xludf.DUMMYFUNCTION(" IF (ROW()=MAX(FILTER(ROW($A14:$A1134), $A14:$A1134&lt;&gt;"""")),S14,"""")"),"")</f>
        <v/>
      </c>
      <c r="W14" s="104" t="str">
        <f>IFERROR(__xludf.DUMMYFUNCTION(" IF (ROW()=MAX(FILTER(ROW($A14:$A1134), $A14:$A1134&lt;&gt;"""")),H14,"""")"),"")</f>
        <v/>
      </c>
      <c r="X14" s="104" t="str">
        <f>IFERROR(__xludf.DUMMYFUNCTION(" IF (ROW()=MAX(FILTER(ROW($A14:$A1134), $A14:$A1134&lt;&gt;"""")),I14,"""")"),"")</f>
        <v/>
      </c>
      <c r="Y14" s="104" t="str">
        <f>IFERROR(__xludf.DUMMYFUNCTION(" IF (ROW()=MAX(FILTER(ROW($A14:$A1134), $A14:$A1134&lt;&gt;"""")),J14,"""")"),"")</f>
        <v/>
      </c>
      <c r="Z14" s="104" t="str">
        <f>IFERROR(__xludf.DUMMYFUNCTION(" IF (ROW()=MAX(FILTER(ROW($A14:$A1134), $A14:$A1134&lt;&gt;"""")),K14,"""")"),"")</f>
        <v/>
      </c>
      <c r="AA14" s="104" t="str">
        <f>IFERROR(__xludf.DUMMYFUNCTION(" IF (ROW()=MAX(FILTER(ROW($A14:$A1134), $A14:$A1134&lt;&gt;"""")),L14,"""")"),"")</f>
        <v/>
      </c>
      <c r="AB14" s="104" t="str">
        <f>IFERROR(__xludf.DUMMYFUNCTION(" IF (ROW()=MAX(FILTER(ROW($A14:$A1134), $A14:$A1134&lt;&gt;"""")),M14,"""")"),"")</f>
        <v/>
      </c>
      <c r="AC14" s="105" t="str">
        <f>IFERROR(__xludf.DUMMYFUNCTION(" IF (ROW()=MAX(FILTER(ROW($A14:$A1134), $A14:$A1134&lt;&gt;"""")),R14,"""")"),"")</f>
        <v/>
      </c>
    </row>
    <row r="15">
      <c r="A15" s="106">
        <f t="array" ref="A15">INDEX(TECHNICALS!A:A, ROW())</f>
        <v>45568</v>
      </c>
      <c r="B15" s="107" t="str">
        <f>IF(COUNTA(OFFSET(TECHNICALS!AD15,-4,0,5,1))&lt;5, "", AVERAGE(OFFSET(TECHNICALS!AD15,-4,0,5,1)))</f>
        <v/>
      </c>
      <c r="C15" s="108">
        <f>IF(COUNTA(OFFSET(TECHNICALS!S15,-4,0,5,1))&lt;5, "", AVERAGE(OFFSET(TECHNICALS!S15,-4,0,5,1)))</f>
        <v>1405.657808</v>
      </c>
      <c r="D15" s="109" t="str">
        <f>IF(COUNTA(OFFSET(TECHNICALS!AE15,-4,0,5,1))&lt;5, "", AVERAGE(OFFSET(TECHNICALS!AE15,-4,0,5,1)))</f>
        <v/>
      </c>
      <c r="E15" s="109">
        <f>IF(COUNTA(OFFSET(TECHNICALS!W15,-4,0,5,1))&lt;5, "", AVERAGE(OFFSET(TECHNICALS!W15,-4,0,5,1)))</f>
        <v>315.827619</v>
      </c>
      <c r="F15" s="110">
        <f>IF(OR(TECHNICALS!M15=0, ISBLANK(TECHNICALS!M15)), "", TECHNICALS!B15 / TECHNICALS!M15)</f>
        <v>1.007840532</v>
      </c>
      <c r="G15" s="111">
        <f>IF(COUNTA(OFFSET(TECHNICALS!AI15,-4,0,5,1))&lt;5, "", AVERAGE(OFFSET(TECHNICALS!AI15,-4,0,5,1)))</f>
        <v>0.1381073809</v>
      </c>
      <c r="H15" s="110" t="str">
        <f t="shared" ref="H15:M15" si="18">IF(OR(ISERROR(B15),B15=""), "", IF(ABS((B15-AVERAGE(B:B))/STDEV(B:B))&gt;10, AVERAGE(H$2:H15), (B15-AVERAGE(B:B))/STDEV(B:B)))</f>
        <v/>
      </c>
      <c r="I15" s="110">
        <f t="shared" si="18"/>
        <v>2.48381045</v>
      </c>
      <c r="J15" s="110" t="str">
        <f t="shared" si="18"/>
        <v/>
      </c>
      <c r="K15" s="110">
        <f t="shared" si="18"/>
        <v>0.0424233275</v>
      </c>
      <c r="L15" s="110">
        <f t="shared" si="18"/>
        <v>0.7256208649</v>
      </c>
      <c r="M15" s="110">
        <f t="shared" si="18"/>
        <v>-0.2001870834</v>
      </c>
      <c r="N15" s="112" t="str">
        <f t="shared" si="3"/>
        <v/>
      </c>
      <c r="O15" s="113" t="str">
        <f t="shared" si="4"/>
        <v/>
      </c>
      <c r="P15" s="114">
        <f t="shared" si="5"/>
        <v>0</v>
      </c>
      <c r="Q15" s="115"/>
      <c r="R15" s="113" t="str">
        <f t="shared" si="6"/>
        <v/>
      </c>
      <c r="S15" s="114">
        <v>1.0</v>
      </c>
      <c r="T15" s="116" t="s">
        <v>151</v>
      </c>
      <c r="U15" s="117" t="str">
        <f>IFERROR(__xludf.DUMMYFUNCTION(" IF (ROW()=MAX(FILTER(ROW(A15:A1134), A15:A1134&lt;&gt;"""")),Q15,"""")"),"")</f>
        <v/>
      </c>
      <c r="V15" s="117" t="str">
        <f>IFERROR(__xludf.DUMMYFUNCTION(" IF (ROW()=MAX(FILTER(ROW($A15:$A1134), $A15:$A1134&lt;&gt;"""")),S15,"""")"),"")</f>
        <v/>
      </c>
      <c r="W15" s="117" t="str">
        <f>IFERROR(__xludf.DUMMYFUNCTION(" IF (ROW()=MAX(FILTER(ROW($A15:$A1134), $A15:$A1134&lt;&gt;"""")),H15,"""")"),"")</f>
        <v/>
      </c>
      <c r="X15" s="117" t="str">
        <f>IFERROR(__xludf.DUMMYFUNCTION(" IF (ROW()=MAX(FILTER(ROW($A15:$A1134), $A15:$A1134&lt;&gt;"""")),I15,"""")"),"")</f>
        <v/>
      </c>
      <c r="Y15" s="117" t="str">
        <f>IFERROR(__xludf.DUMMYFUNCTION(" IF (ROW()=MAX(FILTER(ROW($A15:$A1134), $A15:$A1134&lt;&gt;"""")),J15,"""")"),"")</f>
        <v/>
      </c>
      <c r="Z15" s="117" t="str">
        <f>IFERROR(__xludf.DUMMYFUNCTION(" IF (ROW()=MAX(FILTER(ROW($A15:$A1134), $A15:$A1134&lt;&gt;"""")),K15,"""")"),"")</f>
        <v/>
      </c>
      <c r="AA15" s="117" t="str">
        <f>IFERROR(__xludf.DUMMYFUNCTION(" IF (ROW()=MAX(FILTER(ROW($A15:$A1134), $A15:$A1134&lt;&gt;"""")),L15,"""")"),"")</f>
        <v/>
      </c>
      <c r="AB15" s="117" t="str">
        <f>IFERROR(__xludf.DUMMYFUNCTION(" IF (ROW()=MAX(FILTER(ROW($A15:$A1134), $A15:$A1134&lt;&gt;"""")),M15,"""")"),"")</f>
        <v/>
      </c>
      <c r="AC15" s="118" t="str">
        <f>IFERROR(__xludf.DUMMYFUNCTION(" IF (ROW()=MAX(FILTER(ROW($A15:$A1134), $A15:$A1134&lt;&gt;"""")),R15,"""")"),"")</f>
        <v/>
      </c>
    </row>
    <row r="16">
      <c r="A16" s="94">
        <f t="array" ref="A16">INDEX(TECHNICALS!A:A, ROW())</f>
        <v>45569</v>
      </c>
      <c r="B16" s="54" t="str">
        <f>IF(COUNTA(OFFSET(TECHNICALS!AD16,-4,0,5,1))&lt;5, "", AVERAGE(OFFSET(TECHNICALS!AD16,-4,0,5,1)))</f>
        <v/>
      </c>
      <c r="C16" s="95">
        <f>IF(COUNTA(OFFSET(TECHNICALS!S16,-4,0,5,1))&lt;5, "", AVERAGE(OFFSET(TECHNICALS!S16,-4,0,5,1)))</f>
        <v>1356.410221</v>
      </c>
      <c r="D16" s="96" t="str">
        <f>IF(COUNTA(OFFSET(TECHNICALS!AE16,-4,0,5,1))&lt;5, "", AVERAGE(OFFSET(TECHNICALS!AE16,-4,0,5,1)))</f>
        <v/>
      </c>
      <c r="E16" s="96">
        <f>IF(COUNTA(OFFSET(TECHNICALS!W16,-4,0,5,1))&lt;5, "", AVERAGE(OFFSET(TECHNICALS!W16,-4,0,5,1)))</f>
        <v>286.707619</v>
      </c>
      <c r="F16" s="97">
        <f>IF(OR(TECHNICALS!M16=0, ISBLANK(TECHNICALS!M16)), "", TECHNICALS!B16 / TECHNICALS!M16)</f>
        <v>1.011485149</v>
      </c>
      <c r="G16" s="98">
        <f>IF(COUNTA(OFFSET(TECHNICALS!AI16,-4,0,5,1))&lt;5, "", AVERAGE(OFFSET(TECHNICALS!AI16,-4,0,5,1)))</f>
        <v>0.1327175395</v>
      </c>
      <c r="H16" s="97" t="str">
        <f t="shared" ref="H16:M16" si="19">IF(OR(ISERROR(B16),B16=""), "", IF(ABS((B16-AVERAGE(B:B))/STDEV(B:B))&gt;10, AVERAGE(H$2:H16), (B16-AVERAGE(B:B))/STDEV(B:B)))</f>
        <v/>
      </c>
      <c r="I16" s="97">
        <f t="shared" si="19"/>
        <v>2.383136238</v>
      </c>
      <c r="J16" s="97" t="str">
        <f t="shared" si="19"/>
        <v/>
      </c>
      <c r="K16" s="97">
        <f t="shared" si="19"/>
        <v>-0.3037486843</v>
      </c>
      <c r="L16" s="97">
        <f t="shared" si="19"/>
        <v>1.052808464</v>
      </c>
      <c r="M16" s="97">
        <f t="shared" si="19"/>
        <v>-0.2060102875</v>
      </c>
      <c r="N16" s="99" t="str">
        <f t="shared" si="3"/>
        <v/>
      </c>
      <c r="O16" s="100" t="str">
        <f t="shared" si="4"/>
        <v/>
      </c>
      <c r="P16" s="101">
        <f t="shared" si="5"/>
        <v>0</v>
      </c>
      <c r="Q16" s="102"/>
      <c r="R16" s="100" t="str">
        <f t="shared" si="6"/>
        <v/>
      </c>
      <c r="S16" s="101">
        <v>1.0</v>
      </c>
      <c r="T16" s="103" t="s">
        <v>151</v>
      </c>
      <c r="U16" s="104" t="str">
        <f>IFERROR(__xludf.DUMMYFUNCTION(" IF (ROW()=MAX(FILTER(ROW(A16:A1134), A16:A1134&lt;&gt;"""")),Q16,"""")"),"")</f>
        <v/>
      </c>
      <c r="V16" s="104" t="str">
        <f>IFERROR(__xludf.DUMMYFUNCTION(" IF (ROW()=MAX(FILTER(ROW($A16:$A1134), $A16:$A1134&lt;&gt;"""")),S16,"""")"),"")</f>
        <v/>
      </c>
      <c r="W16" s="104" t="str">
        <f>IFERROR(__xludf.DUMMYFUNCTION(" IF (ROW()=MAX(FILTER(ROW($A16:$A1134), $A16:$A1134&lt;&gt;"""")),H16,"""")"),"")</f>
        <v/>
      </c>
      <c r="X16" s="104" t="str">
        <f>IFERROR(__xludf.DUMMYFUNCTION(" IF (ROW()=MAX(FILTER(ROW($A16:$A1134), $A16:$A1134&lt;&gt;"""")),I16,"""")"),"")</f>
        <v/>
      </c>
      <c r="Y16" s="104" t="str">
        <f>IFERROR(__xludf.DUMMYFUNCTION(" IF (ROW()=MAX(FILTER(ROW($A16:$A1134), $A16:$A1134&lt;&gt;"""")),J16,"""")"),"")</f>
        <v/>
      </c>
      <c r="Z16" s="104" t="str">
        <f>IFERROR(__xludf.DUMMYFUNCTION(" IF (ROW()=MAX(FILTER(ROW($A16:$A1134), $A16:$A1134&lt;&gt;"""")),K16,"""")"),"")</f>
        <v/>
      </c>
      <c r="AA16" s="104" t="str">
        <f>IFERROR(__xludf.DUMMYFUNCTION(" IF (ROW()=MAX(FILTER(ROW($A16:$A1134), $A16:$A1134&lt;&gt;"""")),L16,"""")"),"")</f>
        <v/>
      </c>
      <c r="AB16" s="104" t="str">
        <f>IFERROR(__xludf.DUMMYFUNCTION(" IF (ROW()=MAX(FILTER(ROW($A16:$A1134), $A16:$A1134&lt;&gt;"""")),M16,"""")"),"")</f>
        <v/>
      </c>
      <c r="AC16" s="105" t="str">
        <f>IFERROR(__xludf.DUMMYFUNCTION(" IF (ROW()=MAX(FILTER(ROW($A16:$A1134), $A16:$A1134&lt;&gt;"""")),R16,"""")"),"")</f>
        <v/>
      </c>
    </row>
    <row r="17">
      <c r="A17" s="106">
        <f t="array" ref="A17">INDEX(TECHNICALS!A:A, ROW())</f>
        <v>45572</v>
      </c>
      <c r="B17" s="107" t="str">
        <f>IF(COUNTA(OFFSET(TECHNICALS!AD17,-4,0,5,1))&lt;5, "", AVERAGE(OFFSET(TECHNICALS!AD17,-4,0,5,1)))</f>
        <v/>
      </c>
      <c r="C17" s="108">
        <f>IF(COUNTA(OFFSET(TECHNICALS!S17,-4,0,5,1))&lt;5, "", AVERAGE(OFFSET(TECHNICALS!S17,-4,0,5,1)))</f>
        <v>1299.03379</v>
      </c>
      <c r="D17" s="109" t="str">
        <f>IF(COUNTA(OFFSET(TECHNICALS!AE17,-4,0,5,1))&lt;5, "", AVERAGE(OFFSET(TECHNICALS!AE17,-4,0,5,1)))</f>
        <v/>
      </c>
      <c r="E17" s="109">
        <f>IF(COUNTA(OFFSET(TECHNICALS!W17,-4,0,5,1))&lt;5, "", AVERAGE(OFFSET(TECHNICALS!W17,-4,0,5,1)))</f>
        <v>274.8809524</v>
      </c>
      <c r="F17" s="110">
        <f>IF(OR(TECHNICALS!M17=0, ISBLANK(TECHNICALS!M17)), "", TECHNICALS!B17 / TECHNICALS!M17)</f>
        <v>0.9961068954</v>
      </c>
      <c r="G17" s="111">
        <f>IF(COUNTA(OFFSET(TECHNICALS!AI17,-4,0,5,1))&lt;5, "", AVERAGE(OFFSET(TECHNICALS!AI17,-4,0,5,1)))</f>
        <v>0.1181158376</v>
      </c>
      <c r="H17" s="110" t="str">
        <f t="shared" ref="H17:M17" si="20">IF(OR(ISERROR(B17),B17=""), "", IF(ABS((B17-AVERAGE(B:B))/STDEV(B:B))&gt;10, AVERAGE(H$2:H17), (B17-AVERAGE(B:B))/STDEV(B:B)))</f>
        <v/>
      </c>
      <c r="I17" s="110">
        <f t="shared" si="20"/>
        <v>2.265844664</v>
      </c>
      <c r="J17" s="110" t="str">
        <f t="shared" si="20"/>
        <v/>
      </c>
      <c r="K17" s="110">
        <f t="shared" si="20"/>
        <v>-0.4443414382</v>
      </c>
      <c r="L17" s="110">
        <f t="shared" si="20"/>
        <v>-0.3277409265</v>
      </c>
      <c r="M17" s="110">
        <f t="shared" si="20"/>
        <v>-0.2217860188</v>
      </c>
      <c r="N17" s="112" t="str">
        <f t="shared" si="3"/>
        <v/>
      </c>
      <c r="O17" s="113" t="str">
        <f t="shared" si="4"/>
        <v/>
      </c>
      <c r="P17" s="114">
        <f t="shared" si="5"/>
        <v>0</v>
      </c>
      <c r="Q17" s="115"/>
      <c r="R17" s="113" t="str">
        <f t="shared" si="6"/>
        <v/>
      </c>
      <c r="S17" s="114">
        <v>1.0</v>
      </c>
      <c r="T17" s="116" t="s">
        <v>151</v>
      </c>
      <c r="U17" s="117" t="str">
        <f>IFERROR(__xludf.DUMMYFUNCTION(" IF (ROW()=MAX(FILTER(ROW(A17:A1134), A17:A1134&lt;&gt;"""")),Q17,"""")"),"")</f>
        <v/>
      </c>
      <c r="V17" s="117" t="str">
        <f>IFERROR(__xludf.DUMMYFUNCTION(" IF (ROW()=MAX(FILTER(ROW($A17:$A1134), $A17:$A1134&lt;&gt;"""")),S17,"""")"),"")</f>
        <v/>
      </c>
      <c r="W17" s="117" t="str">
        <f>IFERROR(__xludf.DUMMYFUNCTION(" IF (ROW()=MAX(FILTER(ROW($A17:$A1134), $A17:$A1134&lt;&gt;"""")),H17,"""")"),"")</f>
        <v/>
      </c>
      <c r="X17" s="117" t="str">
        <f>IFERROR(__xludf.DUMMYFUNCTION(" IF (ROW()=MAX(FILTER(ROW($A17:$A1134), $A17:$A1134&lt;&gt;"""")),I17,"""")"),"")</f>
        <v/>
      </c>
      <c r="Y17" s="117" t="str">
        <f>IFERROR(__xludf.DUMMYFUNCTION(" IF (ROW()=MAX(FILTER(ROW($A17:$A1134), $A17:$A1134&lt;&gt;"""")),J17,"""")"),"")</f>
        <v/>
      </c>
      <c r="Z17" s="117" t="str">
        <f>IFERROR(__xludf.DUMMYFUNCTION(" IF (ROW()=MAX(FILTER(ROW($A17:$A1134), $A17:$A1134&lt;&gt;"""")),K17,"""")"),"")</f>
        <v/>
      </c>
      <c r="AA17" s="117" t="str">
        <f>IFERROR(__xludf.DUMMYFUNCTION(" IF (ROW()=MAX(FILTER(ROW($A17:$A1134), $A17:$A1134&lt;&gt;"""")),L17,"""")"),"")</f>
        <v/>
      </c>
      <c r="AB17" s="117" t="str">
        <f>IFERROR(__xludf.DUMMYFUNCTION(" IF (ROW()=MAX(FILTER(ROW($A17:$A1134), $A17:$A1134&lt;&gt;"""")),M17,"""")"),"")</f>
        <v/>
      </c>
      <c r="AC17" s="118" t="str">
        <f>IFERROR(__xludf.DUMMYFUNCTION(" IF (ROW()=MAX(FILTER(ROW($A17:$A1134), $A17:$A1134&lt;&gt;"""")),R17,"""")"),"")</f>
        <v/>
      </c>
    </row>
    <row r="18">
      <c r="A18" s="94">
        <f t="array" ref="A18">INDEX(TECHNICALS!A:A, ROW())</f>
        <v>45573</v>
      </c>
      <c r="B18" s="54" t="str">
        <f>IF(COUNTA(OFFSET(TECHNICALS!AD18,-4,0,5,1))&lt;5, "", AVERAGE(OFFSET(TECHNICALS!AD18,-4,0,5,1)))</f>
        <v/>
      </c>
      <c r="C18" s="95">
        <f>IF(COUNTA(OFFSET(TECHNICALS!S18,-4,0,5,1))&lt;5, "", AVERAGE(OFFSET(TECHNICALS!S18,-4,0,5,1)))</f>
        <v>1239.516258</v>
      </c>
      <c r="D18" s="96" t="str">
        <f>IF(COUNTA(OFFSET(TECHNICALS!AE18,-4,0,5,1))&lt;5, "", AVERAGE(OFFSET(TECHNICALS!AE18,-4,0,5,1)))</f>
        <v/>
      </c>
      <c r="E18" s="96">
        <f>IF(COUNTA(OFFSET(TECHNICALS!W18,-4,0,5,1))&lt;5, "", AVERAGE(OFFSET(TECHNICALS!W18,-4,0,5,1)))</f>
        <v>240.267619</v>
      </c>
      <c r="F18" s="97">
        <f>IF(OR(TECHNICALS!M18=0, ISBLANK(TECHNICALS!M18)), "", TECHNICALS!B18 / TECHNICALS!M18)</f>
        <v>0.9979214031</v>
      </c>
      <c r="G18" s="98">
        <f>IF(COUNTA(OFFSET(TECHNICALS!AI18,-4,0,5,1))&lt;5, "", AVERAGE(OFFSET(TECHNICALS!AI18,-4,0,5,1)))</f>
        <v>0.1060197756</v>
      </c>
      <c r="H18" s="97" t="str">
        <f t="shared" ref="H18:M18" si="21">IF(OR(ISERROR(B18),B18=""), "", IF(ABS((B18-AVERAGE(B:B))/STDEV(B:B))&gt;10, AVERAGE(H$2:H18), (B18-AVERAGE(B:B))/STDEV(B:B)))</f>
        <v/>
      </c>
      <c r="I18" s="97">
        <f t="shared" si="21"/>
        <v>2.144176152</v>
      </c>
      <c r="J18" s="97" t="str">
        <f t="shared" si="21"/>
        <v/>
      </c>
      <c r="K18" s="97">
        <f t="shared" si="21"/>
        <v>-0.8558169615</v>
      </c>
      <c r="L18" s="97">
        <f t="shared" si="21"/>
        <v>-0.1648474301</v>
      </c>
      <c r="M18" s="97">
        <f t="shared" si="21"/>
        <v>-0.2348546478</v>
      </c>
      <c r="N18" s="99" t="str">
        <f t="shared" si="3"/>
        <v/>
      </c>
      <c r="O18" s="100" t="str">
        <f t="shared" si="4"/>
        <v/>
      </c>
      <c r="P18" s="101">
        <f t="shared" si="5"/>
        <v>0</v>
      </c>
      <c r="Q18" s="102"/>
      <c r="R18" s="100" t="str">
        <f t="shared" si="6"/>
        <v/>
      </c>
      <c r="S18" s="101">
        <v>1.0</v>
      </c>
      <c r="T18" s="103" t="s">
        <v>151</v>
      </c>
      <c r="U18" s="104" t="str">
        <f>IFERROR(__xludf.DUMMYFUNCTION(" IF (ROW()=MAX(FILTER(ROW(A18:A1134), A18:A1134&lt;&gt;"""")),Q18,"""")"),"")</f>
        <v/>
      </c>
      <c r="V18" s="104" t="str">
        <f>IFERROR(__xludf.DUMMYFUNCTION(" IF (ROW()=MAX(FILTER(ROW($A18:$A1134), $A18:$A1134&lt;&gt;"""")),S18,"""")"),"")</f>
        <v/>
      </c>
      <c r="W18" s="104" t="str">
        <f>IFERROR(__xludf.DUMMYFUNCTION(" IF (ROW()=MAX(FILTER(ROW($A18:$A1134), $A18:$A1134&lt;&gt;"""")),H18,"""")"),"")</f>
        <v/>
      </c>
      <c r="X18" s="104" t="str">
        <f>IFERROR(__xludf.DUMMYFUNCTION(" IF (ROW()=MAX(FILTER(ROW($A18:$A1134), $A18:$A1134&lt;&gt;"""")),I18,"""")"),"")</f>
        <v/>
      </c>
      <c r="Y18" s="104" t="str">
        <f>IFERROR(__xludf.DUMMYFUNCTION(" IF (ROW()=MAX(FILTER(ROW($A18:$A1134), $A18:$A1134&lt;&gt;"""")),J18,"""")"),"")</f>
        <v/>
      </c>
      <c r="Z18" s="104" t="str">
        <f>IFERROR(__xludf.DUMMYFUNCTION(" IF (ROW()=MAX(FILTER(ROW($A18:$A1134), $A18:$A1134&lt;&gt;"""")),K18,"""")"),"")</f>
        <v/>
      </c>
      <c r="AA18" s="104" t="str">
        <f>IFERROR(__xludf.DUMMYFUNCTION(" IF (ROW()=MAX(FILTER(ROW($A18:$A1134), $A18:$A1134&lt;&gt;"""")),L18,"""")"),"")</f>
        <v/>
      </c>
      <c r="AB18" s="104" t="str">
        <f>IFERROR(__xludf.DUMMYFUNCTION(" IF (ROW()=MAX(FILTER(ROW($A18:$A1134), $A18:$A1134&lt;&gt;"""")),M18,"""")"),"")</f>
        <v/>
      </c>
      <c r="AC18" s="105" t="str">
        <f>IFERROR(__xludf.DUMMYFUNCTION(" IF (ROW()=MAX(FILTER(ROW($A18:$A1134), $A18:$A1134&lt;&gt;"""")),R18,"""")"),"")</f>
        <v/>
      </c>
    </row>
    <row r="19">
      <c r="A19" s="106">
        <f t="array" ref="A19">INDEX(TECHNICALS!A:A, ROW())</f>
        <v>45574</v>
      </c>
      <c r="B19" s="107" t="str">
        <f>IF(COUNTA(OFFSET(TECHNICALS!AD19,-4,0,5,1))&lt;5, "", AVERAGE(OFFSET(TECHNICALS!AD19,-4,0,5,1)))</f>
        <v/>
      </c>
      <c r="C19" s="108">
        <f>IF(COUNTA(OFFSET(TECHNICALS!S19,-4,0,5,1))&lt;5, "", AVERAGE(OFFSET(TECHNICALS!S19,-4,0,5,1)))</f>
        <v>1185.413163</v>
      </c>
      <c r="D19" s="109">
        <f>IF(COUNTA(OFFSET(TECHNICALS!AE19,-4,0,5,1))&lt;5, "", AVERAGE(OFFSET(TECHNICALS!AE19,-4,0,5,1)))</f>
        <v>31.24886998</v>
      </c>
      <c r="E19" s="109">
        <f>IF(COUNTA(OFFSET(TECHNICALS!W19,-4,0,5,1))&lt;5, "", AVERAGE(OFFSET(TECHNICALS!W19,-4,0,5,1)))</f>
        <v>226.0409524</v>
      </c>
      <c r="F19" s="110">
        <f>IF(OR(TECHNICALS!M19=0, ISBLANK(TECHNICALS!M19)), "", TECHNICALS!B19 / TECHNICALS!M19)</f>
        <v>1.011479112</v>
      </c>
      <c r="G19" s="111">
        <f>IF(COUNTA(OFFSET(TECHNICALS!AI19,-4,0,5,1))&lt;5, "", AVERAGE(OFFSET(TECHNICALS!AI19,-4,0,5,1)))</f>
        <v>0.09279628797</v>
      </c>
      <c r="H19" s="110" t="str">
        <f t="shared" ref="H19:M19" si="22">IF(OR(ISERROR(B19),B19=""), "", IF(ABS((B19-AVERAGE(B:B))/STDEV(B:B))&gt;10, AVERAGE(H$2:H19), (B19-AVERAGE(B:B))/STDEV(B:B)))</f>
        <v/>
      </c>
      <c r="I19" s="110">
        <f t="shared" si="22"/>
        <v>2.033576084</v>
      </c>
      <c r="J19" s="110">
        <f t="shared" si="22"/>
        <v>-0.552647003</v>
      </c>
      <c r="K19" s="110">
        <f t="shared" si="22"/>
        <v>-1.024940376</v>
      </c>
      <c r="L19" s="110">
        <f t="shared" si="22"/>
        <v>1.052266529</v>
      </c>
      <c r="M19" s="110">
        <f t="shared" si="22"/>
        <v>-0.2491413515</v>
      </c>
      <c r="N19" s="112" t="str">
        <f t="shared" si="3"/>
        <v/>
      </c>
      <c r="O19" s="113" t="str">
        <f t="shared" si="4"/>
        <v/>
      </c>
      <c r="P19" s="114">
        <f t="shared" si="5"/>
        <v>0</v>
      </c>
      <c r="Q19" s="115"/>
      <c r="R19" s="113" t="str">
        <f t="shared" si="6"/>
        <v/>
      </c>
      <c r="S19" s="114">
        <v>1.0</v>
      </c>
      <c r="T19" s="116" t="s">
        <v>151</v>
      </c>
      <c r="U19" s="117" t="str">
        <f>IFERROR(__xludf.DUMMYFUNCTION(" IF (ROW()=MAX(FILTER(ROW(A19:A1134), A19:A1134&lt;&gt;"""")),Q19,"""")"),"")</f>
        <v/>
      </c>
      <c r="V19" s="117" t="str">
        <f>IFERROR(__xludf.DUMMYFUNCTION(" IF (ROW()=MAX(FILTER(ROW($A19:$A1134), $A19:$A1134&lt;&gt;"""")),S19,"""")"),"")</f>
        <v/>
      </c>
      <c r="W19" s="117" t="str">
        <f>IFERROR(__xludf.DUMMYFUNCTION(" IF (ROW()=MAX(FILTER(ROW($A19:$A1134), $A19:$A1134&lt;&gt;"""")),H19,"""")"),"")</f>
        <v/>
      </c>
      <c r="X19" s="117" t="str">
        <f>IFERROR(__xludf.DUMMYFUNCTION(" IF (ROW()=MAX(FILTER(ROW($A19:$A1134), $A19:$A1134&lt;&gt;"""")),I19,"""")"),"")</f>
        <v/>
      </c>
      <c r="Y19" s="117" t="str">
        <f>IFERROR(__xludf.DUMMYFUNCTION(" IF (ROW()=MAX(FILTER(ROW($A19:$A1134), $A19:$A1134&lt;&gt;"""")),J19,"""")"),"")</f>
        <v/>
      </c>
      <c r="Z19" s="117" t="str">
        <f>IFERROR(__xludf.DUMMYFUNCTION(" IF (ROW()=MAX(FILTER(ROW($A19:$A1134), $A19:$A1134&lt;&gt;"""")),K19,"""")"),"")</f>
        <v/>
      </c>
      <c r="AA19" s="117" t="str">
        <f>IFERROR(__xludf.DUMMYFUNCTION(" IF (ROW()=MAX(FILTER(ROW($A19:$A1134), $A19:$A1134&lt;&gt;"""")),L19,"""")"),"")</f>
        <v/>
      </c>
      <c r="AB19" s="117" t="str">
        <f>IFERROR(__xludf.DUMMYFUNCTION(" IF (ROW()=MAX(FILTER(ROW($A19:$A1134), $A19:$A1134&lt;&gt;"""")),M19,"""")"),"")</f>
        <v/>
      </c>
      <c r="AC19" s="118" t="str">
        <f>IFERROR(__xludf.DUMMYFUNCTION(" IF (ROW()=MAX(FILTER(ROW($A19:$A1134), $A19:$A1134&lt;&gt;"""")),R19,"""")"),"")</f>
        <v/>
      </c>
    </row>
    <row r="20">
      <c r="A20" s="94">
        <f t="array" ref="A20">INDEX(TECHNICALS!A:A, ROW())</f>
        <v>45575</v>
      </c>
      <c r="B20" s="54">
        <f>IF(COUNTA(OFFSET(TECHNICALS!AD20,-4,0,5,1))&lt;5, "", AVERAGE(OFFSET(TECHNICALS!AD20,-4,0,5,1)))</f>
        <v>46.4311541</v>
      </c>
      <c r="C20" s="95">
        <f>IF(COUNTA(OFFSET(TECHNICALS!S20,-4,0,5,1))&lt;5, "", AVERAGE(OFFSET(TECHNICALS!S20,-4,0,5,1)))</f>
        <v>1136.934519</v>
      </c>
      <c r="D20" s="96">
        <f>IF(COUNTA(OFFSET(TECHNICALS!AE20,-4,0,5,1))&lt;5, "", AVERAGE(OFFSET(TECHNICALS!AE20,-4,0,5,1)))</f>
        <v>42.55760369</v>
      </c>
      <c r="E20" s="96">
        <f>IF(COUNTA(OFFSET(TECHNICALS!W20,-4,0,5,1))&lt;5, "", AVERAGE(OFFSET(TECHNICALS!W20,-4,0,5,1)))</f>
        <v>237.6266667</v>
      </c>
      <c r="F20" s="97">
        <f>IF(OR(TECHNICALS!M20=0, ISBLANK(TECHNICALS!M20)), "", TECHNICALS!B20 / TECHNICALS!M20)</f>
        <v>1.015449697</v>
      </c>
      <c r="G20" s="98">
        <f>IF(COUNTA(OFFSET(TECHNICALS!AI20,-4,0,5,1))&lt;5, "", AVERAGE(OFFSET(TECHNICALS!AI20,-4,0,5,1)))</f>
        <v>0.09437751043</v>
      </c>
      <c r="H20" s="97">
        <f t="shared" ref="H20:M20" si="23">IF(OR(ISERROR(B20),B20=""), "", IF(ABS((B20-AVERAGE(B:B))/STDEV(B:B))&gt;10, AVERAGE(H$2:H20), (B20-AVERAGE(B:B))/STDEV(B:B)))</f>
        <v>-0.2094265681</v>
      </c>
      <c r="I20" s="97">
        <f t="shared" si="23"/>
        <v>1.934473783</v>
      </c>
      <c r="J20" s="97">
        <f t="shared" si="23"/>
        <v>-0.2233269496</v>
      </c>
      <c r="K20" s="97">
        <f t="shared" si="23"/>
        <v>-0.8872120095</v>
      </c>
      <c r="L20" s="97">
        <f t="shared" si="23"/>
        <v>1.408717182</v>
      </c>
      <c r="M20" s="97">
        <f t="shared" si="23"/>
        <v>-0.247432993</v>
      </c>
      <c r="N20" s="99">
        <f t="shared" si="3"/>
        <v>0.9625087923</v>
      </c>
      <c r="O20" s="100">
        <f t="shared" ref="O20:O209" si="25">IF(N20="", "", IF(N20 &gt; N19, 0.2, -0.2))</f>
        <v>-0.2</v>
      </c>
      <c r="P20" s="101">
        <f t="shared" si="5"/>
        <v>0</v>
      </c>
      <c r="Q20" s="102">
        <f t="shared" ref="Q20:Q177" si="26">IF(N20="", "", N20 + (O20*0.5)+(P20))</f>
        <v>0.8625087923</v>
      </c>
      <c r="R20" s="100" t="str">
        <f t="shared" si="6"/>
        <v>MONITOR</v>
      </c>
      <c r="S20" s="101">
        <v>1.0</v>
      </c>
      <c r="T20" s="103" t="s">
        <v>151</v>
      </c>
      <c r="U20" s="104" t="str">
        <f>IFERROR(__xludf.DUMMYFUNCTION(" IF (ROW()=MAX(FILTER(ROW(A20:A1134), A20:A1134&lt;&gt;"""")),Q20,"""")"),"")</f>
        <v/>
      </c>
      <c r="V20" s="104" t="str">
        <f>IFERROR(__xludf.DUMMYFUNCTION(" IF (ROW()=MAX(FILTER(ROW($A20:$A1134), $A20:$A1134&lt;&gt;"""")),S20,"""")"),"")</f>
        <v/>
      </c>
      <c r="W20" s="104" t="str">
        <f>IFERROR(__xludf.DUMMYFUNCTION(" IF (ROW()=MAX(FILTER(ROW($A20:$A1134), $A20:$A1134&lt;&gt;"""")),H20,"""")"),"")</f>
        <v/>
      </c>
      <c r="X20" s="104" t="str">
        <f>IFERROR(__xludf.DUMMYFUNCTION(" IF (ROW()=MAX(FILTER(ROW($A20:$A1134), $A20:$A1134&lt;&gt;"""")),I20,"""")"),"")</f>
        <v/>
      </c>
      <c r="Y20" s="104" t="str">
        <f>IFERROR(__xludf.DUMMYFUNCTION(" IF (ROW()=MAX(FILTER(ROW($A20:$A1134), $A20:$A1134&lt;&gt;"""")),J20,"""")"),"")</f>
        <v/>
      </c>
      <c r="Z20" s="104" t="str">
        <f>IFERROR(__xludf.DUMMYFUNCTION(" IF (ROW()=MAX(FILTER(ROW($A20:$A1134), $A20:$A1134&lt;&gt;"""")),K20,"""")"),"")</f>
        <v/>
      </c>
      <c r="AA20" s="104" t="str">
        <f>IFERROR(__xludf.DUMMYFUNCTION(" IF (ROW()=MAX(FILTER(ROW($A20:$A1134), $A20:$A1134&lt;&gt;"""")),L20,"""")"),"")</f>
        <v/>
      </c>
      <c r="AB20" s="104" t="str">
        <f>IFERROR(__xludf.DUMMYFUNCTION(" IF (ROW()=MAX(FILTER(ROW($A20:$A1134), $A20:$A1134&lt;&gt;"""")),M20,"""")"),"")</f>
        <v/>
      </c>
      <c r="AC20" s="105" t="str">
        <f>IFERROR(__xludf.DUMMYFUNCTION(" IF (ROW()=MAX(FILTER(ROW($A20:$A1134), $A20:$A1134&lt;&gt;"""")),R20,"""")"),"")</f>
        <v/>
      </c>
    </row>
    <row r="21">
      <c r="A21" s="106">
        <f t="array" ref="A21">INDEX(TECHNICALS!A:A, ROW())</f>
        <v>45576</v>
      </c>
      <c r="B21" s="107">
        <f>IF(COUNTA(OFFSET(TECHNICALS!AD21,-4,0,5,1))&lt;5, "", AVERAGE(OFFSET(TECHNICALS!AD21,-4,0,5,1)))</f>
        <v>50.35870674</v>
      </c>
      <c r="C21" s="108">
        <f>IF(COUNTA(OFFSET(TECHNICALS!S21,-4,0,5,1))&lt;5, "", AVERAGE(OFFSET(TECHNICALS!S21,-4,0,5,1)))</f>
        <v>1094.53177</v>
      </c>
      <c r="D21" s="109">
        <f>IF(COUNTA(OFFSET(TECHNICALS!AE21,-4,0,5,1))&lt;5, "", AVERAGE(OFFSET(TECHNICALS!AE21,-4,0,5,1)))</f>
        <v>54.88479263</v>
      </c>
      <c r="E21" s="109">
        <f>IF(COUNTA(OFFSET(TECHNICALS!W21,-4,0,5,1))&lt;5, "", AVERAGE(OFFSET(TECHNICALS!W21,-4,0,5,1)))</f>
        <v>241.9733333</v>
      </c>
      <c r="F21" s="110">
        <f>IF(OR(TECHNICALS!M21=0, ISBLANK(TECHNICALS!M21)), "", TECHNICALS!B21 / TECHNICALS!M21)</f>
        <v>1.000413663</v>
      </c>
      <c r="G21" s="111">
        <f>IF(COUNTA(OFFSET(TECHNICALS!AI21,-4,0,5,1))&lt;5, "", AVERAGE(OFFSET(TECHNICALS!AI21,-4,0,5,1)))</f>
        <v>0.1118096827</v>
      </c>
      <c r="H21" s="110">
        <f t="shared" ref="H21:M21" si="24">IF(OR(ISERROR(B21),B21=""), "", IF(ABS((B21-AVERAGE(B:B))/STDEV(B:B))&gt;10, AVERAGE(H$2:H21), (B21-AVERAGE(B:B))/STDEV(B:B)))</f>
        <v>0.00880339362</v>
      </c>
      <c r="I21" s="110">
        <f t="shared" si="24"/>
        <v>1.847792107</v>
      </c>
      <c r="J21" s="110">
        <f t="shared" si="24"/>
        <v>0.1356513961</v>
      </c>
      <c r="K21" s="110">
        <f t="shared" si="24"/>
        <v>-0.8355398136</v>
      </c>
      <c r="L21" s="110">
        <f t="shared" si="24"/>
        <v>0.05888978487</v>
      </c>
      <c r="M21" s="110">
        <f t="shared" si="24"/>
        <v>-0.2285992113</v>
      </c>
      <c r="N21" s="112">
        <f t="shared" si="3"/>
        <v>1.422599178</v>
      </c>
      <c r="O21" s="113">
        <f t="shared" si="25"/>
        <v>0.2</v>
      </c>
      <c r="P21" s="114">
        <f t="shared" si="5"/>
        <v>0</v>
      </c>
      <c r="Q21" s="115">
        <f t="shared" si="26"/>
        <v>1.522599178</v>
      </c>
      <c r="R21" s="113" t="str">
        <f t="shared" si="6"/>
        <v>MONITOR</v>
      </c>
      <c r="S21" s="114">
        <v>1.0</v>
      </c>
      <c r="T21" s="116" t="s">
        <v>151</v>
      </c>
      <c r="U21" s="117" t="str">
        <f>IFERROR(__xludf.DUMMYFUNCTION(" IF (ROW()=MAX(FILTER(ROW(A21:A1134), A21:A1134&lt;&gt;"""")),Q21,"""")"),"")</f>
        <v/>
      </c>
      <c r="V21" s="117" t="str">
        <f>IFERROR(__xludf.DUMMYFUNCTION(" IF (ROW()=MAX(FILTER(ROW($A21:$A1134), $A21:$A1134&lt;&gt;"""")),S21,"""")"),"")</f>
        <v/>
      </c>
      <c r="W21" s="117" t="str">
        <f>IFERROR(__xludf.DUMMYFUNCTION(" IF (ROW()=MAX(FILTER(ROW($A21:$A1134), $A21:$A1134&lt;&gt;"""")),H21,"""")"),"")</f>
        <v/>
      </c>
      <c r="X21" s="117" t="str">
        <f>IFERROR(__xludf.DUMMYFUNCTION(" IF (ROW()=MAX(FILTER(ROW($A21:$A1134), $A21:$A1134&lt;&gt;"""")),I21,"""")"),"")</f>
        <v/>
      </c>
      <c r="Y21" s="117" t="str">
        <f>IFERROR(__xludf.DUMMYFUNCTION(" IF (ROW()=MAX(FILTER(ROW($A21:$A1134), $A21:$A1134&lt;&gt;"""")),J21,"""")"),"")</f>
        <v/>
      </c>
      <c r="Z21" s="117" t="str">
        <f>IFERROR(__xludf.DUMMYFUNCTION(" IF (ROW()=MAX(FILTER(ROW($A21:$A1134), $A21:$A1134&lt;&gt;"""")),K21,"""")"),"")</f>
        <v/>
      </c>
      <c r="AA21" s="117" t="str">
        <f>IFERROR(__xludf.DUMMYFUNCTION(" IF (ROW()=MAX(FILTER(ROW($A21:$A1134), $A21:$A1134&lt;&gt;"""")),L21,"""")"),"")</f>
        <v/>
      </c>
      <c r="AB21" s="117" t="str">
        <f>IFERROR(__xludf.DUMMYFUNCTION(" IF (ROW()=MAX(FILTER(ROW($A21:$A1134), $A21:$A1134&lt;&gt;"""")),M21,"""")"),"")</f>
        <v/>
      </c>
      <c r="AC21" s="118" t="str">
        <f>IFERROR(__xludf.DUMMYFUNCTION(" IF (ROW()=MAX(FILTER(ROW($A21:$A1134), $A21:$A1134&lt;&gt;"""")),R21,"""")"),"")</f>
        <v/>
      </c>
    </row>
    <row r="22">
      <c r="A22" s="94">
        <f t="array" ref="A22">INDEX(TECHNICALS!A:A, ROW())</f>
        <v>45579</v>
      </c>
      <c r="B22" s="54">
        <f>IF(COUNTA(OFFSET(TECHNICALS!AD22,-4,0,5,1))&lt;5, "", AVERAGE(OFFSET(TECHNICALS!AD22,-4,0,5,1)))</f>
        <v>54.61163575</v>
      </c>
      <c r="C22" s="95">
        <f>IF(COUNTA(OFFSET(TECHNICALS!S22,-4,0,5,1))&lt;5, "", AVERAGE(OFFSET(TECHNICALS!S22,-4,0,5,1)))</f>
        <v>1058.56914</v>
      </c>
      <c r="D22" s="96">
        <f>IF(COUNTA(OFFSET(TECHNICALS!AE22,-4,0,5,1))&lt;5, "", AVERAGE(OFFSET(TECHNICALS!AE22,-4,0,5,1)))</f>
        <v>67.77808676</v>
      </c>
      <c r="E22" s="96">
        <f>IF(COUNTA(OFFSET(TECHNICALS!W22,-4,0,5,1))&lt;5, "", AVERAGE(OFFSET(TECHNICALS!W22,-4,0,5,1)))</f>
        <v>253</v>
      </c>
      <c r="F22" s="97">
        <f>IF(OR(TECHNICALS!M22=0, ISBLANK(TECHNICALS!M22)), "", TECHNICALS!B22 / TECHNICALS!M22)</f>
        <v>0.9916222391</v>
      </c>
      <c r="G22" s="98">
        <f>IF(COUNTA(OFFSET(TECHNICALS!AI22,-4,0,5,1))&lt;5, "", AVERAGE(OFFSET(TECHNICALS!AI22,-4,0,5,1)))</f>
        <v>0.1277569023</v>
      </c>
      <c r="H22" s="97">
        <f t="shared" ref="H22:M22" si="27">IF(OR(ISERROR(B22),B22=""), "", IF(ABS((B22-AVERAGE(B:B))/STDEV(B:B))&gt;10, AVERAGE(H$2:H22), (B22-AVERAGE(B:B))/STDEV(B:B)))</f>
        <v>0.245112521</v>
      </c>
      <c r="I22" s="97">
        <f t="shared" si="27"/>
        <v>1.774275624</v>
      </c>
      <c r="J22" s="97">
        <f t="shared" si="27"/>
        <v>0.5111152122</v>
      </c>
      <c r="K22" s="97">
        <f t="shared" si="27"/>
        <v>-0.7044572798</v>
      </c>
      <c r="L22" s="97">
        <f t="shared" si="27"/>
        <v>-0.7303412372</v>
      </c>
      <c r="M22" s="97">
        <f t="shared" si="27"/>
        <v>-0.2113697779</v>
      </c>
      <c r="N22" s="99">
        <f t="shared" si="3"/>
        <v>1.388144918</v>
      </c>
      <c r="O22" s="100">
        <f t="shared" si="25"/>
        <v>-0.2</v>
      </c>
      <c r="P22" s="101">
        <f t="shared" si="5"/>
        <v>0</v>
      </c>
      <c r="Q22" s="102">
        <f t="shared" si="26"/>
        <v>1.288144918</v>
      </c>
      <c r="R22" s="100" t="str">
        <f t="shared" si="6"/>
        <v>MONITOR</v>
      </c>
      <c r="S22" s="101">
        <v>1.0</v>
      </c>
      <c r="T22" s="103" t="s">
        <v>151</v>
      </c>
      <c r="U22" s="104" t="str">
        <f>IFERROR(__xludf.DUMMYFUNCTION(" IF (ROW()=MAX(FILTER(ROW(A22:A1134), A22:A1134&lt;&gt;"""")),Q22,"""")"),"")</f>
        <v/>
      </c>
      <c r="V22" s="104" t="str">
        <f>IFERROR(__xludf.DUMMYFUNCTION(" IF (ROW()=MAX(FILTER(ROW($A22:$A1134), $A22:$A1134&lt;&gt;"""")),S22,"""")"),"")</f>
        <v/>
      </c>
      <c r="W22" s="104" t="str">
        <f>IFERROR(__xludf.DUMMYFUNCTION(" IF (ROW()=MAX(FILTER(ROW($A22:$A1134), $A22:$A1134&lt;&gt;"""")),H22,"""")"),"")</f>
        <v/>
      </c>
      <c r="X22" s="104" t="str">
        <f>IFERROR(__xludf.DUMMYFUNCTION(" IF (ROW()=MAX(FILTER(ROW($A22:$A1134), $A22:$A1134&lt;&gt;"""")),I22,"""")"),"")</f>
        <v/>
      </c>
      <c r="Y22" s="104" t="str">
        <f>IFERROR(__xludf.DUMMYFUNCTION(" IF (ROW()=MAX(FILTER(ROW($A22:$A1134), $A22:$A1134&lt;&gt;"""")),J22,"""")"),"")</f>
        <v/>
      </c>
      <c r="Z22" s="104" t="str">
        <f>IFERROR(__xludf.DUMMYFUNCTION(" IF (ROW()=MAX(FILTER(ROW($A22:$A1134), $A22:$A1134&lt;&gt;"""")),K22,"""")"),"")</f>
        <v/>
      </c>
      <c r="AA22" s="104" t="str">
        <f>IFERROR(__xludf.DUMMYFUNCTION(" IF (ROW()=MAX(FILTER(ROW($A22:$A1134), $A22:$A1134&lt;&gt;"""")),L22,"""")"),"")</f>
        <v/>
      </c>
      <c r="AB22" s="104" t="str">
        <f>IFERROR(__xludf.DUMMYFUNCTION(" IF (ROW()=MAX(FILTER(ROW($A22:$A1134), $A22:$A1134&lt;&gt;"""")),M22,"""")"),"")</f>
        <v/>
      </c>
      <c r="AC22" s="105" t="str">
        <f>IFERROR(__xludf.DUMMYFUNCTION(" IF (ROW()=MAX(FILTER(ROW($A22:$A1134), $A22:$A1134&lt;&gt;"""")),R22,"""")"),"")</f>
        <v/>
      </c>
    </row>
    <row r="23">
      <c r="A23" s="106">
        <f t="array" ref="A23">INDEX(TECHNICALS!A:A, ROW())</f>
        <v>45580</v>
      </c>
      <c r="B23" s="107">
        <f>IF(COUNTA(OFFSET(TECHNICALS!AD23,-4,0,5,1))&lt;5, "", AVERAGE(OFFSET(TECHNICALS!AD23,-4,0,5,1)))</f>
        <v>59.20574757</v>
      </c>
      <c r="C23" s="108">
        <f>IF(COUNTA(OFFSET(TECHNICALS!S23,-4,0,5,1))&lt;5, "", AVERAGE(OFFSET(TECHNICALS!S23,-4,0,5,1)))</f>
        <v>1029.019283</v>
      </c>
      <c r="D23" s="109">
        <f>IF(COUNTA(OFFSET(TECHNICALS!AE23,-4,0,5,1))&lt;5, "", AVERAGE(OFFSET(TECHNICALS!AE23,-4,0,5,1)))</f>
        <v>81.66077218</v>
      </c>
      <c r="E23" s="109">
        <f>IF(COUNTA(OFFSET(TECHNICALS!W23,-4,0,5,1))&lt;5, "", AVERAGE(OFFSET(TECHNICALS!W23,-4,0,5,1)))</f>
        <v>257.8533333</v>
      </c>
      <c r="F23" s="110">
        <f>IF(OR(TECHNICALS!M23=0, ISBLANK(TECHNICALS!M23)), "", TECHNICALS!B23 / TECHNICALS!M23)</f>
        <v>1.009471238</v>
      </c>
      <c r="G23" s="111">
        <f>IF(COUNTA(OFFSET(TECHNICALS!AI23,-4,0,5,1))&lt;5, "", AVERAGE(OFFSET(TECHNICALS!AI23,-4,0,5,1)))</f>
        <v>0.1268806742</v>
      </c>
      <c r="H23" s="110">
        <f t="shared" ref="H23:M23" si="28">IF(OR(ISERROR(B23),B23=""), "", IF(ABS((B23-AVERAGE(B:B))/STDEV(B:B))&gt;10, AVERAGE(H$2:H23), (B23-AVERAGE(B:B))/STDEV(B:B)))</f>
        <v>0.5003790798</v>
      </c>
      <c r="I23" s="110">
        <f t="shared" si="28"/>
        <v>1.713868429</v>
      </c>
      <c r="J23" s="110">
        <f t="shared" si="28"/>
        <v>0.9153909533</v>
      </c>
      <c r="K23" s="110">
        <f t="shared" si="28"/>
        <v>-0.6467619445</v>
      </c>
      <c r="L23" s="110">
        <f t="shared" si="28"/>
        <v>0.8720139751</v>
      </c>
      <c r="M23" s="110">
        <f t="shared" si="28"/>
        <v>-0.2123164578</v>
      </c>
      <c r="N23" s="112">
        <f t="shared" si="3"/>
        <v>-0.6318605362</v>
      </c>
      <c r="O23" s="113">
        <f t="shared" si="25"/>
        <v>-0.2</v>
      </c>
      <c r="P23" s="114">
        <f t="shared" si="5"/>
        <v>0</v>
      </c>
      <c r="Q23" s="115">
        <f t="shared" si="26"/>
        <v>-0.7318605362</v>
      </c>
      <c r="R23" s="113" t="str">
        <f t="shared" si="6"/>
        <v>MONITOR</v>
      </c>
      <c r="S23" s="114">
        <v>1.0</v>
      </c>
      <c r="T23" s="116" t="s">
        <v>151</v>
      </c>
      <c r="U23" s="117" t="str">
        <f>IFERROR(__xludf.DUMMYFUNCTION(" IF (ROW()=MAX(FILTER(ROW(A23:A1134), A23:A1134&lt;&gt;"""")),Q23,"""")"),"")</f>
        <v/>
      </c>
      <c r="V23" s="117" t="str">
        <f>IFERROR(__xludf.DUMMYFUNCTION(" IF (ROW()=MAX(FILTER(ROW($A23:$A1134), $A23:$A1134&lt;&gt;"""")),S23,"""")"),"")</f>
        <v/>
      </c>
      <c r="W23" s="117" t="str">
        <f>IFERROR(__xludf.DUMMYFUNCTION(" IF (ROW()=MAX(FILTER(ROW($A23:$A1134), $A23:$A1134&lt;&gt;"""")),H23,"""")"),"")</f>
        <v/>
      </c>
      <c r="X23" s="117" t="str">
        <f>IFERROR(__xludf.DUMMYFUNCTION(" IF (ROW()=MAX(FILTER(ROW($A23:$A1134), $A23:$A1134&lt;&gt;"""")),I23,"""")"),"")</f>
        <v/>
      </c>
      <c r="Y23" s="117" t="str">
        <f>IFERROR(__xludf.DUMMYFUNCTION(" IF (ROW()=MAX(FILTER(ROW($A23:$A1134), $A23:$A1134&lt;&gt;"""")),J23,"""")"),"")</f>
        <v/>
      </c>
      <c r="Z23" s="117" t="str">
        <f>IFERROR(__xludf.DUMMYFUNCTION(" IF (ROW()=MAX(FILTER(ROW($A23:$A1134), $A23:$A1134&lt;&gt;"""")),K23,"""")"),"")</f>
        <v/>
      </c>
      <c r="AA23" s="117" t="str">
        <f>IFERROR(__xludf.DUMMYFUNCTION(" IF (ROW()=MAX(FILTER(ROW($A23:$A1134), $A23:$A1134&lt;&gt;"""")),L23,"""")"),"")</f>
        <v/>
      </c>
      <c r="AB23" s="117" t="str">
        <f>IFERROR(__xludf.DUMMYFUNCTION(" IF (ROW()=MAX(FILTER(ROW($A23:$A1134), $A23:$A1134&lt;&gt;"""")),M23,"""")"),"")</f>
        <v/>
      </c>
      <c r="AC23" s="118" t="str">
        <f>IFERROR(__xludf.DUMMYFUNCTION(" IF (ROW()=MAX(FILTER(ROW($A23:$A1134), $A23:$A1134&lt;&gt;"""")),R23,"""")"),"")</f>
        <v/>
      </c>
    </row>
    <row r="24">
      <c r="A24" s="94">
        <f t="array" ref="A24">INDEX(TECHNICALS!A:A, ROW())</f>
        <v>45581</v>
      </c>
      <c r="B24" s="54">
        <f>IF(COUNTA(OFFSET(TECHNICALS!AD24,-4,0,5,1))&lt;5, "", AVERAGE(OFFSET(TECHNICALS!AD24,-4,0,5,1)))</f>
        <v>61.10870176</v>
      </c>
      <c r="C24" s="95">
        <f>IF(COUNTA(OFFSET(TECHNICALS!S24,-4,0,5,1))&lt;5, "", AVERAGE(OFFSET(TECHNICALS!S24,-4,0,5,1)))</f>
        <v>1000.107922</v>
      </c>
      <c r="D24" s="96">
        <f>IF(COUNTA(OFFSET(TECHNICALS!AE24,-4,0,5,1))&lt;5, "", AVERAGE(OFFSET(TECHNICALS!AE24,-4,0,5,1)))</f>
        <v>88.65279685</v>
      </c>
      <c r="E24" s="96">
        <f>IF(COUNTA(OFFSET(TECHNICALS!W24,-4,0,5,1))&lt;5, "", AVERAGE(OFFSET(TECHNICALS!W24,-4,0,5,1)))</f>
        <v>255.5733333</v>
      </c>
      <c r="F24" s="97">
        <f>IF(OR(TECHNICALS!M24=0, ISBLANK(TECHNICALS!M24)), "", TECHNICALS!B24 / TECHNICALS!M24)</f>
        <v>0.9835757057</v>
      </c>
      <c r="G24" s="98">
        <f>IF(COUNTA(OFFSET(TECHNICALS!AI24,-4,0,5,1))&lt;5, "", AVERAGE(OFFSET(TECHNICALS!AI24,-4,0,5,1)))</f>
        <v>0.1287181932</v>
      </c>
      <c r="H24" s="97">
        <f t="shared" ref="H24:M24" si="29">IF(OR(ISERROR(B24),B24=""), "", IF(ABS((B24-AVERAGE(B:B))/STDEV(B:B))&gt;10, AVERAGE(H$2:H24), (B24-AVERAGE(B:B))/STDEV(B:B)))</f>
        <v>0.6061145486</v>
      </c>
      <c r="I24" s="97">
        <f t="shared" si="29"/>
        <v>1.654766477</v>
      </c>
      <c r="J24" s="97">
        <f t="shared" si="29"/>
        <v>1.119004726</v>
      </c>
      <c r="K24" s="97">
        <f t="shared" si="29"/>
        <v>-0.6738660718</v>
      </c>
      <c r="L24" s="97">
        <f t="shared" si="29"/>
        <v>-1.45270136</v>
      </c>
      <c r="M24" s="97">
        <f t="shared" si="29"/>
        <v>-0.2103311957</v>
      </c>
      <c r="N24" s="99">
        <f t="shared" si="3"/>
        <v>0.9276722034</v>
      </c>
      <c r="O24" s="100">
        <f t="shared" si="25"/>
        <v>0.2</v>
      </c>
      <c r="P24" s="101">
        <f t="shared" si="5"/>
        <v>0</v>
      </c>
      <c r="Q24" s="102">
        <f t="shared" si="26"/>
        <v>1.027672203</v>
      </c>
      <c r="R24" s="100" t="str">
        <f t="shared" si="6"/>
        <v>MONITOR</v>
      </c>
      <c r="S24" s="101">
        <v>1.0</v>
      </c>
      <c r="T24" s="103" t="s">
        <v>151</v>
      </c>
      <c r="U24" s="104" t="str">
        <f>IFERROR(__xludf.DUMMYFUNCTION(" IF (ROW()=MAX(FILTER(ROW(A24:A1134), A24:A1134&lt;&gt;"""")),Q24,"""")"),"")</f>
        <v/>
      </c>
      <c r="V24" s="104" t="str">
        <f>IFERROR(__xludf.DUMMYFUNCTION(" IF (ROW()=MAX(FILTER(ROW($A24:$A1134), $A24:$A1134&lt;&gt;"""")),S24,"""")"),"")</f>
        <v/>
      </c>
      <c r="W24" s="104" t="str">
        <f>IFERROR(__xludf.DUMMYFUNCTION(" IF (ROW()=MAX(FILTER(ROW($A24:$A1134), $A24:$A1134&lt;&gt;"""")),H24,"""")"),"")</f>
        <v/>
      </c>
      <c r="X24" s="104" t="str">
        <f>IFERROR(__xludf.DUMMYFUNCTION(" IF (ROW()=MAX(FILTER(ROW($A24:$A1134), $A24:$A1134&lt;&gt;"""")),I24,"""")"),"")</f>
        <v/>
      </c>
      <c r="Y24" s="104" t="str">
        <f>IFERROR(__xludf.DUMMYFUNCTION(" IF (ROW()=MAX(FILTER(ROW($A24:$A1134), $A24:$A1134&lt;&gt;"""")),J24,"""")"),"")</f>
        <v/>
      </c>
      <c r="Z24" s="104" t="str">
        <f>IFERROR(__xludf.DUMMYFUNCTION(" IF (ROW()=MAX(FILTER(ROW($A24:$A1134), $A24:$A1134&lt;&gt;"""")),K24,"""")"),"")</f>
        <v/>
      </c>
      <c r="AA24" s="104" t="str">
        <f>IFERROR(__xludf.DUMMYFUNCTION(" IF (ROW()=MAX(FILTER(ROW($A24:$A1134), $A24:$A1134&lt;&gt;"""")),L24,"""")"),"")</f>
        <v/>
      </c>
      <c r="AB24" s="104" t="str">
        <f>IFERROR(__xludf.DUMMYFUNCTION(" IF (ROW()=MAX(FILTER(ROW($A24:$A1134), $A24:$A1134&lt;&gt;"""")),M24,"""")"),"")</f>
        <v/>
      </c>
      <c r="AC24" s="105" t="str">
        <f>IFERROR(__xludf.DUMMYFUNCTION(" IF (ROW()=MAX(FILTER(ROW($A24:$A1134), $A24:$A1134&lt;&gt;"""")),R24,"""")"),"")</f>
        <v/>
      </c>
    </row>
    <row r="25">
      <c r="A25" s="106">
        <f t="array" ref="A25">INDEX(TECHNICALS!A:A, ROW())</f>
        <v>45582</v>
      </c>
      <c r="B25" s="107">
        <f>IF(COUNTA(OFFSET(TECHNICALS!AD25,-4,0,5,1))&lt;5, "", AVERAGE(OFFSET(TECHNICALS!AD25,-4,0,5,1)))</f>
        <v>61.3275622</v>
      </c>
      <c r="C25" s="108">
        <f>IF(COUNTA(OFFSET(TECHNICALS!S25,-4,0,5,1))&lt;5, "", AVERAGE(OFFSET(TECHNICALS!S25,-4,0,5,1)))</f>
        <v>970.8296997</v>
      </c>
      <c r="D25" s="109">
        <f>IF(COUNTA(OFFSET(TECHNICALS!AE25,-4,0,5,1))&lt;5, "", AVERAGE(OFFSET(TECHNICALS!AE25,-4,0,5,1)))</f>
        <v>89.48853194</v>
      </c>
      <c r="E25" s="109">
        <f>IF(COUNTA(OFFSET(TECHNICALS!W25,-4,0,5,1))&lt;5, "", AVERAGE(OFFSET(TECHNICALS!W25,-4,0,5,1)))</f>
        <v>256.44</v>
      </c>
      <c r="F25" s="110">
        <f>IF(OR(TECHNICALS!M25=0, ISBLANK(TECHNICALS!M25)), "", TECHNICALS!B25 / TECHNICALS!M25)</f>
        <v>1.004776429</v>
      </c>
      <c r="G25" s="111">
        <f>IF(COUNTA(OFFSET(TECHNICALS!AI25,-4,0,5,1))&lt;5, "", AVERAGE(OFFSET(TECHNICALS!AI25,-4,0,5,1)))</f>
        <v>0.1183061769</v>
      </c>
      <c r="H25" s="110">
        <f t="shared" ref="H25:M25" si="30">IF(OR(ISERROR(B25),B25=""), "", IF(ABS((B25-AVERAGE(B:B))/STDEV(B:B))&gt;10, AVERAGE(H$2:H25), (B25-AVERAGE(B:B))/STDEV(B:B)))</f>
        <v>0.6182752778</v>
      </c>
      <c r="I25" s="110">
        <f t="shared" si="30"/>
        <v>1.594914571</v>
      </c>
      <c r="J25" s="110">
        <f t="shared" si="30"/>
        <v>1.143342051</v>
      </c>
      <c r="K25" s="110">
        <f t="shared" si="30"/>
        <v>-0.6635633333</v>
      </c>
      <c r="L25" s="110">
        <f t="shared" si="30"/>
        <v>0.4505476539</v>
      </c>
      <c r="M25" s="110">
        <f t="shared" si="30"/>
        <v>-0.2215803756</v>
      </c>
      <c r="N25" s="112">
        <f t="shared" si="3"/>
        <v>-0.6954414229</v>
      </c>
      <c r="O25" s="113">
        <f t="shared" si="25"/>
        <v>-0.2</v>
      </c>
      <c r="P25" s="114">
        <f t="shared" si="5"/>
        <v>0</v>
      </c>
      <c r="Q25" s="115">
        <f t="shared" si="26"/>
        <v>-0.7954414229</v>
      </c>
      <c r="R25" s="113" t="str">
        <f t="shared" si="6"/>
        <v>MONITOR</v>
      </c>
      <c r="S25" s="114">
        <v>1.0</v>
      </c>
      <c r="T25" s="116" t="s">
        <v>151</v>
      </c>
      <c r="U25" s="117" t="str">
        <f>IFERROR(__xludf.DUMMYFUNCTION(" IF (ROW()=MAX(FILTER(ROW(A25:A1134), A25:A1134&lt;&gt;"""")),Q25,"""")"),"")</f>
        <v/>
      </c>
      <c r="V25" s="117" t="str">
        <f>IFERROR(__xludf.DUMMYFUNCTION(" IF (ROW()=MAX(FILTER(ROW($A25:$A1134), $A25:$A1134&lt;&gt;"""")),S25,"""")"),"")</f>
        <v/>
      </c>
      <c r="W25" s="117" t="str">
        <f>IFERROR(__xludf.DUMMYFUNCTION(" IF (ROW()=MAX(FILTER(ROW($A25:$A1134), $A25:$A1134&lt;&gt;"""")),H25,"""")"),"")</f>
        <v/>
      </c>
      <c r="X25" s="117" t="str">
        <f>IFERROR(__xludf.DUMMYFUNCTION(" IF (ROW()=MAX(FILTER(ROW($A25:$A1134), $A25:$A1134&lt;&gt;"""")),I25,"""")"),"")</f>
        <v/>
      </c>
      <c r="Y25" s="117" t="str">
        <f>IFERROR(__xludf.DUMMYFUNCTION(" IF (ROW()=MAX(FILTER(ROW($A25:$A1134), $A25:$A1134&lt;&gt;"""")),J25,"""")"),"")</f>
        <v/>
      </c>
      <c r="Z25" s="117" t="str">
        <f>IFERROR(__xludf.DUMMYFUNCTION(" IF (ROW()=MAX(FILTER(ROW($A25:$A1134), $A25:$A1134&lt;&gt;"""")),K25,"""")"),"")</f>
        <v/>
      </c>
      <c r="AA25" s="117" t="str">
        <f>IFERROR(__xludf.DUMMYFUNCTION(" IF (ROW()=MAX(FILTER(ROW($A25:$A1134), $A25:$A1134&lt;&gt;"""")),L25,"""")"),"")</f>
        <v/>
      </c>
      <c r="AB25" s="117" t="str">
        <f>IFERROR(__xludf.DUMMYFUNCTION(" IF (ROW()=MAX(FILTER(ROW($A25:$A1134), $A25:$A1134&lt;&gt;"""")),M25,"""")"),"")</f>
        <v/>
      </c>
      <c r="AC25" s="118" t="str">
        <f>IFERROR(__xludf.DUMMYFUNCTION(" IF (ROW()=MAX(FILTER(ROW($A25:$A1134), $A25:$A1134&lt;&gt;"""")),R25,"""")"),"")</f>
        <v/>
      </c>
    </row>
    <row r="26">
      <c r="A26" s="94">
        <f t="array" ref="A26">INDEX(TECHNICALS!A:A, ROW())</f>
        <v>45583</v>
      </c>
      <c r="B26" s="54">
        <f>IF(COUNTA(OFFSET(TECHNICALS!AD26,-4,0,5,1))&lt;5, "", AVERAGE(OFFSET(TECHNICALS!AD26,-4,0,5,1)))</f>
        <v>61.36366342</v>
      </c>
      <c r="C26" s="95">
        <f>IF(COUNTA(OFFSET(TECHNICALS!S26,-4,0,5,1))&lt;5, "", AVERAGE(OFFSET(TECHNICALS!S26,-4,0,5,1)))</f>
        <v>935.7743438</v>
      </c>
      <c r="D26" s="96">
        <f>IF(COUNTA(OFFSET(TECHNICALS!AE26,-4,0,5,1))&lt;5, "", AVERAGE(OFFSET(TECHNICALS!AE26,-4,0,5,1)))</f>
        <v>83.44966197</v>
      </c>
      <c r="E26" s="96">
        <f>IF(COUNTA(OFFSET(TECHNICALS!W26,-4,0,5,1))&lt;5, "", AVERAGE(OFFSET(TECHNICALS!W26,-4,0,5,1)))</f>
        <v>267.4666667</v>
      </c>
      <c r="F26" s="97">
        <f>IF(OR(TECHNICALS!M26=0, ISBLANK(TECHNICALS!M26)), "", TECHNICALS!B26 / TECHNICALS!M26)</f>
        <v>0.9793373917</v>
      </c>
      <c r="G26" s="98">
        <f>IF(COUNTA(OFFSET(TECHNICALS!AI26,-4,0,5,1))&lt;5, "", AVERAGE(OFFSET(TECHNICALS!AI26,-4,0,5,1)))</f>
        <v>0.1134439887</v>
      </c>
      <c r="H26" s="97">
        <f t="shared" ref="H26:M26" si="31">IF(OR(ISERROR(B26),B26=""), "", IF(ABS((B26-AVERAGE(B:B))/STDEV(B:B))&gt;10, AVERAGE(H$2:H26), (B26-AVERAGE(B:B))/STDEV(B:B)))</f>
        <v>0.6202812011</v>
      </c>
      <c r="I26" s="97">
        <f t="shared" si="31"/>
        <v>1.523252779</v>
      </c>
      <c r="J26" s="97">
        <f t="shared" si="31"/>
        <v>0.9674849629</v>
      </c>
      <c r="K26" s="97">
        <f t="shared" si="31"/>
        <v>-0.5324807996</v>
      </c>
      <c r="L26" s="97">
        <f t="shared" si="31"/>
        <v>-1.833186829</v>
      </c>
      <c r="M26" s="97">
        <f t="shared" si="31"/>
        <v>-0.2268335012</v>
      </c>
      <c r="N26" s="99">
        <f t="shared" si="3"/>
        <v>1.332828664</v>
      </c>
      <c r="O26" s="100">
        <f t="shared" si="25"/>
        <v>0.2</v>
      </c>
      <c r="P26" s="101">
        <f t="shared" si="5"/>
        <v>0</v>
      </c>
      <c r="Q26" s="102">
        <f t="shared" si="26"/>
        <v>1.432828664</v>
      </c>
      <c r="R26" s="100" t="str">
        <f t="shared" si="6"/>
        <v>MONITOR</v>
      </c>
      <c r="S26" s="101">
        <v>1.0</v>
      </c>
      <c r="T26" s="103" t="s">
        <v>151</v>
      </c>
      <c r="U26" s="104" t="str">
        <f>IFERROR(__xludf.DUMMYFUNCTION(" IF (ROW()=MAX(FILTER(ROW(A26:A1134), A26:A1134&lt;&gt;"""")),Q26,"""")"),"")</f>
        <v/>
      </c>
      <c r="V26" s="104" t="str">
        <f>IFERROR(__xludf.DUMMYFUNCTION(" IF (ROW()=MAX(FILTER(ROW($A26:$A1134), $A26:$A1134&lt;&gt;"""")),S26,"""")"),"")</f>
        <v/>
      </c>
      <c r="W26" s="104" t="str">
        <f>IFERROR(__xludf.DUMMYFUNCTION(" IF (ROW()=MAX(FILTER(ROW($A26:$A1134), $A26:$A1134&lt;&gt;"""")),H26,"""")"),"")</f>
        <v/>
      </c>
      <c r="X26" s="104" t="str">
        <f>IFERROR(__xludf.DUMMYFUNCTION(" IF (ROW()=MAX(FILTER(ROW($A26:$A1134), $A26:$A1134&lt;&gt;"""")),I26,"""")"),"")</f>
        <v/>
      </c>
      <c r="Y26" s="104" t="str">
        <f>IFERROR(__xludf.DUMMYFUNCTION(" IF (ROW()=MAX(FILTER(ROW($A26:$A1134), $A26:$A1134&lt;&gt;"""")),J26,"""")"),"")</f>
        <v/>
      </c>
      <c r="Z26" s="104" t="str">
        <f>IFERROR(__xludf.DUMMYFUNCTION(" IF (ROW()=MAX(FILTER(ROW($A26:$A1134), $A26:$A1134&lt;&gt;"""")),K26,"""")"),"")</f>
        <v/>
      </c>
      <c r="AA26" s="104" t="str">
        <f>IFERROR(__xludf.DUMMYFUNCTION(" IF (ROW()=MAX(FILTER(ROW($A26:$A1134), $A26:$A1134&lt;&gt;"""")),L26,"""")"),"")</f>
        <v/>
      </c>
      <c r="AB26" s="104" t="str">
        <f>IFERROR(__xludf.DUMMYFUNCTION(" IF (ROW()=MAX(FILTER(ROW($A26:$A1134), $A26:$A1134&lt;&gt;"""")),M26,"""")"),"")</f>
        <v/>
      </c>
      <c r="AC26" s="105" t="str">
        <f>IFERROR(__xludf.DUMMYFUNCTION(" IF (ROW()=MAX(FILTER(ROW($A26:$A1134), $A26:$A1134&lt;&gt;"""")),R26,"""")"),"")</f>
        <v/>
      </c>
    </row>
    <row r="27">
      <c r="A27" s="106">
        <f t="array" ref="A27">INDEX(TECHNICALS!A:A, ROW())</f>
        <v>45586</v>
      </c>
      <c r="B27" s="107">
        <f>IF(COUNTA(OFFSET(TECHNICALS!AD27,-4,0,5,1))&lt;5, "", AVERAGE(OFFSET(TECHNICALS!AD27,-4,0,5,1)))</f>
        <v>62.06044538</v>
      </c>
      <c r="C27" s="108">
        <f>IF(COUNTA(OFFSET(TECHNICALS!S27,-4,0,5,1))&lt;5, "", AVERAGE(OFFSET(TECHNICALS!S27,-4,0,5,1)))</f>
        <v>897.0070496</v>
      </c>
      <c r="D27" s="109">
        <f>IF(COUNTA(OFFSET(TECHNICALS!AE27,-4,0,5,1))&lt;5, "", AVERAGE(OFFSET(TECHNICALS!AE27,-4,0,5,1)))</f>
        <v>79.01389909</v>
      </c>
      <c r="E27" s="109">
        <f>IF(COUNTA(OFFSET(TECHNICALS!W27,-4,0,5,1))&lt;5, "", AVERAGE(OFFSET(TECHNICALS!W27,-4,0,5,1)))</f>
        <v>295.68</v>
      </c>
      <c r="F27" s="110">
        <f>IF(OR(TECHNICALS!M27=0, ISBLANK(TECHNICALS!M27)), "", TECHNICALS!B27 / TECHNICALS!M27)</f>
        <v>1.001012568</v>
      </c>
      <c r="G27" s="111">
        <f>IF(COUNTA(OFFSET(TECHNICALS!AI27,-4,0,5,1))&lt;5, "", AVERAGE(OFFSET(TECHNICALS!AI27,-4,0,5,1)))</f>
        <v>0.1036884359</v>
      </c>
      <c r="H27" s="110">
        <f t="shared" ref="H27:M27" si="32">IF(OR(ISERROR(B27),B27=""), "", IF(ABS((B27-AVERAGE(B:B))/STDEV(B:B))&gt;10, AVERAGE(H$2:H27), (B27-AVERAGE(B:B))/STDEV(B:B)))</f>
        <v>0.6589970922</v>
      </c>
      <c r="I27" s="110">
        <f t="shared" si="32"/>
        <v>1.44400287</v>
      </c>
      <c r="J27" s="110">
        <f t="shared" si="32"/>
        <v>0.838311732</v>
      </c>
      <c r="K27" s="110">
        <f t="shared" si="32"/>
        <v>-0.1970870372</v>
      </c>
      <c r="L27" s="110">
        <f t="shared" si="32"/>
        <v>0.1126551909</v>
      </c>
      <c r="M27" s="110">
        <f t="shared" si="32"/>
        <v>-0.2373734356</v>
      </c>
      <c r="N27" s="112">
        <f t="shared" si="3"/>
        <v>-0.2137514015</v>
      </c>
      <c r="O27" s="113">
        <f t="shared" si="25"/>
        <v>-0.2</v>
      </c>
      <c r="P27" s="114">
        <f t="shared" si="5"/>
        <v>0</v>
      </c>
      <c r="Q27" s="115">
        <f t="shared" si="26"/>
        <v>-0.3137514015</v>
      </c>
      <c r="R27" s="113" t="str">
        <f t="shared" si="6"/>
        <v>MONITOR</v>
      </c>
      <c r="S27" s="114">
        <v>1.0</v>
      </c>
      <c r="T27" s="116" t="s">
        <v>151</v>
      </c>
      <c r="U27" s="117" t="str">
        <f>IFERROR(__xludf.DUMMYFUNCTION(" IF (ROW()=MAX(FILTER(ROW(A27:A1134), A27:A1134&lt;&gt;"""")),Q27,"""")"),"")</f>
        <v/>
      </c>
      <c r="V27" s="117" t="str">
        <f>IFERROR(__xludf.DUMMYFUNCTION(" IF (ROW()=MAX(FILTER(ROW($A27:$A1134), $A27:$A1134&lt;&gt;"""")),S27,"""")"),"")</f>
        <v/>
      </c>
      <c r="W27" s="117" t="str">
        <f>IFERROR(__xludf.DUMMYFUNCTION(" IF (ROW()=MAX(FILTER(ROW($A27:$A1134), $A27:$A1134&lt;&gt;"""")),H27,"""")"),"")</f>
        <v/>
      </c>
      <c r="X27" s="117" t="str">
        <f>IFERROR(__xludf.DUMMYFUNCTION(" IF (ROW()=MAX(FILTER(ROW($A27:$A1134), $A27:$A1134&lt;&gt;"""")),I27,"""")"),"")</f>
        <v/>
      </c>
      <c r="Y27" s="117" t="str">
        <f>IFERROR(__xludf.DUMMYFUNCTION(" IF (ROW()=MAX(FILTER(ROW($A27:$A1134), $A27:$A1134&lt;&gt;"""")),J27,"""")"),"")</f>
        <v/>
      </c>
      <c r="Z27" s="117" t="str">
        <f>IFERROR(__xludf.DUMMYFUNCTION(" IF (ROW()=MAX(FILTER(ROW($A27:$A1134), $A27:$A1134&lt;&gt;"""")),K27,"""")"),"")</f>
        <v/>
      </c>
      <c r="AA27" s="117" t="str">
        <f>IFERROR(__xludf.DUMMYFUNCTION(" IF (ROW()=MAX(FILTER(ROW($A27:$A1134), $A27:$A1134&lt;&gt;"""")),L27,"""")"),"")</f>
        <v/>
      </c>
      <c r="AB27" s="117" t="str">
        <f>IFERROR(__xludf.DUMMYFUNCTION(" IF (ROW()=MAX(FILTER(ROW($A27:$A1134), $A27:$A1134&lt;&gt;"""")),M27,"""")"),"")</f>
        <v/>
      </c>
      <c r="AC27" s="118" t="str">
        <f>IFERROR(__xludf.DUMMYFUNCTION(" IF (ROW()=MAX(FILTER(ROW($A27:$A1134), $A27:$A1134&lt;&gt;"""")),R27,"""")"),"")</f>
        <v/>
      </c>
    </row>
    <row r="28">
      <c r="A28" s="94">
        <f t="array" ref="A28">INDEX(TECHNICALS!A:A, ROW())</f>
        <v>45587</v>
      </c>
      <c r="B28" s="54">
        <f>IF(COUNTA(OFFSET(TECHNICALS!AD28,-4,0,5,1))&lt;5, "", AVERAGE(OFFSET(TECHNICALS!AD28,-4,0,5,1)))</f>
        <v>62.572834</v>
      </c>
      <c r="C28" s="95">
        <f>IF(COUNTA(OFFSET(TECHNICALS!S28,-4,0,5,1))&lt;5, "", AVERAGE(OFFSET(TECHNICALS!S28,-4,0,5,1)))</f>
        <v>850.9391462</v>
      </c>
      <c r="D28" s="96">
        <f>IF(COUNTA(OFFSET(TECHNICALS!AE28,-4,0,5,1))&lt;5, "", AVERAGE(OFFSET(TECHNICALS!AE28,-4,0,5,1)))</f>
        <v>68.96280284</v>
      </c>
      <c r="E28" s="96">
        <f>IF(COUNTA(OFFSET(TECHNICALS!W28,-4,0,5,1))&lt;5, "", AVERAGE(OFFSET(TECHNICALS!W28,-4,0,5,1)))</f>
        <v>301.7866667</v>
      </c>
      <c r="F28" s="97">
        <f>IF(OR(TECHNICALS!M28=0, ISBLANK(TECHNICALS!M28)), "", TECHNICALS!B28 / TECHNICALS!M28)</f>
        <v>0.9949473428</v>
      </c>
      <c r="G28" s="98">
        <f>IF(COUNTA(OFFSET(TECHNICALS!AI28,-4,0,5,1))&lt;5, "", AVERAGE(OFFSET(TECHNICALS!AI28,-4,0,5,1)))</f>
        <v>0.1092432092</v>
      </c>
      <c r="H28" s="97">
        <f t="shared" ref="H28:M28" si="33">IF(OR(ISERROR(B28),B28=""), "", IF(ABS((B28-AVERAGE(B:B))/STDEV(B:B))&gt;10, AVERAGE(H$2:H28), (B28-AVERAGE(B:B))/STDEV(B:B)))</f>
        <v>0.6874673785</v>
      </c>
      <c r="I28" s="97">
        <f t="shared" si="33"/>
        <v>1.349828716</v>
      </c>
      <c r="J28" s="97">
        <f t="shared" si="33"/>
        <v>0.5456151634</v>
      </c>
      <c r="K28" s="97">
        <f t="shared" si="33"/>
        <v>-0.124492357</v>
      </c>
      <c r="L28" s="97">
        <f t="shared" si="33"/>
        <v>-0.4318372539</v>
      </c>
      <c r="M28" s="97">
        <f t="shared" si="33"/>
        <v>-0.2313720385</v>
      </c>
      <c r="N28" s="99">
        <f t="shared" si="3"/>
        <v>0.4925174196</v>
      </c>
      <c r="O28" s="100">
        <f t="shared" si="25"/>
        <v>0.2</v>
      </c>
      <c r="P28" s="101">
        <f t="shared" si="5"/>
        <v>0</v>
      </c>
      <c r="Q28" s="102">
        <f t="shared" si="26"/>
        <v>0.5925174196</v>
      </c>
      <c r="R28" s="100" t="str">
        <f t="shared" si="6"/>
        <v>MONITOR</v>
      </c>
      <c r="S28" s="101">
        <v>1.0</v>
      </c>
      <c r="T28" s="103" t="s">
        <v>151</v>
      </c>
      <c r="U28" s="104" t="str">
        <f>IFERROR(__xludf.DUMMYFUNCTION(" IF (ROW()=MAX(FILTER(ROW(A28:A1134), A28:A1134&lt;&gt;"""")),Q28,"""")"),"")</f>
        <v/>
      </c>
      <c r="V28" s="104" t="str">
        <f>IFERROR(__xludf.DUMMYFUNCTION(" IF (ROW()=MAX(FILTER(ROW($A28:$A1134), $A28:$A1134&lt;&gt;"""")),S28,"""")"),"")</f>
        <v/>
      </c>
      <c r="W28" s="104" t="str">
        <f>IFERROR(__xludf.DUMMYFUNCTION(" IF (ROW()=MAX(FILTER(ROW($A28:$A1134), $A28:$A1134&lt;&gt;"""")),H28,"""")"),"")</f>
        <v/>
      </c>
      <c r="X28" s="104" t="str">
        <f>IFERROR(__xludf.DUMMYFUNCTION(" IF (ROW()=MAX(FILTER(ROW($A28:$A1134), $A28:$A1134&lt;&gt;"""")),I28,"""")"),"")</f>
        <v/>
      </c>
      <c r="Y28" s="104" t="str">
        <f>IFERROR(__xludf.DUMMYFUNCTION(" IF (ROW()=MAX(FILTER(ROW($A28:$A1134), $A28:$A1134&lt;&gt;"""")),J28,"""")"),"")</f>
        <v/>
      </c>
      <c r="Z28" s="104" t="str">
        <f>IFERROR(__xludf.DUMMYFUNCTION(" IF (ROW()=MAX(FILTER(ROW($A28:$A1134), $A28:$A1134&lt;&gt;"""")),K28,"""")"),"")</f>
        <v/>
      </c>
      <c r="AA28" s="104" t="str">
        <f>IFERROR(__xludf.DUMMYFUNCTION(" IF (ROW()=MAX(FILTER(ROW($A28:$A1134), $A28:$A1134&lt;&gt;"""")),L28,"""")"),"")</f>
        <v/>
      </c>
      <c r="AB28" s="104" t="str">
        <f>IFERROR(__xludf.DUMMYFUNCTION(" IF (ROW()=MAX(FILTER(ROW($A28:$A1134), $A28:$A1134&lt;&gt;"""")),M28,"""")"),"")</f>
        <v/>
      </c>
      <c r="AC28" s="105" t="str">
        <f>IFERROR(__xludf.DUMMYFUNCTION(" IF (ROW()=MAX(FILTER(ROW($A28:$A1134), $A28:$A1134&lt;&gt;"""")),R28,"""")"),"")</f>
        <v/>
      </c>
    </row>
    <row r="29">
      <c r="A29" s="106">
        <f t="array" ref="A29">INDEX(TECHNICALS!A:A, ROW())</f>
        <v>45588</v>
      </c>
      <c r="B29" s="107">
        <f>IF(COUNTA(OFFSET(TECHNICALS!AD29,-4,0,5,1))&lt;5, "", AVERAGE(OFFSET(TECHNICALS!AD29,-4,0,5,1)))</f>
        <v>62.41474544</v>
      </c>
      <c r="C29" s="108">
        <f>IF(COUNTA(OFFSET(TECHNICALS!S29,-4,0,5,1))&lt;5, "", AVERAGE(OFFSET(TECHNICALS!S29,-4,0,5,1)))</f>
        <v>799.2615678</v>
      </c>
      <c r="D29" s="109">
        <f>IF(COUNTA(OFFSET(TECHNICALS!AE29,-4,0,5,1))&lt;5, "", AVERAGE(OFFSET(TECHNICALS!AE29,-4,0,5,1)))</f>
        <v>58.81270903</v>
      </c>
      <c r="E29" s="109">
        <f>IF(COUNTA(OFFSET(TECHNICALS!W29,-4,0,5,1))&lt;5, "", AVERAGE(OFFSET(TECHNICALS!W29,-4,0,5,1)))</f>
        <v>317.76</v>
      </c>
      <c r="F29" s="110">
        <f>IF(OR(TECHNICALS!M29=0, ISBLANK(TECHNICALS!M29)), "", TECHNICALS!B29 / TECHNICALS!M29)</f>
        <v>0.9946385654</v>
      </c>
      <c r="G29" s="111">
        <f>IF(COUNTA(OFFSET(TECHNICALS!AI29,-4,0,5,1))&lt;5, "", AVERAGE(OFFSET(TECHNICALS!AI29,-4,0,5,1)))</f>
        <v>0.1003821545</v>
      </c>
      <c r="H29" s="110">
        <f t="shared" ref="H29:M29" si="34">IF(OR(ISERROR(B29),B29=""), "", IF(ABS((B29-AVERAGE(B:B))/STDEV(B:B))&gt;10, AVERAGE(H$2:H29), (B29-AVERAGE(B:B))/STDEV(B:B)))</f>
        <v>0.6786833688</v>
      </c>
      <c r="I29" s="110">
        <f t="shared" si="34"/>
        <v>1.244187002</v>
      </c>
      <c r="J29" s="110">
        <f t="shared" si="34"/>
        <v>0.2500357006</v>
      </c>
      <c r="K29" s="110">
        <f t="shared" si="34"/>
        <v>0.06539503773</v>
      </c>
      <c r="L29" s="110">
        <f t="shared" si="34"/>
        <v>-0.4595570799</v>
      </c>
      <c r="M29" s="110">
        <f t="shared" si="34"/>
        <v>-0.2409455539</v>
      </c>
      <c r="N29" s="112">
        <f t="shared" si="3"/>
        <v>0.7973853963</v>
      </c>
      <c r="O29" s="113">
        <f t="shared" si="25"/>
        <v>0.2</v>
      </c>
      <c r="P29" s="114">
        <f t="shared" si="5"/>
        <v>0</v>
      </c>
      <c r="Q29" s="115">
        <f t="shared" si="26"/>
        <v>0.8973853963</v>
      </c>
      <c r="R29" s="113" t="str">
        <f t="shared" si="6"/>
        <v>MONITOR</v>
      </c>
      <c r="S29" s="114">
        <v>1.0</v>
      </c>
      <c r="T29" s="116" t="s">
        <v>151</v>
      </c>
      <c r="U29" s="117" t="str">
        <f>IFERROR(__xludf.DUMMYFUNCTION(" IF (ROW()=MAX(FILTER(ROW(A29:A1134), A29:A1134&lt;&gt;"""")),Q29,"""")"),"")</f>
        <v/>
      </c>
      <c r="V29" s="117" t="str">
        <f>IFERROR(__xludf.DUMMYFUNCTION(" IF (ROW()=MAX(FILTER(ROW($A29:$A1134), $A29:$A1134&lt;&gt;"""")),S29,"""")"),"")</f>
        <v/>
      </c>
      <c r="W29" s="117" t="str">
        <f>IFERROR(__xludf.DUMMYFUNCTION(" IF (ROW()=MAX(FILTER(ROW($A29:$A1134), $A29:$A1134&lt;&gt;"""")),H29,"""")"),"")</f>
        <v/>
      </c>
      <c r="X29" s="117" t="str">
        <f>IFERROR(__xludf.DUMMYFUNCTION(" IF (ROW()=MAX(FILTER(ROW($A29:$A1134), $A29:$A1134&lt;&gt;"""")),I29,"""")"),"")</f>
        <v/>
      </c>
      <c r="Y29" s="117" t="str">
        <f>IFERROR(__xludf.DUMMYFUNCTION(" IF (ROW()=MAX(FILTER(ROW($A29:$A1134), $A29:$A1134&lt;&gt;"""")),J29,"""")"),"")</f>
        <v/>
      </c>
      <c r="Z29" s="117" t="str">
        <f>IFERROR(__xludf.DUMMYFUNCTION(" IF (ROW()=MAX(FILTER(ROW($A29:$A1134), $A29:$A1134&lt;&gt;"""")),K29,"""")"),"")</f>
        <v/>
      </c>
      <c r="AA29" s="117" t="str">
        <f>IFERROR(__xludf.DUMMYFUNCTION(" IF (ROW()=MAX(FILTER(ROW($A29:$A1134), $A29:$A1134&lt;&gt;"""")),L29,"""")"),"")</f>
        <v/>
      </c>
      <c r="AB29" s="117" t="str">
        <f>IFERROR(__xludf.DUMMYFUNCTION(" IF (ROW()=MAX(FILTER(ROW($A29:$A1134), $A29:$A1134&lt;&gt;"""")),M29,"""")"),"")</f>
        <v/>
      </c>
      <c r="AC29" s="118" t="str">
        <f>IFERROR(__xludf.DUMMYFUNCTION(" IF (ROW()=MAX(FILTER(ROW($A29:$A1134), $A29:$A1134&lt;&gt;"""")),R29,"""")"),"")</f>
        <v/>
      </c>
    </row>
    <row r="30">
      <c r="A30" s="94">
        <f t="array" ref="A30">INDEX(TECHNICALS!A:A, ROW())</f>
        <v>45589</v>
      </c>
      <c r="B30" s="54">
        <f>IF(COUNTA(OFFSET(TECHNICALS!AD30,-4,0,5,1))&lt;5, "", AVERAGE(OFFSET(TECHNICALS!AD30,-4,0,5,1)))</f>
        <v>61.13651317</v>
      </c>
      <c r="C30" s="95">
        <f>IF(COUNTA(OFFSET(TECHNICALS!S30,-4,0,5,1))&lt;5, "", AVERAGE(OFFSET(TECHNICALS!S30,-4,0,5,1)))</f>
        <v>739.3744443</v>
      </c>
      <c r="D30" s="96">
        <f>IF(COUNTA(OFFSET(TECHNICALS!AE30,-4,0,5,1))&lt;5, "", AVERAGE(OFFSET(TECHNICALS!AE30,-4,0,5,1)))</f>
        <v>47.54221036</v>
      </c>
      <c r="E30" s="96">
        <f>IF(COUNTA(OFFSET(TECHNICALS!W30,-4,0,5,1))&lt;5, "", AVERAGE(OFFSET(TECHNICALS!W30,-4,0,5,1)))</f>
        <v>295.1066667</v>
      </c>
      <c r="F30" s="97">
        <f>IF(OR(TECHNICALS!M30=0, ISBLANK(TECHNICALS!M30)), "", TECHNICALS!B30 / TECHNICALS!M30)</f>
        <v>0.9817871372</v>
      </c>
      <c r="G30" s="98">
        <f>IF(COUNTA(OFFSET(TECHNICALS!AI30,-4,0,5,1))&lt;5, "", AVERAGE(OFFSET(TECHNICALS!AI30,-4,0,5,1)))</f>
        <v>0.1149812516</v>
      </c>
      <c r="H30" s="97">
        <f t="shared" ref="H30:M30" si="35">IF(OR(ISERROR(B30),B30=""), "", IF(ABS((B30-AVERAGE(B:B))/STDEV(B:B))&gt;10, AVERAGE(H$2:H30), (B30-AVERAGE(B:B))/STDEV(B:B)))</f>
        <v>0.6076598577</v>
      </c>
      <c r="I30" s="97">
        <f t="shared" si="35"/>
        <v>1.121762954</v>
      </c>
      <c r="J30" s="97">
        <f t="shared" si="35"/>
        <v>-0.07817091548</v>
      </c>
      <c r="K30" s="97">
        <f t="shared" si="35"/>
        <v>-0.2039026949</v>
      </c>
      <c r="L30" s="97">
        <f t="shared" si="35"/>
        <v>-1.613266233</v>
      </c>
      <c r="M30" s="97">
        <f t="shared" si="35"/>
        <v>-0.2251726368</v>
      </c>
      <c r="N30" s="99">
        <f t="shared" si="3"/>
        <v>2.1416882</v>
      </c>
      <c r="O30" s="100">
        <f t="shared" si="25"/>
        <v>0.2</v>
      </c>
      <c r="P30" s="101">
        <f t="shared" si="5"/>
        <v>0</v>
      </c>
      <c r="Q30" s="102">
        <f t="shared" si="26"/>
        <v>2.2416882</v>
      </c>
      <c r="R30" s="100" t="str">
        <f t="shared" si="6"/>
        <v>OPEN</v>
      </c>
      <c r="S30" s="101">
        <v>1.0</v>
      </c>
      <c r="T30" s="103" t="s">
        <v>151</v>
      </c>
      <c r="U30" s="104" t="str">
        <f>IFERROR(__xludf.DUMMYFUNCTION(" IF (ROW()=MAX(FILTER(ROW(A30:A1134), A30:A1134&lt;&gt;"""")),Q30,"""")"),"")</f>
        <v/>
      </c>
      <c r="V30" s="104" t="str">
        <f>IFERROR(__xludf.DUMMYFUNCTION(" IF (ROW()=MAX(FILTER(ROW($A30:$A1134), $A30:$A1134&lt;&gt;"""")),S30,"""")"),"")</f>
        <v/>
      </c>
      <c r="W30" s="104" t="str">
        <f>IFERROR(__xludf.DUMMYFUNCTION(" IF (ROW()=MAX(FILTER(ROW($A30:$A1134), $A30:$A1134&lt;&gt;"""")),H30,"""")"),"")</f>
        <v/>
      </c>
      <c r="X30" s="104" t="str">
        <f>IFERROR(__xludf.DUMMYFUNCTION(" IF (ROW()=MAX(FILTER(ROW($A30:$A1134), $A30:$A1134&lt;&gt;"""")),I30,"""")"),"")</f>
        <v/>
      </c>
      <c r="Y30" s="104" t="str">
        <f>IFERROR(__xludf.DUMMYFUNCTION(" IF (ROW()=MAX(FILTER(ROW($A30:$A1134), $A30:$A1134&lt;&gt;"""")),J30,"""")"),"")</f>
        <v/>
      </c>
      <c r="Z30" s="104" t="str">
        <f>IFERROR(__xludf.DUMMYFUNCTION(" IF (ROW()=MAX(FILTER(ROW($A30:$A1134), $A30:$A1134&lt;&gt;"""")),K30,"""")"),"")</f>
        <v/>
      </c>
      <c r="AA30" s="104" t="str">
        <f>IFERROR(__xludf.DUMMYFUNCTION(" IF (ROW()=MAX(FILTER(ROW($A30:$A1134), $A30:$A1134&lt;&gt;"""")),L30,"""")"),"")</f>
        <v/>
      </c>
      <c r="AB30" s="104" t="str">
        <f>IFERROR(__xludf.DUMMYFUNCTION(" IF (ROW()=MAX(FILTER(ROW($A30:$A1134), $A30:$A1134&lt;&gt;"""")),M30,"""")"),"")</f>
        <v/>
      </c>
      <c r="AC30" s="105" t="str">
        <f>IFERROR(__xludf.DUMMYFUNCTION(" IF (ROW()=MAX(FILTER(ROW($A30:$A1134), $A30:$A1134&lt;&gt;"""")),R30,"""")"),"")</f>
        <v/>
      </c>
    </row>
    <row r="31">
      <c r="A31" s="106">
        <f t="array" ref="A31">INDEX(TECHNICALS!A:A, ROW())</f>
        <v>45590</v>
      </c>
      <c r="B31" s="107">
        <f>IF(COUNTA(OFFSET(TECHNICALS!AD31,-4,0,5,1))&lt;5, "", AVERAGE(OFFSET(TECHNICALS!AD31,-4,0,5,1)))</f>
        <v>60.30010481</v>
      </c>
      <c r="C31" s="108">
        <f>IF(COUNTA(OFFSET(TECHNICALS!S31,-4,0,5,1))&lt;5, "", AVERAGE(OFFSET(TECHNICALS!S31,-4,0,5,1)))</f>
        <v>678.5241402</v>
      </c>
      <c r="D31" s="109">
        <f>IF(COUNTA(OFFSET(TECHNICALS!AE31,-4,0,5,1))&lt;5, "", AVERAGE(OFFSET(TECHNICALS!AE31,-4,0,5,1)))</f>
        <v>40.08850288</v>
      </c>
      <c r="E31" s="109">
        <f>IF(COUNTA(OFFSET(TECHNICALS!W31,-4,0,5,1))&lt;5, "", AVERAGE(OFFSET(TECHNICALS!W31,-4,0,5,1)))</f>
        <v>293.0666667</v>
      </c>
      <c r="F31" s="110">
        <f>IF(OR(TECHNICALS!M31=0, ISBLANK(TECHNICALS!M31)), "", TECHNICALS!B31 / TECHNICALS!M31)</f>
        <v>1.010298661</v>
      </c>
      <c r="G31" s="111">
        <f>IF(COUNTA(OFFSET(TECHNICALS!AI31,-4,0,5,1))&lt;5, "", AVERAGE(OFFSET(TECHNICALS!AI31,-4,0,5,1)))</f>
        <v>0.1208792111</v>
      </c>
      <c r="H31" s="110">
        <f t="shared" ref="H31:M31" si="36">IF(OR(ISERROR(B31),B31=""), "", IF(ABS((B31-AVERAGE(B:B))/STDEV(B:B))&gt;10, AVERAGE(H$2:H31), (B31-AVERAGE(B:B))/STDEV(B:B)))</f>
        <v>0.5611857854</v>
      </c>
      <c r="I31" s="110">
        <f t="shared" si="36"/>
        <v>0.9973699271</v>
      </c>
      <c r="J31" s="110">
        <f t="shared" si="36"/>
        <v>-0.295229289</v>
      </c>
      <c r="K31" s="110">
        <f t="shared" si="36"/>
        <v>-0.2281537562</v>
      </c>
      <c r="L31" s="110">
        <f t="shared" si="36"/>
        <v>0.946294131</v>
      </c>
      <c r="M31" s="110">
        <f t="shared" si="36"/>
        <v>-0.2188004602</v>
      </c>
      <c r="N31" s="112">
        <f t="shared" si="3"/>
        <v>0.2697524341</v>
      </c>
      <c r="O31" s="113">
        <f t="shared" si="25"/>
        <v>-0.2</v>
      </c>
      <c r="P31" s="114">
        <f t="shared" si="5"/>
        <v>0</v>
      </c>
      <c r="Q31" s="115">
        <f t="shared" si="26"/>
        <v>0.1697524341</v>
      </c>
      <c r="R31" s="113" t="str">
        <f t="shared" si="6"/>
        <v>MONITOR</v>
      </c>
      <c r="S31" s="114">
        <v>1.0</v>
      </c>
      <c r="T31" s="116" t="s">
        <v>151</v>
      </c>
      <c r="U31" s="117" t="str">
        <f>IFERROR(__xludf.DUMMYFUNCTION(" IF (ROW()=MAX(FILTER(ROW(A31:A1134), A31:A1134&lt;&gt;"""")),Q31,"""")"),"")</f>
        <v/>
      </c>
      <c r="V31" s="117" t="str">
        <f>IFERROR(__xludf.DUMMYFUNCTION(" IF (ROW()=MAX(FILTER(ROW($A31:$A1134), $A31:$A1134&lt;&gt;"""")),S31,"""")"),"")</f>
        <v/>
      </c>
      <c r="W31" s="117" t="str">
        <f>IFERROR(__xludf.DUMMYFUNCTION(" IF (ROW()=MAX(FILTER(ROW($A31:$A1134), $A31:$A1134&lt;&gt;"""")),H31,"""")"),"")</f>
        <v/>
      </c>
      <c r="X31" s="117" t="str">
        <f>IFERROR(__xludf.DUMMYFUNCTION(" IF (ROW()=MAX(FILTER(ROW($A31:$A1134), $A31:$A1134&lt;&gt;"""")),I31,"""")"),"")</f>
        <v/>
      </c>
      <c r="Y31" s="117" t="str">
        <f>IFERROR(__xludf.DUMMYFUNCTION(" IF (ROW()=MAX(FILTER(ROW($A31:$A1134), $A31:$A1134&lt;&gt;"""")),J31,"""")"),"")</f>
        <v/>
      </c>
      <c r="Z31" s="117" t="str">
        <f>IFERROR(__xludf.DUMMYFUNCTION(" IF (ROW()=MAX(FILTER(ROW($A31:$A1134), $A31:$A1134&lt;&gt;"""")),K31,"""")"),"")</f>
        <v/>
      </c>
      <c r="AA31" s="117" t="str">
        <f>IFERROR(__xludf.DUMMYFUNCTION(" IF (ROW()=MAX(FILTER(ROW($A31:$A1134), $A31:$A1134&lt;&gt;"""")),L31,"""")"),"")</f>
        <v/>
      </c>
      <c r="AB31" s="117" t="str">
        <f>IFERROR(__xludf.DUMMYFUNCTION(" IF (ROW()=MAX(FILTER(ROW($A31:$A1134), $A31:$A1134&lt;&gt;"""")),M31,"""")"),"")</f>
        <v/>
      </c>
      <c r="AC31" s="118" t="str">
        <f>IFERROR(__xludf.DUMMYFUNCTION(" IF (ROW()=MAX(FILTER(ROW($A31:$A1134), $A31:$A1134&lt;&gt;"""")),R31,"""")"),"")</f>
        <v/>
      </c>
    </row>
    <row r="32">
      <c r="A32" s="94">
        <f t="array" ref="A32">INDEX(TECHNICALS!A:A, ROW())</f>
        <v>45593</v>
      </c>
      <c r="B32" s="54">
        <f>IF(COUNTA(OFFSET(TECHNICALS!AD32,-4,0,5,1))&lt;5, "", AVERAGE(OFFSET(TECHNICALS!AD32,-4,0,5,1)))</f>
        <v>58.93066522</v>
      </c>
      <c r="C32" s="95">
        <f>IF(COUNTA(OFFSET(TECHNICALS!S32,-4,0,5,1))&lt;5, "", AVERAGE(OFFSET(TECHNICALS!S32,-4,0,5,1)))</f>
        <v>620.787587</v>
      </c>
      <c r="D32" s="96">
        <f>IF(COUNTA(OFFSET(TECHNICALS!AE32,-4,0,5,1))&lt;5, "", AVERAGE(OFFSET(TECHNICALS!AE32,-4,0,5,1)))</f>
        <v>37.09663699</v>
      </c>
      <c r="E32" s="96">
        <f>IF(COUNTA(OFFSET(TECHNICALS!W32,-4,0,5,1))&lt;5, "", AVERAGE(OFFSET(TECHNICALS!W32,-4,0,5,1)))</f>
        <v>294.7066667</v>
      </c>
      <c r="F32" s="97">
        <f>IF(OR(TECHNICALS!M32=0, ISBLANK(TECHNICALS!M32)), "", TECHNICALS!B32 / TECHNICALS!M32)</f>
        <v>1.014314928</v>
      </c>
      <c r="G32" s="98">
        <f>IF(COUNTA(OFFSET(TECHNICALS!AI32,-4,0,5,1))&lt;5, "", AVERAGE(OFFSET(TECHNICALS!AI32,-4,0,5,1)))</f>
        <v>0.1251785832</v>
      </c>
      <c r="H32" s="97">
        <f t="shared" ref="H32:M32" si="37">IF(OR(ISERROR(B32),B32=""), "", IF(ABS((B32-AVERAGE(B:B))/STDEV(B:B))&gt;10, AVERAGE(H$2:H32), (B32-AVERAGE(B:B))/STDEV(B:B)))</f>
        <v>0.485094444</v>
      </c>
      <c r="I32" s="97">
        <f t="shared" si="37"/>
        <v>0.8793421749</v>
      </c>
      <c r="J32" s="97">
        <f t="shared" si="37"/>
        <v>-0.3823549973</v>
      </c>
      <c r="K32" s="97">
        <f t="shared" si="37"/>
        <v>-0.208657805</v>
      </c>
      <c r="L32" s="97">
        <f t="shared" si="37"/>
        <v>1.306845832</v>
      </c>
      <c r="M32" s="97">
        <f t="shared" si="37"/>
        <v>-0.2141554031</v>
      </c>
      <c r="N32" s="99">
        <f t="shared" si="3"/>
        <v>0.07288443806</v>
      </c>
      <c r="O32" s="100">
        <f t="shared" si="25"/>
        <v>-0.2</v>
      </c>
      <c r="P32" s="101">
        <f t="shared" si="5"/>
        <v>0</v>
      </c>
      <c r="Q32" s="102">
        <f t="shared" si="26"/>
        <v>-0.02711556194</v>
      </c>
      <c r="R32" s="100" t="str">
        <f t="shared" si="6"/>
        <v>MONITOR</v>
      </c>
      <c r="S32" s="101">
        <v>1.0</v>
      </c>
      <c r="T32" s="103" t="s">
        <v>151</v>
      </c>
      <c r="U32" s="104" t="str">
        <f>IFERROR(__xludf.DUMMYFUNCTION(" IF (ROW()=MAX(FILTER(ROW(A32:A1134), A32:A1134&lt;&gt;"""")),Q32,"""")"),"")</f>
        <v/>
      </c>
      <c r="V32" s="104" t="str">
        <f>IFERROR(__xludf.DUMMYFUNCTION(" IF (ROW()=MAX(FILTER(ROW($A32:$A1134), $A32:$A1134&lt;&gt;"""")),S32,"""")"),"")</f>
        <v/>
      </c>
      <c r="W32" s="104" t="str">
        <f>IFERROR(__xludf.DUMMYFUNCTION(" IF (ROW()=MAX(FILTER(ROW($A32:$A1134), $A32:$A1134&lt;&gt;"""")),H32,"""")"),"")</f>
        <v/>
      </c>
      <c r="X32" s="104" t="str">
        <f>IFERROR(__xludf.DUMMYFUNCTION(" IF (ROW()=MAX(FILTER(ROW($A32:$A1134), $A32:$A1134&lt;&gt;"""")),I32,"""")"),"")</f>
        <v/>
      </c>
      <c r="Y32" s="104" t="str">
        <f>IFERROR(__xludf.DUMMYFUNCTION(" IF (ROW()=MAX(FILTER(ROW($A32:$A1134), $A32:$A1134&lt;&gt;"""")),J32,"""")"),"")</f>
        <v/>
      </c>
      <c r="Z32" s="104" t="str">
        <f>IFERROR(__xludf.DUMMYFUNCTION(" IF (ROW()=MAX(FILTER(ROW($A32:$A1134), $A32:$A1134&lt;&gt;"""")),K32,"""")"),"")</f>
        <v/>
      </c>
      <c r="AA32" s="104" t="str">
        <f>IFERROR(__xludf.DUMMYFUNCTION(" IF (ROW()=MAX(FILTER(ROW($A32:$A1134), $A32:$A1134&lt;&gt;"""")),L32,"""")"),"")</f>
        <v/>
      </c>
      <c r="AB32" s="104" t="str">
        <f>IFERROR(__xludf.DUMMYFUNCTION(" IF (ROW()=MAX(FILTER(ROW($A32:$A1134), $A32:$A1134&lt;&gt;"""")),M32,"""")"),"")</f>
        <v/>
      </c>
      <c r="AC32" s="105" t="str">
        <f>IFERROR(__xludf.DUMMYFUNCTION(" IF (ROW()=MAX(FILTER(ROW($A32:$A1134), $A32:$A1134&lt;&gt;"""")),R32,"""")"),"")</f>
        <v/>
      </c>
    </row>
    <row r="33">
      <c r="A33" s="106">
        <f t="array" ref="A33">INDEX(TECHNICALS!A:A, ROW())</f>
        <v>45594</v>
      </c>
      <c r="B33" s="107">
        <f>IF(COUNTA(OFFSET(TECHNICALS!AD33,-4,0,5,1))&lt;5, "", AVERAGE(OFFSET(TECHNICALS!AD33,-4,0,5,1)))</f>
        <v>57.98640672</v>
      </c>
      <c r="C33" s="108">
        <f>IF(COUNTA(OFFSET(TECHNICALS!S33,-4,0,5,1))&lt;5, "", AVERAGE(OFFSET(TECHNICALS!S33,-4,0,5,1)))</f>
        <v>574.0140757</v>
      </c>
      <c r="D33" s="109">
        <f>IF(COUNTA(OFFSET(TECHNICALS!AE33,-4,0,5,1))&lt;5, "", AVERAGE(OFFSET(TECHNICALS!AE33,-4,0,5,1)))</f>
        <v>42.65885792</v>
      </c>
      <c r="E33" s="109">
        <f>IF(COUNTA(OFFSET(TECHNICALS!W33,-4,0,5,1))&lt;5, "", AVERAGE(OFFSET(TECHNICALS!W33,-4,0,5,1)))</f>
        <v>312.9466667</v>
      </c>
      <c r="F33" s="110">
        <f>IF(OR(TECHNICALS!M33=0, ISBLANK(TECHNICALS!M33)), "", TECHNICALS!B33 / TECHNICALS!M33)</f>
        <v>1.018393767</v>
      </c>
      <c r="G33" s="111">
        <f>IF(COUNTA(OFFSET(TECHNICALS!AI33,-4,0,5,1))&lt;5, "", AVERAGE(OFFSET(TECHNICALS!AI33,-4,0,5,1)))</f>
        <v>0.1280051571</v>
      </c>
      <c r="H33" s="110">
        <f t="shared" ref="H33:M33" si="38">IF(OR(ISERROR(B33),B33=""), "", IF(ABS((B33-AVERAGE(B:B))/STDEV(B:B))&gt;10, AVERAGE(H$2:H33), (B33-AVERAGE(B:B))/STDEV(B:B)))</f>
        <v>0.4326278027</v>
      </c>
      <c r="I33" s="110">
        <f t="shared" si="38"/>
        <v>0.7837255837</v>
      </c>
      <c r="J33" s="110">
        <f t="shared" si="38"/>
        <v>-0.2203783394</v>
      </c>
      <c r="K33" s="110">
        <f t="shared" si="38"/>
        <v>0.00817521343</v>
      </c>
      <c r="L33" s="110">
        <f t="shared" si="38"/>
        <v>1.673014756</v>
      </c>
      <c r="M33" s="110">
        <f t="shared" si="38"/>
        <v>-0.2111015625</v>
      </c>
      <c r="N33" s="112">
        <f t="shared" si="3"/>
        <v>-0.4461101153</v>
      </c>
      <c r="O33" s="113">
        <f t="shared" si="25"/>
        <v>-0.2</v>
      </c>
      <c r="P33" s="114">
        <f t="shared" si="5"/>
        <v>0</v>
      </c>
      <c r="Q33" s="115">
        <f t="shared" si="26"/>
        <v>-0.5461101153</v>
      </c>
      <c r="R33" s="113" t="str">
        <f t="shared" si="6"/>
        <v>MONITOR</v>
      </c>
      <c r="S33" s="114">
        <v>1.0</v>
      </c>
      <c r="T33" s="116" t="s">
        <v>151</v>
      </c>
      <c r="U33" s="117" t="str">
        <f>IFERROR(__xludf.DUMMYFUNCTION(" IF (ROW()=MAX(FILTER(ROW(A33:A1134), A33:A1134&lt;&gt;"""")),Q33,"""")"),"")</f>
        <v/>
      </c>
      <c r="V33" s="117" t="str">
        <f>IFERROR(__xludf.DUMMYFUNCTION(" IF (ROW()=MAX(FILTER(ROW($A33:$A1134), $A33:$A1134&lt;&gt;"""")),S33,"""")"),"")</f>
        <v/>
      </c>
      <c r="W33" s="117" t="str">
        <f>IFERROR(__xludf.DUMMYFUNCTION(" IF (ROW()=MAX(FILTER(ROW($A33:$A1134), $A33:$A1134&lt;&gt;"""")),H33,"""")"),"")</f>
        <v/>
      </c>
      <c r="X33" s="117" t="str">
        <f>IFERROR(__xludf.DUMMYFUNCTION(" IF (ROW()=MAX(FILTER(ROW($A33:$A1134), $A33:$A1134&lt;&gt;"""")),I33,"""")"),"")</f>
        <v/>
      </c>
      <c r="Y33" s="117" t="str">
        <f>IFERROR(__xludf.DUMMYFUNCTION(" IF (ROW()=MAX(FILTER(ROW($A33:$A1134), $A33:$A1134&lt;&gt;"""")),J33,"""")"),"")</f>
        <v/>
      </c>
      <c r="Z33" s="117" t="str">
        <f>IFERROR(__xludf.DUMMYFUNCTION(" IF (ROW()=MAX(FILTER(ROW($A33:$A1134), $A33:$A1134&lt;&gt;"""")),K33,"""")"),"")</f>
        <v/>
      </c>
      <c r="AA33" s="117" t="str">
        <f>IFERROR(__xludf.DUMMYFUNCTION(" IF (ROW()=MAX(FILTER(ROW($A33:$A1134), $A33:$A1134&lt;&gt;"""")),L33,"""")"),"")</f>
        <v/>
      </c>
      <c r="AB33" s="117" t="str">
        <f>IFERROR(__xludf.DUMMYFUNCTION(" IF (ROW()=MAX(FILTER(ROW($A33:$A1134), $A33:$A1134&lt;&gt;"""")),M33,"""")"),"")</f>
        <v/>
      </c>
      <c r="AC33" s="118" t="str">
        <f>IFERROR(__xludf.DUMMYFUNCTION(" IF (ROW()=MAX(FILTER(ROW($A33:$A1134), $A33:$A1134&lt;&gt;"""")),R33,"""")"),"")</f>
        <v/>
      </c>
    </row>
    <row r="34">
      <c r="A34" s="94">
        <f t="array" ref="A34">INDEX(TECHNICALS!A:A, ROW())</f>
        <v>45595</v>
      </c>
      <c r="B34" s="54">
        <f>IF(COUNTA(OFFSET(TECHNICALS!AD34,-4,0,5,1))&lt;5, "", AVERAGE(OFFSET(TECHNICALS!AD34,-4,0,5,1)))</f>
        <v>57.73092473</v>
      </c>
      <c r="C34" s="95">
        <f>IF(COUNTA(OFFSET(TECHNICALS!S34,-4,0,5,1))&lt;5, "", AVERAGE(OFFSET(TECHNICALS!S34,-4,0,5,1)))</f>
        <v>538.4688565</v>
      </c>
      <c r="D34" s="96">
        <f>IF(COUNTA(OFFSET(TECHNICALS!AE34,-4,0,5,1))&lt;5, "", AVERAGE(OFFSET(TECHNICALS!AE34,-4,0,5,1)))</f>
        <v>50.48695038</v>
      </c>
      <c r="E34" s="96">
        <f>IF(COUNTA(OFFSET(TECHNICALS!W34,-4,0,5,1))&lt;5, "", AVERAGE(OFFSET(TECHNICALS!W34,-4,0,5,1)))</f>
        <v>327.2</v>
      </c>
      <c r="F34" s="97">
        <f>IF(OR(TECHNICALS!M34=0, ISBLANK(TECHNICALS!M34)), "", TECHNICALS!B34 / TECHNICALS!M34)</f>
        <v>1.010288539</v>
      </c>
      <c r="G34" s="98">
        <f>IF(COUNTA(OFFSET(TECHNICALS!AI34,-4,0,5,1))&lt;5, "", AVERAGE(OFFSET(TECHNICALS!AI34,-4,0,5,1)))</f>
        <v>0.1516634882</v>
      </c>
      <c r="H34" s="97">
        <f t="shared" ref="H34:M34" si="39">IF(OR(ISERROR(B34),B34=""), "", IF(ABS((B34-AVERAGE(B:B))/STDEV(B:B))&gt;10, AVERAGE(H$2:H34), (B34-AVERAGE(B:B))/STDEV(B:B)))</f>
        <v>0.4184322384</v>
      </c>
      <c r="I34" s="97">
        <f t="shared" si="39"/>
        <v>0.7110623905</v>
      </c>
      <c r="J34" s="97">
        <f t="shared" si="39"/>
        <v>0.007582446946</v>
      </c>
      <c r="K34" s="97">
        <f t="shared" si="39"/>
        <v>0.177615635</v>
      </c>
      <c r="L34" s="97">
        <f t="shared" si="39"/>
        <v>0.9453854269</v>
      </c>
      <c r="M34" s="97">
        <f t="shared" si="39"/>
        <v>-0.1855410163</v>
      </c>
      <c r="N34" s="99">
        <f t="shared" si="3"/>
        <v>-0.1702089768</v>
      </c>
      <c r="O34" s="100">
        <f t="shared" si="25"/>
        <v>0.2</v>
      </c>
      <c r="P34" s="101">
        <f t="shared" si="5"/>
        <v>0</v>
      </c>
      <c r="Q34" s="102">
        <f t="shared" si="26"/>
        <v>-0.07020897682</v>
      </c>
      <c r="R34" s="100" t="str">
        <f t="shared" si="6"/>
        <v>MONITOR</v>
      </c>
      <c r="S34" s="101">
        <v>1.0</v>
      </c>
      <c r="T34" s="103" t="s">
        <v>151</v>
      </c>
      <c r="U34" s="104" t="str">
        <f>IFERROR(__xludf.DUMMYFUNCTION(" IF (ROW()=MAX(FILTER(ROW(A34:A1134), A34:A1134&lt;&gt;"""")),Q34,"""")"),"")</f>
        <v/>
      </c>
      <c r="V34" s="104" t="str">
        <f>IFERROR(__xludf.DUMMYFUNCTION(" IF (ROW()=MAX(FILTER(ROW($A34:$A1134), $A34:$A1134&lt;&gt;"""")),S34,"""")"),"")</f>
        <v/>
      </c>
      <c r="W34" s="104" t="str">
        <f>IFERROR(__xludf.DUMMYFUNCTION(" IF (ROW()=MAX(FILTER(ROW($A34:$A1134), $A34:$A1134&lt;&gt;"""")),H34,"""")"),"")</f>
        <v/>
      </c>
      <c r="X34" s="104" t="str">
        <f>IFERROR(__xludf.DUMMYFUNCTION(" IF (ROW()=MAX(FILTER(ROW($A34:$A1134), $A34:$A1134&lt;&gt;"""")),I34,"""")"),"")</f>
        <v/>
      </c>
      <c r="Y34" s="104" t="str">
        <f>IFERROR(__xludf.DUMMYFUNCTION(" IF (ROW()=MAX(FILTER(ROW($A34:$A1134), $A34:$A1134&lt;&gt;"""")),J34,"""")"),"")</f>
        <v/>
      </c>
      <c r="Z34" s="104" t="str">
        <f>IFERROR(__xludf.DUMMYFUNCTION(" IF (ROW()=MAX(FILTER(ROW($A34:$A1134), $A34:$A1134&lt;&gt;"""")),K34,"""")"),"")</f>
        <v/>
      </c>
      <c r="AA34" s="104" t="str">
        <f>IFERROR(__xludf.DUMMYFUNCTION(" IF (ROW()=MAX(FILTER(ROW($A34:$A1134), $A34:$A1134&lt;&gt;"""")),L34,"""")"),"")</f>
        <v/>
      </c>
      <c r="AB34" s="104" t="str">
        <f>IFERROR(__xludf.DUMMYFUNCTION(" IF (ROW()=MAX(FILTER(ROW($A34:$A1134), $A34:$A1134&lt;&gt;"""")),M34,"""")"),"")</f>
        <v/>
      </c>
      <c r="AC34" s="105" t="str">
        <f>IFERROR(__xludf.DUMMYFUNCTION(" IF (ROW()=MAX(FILTER(ROW($A34:$A1134), $A34:$A1134&lt;&gt;"""")),R34,"""")"),"")</f>
        <v/>
      </c>
    </row>
    <row r="35">
      <c r="A35" s="106">
        <f t="array" ref="A35">INDEX(TECHNICALS!A:A, ROW())</f>
        <v>45596</v>
      </c>
      <c r="B35" s="107">
        <f>IF(COUNTA(OFFSET(TECHNICALS!AD35,-4,0,5,1))&lt;5, "", AVERAGE(OFFSET(TECHNICALS!AD35,-4,0,5,1)))</f>
        <v>58.550216</v>
      </c>
      <c r="C35" s="108">
        <f>IF(COUNTA(OFFSET(TECHNICALS!S35,-4,0,5,1))&lt;5, "", AVERAGE(OFFSET(TECHNICALS!S35,-4,0,5,1)))</f>
        <v>515.189054</v>
      </c>
      <c r="D35" s="109">
        <f>IF(COUNTA(OFFSET(TECHNICALS!AE35,-4,0,5,1))&lt;5, "", AVERAGE(OFFSET(TECHNICALS!AE35,-4,0,5,1)))</f>
        <v>61.99840509</v>
      </c>
      <c r="E35" s="109">
        <f>IF(COUNTA(OFFSET(TECHNICALS!W35,-4,0,5,1))&lt;5, "", AVERAGE(OFFSET(TECHNICALS!W35,-4,0,5,1)))</f>
        <v>332.0533333</v>
      </c>
      <c r="F35" s="110">
        <f>IF(OR(TECHNICALS!M35=0, ISBLANK(TECHNICALS!M35)), "", TECHNICALS!B35 / TECHNICALS!M35)</f>
        <v>0.9961376803</v>
      </c>
      <c r="G35" s="111">
        <f>IF(COUNTA(OFFSET(TECHNICALS!AI35,-4,0,5,1))&lt;5, "", AVERAGE(OFFSET(TECHNICALS!AI35,-4,0,5,1)))</f>
        <v>0.1482518304</v>
      </c>
      <c r="H35" s="110">
        <f t="shared" ref="H35:M35" si="40">IF(OR(ISERROR(B35),B35=""), "", IF(ABS((B35-AVERAGE(B:B))/STDEV(B:B))&gt;10, AVERAGE(H$2:H35), (B35-AVERAGE(B:B))/STDEV(B:B)))</f>
        <v>0.4639552189</v>
      </c>
      <c r="I35" s="110">
        <f t="shared" si="40"/>
        <v>0.6634727335</v>
      </c>
      <c r="J35" s="110">
        <f t="shared" si="40"/>
        <v>0.3428059101</v>
      </c>
      <c r="K35" s="110">
        <f t="shared" si="40"/>
        <v>0.2353109703</v>
      </c>
      <c r="L35" s="110">
        <f t="shared" si="40"/>
        <v>-0.3249772767</v>
      </c>
      <c r="M35" s="110">
        <f t="shared" si="40"/>
        <v>-0.1892269837</v>
      </c>
      <c r="N35" s="112">
        <f t="shared" si="3"/>
        <v>0.4189173524</v>
      </c>
      <c r="O35" s="113">
        <f t="shared" si="25"/>
        <v>0.2</v>
      </c>
      <c r="P35" s="114">
        <f t="shared" si="5"/>
        <v>0</v>
      </c>
      <c r="Q35" s="115">
        <f t="shared" si="26"/>
        <v>0.5189173524</v>
      </c>
      <c r="R35" s="113" t="str">
        <f t="shared" si="6"/>
        <v>MONITOR</v>
      </c>
      <c r="S35" s="114">
        <v>1.0</v>
      </c>
      <c r="T35" s="116" t="s">
        <v>151</v>
      </c>
      <c r="U35" s="117" t="str">
        <f>IFERROR(__xludf.DUMMYFUNCTION(" IF (ROW()=MAX(FILTER(ROW(A35:A1134), A35:A1134&lt;&gt;"""")),Q35,"""")"),"")</f>
        <v/>
      </c>
      <c r="V35" s="117" t="str">
        <f>IFERROR(__xludf.DUMMYFUNCTION(" IF (ROW()=MAX(FILTER(ROW($A35:$A1134), $A35:$A1134&lt;&gt;"""")),S35,"""")"),"")</f>
        <v/>
      </c>
      <c r="W35" s="117" t="str">
        <f>IFERROR(__xludf.DUMMYFUNCTION(" IF (ROW()=MAX(FILTER(ROW($A35:$A1134), $A35:$A1134&lt;&gt;"""")),H35,"""")"),"")</f>
        <v/>
      </c>
      <c r="X35" s="117" t="str">
        <f>IFERROR(__xludf.DUMMYFUNCTION(" IF (ROW()=MAX(FILTER(ROW($A35:$A1134), $A35:$A1134&lt;&gt;"""")),I35,"""")"),"")</f>
        <v/>
      </c>
      <c r="Y35" s="117" t="str">
        <f>IFERROR(__xludf.DUMMYFUNCTION(" IF (ROW()=MAX(FILTER(ROW($A35:$A1134), $A35:$A1134&lt;&gt;"""")),J35,"""")"),"")</f>
        <v/>
      </c>
      <c r="Z35" s="117" t="str">
        <f>IFERROR(__xludf.DUMMYFUNCTION(" IF (ROW()=MAX(FILTER(ROW($A35:$A1134), $A35:$A1134&lt;&gt;"""")),K35,"""")"),"")</f>
        <v/>
      </c>
      <c r="AA35" s="117" t="str">
        <f>IFERROR(__xludf.DUMMYFUNCTION(" IF (ROW()=MAX(FILTER(ROW($A35:$A1134), $A35:$A1134&lt;&gt;"""")),L35,"""")"),"")</f>
        <v/>
      </c>
      <c r="AB35" s="117" t="str">
        <f>IFERROR(__xludf.DUMMYFUNCTION(" IF (ROW()=MAX(FILTER(ROW($A35:$A1134), $A35:$A1134&lt;&gt;"""")),M35,"""")"),"")</f>
        <v/>
      </c>
      <c r="AC35" s="118" t="str">
        <f>IFERROR(__xludf.DUMMYFUNCTION(" IF (ROW()=MAX(FILTER(ROW($A35:$A1134), $A35:$A1134&lt;&gt;"""")),R35,"""")"),"")</f>
        <v/>
      </c>
    </row>
    <row r="36">
      <c r="A36" s="94">
        <f t="array" ref="A36">INDEX(TECHNICALS!A:A, ROW())</f>
        <v>45597</v>
      </c>
      <c r="B36" s="54">
        <f>IF(COUNTA(OFFSET(TECHNICALS!AD36,-4,0,5,1))&lt;5, "", AVERAGE(OFFSET(TECHNICALS!AD36,-4,0,5,1)))</f>
        <v>58.68411079</v>
      </c>
      <c r="C36" s="95">
        <f>IF(COUNTA(OFFSET(TECHNICALS!S36,-4,0,5,1))&lt;5, "", AVERAGE(OFFSET(TECHNICALS!S36,-4,0,5,1)))</f>
        <v>501.2736639</v>
      </c>
      <c r="D36" s="96">
        <f>IF(COUNTA(OFFSET(TECHNICALS!AE36,-4,0,5,1))&lt;5, "", AVERAGE(OFFSET(TECHNICALS!AE36,-4,0,5,1)))</f>
        <v>74.19753086</v>
      </c>
      <c r="E36" s="96">
        <f>IF(COUNTA(OFFSET(TECHNICALS!W36,-4,0,5,1))&lt;5, "", AVERAGE(OFFSET(TECHNICALS!W36,-4,0,5,1)))</f>
        <v>287.92</v>
      </c>
      <c r="F36" s="97">
        <f>IF(OR(TECHNICALS!M36=0, ISBLANK(TECHNICALS!M36)), "", TECHNICALS!B36 / TECHNICALS!M36)</f>
        <v>1.001193724</v>
      </c>
      <c r="G36" s="98">
        <f>IF(COUNTA(OFFSET(TECHNICALS!AI36,-4,0,5,1))&lt;5, "", AVERAGE(OFFSET(TECHNICALS!AI36,-4,0,5,1)))</f>
        <v>0.1283238684</v>
      </c>
      <c r="H36" s="97">
        <f t="shared" ref="H36:M36" si="41">IF(OR(ISERROR(B36),B36=""), "", IF(ABS((B36-AVERAGE(B:B))/STDEV(B:B))&gt;10, AVERAGE(H$2:H36), (B36-AVERAGE(B:B))/STDEV(B:B)))</f>
        <v>0.4713949294</v>
      </c>
      <c r="I36" s="97">
        <f t="shared" si="41"/>
        <v>0.6350262447</v>
      </c>
      <c r="J36" s="97">
        <f t="shared" si="41"/>
        <v>0.6980549464</v>
      </c>
      <c r="K36" s="97">
        <f t="shared" si="41"/>
        <v>-0.2893361722</v>
      </c>
      <c r="L36" s="97">
        <f t="shared" si="41"/>
        <v>0.1289181387</v>
      </c>
      <c r="M36" s="97">
        <f t="shared" si="41"/>
        <v>-0.2107572256</v>
      </c>
      <c r="N36" s="99">
        <f t="shared" si="3"/>
        <v>-0.3162750096</v>
      </c>
      <c r="O36" s="100">
        <f t="shared" si="25"/>
        <v>-0.2</v>
      </c>
      <c r="P36" s="101">
        <f t="shared" si="5"/>
        <v>0</v>
      </c>
      <c r="Q36" s="102">
        <f t="shared" si="26"/>
        <v>-0.4162750096</v>
      </c>
      <c r="R36" s="100" t="str">
        <f t="shared" si="6"/>
        <v>MONITOR</v>
      </c>
      <c r="S36" s="101">
        <v>1.0</v>
      </c>
      <c r="T36" s="103" t="s">
        <v>151</v>
      </c>
      <c r="U36" s="104" t="str">
        <f>IFERROR(__xludf.DUMMYFUNCTION(" IF (ROW()=MAX(FILTER(ROW(A36:A1134), A36:A1134&lt;&gt;"""")),Q36,"""")"),"")</f>
        <v/>
      </c>
      <c r="V36" s="104" t="str">
        <f>IFERROR(__xludf.DUMMYFUNCTION(" IF (ROW()=MAX(FILTER(ROW($A36:$A1134), $A36:$A1134&lt;&gt;"""")),S36,"""")"),"")</f>
        <v/>
      </c>
      <c r="W36" s="104" t="str">
        <f>IFERROR(__xludf.DUMMYFUNCTION(" IF (ROW()=MAX(FILTER(ROW($A36:$A1134), $A36:$A1134&lt;&gt;"""")),H36,"""")"),"")</f>
        <v/>
      </c>
      <c r="X36" s="104" t="str">
        <f>IFERROR(__xludf.DUMMYFUNCTION(" IF (ROW()=MAX(FILTER(ROW($A36:$A1134), $A36:$A1134&lt;&gt;"""")),I36,"""")"),"")</f>
        <v/>
      </c>
      <c r="Y36" s="104" t="str">
        <f>IFERROR(__xludf.DUMMYFUNCTION(" IF (ROW()=MAX(FILTER(ROW($A36:$A1134), $A36:$A1134&lt;&gt;"""")),J36,"""")"),"")</f>
        <v/>
      </c>
      <c r="Z36" s="104" t="str">
        <f>IFERROR(__xludf.DUMMYFUNCTION(" IF (ROW()=MAX(FILTER(ROW($A36:$A1134), $A36:$A1134&lt;&gt;"""")),K36,"""")"),"")</f>
        <v/>
      </c>
      <c r="AA36" s="104" t="str">
        <f>IFERROR(__xludf.DUMMYFUNCTION(" IF (ROW()=MAX(FILTER(ROW($A36:$A1134), $A36:$A1134&lt;&gt;"""")),L36,"""")"),"")</f>
        <v/>
      </c>
      <c r="AB36" s="104" t="str">
        <f>IFERROR(__xludf.DUMMYFUNCTION(" IF (ROW()=MAX(FILTER(ROW($A36:$A1134), $A36:$A1134&lt;&gt;"""")),M36,"""")"),"")</f>
        <v/>
      </c>
      <c r="AC36" s="105" t="str">
        <f>IFERROR(__xludf.DUMMYFUNCTION(" IF (ROW()=MAX(FILTER(ROW($A36:$A1134), $A36:$A1134&lt;&gt;"""")),R36,"""")"),"")</f>
        <v/>
      </c>
    </row>
    <row r="37">
      <c r="A37" s="106">
        <f t="array" ref="A37">INDEX(TECHNICALS!A:A, ROW())</f>
        <v>45600</v>
      </c>
      <c r="B37" s="107">
        <f>IF(COUNTA(OFFSET(TECHNICALS!AD37,-4,0,5,1))&lt;5, "", AVERAGE(OFFSET(TECHNICALS!AD37,-4,0,5,1)))</f>
        <v>56.78178256</v>
      </c>
      <c r="C37" s="108">
        <f>IF(COUNTA(OFFSET(TECHNICALS!S37,-4,0,5,1))&lt;5, "", AVERAGE(OFFSET(TECHNICALS!S37,-4,0,5,1)))</f>
        <v>490.0035017</v>
      </c>
      <c r="D37" s="109">
        <f>IF(COUNTA(OFFSET(TECHNICALS!AE37,-4,0,5,1))&lt;5, "", AVERAGE(OFFSET(TECHNICALS!AE37,-4,0,5,1)))</f>
        <v>80.10582011</v>
      </c>
      <c r="E37" s="109">
        <f>IF(COUNTA(OFFSET(TECHNICALS!W37,-4,0,5,1))&lt;5, "", AVERAGE(OFFSET(TECHNICALS!W37,-4,0,5,1)))</f>
        <v>233.72</v>
      </c>
      <c r="F37" s="110">
        <f>IF(OR(TECHNICALS!M37=0, ISBLANK(TECHNICALS!M37)), "", TECHNICALS!B37 / TECHNICALS!M37)</f>
        <v>0.9962153793</v>
      </c>
      <c r="G37" s="111">
        <f>IF(COUNTA(OFFSET(TECHNICALS!AI37,-4,0,5,1))&lt;5, "", AVERAGE(OFFSET(TECHNICALS!AI37,-4,0,5,1)))</f>
        <v>0.1380231473</v>
      </c>
      <c r="H37" s="110">
        <f t="shared" ref="H37:M37" si="42">IF(OR(ISERROR(B37),B37=""), "", IF(ABS((B37-AVERAGE(B:B))/STDEV(B:B))&gt;10, AVERAGE(H$2:H37), (B37-AVERAGE(B:B))/STDEV(B:B)))</f>
        <v>0.3656942416</v>
      </c>
      <c r="I37" s="110">
        <f t="shared" si="42"/>
        <v>0.6119872541</v>
      </c>
      <c r="J37" s="110">
        <f t="shared" si="42"/>
        <v>0.8701094114</v>
      </c>
      <c r="K37" s="110">
        <f t="shared" si="42"/>
        <v>-0.9336535843</v>
      </c>
      <c r="L37" s="110">
        <f t="shared" si="42"/>
        <v>-0.3180020184</v>
      </c>
      <c r="M37" s="110">
        <f t="shared" si="42"/>
        <v>-0.2002780897</v>
      </c>
      <c r="N37" s="112">
        <f t="shared" si="3"/>
        <v>-0.01174345754</v>
      </c>
      <c r="O37" s="113">
        <f t="shared" si="25"/>
        <v>0.2</v>
      </c>
      <c r="P37" s="114">
        <f t="shared" si="5"/>
        <v>0</v>
      </c>
      <c r="Q37" s="115">
        <f t="shared" si="26"/>
        <v>0.08825654246</v>
      </c>
      <c r="R37" s="113" t="str">
        <f t="shared" si="6"/>
        <v>MONITOR</v>
      </c>
      <c r="S37" s="114">
        <v>1.0</v>
      </c>
      <c r="T37" s="116" t="s">
        <v>151</v>
      </c>
      <c r="U37" s="117" t="str">
        <f>IFERROR(__xludf.DUMMYFUNCTION(" IF (ROW()=MAX(FILTER(ROW(A37:A1134), A37:A1134&lt;&gt;"""")),Q37,"""")"),"")</f>
        <v/>
      </c>
      <c r="V37" s="117" t="str">
        <f>IFERROR(__xludf.DUMMYFUNCTION(" IF (ROW()=MAX(FILTER(ROW($A37:$A1134), $A37:$A1134&lt;&gt;"""")),S37,"""")"),"")</f>
        <v/>
      </c>
      <c r="W37" s="117" t="str">
        <f>IFERROR(__xludf.DUMMYFUNCTION(" IF (ROW()=MAX(FILTER(ROW($A37:$A1134), $A37:$A1134&lt;&gt;"""")),H37,"""")"),"")</f>
        <v/>
      </c>
      <c r="X37" s="117" t="str">
        <f>IFERROR(__xludf.DUMMYFUNCTION(" IF (ROW()=MAX(FILTER(ROW($A37:$A1134), $A37:$A1134&lt;&gt;"""")),I37,"""")"),"")</f>
        <v/>
      </c>
      <c r="Y37" s="117" t="str">
        <f>IFERROR(__xludf.DUMMYFUNCTION(" IF (ROW()=MAX(FILTER(ROW($A37:$A1134), $A37:$A1134&lt;&gt;"""")),J37,"""")"),"")</f>
        <v/>
      </c>
      <c r="Z37" s="117" t="str">
        <f>IFERROR(__xludf.DUMMYFUNCTION(" IF (ROW()=MAX(FILTER(ROW($A37:$A1134), $A37:$A1134&lt;&gt;"""")),K37,"""")"),"")</f>
        <v/>
      </c>
      <c r="AA37" s="117" t="str">
        <f>IFERROR(__xludf.DUMMYFUNCTION(" IF (ROW()=MAX(FILTER(ROW($A37:$A1134), $A37:$A1134&lt;&gt;"""")),L37,"""")"),"")</f>
        <v/>
      </c>
      <c r="AB37" s="117" t="str">
        <f>IFERROR(__xludf.DUMMYFUNCTION(" IF (ROW()=MAX(FILTER(ROW($A37:$A1134), $A37:$A1134&lt;&gt;"""")),M37,"""")"),"")</f>
        <v/>
      </c>
      <c r="AC37" s="118" t="str">
        <f>IFERROR(__xludf.DUMMYFUNCTION(" IF (ROW()=MAX(FILTER(ROW($A37:$A1134), $A37:$A1134&lt;&gt;"""")),R37,"""")"),"")</f>
        <v/>
      </c>
    </row>
    <row r="38">
      <c r="A38" s="94">
        <f t="array" ref="A38">INDEX(TECHNICALS!A:A, ROW())</f>
        <v>45601</v>
      </c>
      <c r="B38" s="54">
        <f>IF(COUNTA(OFFSET(TECHNICALS!AD38,-4,0,5,1))&lt;5, "", AVERAGE(OFFSET(TECHNICALS!AD38,-4,0,5,1)))</f>
        <v>54.05582191</v>
      </c>
      <c r="C38" s="95">
        <f>IF(COUNTA(OFFSET(TECHNICALS!S38,-4,0,5,1))&lt;5, "", AVERAGE(OFFSET(TECHNICALS!S38,-4,0,5,1)))</f>
        <v>473.6430783</v>
      </c>
      <c r="D38" s="96">
        <f>IF(COUNTA(OFFSET(TECHNICALS!AE38,-4,0,5,1))&lt;5, "", AVERAGE(OFFSET(TECHNICALS!AE38,-4,0,5,1)))</f>
        <v>77.95414462</v>
      </c>
      <c r="E38" s="96">
        <f>IF(COUNTA(OFFSET(TECHNICALS!W38,-4,0,5,1))&lt;5, "", AVERAGE(OFFSET(TECHNICALS!W38,-4,0,5,1)))</f>
        <v>219.6</v>
      </c>
      <c r="F38" s="97">
        <f>IF(OR(TECHNICALS!M38=0, ISBLANK(TECHNICALS!M38)), "", TECHNICALS!B38 / TECHNICALS!M38)</f>
        <v>0.9998824981</v>
      </c>
      <c r="G38" s="98">
        <f>IF(COUNTA(OFFSET(TECHNICALS!AI38,-4,0,5,1))&lt;5, "", AVERAGE(OFFSET(TECHNICALS!AI38,-4,0,5,1)))</f>
        <v>0.1415804322</v>
      </c>
      <c r="H38" s="97">
        <f t="shared" ref="H38:M38" si="43">IF(OR(ISERROR(B38),B38=""), "", IF(ABS((B38-AVERAGE(B:B))/STDEV(B:B))&gt;10, AVERAGE(H$2:H38), (B38-AVERAGE(B:B))/STDEV(B:B)))</f>
        <v>0.2142293615</v>
      </c>
      <c r="I38" s="97">
        <f t="shared" si="43"/>
        <v>0.5785425143</v>
      </c>
      <c r="J38" s="97">
        <f t="shared" si="43"/>
        <v>0.8074507704</v>
      </c>
      <c r="K38" s="97">
        <f t="shared" si="43"/>
        <v>-1.101508969</v>
      </c>
      <c r="L38" s="97">
        <f t="shared" si="43"/>
        <v>0.0112056327</v>
      </c>
      <c r="M38" s="97">
        <f t="shared" si="43"/>
        <v>-0.1964347863</v>
      </c>
      <c r="N38" s="99">
        <f t="shared" si="3"/>
        <v>-0.08927480059</v>
      </c>
      <c r="O38" s="100">
        <f t="shared" si="25"/>
        <v>-0.2</v>
      </c>
      <c r="P38" s="101">
        <f t="shared" si="5"/>
        <v>0</v>
      </c>
      <c r="Q38" s="102">
        <f t="shared" si="26"/>
        <v>-0.1892748006</v>
      </c>
      <c r="R38" s="100" t="str">
        <f t="shared" si="6"/>
        <v>MONITOR</v>
      </c>
      <c r="S38" s="101">
        <v>1.0</v>
      </c>
      <c r="T38" s="103" t="s">
        <v>151</v>
      </c>
      <c r="U38" s="104" t="str">
        <f>IFERROR(__xludf.DUMMYFUNCTION(" IF (ROW()=MAX(FILTER(ROW(A38:A1134), A38:A1134&lt;&gt;"""")),Q38,"""")"),"")</f>
        <v/>
      </c>
      <c r="V38" s="104" t="str">
        <f>IFERROR(__xludf.DUMMYFUNCTION(" IF (ROW()=MAX(FILTER(ROW($A38:$A1134), $A38:$A1134&lt;&gt;"""")),S38,"""")"),"")</f>
        <v/>
      </c>
      <c r="W38" s="104" t="str">
        <f>IFERROR(__xludf.DUMMYFUNCTION(" IF (ROW()=MAX(FILTER(ROW($A38:$A1134), $A38:$A1134&lt;&gt;"""")),H38,"""")"),"")</f>
        <v/>
      </c>
      <c r="X38" s="104" t="str">
        <f>IFERROR(__xludf.DUMMYFUNCTION(" IF (ROW()=MAX(FILTER(ROW($A38:$A1134), $A38:$A1134&lt;&gt;"""")),I38,"""")"),"")</f>
        <v/>
      </c>
      <c r="Y38" s="104" t="str">
        <f>IFERROR(__xludf.DUMMYFUNCTION(" IF (ROW()=MAX(FILTER(ROW($A38:$A1134), $A38:$A1134&lt;&gt;"""")),J38,"""")"),"")</f>
        <v/>
      </c>
      <c r="Z38" s="104" t="str">
        <f>IFERROR(__xludf.DUMMYFUNCTION(" IF (ROW()=MAX(FILTER(ROW($A38:$A1134), $A38:$A1134&lt;&gt;"""")),K38,"""")"),"")</f>
        <v/>
      </c>
      <c r="AA38" s="104" t="str">
        <f>IFERROR(__xludf.DUMMYFUNCTION(" IF (ROW()=MAX(FILTER(ROW($A38:$A1134), $A38:$A1134&lt;&gt;"""")),L38,"""")"),"")</f>
        <v/>
      </c>
      <c r="AB38" s="104" t="str">
        <f>IFERROR(__xludf.DUMMYFUNCTION(" IF (ROW()=MAX(FILTER(ROW($A38:$A1134), $A38:$A1134&lt;&gt;"""")),M38,"""")"),"")</f>
        <v/>
      </c>
      <c r="AC38" s="105" t="str">
        <f>IFERROR(__xludf.DUMMYFUNCTION(" IF (ROW()=MAX(FILTER(ROW($A38:$A1134), $A38:$A1134&lt;&gt;"""")),R38,"""")"),"")</f>
        <v/>
      </c>
    </row>
    <row r="39">
      <c r="A39" s="106">
        <f t="array" ref="A39">INDEX(TECHNICALS!A:A, ROW())</f>
        <v>45602</v>
      </c>
      <c r="B39" s="107">
        <f>IF(COUNTA(OFFSET(TECHNICALS!AD39,-4,0,5,1))&lt;5, "", AVERAGE(OFFSET(TECHNICALS!AD39,-4,0,5,1)))</f>
        <v>50.33626038</v>
      </c>
      <c r="C39" s="108">
        <f>IF(COUNTA(OFFSET(TECHNICALS!S39,-4,0,5,1))&lt;5, "", AVERAGE(OFFSET(TECHNICALS!S39,-4,0,5,1)))</f>
        <v>449.6519423</v>
      </c>
      <c r="D39" s="109">
        <f>IF(COUNTA(OFFSET(TECHNICALS!AE39,-4,0,5,1))&lt;5, "", AVERAGE(OFFSET(TECHNICALS!AE39,-4,0,5,1)))</f>
        <v>72.27516555</v>
      </c>
      <c r="E39" s="109">
        <f>IF(COUNTA(OFFSET(TECHNICALS!W39,-4,0,5,1))&lt;5, "", AVERAGE(OFFSET(TECHNICALS!W39,-4,0,5,1)))</f>
        <v>197.92</v>
      </c>
      <c r="F39" s="110">
        <f>IF(OR(TECHNICALS!M39=0, ISBLANK(TECHNICALS!M39)), "", TECHNICALS!B39 / TECHNICALS!M39)</f>
        <v>0.9878991194</v>
      </c>
      <c r="G39" s="111">
        <f>IF(COUNTA(OFFSET(TECHNICALS!AI39,-4,0,5,1))&lt;5, "", AVERAGE(OFFSET(TECHNICALS!AI39,-4,0,5,1)))</f>
        <v>0.1131667138</v>
      </c>
      <c r="H39" s="110">
        <f t="shared" ref="H39:M39" si="44">IF(OR(ISERROR(B39),B39=""), "", IF(ABS((B39-AVERAGE(B:B))/STDEV(B:B))&gt;10, AVERAGE(H$2:H39), (B39-AVERAGE(B:B))/STDEV(B:B)))</f>
        <v>0.007556187612</v>
      </c>
      <c r="I39" s="110">
        <f t="shared" si="44"/>
        <v>0.5294987163</v>
      </c>
      <c r="J39" s="110">
        <f t="shared" si="44"/>
        <v>0.6420740149</v>
      </c>
      <c r="K39" s="110">
        <f t="shared" si="44"/>
        <v>-1.359235934</v>
      </c>
      <c r="L39" s="110">
        <f t="shared" si="44"/>
        <v>-1.064576256</v>
      </c>
      <c r="M39" s="110">
        <f t="shared" si="44"/>
        <v>-0.22713307</v>
      </c>
      <c r="N39" s="112">
        <f t="shared" si="3"/>
        <v>1.168256804</v>
      </c>
      <c r="O39" s="113">
        <f t="shared" si="25"/>
        <v>0.2</v>
      </c>
      <c r="P39" s="114">
        <f t="shared" si="5"/>
        <v>0</v>
      </c>
      <c r="Q39" s="115">
        <f t="shared" si="26"/>
        <v>1.268256804</v>
      </c>
      <c r="R39" s="113" t="str">
        <f t="shared" si="6"/>
        <v>MONITOR</v>
      </c>
      <c r="S39" s="114">
        <v>1.0</v>
      </c>
      <c r="T39" s="116" t="s">
        <v>151</v>
      </c>
      <c r="U39" s="117" t="str">
        <f>IFERROR(__xludf.DUMMYFUNCTION(" IF (ROW()=MAX(FILTER(ROW(A39:A1134), A39:A1134&lt;&gt;"""")),Q39,"""")"),"")</f>
        <v/>
      </c>
      <c r="V39" s="117" t="str">
        <f>IFERROR(__xludf.DUMMYFUNCTION(" IF (ROW()=MAX(FILTER(ROW($A39:$A1134), $A39:$A1134&lt;&gt;"""")),S39,"""")"),"")</f>
        <v/>
      </c>
      <c r="W39" s="117" t="str">
        <f>IFERROR(__xludf.DUMMYFUNCTION(" IF (ROW()=MAX(FILTER(ROW($A39:$A1134), $A39:$A1134&lt;&gt;"""")),H39,"""")"),"")</f>
        <v/>
      </c>
      <c r="X39" s="117" t="str">
        <f>IFERROR(__xludf.DUMMYFUNCTION(" IF (ROW()=MAX(FILTER(ROW($A39:$A1134), $A39:$A1134&lt;&gt;"""")),I39,"""")"),"")</f>
        <v/>
      </c>
      <c r="Y39" s="117" t="str">
        <f>IFERROR(__xludf.DUMMYFUNCTION(" IF (ROW()=MAX(FILTER(ROW($A39:$A1134), $A39:$A1134&lt;&gt;"""")),J39,"""")"),"")</f>
        <v/>
      </c>
      <c r="Z39" s="117" t="str">
        <f>IFERROR(__xludf.DUMMYFUNCTION(" IF (ROW()=MAX(FILTER(ROW($A39:$A1134), $A39:$A1134&lt;&gt;"""")),K39,"""")"),"")</f>
        <v/>
      </c>
      <c r="AA39" s="117" t="str">
        <f>IFERROR(__xludf.DUMMYFUNCTION(" IF (ROW()=MAX(FILTER(ROW($A39:$A1134), $A39:$A1134&lt;&gt;"""")),L39,"""")"),"")</f>
        <v/>
      </c>
      <c r="AB39" s="117" t="str">
        <f>IFERROR(__xludf.DUMMYFUNCTION(" IF (ROW()=MAX(FILTER(ROW($A39:$A1134), $A39:$A1134&lt;&gt;"""")),M39,"""")"),"")</f>
        <v/>
      </c>
      <c r="AC39" s="118" t="str">
        <f>IFERROR(__xludf.DUMMYFUNCTION(" IF (ROW()=MAX(FILTER(ROW($A39:$A1134), $A39:$A1134&lt;&gt;"""")),R39,"""")"),"")</f>
        <v/>
      </c>
    </row>
    <row r="40">
      <c r="A40" s="94">
        <f t="array" ref="A40">INDEX(TECHNICALS!A:A, ROW())</f>
        <v>45603</v>
      </c>
      <c r="B40" s="54">
        <f>IF(COUNTA(OFFSET(TECHNICALS!AD40,-4,0,5,1))&lt;5, "", AVERAGE(OFFSET(TECHNICALS!AD40,-4,0,5,1)))</f>
        <v>50.43625925</v>
      </c>
      <c r="C40" s="95">
        <f>IF(COUNTA(OFFSET(TECHNICALS!S40,-4,0,5,1))&lt;5, "", AVERAGE(OFFSET(TECHNICALS!S40,-4,0,5,1)))</f>
        <v>425.4121412</v>
      </c>
      <c r="D40" s="96">
        <f>IF(COUNTA(OFFSET(TECHNICALS!AE40,-4,0,5,1))&lt;5, "", AVERAGE(OFFSET(TECHNICALS!AE40,-4,0,5,1)))</f>
        <v>73.03301055</v>
      </c>
      <c r="E40" s="96">
        <f>IF(COUNTA(OFFSET(TECHNICALS!W40,-4,0,5,1))&lt;5, "", AVERAGE(OFFSET(TECHNICALS!W40,-4,0,5,1)))</f>
        <v>199.32</v>
      </c>
      <c r="F40" s="97">
        <f>IF(OR(TECHNICALS!M40=0, ISBLANK(TECHNICALS!M40)), "", TECHNICALS!B40 / TECHNICALS!M40)</f>
        <v>1.019660463</v>
      </c>
      <c r="G40" s="98">
        <f>IF(COUNTA(OFFSET(TECHNICALS!AI40,-4,0,5,1))&lt;5, "", AVERAGE(OFFSET(TECHNICALS!AI40,-4,0,5,1)))</f>
        <v>0.1053282899</v>
      </c>
      <c r="H40" s="97">
        <f t="shared" ref="H40:M40" si="45">IF(OR(ISERROR(B40),B40=""), "", IF(ABS((B40-AVERAGE(B:B))/STDEV(B:B))&gt;10, AVERAGE(H$2:H40), (B40-AVERAGE(B:B))/STDEV(B:B)))</f>
        <v>0.01311251042</v>
      </c>
      <c r="I40" s="97">
        <f t="shared" si="45"/>
        <v>0.4799465855</v>
      </c>
      <c r="J40" s="97">
        <f t="shared" si="45"/>
        <v>0.6641431131</v>
      </c>
      <c r="K40" s="97">
        <f t="shared" si="45"/>
        <v>-1.342593049</v>
      </c>
      <c r="L40" s="97">
        <f t="shared" si="45"/>
        <v>1.786729649</v>
      </c>
      <c r="M40" s="97">
        <f t="shared" si="45"/>
        <v>-0.2356017314</v>
      </c>
      <c r="N40" s="99">
        <f t="shared" si="3"/>
        <v>-1.221511244</v>
      </c>
      <c r="O40" s="100">
        <f t="shared" si="25"/>
        <v>-0.2</v>
      </c>
      <c r="P40" s="101">
        <f t="shared" si="5"/>
        <v>0</v>
      </c>
      <c r="Q40" s="102">
        <f t="shared" si="26"/>
        <v>-1.321511244</v>
      </c>
      <c r="R40" s="100" t="str">
        <f t="shared" si="6"/>
        <v>MONITOR</v>
      </c>
      <c r="S40" s="101">
        <v>1.0</v>
      </c>
      <c r="T40" s="103" t="s">
        <v>151</v>
      </c>
      <c r="U40" s="104" t="str">
        <f>IFERROR(__xludf.DUMMYFUNCTION(" IF (ROW()=MAX(FILTER(ROW(A40:A1134), A40:A1134&lt;&gt;"""")),Q40,"""")"),"")</f>
        <v/>
      </c>
      <c r="V40" s="104" t="str">
        <f>IFERROR(__xludf.DUMMYFUNCTION(" IF (ROW()=MAX(FILTER(ROW($A40:$A1134), $A40:$A1134&lt;&gt;"""")),S40,"""")"),"")</f>
        <v/>
      </c>
      <c r="W40" s="104" t="str">
        <f>IFERROR(__xludf.DUMMYFUNCTION(" IF (ROW()=MAX(FILTER(ROW($A40:$A1134), $A40:$A1134&lt;&gt;"""")),H40,"""")"),"")</f>
        <v/>
      </c>
      <c r="X40" s="104" t="str">
        <f>IFERROR(__xludf.DUMMYFUNCTION(" IF (ROW()=MAX(FILTER(ROW($A40:$A1134), $A40:$A1134&lt;&gt;"""")),I40,"""")"),"")</f>
        <v/>
      </c>
      <c r="Y40" s="104" t="str">
        <f>IFERROR(__xludf.DUMMYFUNCTION(" IF (ROW()=MAX(FILTER(ROW($A40:$A1134), $A40:$A1134&lt;&gt;"""")),J40,"""")"),"")</f>
        <v/>
      </c>
      <c r="Z40" s="104" t="str">
        <f>IFERROR(__xludf.DUMMYFUNCTION(" IF (ROW()=MAX(FILTER(ROW($A40:$A1134), $A40:$A1134&lt;&gt;"""")),K40,"""")"),"")</f>
        <v/>
      </c>
      <c r="AA40" s="104" t="str">
        <f>IFERROR(__xludf.DUMMYFUNCTION(" IF (ROW()=MAX(FILTER(ROW($A40:$A1134), $A40:$A1134&lt;&gt;"""")),L40,"""")"),"")</f>
        <v/>
      </c>
      <c r="AB40" s="104" t="str">
        <f>IFERROR(__xludf.DUMMYFUNCTION(" IF (ROW()=MAX(FILTER(ROW($A40:$A1134), $A40:$A1134&lt;&gt;"""")),M40,"""")"),"")</f>
        <v/>
      </c>
      <c r="AC40" s="105" t="str">
        <f>IFERROR(__xludf.DUMMYFUNCTION(" IF (ROW()=MAX(FILTER(ROW($A40:$A1134), $A40:$A1134&lt;&gt;"""")),R40,"""")"),"")</f>
        <v/>
      </c>
    </row>
    <row r="41">
      <c r="A41" s="106">
        <f t="array" ref="A41">INDEX(TECHNICALS!A:A, ROW())</f>
        <v>45604</v>
      </c>
      <c r="B41" s="107">
        <f>IF(COUNTA(OFFSET(TECHNICALS!AD41,-4,0,5,1))&lt;5, "", AVERAGE(OFFSET(TECHNICALS!AD41,-4,0,5,1)))</f>
        <v>50.27580603</v>
      </c>
      <c r="C41" s="108">
        <f>IF(COUNTA(OFFSET(TECHNICALS!S41,-4,0,5,1))&lt;5, "", AVERAGE(OFFSET(TECHNICALS!S41,-4,0,5,1)))</f>
        <v>400.8389394</v>
      </c>
      <c r="D41" s="109">
        <f>IF(COUNTA(OFFSET(TECHNICALS!AE41,-4,0,5,1))&lt;5, "", AVERAGE(OFFSET(TECHNICALS!AE41,-4,0,5,1)))</f>
        <v>74.11981681</v>
      </c>
      <c r="E41" s="109">
        <f>IF(COUNTA(OFFSET(TECHNICALS!W41,-4,0,5,1))&lt;5, "", AVERAGE(OFFSET(TECHNICALS!W41,-4,0,5,1)))</f>
        <v>245.0666667</v>
      </c>
      <c r="F41" s="110">
        <f>IF(OR(TECHNICALS!M41=0, ISBLANK(TECHNICALS!M41)), "", TECHNICALS!B41 / TECHNICALS!M41)</f>
        <v>0.9956130356</v>
      </c>
      <c r="G41" s="111">
        <f>IF(COUNTA(OFFSET(TECHNICALS!AI41,-4,0,5,1))&lt;5, "", AVERAGE(OFFSET(TECHNICALS!AI41,-4,0,5,1)))</f>
        <v>0.1089760607</v>
      </c>
      <c r="H41" s="110">
        <f t="shared" ref="H41:M41" si="46">IF(OR(ISERROR(B41),B41=""), "", IF(ABS((B41-AVERAGE(B:B))/STDEV(B:B))&gt;10, AVERAGE(H$2:H41), (B41-AVERAGE(B:B))/STDEV(B:B)))</f>
        <v>0.004197110617</v>
      </c>
      <c r="I41" s="110">
        <f t="shared" si="46"/>
        <v>0.4297129013</v>
      </c>
      <c r="J41" s="110">
        <f t="shared" si="46"/>
        <v>0.6957918463</v>
      </c>
      <c r="K41" s="110">
        <f t="shared" si="46"/>
        <v>-0.7987669625</v>
      </c>
      <c r="L41" s="110">
        <f t="shared" si="46"/>
        <v>-0.3720761268</v>
      </c>
      <c r="M41" s="110">
        <f t="shared" si="46"/>
        <v>-0.2316606668</v>
      </c>
      <c r="N41" s="112">
        <f t="shared" si="3"/>
        <v>0.4325553991</v>
      </c>
      <c r="O41" s="113">
        <f t="shared" si="25"/>
        <v>0.2</v>
      </c>
      <c r="P41" s="114">
        <f t="shared" si="5"/>
        <v>0</v>
      </c>
      <c r="Q41" s="115">
        <f t="shared" si="26"/>
        <v>0.5325553991</v>
      </c>
      <c r="R41" s="113" t="str">
        <f t="shared" si="6"/>
        <v>MONITOR</v>
      </c>
      <c r="S41" s="114">
        <v>1.0</v>
      </c>
      <c r="T41" s="116" t="s">
        <v>151</v>
      </c>
      <c r="U41" s="117" t="str">
        <f>IFERROR(__xludf.DUMMYFUNCTION(" IF (ROW()=MAX(FILTER(ROW(A41:A1134), A41:A1134&lt;&gt;"""")),Q41,"""")"),"")</f>
        <v/>
      </c>
      <c r="V41" s="117" t="str">
        <f>IFERROR(__xludf.DUMMYFUNCTION(" IF (ROW()=MAX(FILTER(ROW($A41:$A1134), $A41:$A1134&lt;&gt;"""")),S41,"""")"),"")</f>
        <v/>
      </c>
      <c r="W41" s="117" t="str">
        <f>IFERROR(__xludf.DUMMYFUNCTION(" IF (ROW()=MAX(FILTER(ROW($A41:$A1134), $A41:$A1134&lt;&gt;"""")),H41,"""")"),"")</f>
        <v/>
      </c>
      <c r="X41" s="117" t="str">
        <f>IFERROR(__xludf.DUMMYFUNCTION(" IF (ROW()=MAX(FILTER(ROW($A41:$A1134), $A41:$A1134&lt;&gt;"""")),I41,"""")"),"")</f>
        <v/>
      </c>
      <c r="Y41" s="117" t="str">
        <f>IFERROR(__xludf.DUMMYFUNCTION(" IF (ROW()=MAX(FILTER(ROW($A41:$A1134), $A41:$A1134&lt;&gt;"""")),J41,"""")"),"")</f>
        <v/>
      </c>
      <c r="Z41" s="117" t="str">
        <f>IFERROR(__xludf.DUMMYFUNCTION(" IF (ROW()=MAX(FILTER(ROW($A41:$A1134), $A41:$A1134&lt;&gt;"""")),K41,"""")"),"")</f>
        <v/>
      </c>
      <c r="AA41" s="117" t="str">
        <f>IFERROR(__xludf.DUMMYFUNCTION(" IF (ROW()=MAX(FILTER(ROW($A41:$A1134), $A41:$A1134&lt;&gt;"""")),L41,"""")"),"")</f>
        <v/>
      </c>
      <c r="AB41" s="117" t="str">
        <f>IFERROR(__xludf.DUMMYFUNCTION(" IF (ROW()=MAX(FILTER(ROW($A41:$A1134), $A41:$A1134&lt;&gt;"""")),M41,"""")"),"")</f>
        <v/>
      </c>
      <c r="AC41" s="118" t="str">
        <f>IFERROR(__xludf.DUMMYFUNCTION(" IF (ROW()=MAX(FILTER(ROW($A41:$A1134), $A41:$A1134&lt;&gt;"""")),R41,"""")"),"")</f>
        <v/>
      </c>
    </row>
    <row r="42">
      <c r="A42" s="94">
        <f t="array" ref="A42">INDEX(TECHNICALS!A:A, ROW())</f>
        <v>45607</v>
      </c>
      <c r="B42" s="54">
        <f>IF(COUNTA(OFFSET(TECHNICALS!AD42,-4,0,5,1))&lt;5, "", AVERAGE(OFFSET(TECHNICALS!AD42,-4,0,5,1)))</f>
        <v>52.96790111</v>
      </c>
      <c r="C42" s="95">
        <f>IF(COUNTA(OFFSET(TECHNICALS!S42,-4,0,5,1))&lt;5, "", AVERAGE(OFFSET(TECHNICALS!S42,-4,0,5,1)))</f>
        <v>379.3159015</v>
      </c>
      <c r="D42" s="96">
        <f>IF(COUNTA(OFFSET(TECHNICALS!AE42,-4,0,5,1))&lt;5, "", AVERAGE(OFFSET(TECHNICALS!AE42,-4,0,5,1)))</f>
        <v>78.78932485</v>
      </c>
      <c r="E42" s="96">
        <f>IF(COUNTA(OFFSET(TECHNICALS!W42,-4,0,5,1))&lt;5, "", AVERAGE(OFFSET(TECHNICALS!W42,-4,0,5,1)))</f>
        <v>240.4533333</v>
      </c>
      <c r="F42" s="97">
        <f>IF(OR(TECHNICALS!M42=0, ISBLANK(TECHNICALS!M42)), "", TECHNICALS!B42 / TECHNICALS!M42)</f>
        <v>1.000337098</v>
      </c>
      <c r="G42" s="98">
        <f>IF(COUNTA(OFFSET(TECHNICALS!AI42,-4,0,5,1))&lt;5, "", AVERAGE(OFFSET(TECHNICALS!AI42,-4,0,5,1)))</f>
        <v>0.08768702659</v>
      </c>
      <c r="H42" s="97">
        <f t="shared" ref="H42:M42" si="47">IF(OR(ISERROR(B42),B42=""), "", IF(ABS((B42-AVERAGE(B:B))/STDEV(B:B))&gt;10, AVERAGE(H$2:H42), (B42-AVERAGE(B:B))/STDEV(B:B)))</f>
        <v>0.1537802888</v>
      </c>
      <c r="I42" s="97">
        <f t="shared" si="47"/>
        <v>0.3857145046</v>
      </c>
      <c r="J42" s="97">
        <f t="shared" si="47"/>
        <v>0.831771937</v>
      </c>
      <c r="K42" s="97">
        <f t="shared" si="47"/>
        <v>-0.8536092318</v>
      </c>
      <c r="L42" s="97">
        <f t="shared" si="47"/>
        <v>0.0520163189</v>
      </c>
      <c r="M42" s="97">
        <f t="shared" si="47"/>
        <v>-0.2546614158</v>
      </c>
      <c r="N42" s="99">
        <f t="shared" si="3"/>
        <v>-0.1946741976</v>
      </c>
      <c r="O42" s="100">
        <f t="shared" si="25"/>
        <v>-0.2</v>
      </c>
      <c r="P42" s="101">
        <f t="shared" si="5"/>
        <v>0</v>
      </c>
      <c r="Q42" s="102">
        <f t="shared" si="26"/>
        <v>-0.2946741976</v>
      </c>
      <c r="R42" s="100" t="str">
        <f t="shared" si="6"/>
        <v>MONITOR</v>
      </c>
      <c r="S42" s="101">
        <v>1.0</v>
      </c>
      <c r="T42" s="103" t="s">
        <v>151</v>
      </c>
      <c r="U42" s="104" t="str">
        <f>IFERROR(__xludf.DUMMYFUNCTION(" IF (ROW()=MAX(FILTER(ROW(A42:A1134), A42:A1134&lt;&gt;"""")),Q42,"""")"),"")</f>
        <v/>
      </c>
      <c r="V42" s="104" t="str">
        <f>IFERROR(__xludf.DUMMYFUNCTION(" IF (ROW()=MAX(FILTER(ROW($A42:$A1134), $A42:$A1134&lt;&gt;"""")),S42,"""")"),"")</f>
        <v/>
      </c>
      <c r="W42" s="104" t="str">
        <f>IFERROR(__xludf.DUMMYFUNCTION(" IF (ROW()=MAX(FILTER(ROW($A42:$A1134), $A42:$A1134&lt;&gt;"""")),H42,"""")"),"")</f>
        <v/>
      </c>
      <c r="X42" s="104" t="str">
        <f>IFERROR(__xludf.DUMMYFUNCTION(" IF (ROW()=MAX(FILTER(ROW($A42:$A1134), $A42:$A1134&lt;&gt;"""")),I42,"""")"),"")</f>
        <v/>
      </c>
      <c r="Y42" s="104" t="str">
        <f>IFERROR(__xludf.DUMMYFUNCTION(" IF (ROW()=MAX(FILTER(ROW($A42:$A1134), $A42:$A1134&lt;&gt;"""")),J42,"""")"),"")</f>
        <v/>
      </c>
      <c r="Z42" s="104" t="str">
        <f>IFERROR(__xludf.DUMMYFUNCTION(" IF (ROW()=MAX(FILTER(ROW($A42:$A1134), $A42:$A1134&lt;&gt;"""")),K42,"""")"),"")</f>
        <v/>
      </c>
      <c r="AA42" s="104" t="str">
        <f>IFERROR(__xludf.DUMMYFUNCTION(" IF (ROW()=MAX(FILTER(ROW($A42:$A1134), $A42:$A1134&lt;&gt;"""")),L42,"""")"),"")</f>
        <v/>
      </c>
      <c r="AB42" s="104" t="str">
        <f>IFERROR(__xludf.DUMMYFUNCTION(" IF (ROW()=MAX(FILTER(ROW($A42:$A1134), $A42:$A1134&lt;&gt;"""")),M42,"""")"),"")</f>
        <v/>
      </c>
      <c r="AC42" s="105" t="str">
        <f>IFERROR(__xludf.DUMMYFUNCTION(" IF (ROW()=MAX(FILTER(ROW($A42:$A1134), $A42:$A1134&lt;&gt;"""")),R42,"""")"),"")</f>
        <v/>
      </c>
    </row>
    <row r="43">
      <c r="A43" s="106">
        <f t="array" ref="A43">INDEX(TECHNICALS!A:A, ROW())</f>
        <v>45608</v>
      </c>
      <c r="B43" s="107">
        <f>IF(COUNTA(OFFSET(TECHNICALS!AD43,-4,0,5,1))&lt;5, "", AVERAGE(OFFSET(TECHNICALS!AD43,-4,0,5,1)))</f>
        <v>57.63612706</v>
      </c>
      <c r="C43" s="108">
        <f>IF(COUNTA(OFFSET(TECHNICALS!S43,-4,0,5,1))&lt;5, "", AVERAGE(OFFSET(TECHNICALS!S43,-4,0,5,1)))</f>
        <v>367.2563602</v>
      </c>
      <c r="D43" s="109">
        <f>IF(COUNTA(OFFSET(TECHNICALS!AE43,-4,0,5,1))&lt;5, "", AVERAGE(OFFSET(TECHNICALS!AE43,-4,0,5,1)))</f>
        <v>90.13335165</v>
      </c>
      <c r="E43" s="109">
        <f>IF(COUNTA(OFFSET(TECHNICALS!W43,-4,0,5,1))&lt;5, "", AVERAGE(OFFSET(TECHNICALS!W43,-4,0,5,1)))</f>
        <v>234.92</v>
      </c>
      <c r="F43" s="110">
        <f>IF(OR(TECHNICALS!M43=0, ISBLANK(TECHNICALS!M43)), "", TECHNICALS!B43 / TECHNICALS!M43)</f>
        <v>1.0148421</v>
      </c>
      <c r="G43" s="111">
        <f>IF(COUNTA(OFFSET(TECHNICALS!AI43,-4,0,5,1))&lt;5, "", AVERAGE(OFFSET(TECHNICALS!AI43,-4,0,5,1)))</f>
        <v>0.07984137933</v>
      </c>
      <c r="H43" s="110">
        <f t="shared" ref="H43:M43" si="48">IF(OR(ISERROR(B43),B43=""), "", IF(ABS((B43-AVERAGE(B:B))/STDEV(B:B))&gt;10, AVERAGE(H$2:H43), (B43-AVERAGE(B:B))/STDEV(B:B)))</f>
        <v>0.4131649147</v>
      </c>
      <c r="I43" s="110">
        <f t="shared" si="48"/>
        <v>0.3610618283</v>
      </c>
      <c r="J43" s="110">
        <f t="shared" si="48"/>
        <v>1.162119756</v>
      </c>
      <c r="K43" s="110">
        <f t="shared" si="48"/>
        <v>-0.9193882542</v>
      </c>
      <c r="L43" s="110">
        <f t="shared" si="48"/>
        <v>1.354171479</v>
      </c>
      <c r="M43" s="110">
        <f t="shared" si="48"/>
        <v>-0.2631378814</v>
      </c>
      <c r="N43" s="112">
        <f t="shared" si="3"/>
        <v>-1.85099511</v>
      </c>
      <c r="O43" s="113">
        <f t="shared" si="25"/>
        <v>-0.2</v>
      </c>
      <c r="P43" s="114">
        <f t="shared" si="5"/>
        <v>0</v>
      </c>
      <c r="Q43" s="115">
        <f t="shared" si="26"/>
        <v>-1.95099511</v>
      </c>
      <c r="R43" s="113" t="str">
        <f t="shared" si="6"/>
        <v>MONITOR</v>
      </c>
      <c r="S43" s="114">
        <v>1.0</v>
      </c>
      <c r="T43" s="116" t="s">
        <v>151</v>
      </c>
      <c r="U43" s="117" t="str">
        <f>IFERROR(__xludf.DUMMYFUNCTION(" IF (ROW()=MAX(FILTER(ROW(A43:A1134), A43:A1134&lt;&gt;"""")),Q43,"""")"),"")</f>
        <v/>
      </c>
      <c r="V43" s="117" t="str">
        <f>IFERROR(__xludf.DUMMYFUNCTION(" IF (ROW()=MAX(FILTER(ROW($A43:$A1134), $A43:$A1134&lt;&gt;"""")),S43,"""")"),"")</f>
        <v/>
      </c>
      <c r="W43" s="117" t="str">
        <f>IFERROR(__xludf.DUMMYFUNCTION(" IF (ROW()=MAX(FILTER(ROW($A43:$A1134), $A43:$A1134&lt;&gt;"""")),H43,"""")"),"")</f>
        <v/>
      </c>
      <c r="X43" s="117" t="str">
        <f>IFERROR(__xludf.DUMMYFUNCTION(" IF (ROW()=MAX(FILTER(ROW($A43:$A1134), $A43:$A1134&lt;&gt;"""")),I43,"""")"),"")</f>
        <v/>
      </c>
      <c r="Y43" s="117" t="str">
        <f>IFERROR(__xludf.DUMMYFUNCTION(" IF (ROW()=MAX(FILTER(ROW($A43:$A1134), $A43:$A1134&lt;&gt;"""")),J43,"""")"),"")</f>
        <v/>
      </c>
      <c r="Z43" s="117" t="str">
        <f>IFERROR(__xludf.DUMMYFUNCTION(" IF (ROW()=MAX(FILTER(ROW($A43:$A1134), $A43:$A1134&lt;&gt;"""")),K43,"""")"),"")</f>
        <v/>
      </c>
      <c r="AA43" s="117" t="str">
        <f>IFERROR(__xludf.DUMMYFUNCTION(" IF (ROW()=MAX(FILTER(ROW($A43:$A1134), $A43:$A1134&lt;&gt;"""")),L43,"""")"),"")</f>
        <v/>
      </c>
      <c r="AB43" s="117" t="str">
        <f>IFERROR(__xludf.DUMMYFUNCTION(" IF (ROW()=MAX(FILTER(ROW($A43:$A1134), $A43:$A1134&lt;&gt;"""")),M43,"""")"),"")</f>
        <v/>
      </c>
      <c r="AC43" s="118" t="str">
        <f>IFERROR(__xludf.DUMMYFUNCTION(" IF (ROW()=MAX(FILTER(ROW($A43:$A1134), $A43:$A1134&lt;&gt;"""")),R43,"""")"),"")</f>
        <v/>
      </c>
    </row>
    <row r="44">
      <c r="A44" s="94">
        <f t="array" ref="A44">INDEX(TECHNICALS!A:A, ROW())</f>
        <v>45609</v>
      </c>
      <c r="B44" s="54">
        <f>IF(COUNTA(OFFSET(TECHNICALS!AD44,-4,0,5,1))&lt;5, "", AVERAGE(OFFSET(TECHNICALS!AD44,-4,0,5,1)))</f>
        <v>65.75487846</v>
      </c>
      <c r="C44" s="95">
        <f>IF(COUNTA(OFFSET(TECHNICALS!S44,-4,0,5,1))&lt;5, "", AVERAGE(OFFSET(TECHNICALS!S44,-4,0,5,1)))</f>
        <v>369.7047952</v>
      </c>
      <c r="D44" s="96">
        <f>IF(COUNTA(OFFSET(TECHNICALS!AE44,-4,0,5,1))&lt;5, "", AVERAGE(OFFSET(TECHNICALS!AE44,-4,0,5,1)))</f>
        <v>102.9366687</v>
      </c>
      <c r="E44" s="96">
        <f>IF(COUNTA(OFFSET(TECHNICALS!W44,-4,0,5,1))&lt;5, "", AVERAGE(OFFSET(TECHNICALS!W44,-4,0,5,1)))</f>
        <v>255.8533333</v>
      </c>
      <c r="F44" s="97">
        <f>IF(OR(TECHNICALS!M44=0, ISBLANK(TECHNICALS!M44)), "", TECHNICALS!B44 / TECHNICALS!M44)</f>
        <v>0.9992319508</v>
      </c>
      <c r="G44" s="98">
        <f>IF(COUNTA(OFFSET(TECHNICALS!AI44,-4,0,5,1))&lt;5, "", AVERAGE(OFFSET(TECHNICALS!AI44,-4,0,5,1)))</f>
        <v>0.08823841865</v>
      </c>
      <c r="H44" s="97">
        <f t="shared" ref="H44:M44" si="49">IF(OR(ISERROR(B44),B44=""), "", IF(ABS((B44-AVERAGE(B:B))/STDEV(B:B))&gt;10, AVERAGE(H$2:H44), (B44-AVERAGE(B:B))/STDEV(B:B)))</f>
        <v>0.8642740329</v>
      </c>
      <c r="I44" s="97">
        <f t="shared" si="49"/>
        <v>0.3660670332</v>
      </c>
      <c r="J44" s="97">
        <f t="shared" si="49"/>
        <v>1.534963361</v>
      </c>
      <c r="K44" s="97">
        <f t="shared" si="49"/>
        <v>-0.6705374948</v>
      </c>
      <c r="L44" s="97">
        <f t="shared" si="49"/>
        <v>-0.04719583838</v>
      </c>
      <c r="M44" s="97">
        <f t="shared" si="49"/>
        <v>-0.2540656899</v>
      </c>
      <c r="N44" s="99">
        <f t="shared" si="3"/>
        <v>-1.520387268</v>
      </c>
      <c r="O44" s="100">
        <f t="shared" si="25"/>
        <v>0.2</v>
      </c>
      <c r="P44" s="101">
        <f t="shared" si="5"/>
        <v>0</v>
      </c>
      <c r="Q44" s="102">
        <f t="shared" si="26"/>
        <v>-1.420387268</v>
      </c>
      <c r="R44" s="100" t="str">
        <f t="shared" si="6"/>
        <v>MONITOR</v>
      </c>
      <c r="S44" s="101">
        <v>1.0</v>
      </c>
      <c r="T44" s="103" t="s">
        <v>151</v>
      </c>
      <c r="U44" s="104" t="str">
        <f>IFERROR(__xludf.DUMMYFUNCTION(" IF (ROW()=MAX(FILTER(ROW(A44:A1134), A44:A1134&lt;&gt;"""")),Q44,"""")"),"")</f>
        <v/>
      </c>
      <c r="V44" s="104" t="str">
        <f>IFERROR(__xludf.DUMMYFUNCTION(" IF (ROW()=MAX(FILTER(ROW($A44:$A1134), $A44:$A1134&lt;&gt;"""")),S44,"""")"),"")</f>
        <v/>
      </c>
      <c r="W44" s="104" t="str">
        <f>IFERROR(__xludf.DUMMYFUNCTION(" IF (ROW()=MAX(FILTER(ROW($A44:$A1134), $A44:$A1134&lt;&gt;"""")),H44,"""")"),"")</f>
        <v/>
      </c>
      <c r="X44" s="104" t="str">
        <f>IFERROR(__xludf.DUMMYFUNCTION(" IF (ROW()=MAX(FILTER(ROW($A44:$A1134), $A44:$A1134&lt;&gt;"""")),I44,"""")"),"")</f>
        <v/>
      </c>
      <c r="Y44" s="104" t="str">
        <f>IFERROR(__xludf.DUMMYFUNCTION(" IF (ROW()=MAX(FILTER(ROW($A44:$A1134), $A44:$A1134&lt;&gt;"""")),J44,"""")"),"")</f>
        <v/>
      </c>
      <c r="Z44" s="104" t="str">
        <f>IFERROR(__xludf.DUMMYFUNCTION(" IF (ROW()=MAX(FILTER(ROW($A44:$A1134), $A44:$A1134&lt;&gt;"""")),K44,"""")"),"")</f>
        <v/>
      </c>
      <c r="AA44" s="104" t="str">
        <f>IFERROR(__xludf.DUMMYFUNCTION(" IF (ROW()=MAX(FILTER(ROW($A44:$A1134), $A44:$A1134&lt;&gt;"""")),L44,"""")"),"")</f>
        <v/>
      </c>
      <c r="AB44" s="104" t="str">
        <f>IFERROR(__xludf.DUMMYFUNCTION(" IF (ROW()=MAX(FILTER(ROW($A44:$A1134), $A44:$A1134&lt;&gt;"""")),M44,"""")"),"")</f>
        <v/>
      </c>
      <c r="AC44" s="105" t="str">
        <f>IFERROR(__xludf.DUMMYFUNCTION(" IF (ROW()=MAX(FILTER(ROW($A44:$A1134), $A44:$A1134&lt;&gt;"""")),R44,"""")"),"")</f>
        <v/>
      </c>
    </row>
    <row r="45">
      <c r="A45" s="106">
        <f t="array" ref="A45">INDEX(TECHNICALS!A:A, ROW())</f>
        <v>45610</v>
      </c>
      <c r="B45" s="107">
        <f>IF(COUNTA(OFFSET(TECHNICALS!AD45,-4,0,5,1))&lt;5, "", AVERAGE(OFFSET(TECHNICALS!AD45,-4,0,5,1)))</f>
        <v>71.39822711</v>
      </c>
      <c r="C45" s="108">
        <f>IF(COUNTA(OFFSET(TECHNICALS!S45,-4,0,5,1))&lt;5, "", AVERAGE(OFFSET(TECHNICALS!S45,-4,0,5,1)))</f>
        <v>386.4116341</v>
      </c>
      <c r="D45" s="109">
        <f>IF(COUNTA(OFFSET(TECHNICALS!AE45,-4,0,5,1))&lt;5, "", AVERAGE(OFFSET(TECHNICALS!AE45,-4,0,5,1)))</f>
        <v>108.4110839</v>
      </c>
      <c r="E45" s="109">
        <f>IF(COUNTA(OFFSET(TECHNICALS!W45,-4,0,5,1))&lt;5, "", AVERAGE(OFFSET(TECHNICALS!W45,-4,0,5,1)))</f>
        <v>316.1866667</v>
      </c>
      <c r="F45" s="110">
        <f>IF(OR(TECHNICALS!M45=0, ISBLANK(TECHNICALS!M45)), "", TECHNICALS!B45 / TECHNICALS!M45)</f>
        <v>1.020308259</v>
      </c>
      <c r="G45" s="111">
        <f>IF(COUNTA(OFFSET(TECHNICALS!AI45,-4,0,5,1))&lt;5, "", AVERAGE(OFFSET(TECHNICALS!AI45,-4,0,5,1)))</f>
        <v>0.1108946382</v>
      </c>
      <c r="H45" s="110">
        <f t="shared" ref="H45:M45" si="50">IF(OR(ISERROR(B45),B45=""), "", IF(ABS((B45-AVERAGE(B:B))/STDEV(B:B))&gt;10, AVERAGE(H$2:H45), (B45-AVERAGE(B:B))/STDEV(B:B)))</f>
        <v>1.177840233</v>
      </c>
      <c r="I45" s="110">
        <f t="shared" si="50"/>
        <v>0.4002199317</v>
      </c>
      <c r="J45" s="110">
        <f t="shared" si="50"/>
        <v>1.694383042</v>
      </c>
      <c r="K45" s="110">
        <f t="shared" si="50"/>
        <v>0.04669160486</v>
      </c>
      <c r="L45" s="110">
        <f t="shared" si="50"/>
        <v>1.844884115</v>
      </c>
      <c r="M45" s="110">
        <f t="shared" si="50"/>
        <v>-0.2295878287</v>
      </c>
      <c r="N45" s="112">
        <f t="shared" si="3"/>
        <v>-3.579425727</v>
      </c>
      <c r="O45" s="113">
        <f t="shared" si="25"/>
        <v>-0.2</v>
      </c>
      <c r="P45" s="114">
        <f t="shared" si="5"/>
        <v>0</v>
      </c>
      <c r="Q45" s="115">
        <f t="shared" si="26"/>
        <v>-3.679425727</v>
      </c>
      <c r="R45" s="113" t="str">
        <f t="shared" si="6"/>
        <v>HEDGE</v>
      </c>
      <c r="S45" s="114">
        <v>1.0</v>
      </c>
      <c r="T45" s="116" t="s">
        <v>151</v>
      </c>
      <c r="U45" s="117" t="str">
        <f>IFERROR(__xludf.DUMMYFUNCTION(" IF (ROW()=MAX(FILTER(ROW(A45:A1134), A45:A1134&lt;&gt;"""")),Q45,"""")"),"")</f>
        <v/>
      </c>
      <c r="V45" s="117" t="str">
        <f>IFERROR(__xludf.DUMMYFUNCTION(" IF (ROW()=MAX(FILTER(ROW($A45:$A1134), $A45:$A1134&lt;&gt;"""")),S45,"""")"),"")</f>
        <v/>
      </c>
      <c r="W45" s="117" t="str">
        <f>IFERROR(__xludf.DUMMYFUNCTION(" IF (ROW()=MAX(FILTER(ROW($A45:$A1134), $A45:$A1134&lt;&gt;"""")),H45,"""")"),"")</f>
        <v/>
      </c>
      <c r="X45" s="117" t="str">
        <f>IFERROR(__xludf.DUMMYFUNCTION(" IF (ROW()=MAX(FILTER(ROW($A45:$A1134), $A45:$A1134&lt;&gt;"""")),I45,"""")"),"")</f>
        <v/>
      </c>
      <c r="Y45" s="117" t="str">
        <f>IFERROR(__xludf.DUMMYFUNCTION(" IF (ROW()=MAX(FILTER(ROW($A45:$A1134), $A45:$A1134&lt;&gt;"""")),J45,"""")"),"")</f>
        <v/>
      </c>
      <c r="Z45" s="117" t="str">
        <f>IFERROR(__xludf.DUMMYFUNCTION(" IF (ROW()=MAX(FILTER(ROW($A45:$A1134), $A45:$A1134&lt;&gt;"""")),K45,"""")"),"")</f>
        <v/>
      </c>
      <c r="AA45" s="117" t="str">
        <f>IFERROR(__xludf.DUMMYFUNCTION(" IF (ROW()=MAX(FILTER(ROW($A45:$A1134), $A45:$A1134&lt;&gt;"""")),L45,"""")"),"")</f>
        <v/>
      </c>
      <c r="AB45" s="117" t="str">
        <f>IFERROR(__xludf.DUMMYFUNCTION(" IF (ROW()=MAX(FILTER(ROW($A45:$A1134), $A45:$A1134&lt;&gt;"""")),M45,"""")"),"")</f>
        <v/>
      </c>
      <c r="AC45" s="118" t="str">
        <f>IFERROR(__xludf.DUMMYFUNCTION(" IF (ROW()=MAX(FILTER(ROW($A45:$A1134), $A45:$A1134&lt;&gt;"""")),R45,"""")"),"")</f>
        <v/>
      </c>
    </row>
    <row r="46">
      <c r="A46" s="94">
        <f t="array" ref="A46">INDEX(TECHNICALS!A:A, ROW())</f>
        <v>45611</v>
      </c>
      <c r="B46" s="54">
        <f>IF(COUNTA(OFFSET(TECHNICALS!AD46,-4,0,5,1))&lt;5, "", AVERAGE(OFFSET(TECHNICALS!AD46,-4,0,5,1)))</f>
        <v>76.99609229</v>
      </c>
      <c r="C46" s="95">
        <f>IF(COUNTA(OFFSET(TECHNICALS!S46,-4,0,5,1))&lt;5, "", AVERAGE(OFFSET(TECHNICALS!S46,-4,0,5,1)))</f>
        <v>415.5350933</v>
      </c>
      <c r="D46" s="96">
        <f>IF(COUNTA(OFFSET(TECHNICALS!AE46,-4,0,5,1))&lt;5, "", AVERAGE(OFFSET(TECHNICALS!AE46,-4,0,5,1)))</f>
        <v>110.8989334</v>
      </c>
      <c r="E46" s="96">
        <f>IF(COUNTA(OFFSET(TECHNICALS!W46,-4,0,5,1))&lt;5, "", AVERAGE(OFFSET(TECHNICALS!W46,-4,0,5,1)))</f>
        <v>354.8533333</v>
      </c>
      <c r="F46" s="97">
        <f>IF(OR(TECHNICALS!M46=0, ISBLANK(TECHNICALS!M46)), "", TECHNICALS!B46 / TECHNICALS!M46)</f>
        <v>0.9973799944</v>
      </c>
      <c r="G46" s="98">
        <f>IF(COUNTA(OFFSET(TECHNICALS!AI46,-4,0,5,1))&lt;5, "", AVERAGE(OFFSET(TECHNICALS!AI46,-4,0,5,1)))</f>
        <v>0.1082769271</v>
      </c>
      <c r="H46" s="97">
        <f t="shared" ref="H46:M46" si="51">IF(OR(ISERROR(B46),B46=""), "", IF(ABS((B46-AVERAGE(B:B))/STDEV(B:B))&gt;10, AVERAGE(H$2:H46), (B46-AVERAGE(B:B))/STDEV(B:B)))</f>
        <v>1.488879198</v>
      </c>
      <c r="I46" s="97">
        <f t="shared" si="51"/>
        <v>0.4597554639</v>
      </c>
      <c r="J46" s="97">
        <f t="shared" si="51"/>
        <v>1.766831358</v>
      </c>
      <c r="K46" s="97">
        <f t="shared" si="51"/>
        <v>0.5063522433</v>
      </c>
      <c r="L46" s="97">
        <f t="shared" si="51"/>
        <v>-0.2134512215</v>
      </c>
      <c r="M46" s="97">
        <f t="shared" si="51"/>
        <v>-0.2324160132</v>
      </c>
      <c r="N46" s="99">
        <f t="shared" si="3"/>
        <v>-2.241271183</v>
      </c>
      <c r="O46" s="100">
        <f t="shared" si="25"/>
        <v>0.2</v>
      </c>
      <c r="P46" s="101">
        <f t="shared" si="5"/>
        <v>0</v>
      </c>
      <c r="Q46" s="102">
        <f t="shared" si="26"/>
        <v>-2.141271183</v>
      </c>
      <c r="R46" s="100" t="str">
        <f t="shared" si="6"/>
        <v>HEDGE</v>
      </c>
      <c r="S46" s="101">
        <v>1.0</v>
      </c>
      <c r="T46" s="103" t="s">
        <v>151</v>
      </c>
      <c r="U46" s="104" t="str">
        <f>IFERROR(__xludf.DUMMYFUNCTION(" IF (ROW()=MAX(FILTER(ROW(A46:A1134), A46:A1134&lt;&gt;"""")),Q46,"""")"),"")</f>
        <v/>
      </c>
      <c r="V46" s="104" t="str">
        <f>IFERROR(__xludf.DUMMYFUNCTION(" IF (ROW()=MAX(FILTER(ROW($A46:$A1134), $A46:$A1134&lt;&gt;"""")),S46,"""")"),"")</f>
        <v/>
      </c>
      <c r="W46" s="104" t="str">
        <f>IFERROR(__xludf.DUMMYFUNCTION(" IF (ROW()=MAX(FILTER(ROW($A46:$A1134), $A46:$A1134&lt;&gt;"""")),H46,"""")"),"")</f>
        <v/>
      </c>
      <c r="X46" s="104" t="str">
        <f>IFERROR(__xludf.DUMMYFUNCTION(" IF (ROW()=MAX(FILTER(ROW($A46:$A1134), $A46:$A1134&lt;&gt;"""")),I46,"""")"),"")</f>
        <v/>
      </c>
      <c r="Y46" s="104" t="str">
        <f>IFERROR(__xludf.DUMMYFUNCTION(" IF (ROW()=MAX(FILTER(ROW($A46:$A1134), $A46:$A1134&lt;&gt;"""")),J46,"""")"),"")</f>
        <v/>
      </c>
      <c r="Z46" s="104" t="str">
        <f>IFERROR(__xludf.DUMMYFUNCTION(" IF (ROW()=MAX(FILTER(ROW($A46:$A1134), $A46:$A1134&lt;&gt;"""")),K46,"""")"),"")</f>
        <v/>
      </c>
      <c r="AA46" s="104" t="str">
        <f>IFERROR(__xludf.DUMMYFUNCTION(" IF (ROW()=MAX(FILTER(ROW($A46:$A1134), $A46:$A1134&lt;&gt;"""")),L46,"""")"),"")</f>
        <v/>
      </c>
      <c r="AB46" s="104" t="str">
        <f>IFERROR(__xludf.DUMMYFUNCTION(" IF (ROW()=MAX(FILTER(ROW($A46:$A1134), $A46:$A1134&lt;&gt;"""")),M46,"""")"),"")</f>
        <v/>
      </c>
      <c r="AC46" s="105" t="str">
        <f>IFERROR(__xludf.DUMMYFUNCTION(" IF (ROW()=MAX(FILTER(ROW($A46:$A1134), $A46:$A1134&lt;&gt;"""")),R46,"""")"),"")</f>
        <v/>
      </c>
    </row>
    <row r="47">
      <c r="A47" s="106">
        <f t="array" ref="A47">INDEX(TECHNICALS!A:A, ROW())</f>
        <v>45614</v>
      </c>
      <c r="B47" s="107">
        <f>IF(COUNTA(OFFSET(TECHNICALS!AD47,-4,0,5,1))&lt;5, "", AVERAGE(OFFSET(TECHNICALS!AD47,-4,0,5,1)))</f>
        <v>79.73542319</v>
      </c>
      <c r="C47" s="108">
        <f>IF(COUNTA(OFFSET(TECHNICALS!S47,-4,0,5,1))&lt;5, "", AVERAGE(OFFSET(TECHNICALS!S47,-4,0,5,1)))</f>
        <v>450.4650388</v>
      </c>
      <c r="D47" s="109">
        <f>IF(COUNTA(OFFSET(TECHNICALS!AE47,-4,0,5,1))&lt;5, "", AVERAGE(OFFSET(TECHNICALS!AE47,-4,0,5,1)))</f>
        <v>107.8817955</v>
      </c>
      <c r="E47" s="109">
        <f>IF(COUNTA(OFFSET(TECHNICALS!W47,-4,0,5,1))&lt;5, "", AVERAGE(OFFSET(TECHNICALS!W47,-4,0,5,1)))</f>
        <v>382.04</v>
      </c>
      <c r="F47" s="110">
        <f>IF(OR(TECHNICALS!M47=0, ISBLANK(TECHNICALS!M47)), "", TECHNICALS!B47 / TECHNICALS!M47)</f>
        <v>0.9986667302</v>
      </c>
      <c r="G47" s="111">
        <f>IF(COUNTA(OFFSET(TECHNICALS!AI47,-4,0,5,1))&lt;5, "", AVERAGE(OFFSET(TECHNICALS!AI47,-4,0,5,1)))</f>
        <v>0.1052878897</v>
      </c>
      <c r="H47" s="110">
        <f t="shared" ref="H47:M47" si="52">IF(OR(ISERROR(B47),B47=""), "", IF(ABS((B47-AVERAGE(B:B))/STDEV(B:B))&gt;10, AVERAGE(H$2:H47), (B47-AVERAGE(B:B))/STDEV(B:B)))</f>
        <v>1.64108698</v>
      </c>
      <c r="I47" s="110">
        <f t="shared" si="52"/>
        <v>0.5311608861</v>
      </c>
      <c r="J47" s="110">
        <f t="shared" si="52"/>
        <v>1.678969709</v>
      </c>
      <c r="K47" s="110">
        <f t="shared" si="52"/>
        <v>0.8295412232</v>
      </c>
      <c r="L47" s="110">
        <f t="shared" si="52"/>
        <v>-0.09793730251</v>
      </c>
      <c r="M47" s="110">
        <f t="shared" si="52"/>
        <v>-0.2356453799</v>
      </c>
      <c r="N47" s="112">
        <f t="shared" si="3"/>
        <v>-2.353200091</v>
      </c>
      <c r="O47" s="113">
        <f t="shared" si="25"/>
        <v>-0.2</v>
      </c>
      <c r="P47" s="114">
        <f t="shared" si="5"/>
        <v>0</v>
      </c>
      <c r="Q47" s="115">
        <f t="shared" si="26"/>
        <v>-2.453200091</v>
      </c>
      <c r="R47" s="113" t="str">
        <f t="shared" si="6"/>
        <v>HEDGE</v>
      </c>
      <c r="S47" s="114">
        <v>1.0</v>
      </c>
      <c r="T47" s="116" t="s">
        <v>151</v>
      </c>
      <c r="U47" s="117" t="str">
        <f>IFERROR(__xludf.DUMMYFUNCTION(" IF (ROW()=MAX(FILTER(ROW(A47:A1134), A47:A1134&lt;&gt;"""")),Q47,"""")"),"")</f>
        <v/>
      </c>
      <c r="V47" s="117" t="str">
        <f>IFERROR(__xludf.DUMMYFUNCTION(" IF (ROW()=MAX(FILTER(ROW($A47:$A1134), $A47:$A1134&lt;&gt;"""")),S47,"""")"),"")</f>
        <v/>
      </c>
      <c r="W47" s="117" t="str">
        <f>IFERROR(__xludf.DUMMYFUNCTION(" IF (ROW()=MAX(FILTER(ROW($A47:$A1134), $A47:$A1134&lt;&gt;"""")),H47,"""")"),"")</f>
        <v/>
      </c>
      <c r="X47" s="117" t="str">
        <f>IFERROR(__xludf.DUMMYFUNCTION(" IF (ROW()=MAX(FILTER(ROW($A47:$A1134), $A47:$A1134&lt;&gt;"""")),I47,"""")"),"")</f>
        <v/>
      </c>
      <c r="Y47" s="117" t="str">
        <f>IFERROR(__xludf.DUMMYFUNCTION(" IF (ROW()=MAX(FILTER(ROW($A47:$A1134), $A47:$A1134&lt;&gt;"""")),J47,"""")"),"")</f>
        <v/>
      </c>
      <c r="Z47" s="117" t="str">
        <f>IFERROR(__xludf.DUMMYFUNCTION(" IF (ROW()=MAX(FILTER(ROW($A47:$A1134), $A47:$A1134&lt;&gt;"""")),K47,"""")"),"")</f>
        <v/>
      </c>
      <c r="AA47" s="117" t="str">
        <f>IFERROR(__xludf.DUMMYFUNCTION(" IF (ROW()=MAX(FILTER(ROW($A47:$A1134), $A47:$A1134&lt;&gt;"""")),L47,"""")"),"")</f>
        <v/>
      </c>
      <c r="AB47" s="117" t="str">
        <f>IFERROR(__xludf.DUMMYFUNCTION(" IF (ROW()=MAX(FILTER(ROW($A47:$A1134), $A47:$A1134&lt;&gt;"""")),M47,"""")"),"")</f>
        <v/>
      </c>
      <c r="AC47" s="118" t="str">
        <f>IFERROR(__xludf.DUMMYFUNCTION(" IF (ROW()=MAX(FILTER(ROW($A47:$A1134), $A47:$A1134&lt;&gt;"""")),R47,"""")"),"")</f>
        <v/>
      </c>
    </row>
    <row r="48">
      <c r="A48" s="94">
        <f t="array" ref="A48">INDEX(TECHNICALS!A:A, ROW())</f>
        <v>45615</v>
      </c>
      <c r="B48" s="54">
        <f>IF(COUNTA(OFFSET(TECHNICALS!AD48,-4,0,5,1))&lt;5, "", AVERAGE(OFFSET(TECHNICALS!AD48,-4,0,5,1)))</f>
        <v>81.29462656</v>
      </c>
      <c r="C48" s="95">
        <f>IF(COUNTA(OFFSET(TECHNICALS!S48,-4,0,5,1))&lt;5, "", AVERAGE(OFFSET(TECHNICALS!S48,-4,0,5,1)))</f>
        <v>488.4931724</v>
      </c>
      <c r="D48" s="96">
        <f>IF(COUNTA(OFFSET(TECHNICALS!AE48,-4,0,5,1))&lt;5, "", AVERAGE(OFFSET(TECHNICALS!AE48,-4,0,5,1)))</f>
        <v>102.9496942</v>
      </c>
      <c r="E48" s="96">
        <f>IF(COUNTA(OFFSET(TECHNICALS!W48,-4,0,5,1))&lt;5, "", AVERAGE(OFFSET(TECHNICALS!W48,-4,0,5,1)))</f>
        <v>405.5466667</v>
      </c>
      <c r="F48" s="97">
        <f>IF(OR(TECHNICALS!M48=0, ISBLANK(TECHNICALS!M48)), "", TECHNICALS!B48 / TECHNICALS!M48)</f>
        <v>1.012643464</v>
      </c>
      <c r="G48" s="98">
        <f>IF(COUNTA(OFFSET(TECHNICALS!AI48,-4,0,5,1))&lt;5, "", AVERAGE(OFFSET(TECHNICALS!AI48,-4,0,5,1)))</f>
        <v>0.1170917282</v>
      </c>
      <c r="H48" s="97">
        <f t="shared" ref="H48:M48" si="53">IF(OR(ISERROR(B48),B48=""), "", IF(ABS((B48-AVERAGE(B:B))/STDEV(B:B))&gt;10, AVERAGE(H$2:H48), (B48-AVERAGE(B:B))/STDEV(B:B)))</f>
        <v>1.727722329</v>
      </c>
      <c r="I48" s="97">
        <f t="shared" si="53"/>
        <v>0.6088997685</v>
      </c>
      <c r="J48" s="97">
        <f t="shared" si="53"/>
        <v>1.535342675</v>
      </c>
      <c r="K48" s="97">
        <f t="shared" si="53"/>
        <v>1.108983191</v>
      </c>
      <c r="L48" s="97">
        <f t="shared" si="53"/>
        <v>1.156793699</v>
      </c>
      <c r="M48" s="97">
        <f t="shared" si="53"/>
        <v>-0.2228924704</v>
      </c>
      <c r="N48" s="99">
        <f t="shared" si="3"/>
        <v>-3.283192156</v>
      </c>
      <c r="O48" s="100">
        <f t="shared" si="25"/>
        <v>-0.2</v>
      </c>
      <c r="P48" s="101">
        <f t="shared" si="5"/>
        <v>0</v>
      </c>
      <c r="Q48" s="102">
        <f t="shared" si="26"/>
        <v>-3.383192156</v>
      </c>
      <c r="R48" s="100" t="str">
        <f t="shared" si="6"/>
        <v>HEDGE</v>
      </c>
      <c r="S48" s="101">
        <v>1.0</v>
      </c>
      <c r="T48" s="103" t="s">
        <v>151</v>
      </c>
      <c r="U48" s="104" t="str">
        <f>IFERROR(__xludf.DUMMYFUNCTION(" IF (ROW()=MAX(FILTER(ROW(A48:A1134), A48:A1134&lt;&gt;"""")),Q48,"""")"),"")</f>
        <v/>
      </c>
      <c r="V48" s="104" t="str">
        <f>IFERROR(__xludf.DUMMYFUNCTION(" IF (ROW()=MAX(FILTER(ROW($A48:$A1134), $A48:$A1134&lt;&gt;"""")),S48,"""")"),"")</f>
        <v/>
      </c>
      <c r="W48" s="104" t="str">
        <f>IFERROR(__xludf.DUMMYFUNCTION(" IF (ROW()=MAX(FILTER(ROW($A48:$A1134), $A48:$A1134&lt;&gt;"""")),H48,"""")"),"")</f>
        <v/>
      </c>
      <c r="X48" s="104" t="str">
        <f>IFERROR(__xludf.DUMMYFUNCTION(" IF (ROW()=MAX(FILTER(ROW($A48:$A1134), $A48:$A1134&lt;&gt;"""")),I48,"""")"),"")</f>
        <v/>
      </c>
      <c r="Y48" s="104" t="str">
        <f>IFERROR(__xludf.DUMMYFUNCTION(" IF (ROW()=MAX(FILTER(ROW($A48:$A1134), $A48:$A1134&lt;&gt;"""")),J48,"""")"),"")</f>
        <v/>
      </c>
      <c r="Z48" s="104" t="str">
        <f>IFERROR(__xludf.DUMMYFUNCTION(" IF (ROW()=MAX(FILTER(ROW($A48:$A1134), $A48:$A1134&lt;&gt;"""")),K48,"""")"),"")</f>
        <v/>
      </c>
      <c r="AA48" s="104" t="str">
        <f>IFERROR(__xludf.DUMMYFUNCTION(" IF (ROW()=MAX(FILTER(ROW($A48:$A1134), $A48:$A1134&lt;&gt;"""")),L48,"""")"),"")</f>
        <v/>
      </c>
      <c r="AB48" s="104" t="str">
        <f>IFERROR(__xludf.DUMMYFUNCTION(" IF (ROW()=MAX(FILTER(ROW($A48:$A1134), $A48:$A1134&lt;&gt;"""")),M48,"""")"),"")</f>
        <v/>
      </c>
      <c r="AC48" s="105" t="str">
        <f>IFERROR(__xludf.DUMMYFUNCTION(" IF (ROW()=MAX(FILTER(ROW($A48:$A1134), $A48:$A1134&lt;&gt;"""")),R48,"""")"),"")</f>
        <v/>
      </c>
    </row>
    <row r="49">
      <c r="A49" s="106">
        <f t="array" ref="A49">INDEX(TECHNICALS!A:A, ROW())</f>
        <v>45616</v>
      </c>
      <c r="B49" s="107">
        <f>IF(COUNTA(OFFSET(TECHNICALS!AD49,-4,0,5,1))&lt;5, "", AVERAGE(OFFSET(TECHNICALS!AD49,-4,0,5,1)))</f>
        <v>80.65072974</v>
      </c>
      <c r="C49" s="108">
        <f>IF(COUNTA(OFFSET(TECHNICALS!S49,-4,0,5,1))&lt;5, "", AVERAGE(OFFSET(TECHNICALS!S49,-4,0,5,1)))</f>
        <v>523.9044659</v>
      </c>
      <c r="D49" s="109">
        <f>IF(COUNTA(OFFSET(TECHNICALS!AE49,-4,0,5,1))&lt;5, "", AVERAGE(OFFSET(TECHNICALS!AE49,-4,0,5,1)))</f>
        <v>98.4640531</v>
      </c>
      <c r="E49" s="109">
        <f>IF(COUNTA(OFFSET(TECHNICALS!W49,-4,0,5,1))&lt;5, "", AVERAGE(OFFSET(TECHNICALS!W49,-4,0,5,1)))</f>
        <v>402.6266667</v>
      </c>
      <c r="F49" s="110">
        <f>IF(OR(TECHNICALS!M49=0, ISBLANK(TECHNICALS!M49)), "", TECHNICALS!B49 / TECHNICALS!M49)</f>
        <v>0.99852194</v>
      </c>
      <c r="G49" s="111">
        <f>IF(COUNTA(OFFSET(TECHNICALS!AI49,-4,0,5,1))&lt;5, "", AVERAGE(OFFSET(TECHNICALS!AI49,-4,0,5,1)))</f>
        <v>0.1168453603</v>
      </c>
      <c r="H49" s="110">
        <f t="shared" ref="H49:M49" si="54">IF(OR(ISERROR(B49),B49=""), "", IF(ABS((B49-AVERAGE(B:B))/STDEV(B:B))&gt;10, AVERAGE(H$2:H49), (B49-AVERAGE(B:B))/STDEV(B:B)))</f>
        <v>1.69194494</v>
      </c>
      <c r="I49" s="110">
        <f t="shared" si="54"/>
        <v>0.6812891847</v>
      </c>
      <c r="J49" s="110">
        <f t="shared" si="54"/>
        <v>1.404716948</v>
      </c>
      <c r="K49" s="110">
        <f t="shared" si="54"/>
        <v>1.074270887</v>
      </c>
      <c r="L49" s="110">
        <f t="shared" si="54"/>
        <v>-0.1109355295</v>
      </c>
      <c r="M49" s="110">
        <f t="shared" si="54"/>
        <v>-0.2231586471</v>
      </c>
      <c r="N49" s="112">
        <f t="shared" si="3"/>
        <v>-2.024436628</v>
      </c>
      <c r="O49" s="113">
        <f t="shared" si="25"/>
        <v>0.2</v>
      </c>
      <c r="P49" s="114">
        <f t="shared" si="5"/>
        <v>0</v>
      </c>
      <c r="Q49" s="115">
        <f t="shared" si="26"/>
        <v>-1.924436628</v>
      </c>
      <c r="R49" s="113" t="str">
        <f t="shared" si="6"/>
        <v>MONITOR</v>
      </c>
      <c r="S49" s="114">
        <v>1.0</v>
      </c>
      <c r="T49" s="116" t="s">
        <v>151</v>
      </c>
      <c r="U49" s="117" t="str">
        <f>IFERROR(__xludf.DUMMYFUNCTION(" IF (ROW()=MAX(FILTER(ROW(A49:A1134), A49:A1134&lt;&gt;"""")),Q49,"""")"),"")</f>
        <v/>
      </c>
      <c r="V49" s="117" t="str">
        <f>IFERROR(__xludf.DUMMYFUNCTION(" IF (ROW()=MAX(FILTER(ROW($A49:$A1134), $A49:$A1134&lt;&gt;"""")),S49,"""")"),"")</f>
        <v/>
      </c>
      <c r="W49" s="117" t="str">
        <f>IFERROR(__xludf.DUMMYFUNCTION(" IF (ROW()=MAX(FILTER(ROW($A49:$A1134), $A49:$A1134&lt;&gt;"""")),H49,"""")"),"")</f>
        <v/>
      </c>
      <c r="X49" s="117" t="str">
        <f>IFERROR(__xludf.DUMMYFUNCTION(" IF (ROW()=MAX(FILTER(ROW($A49:$A1134), $A49:$A1134&lt;&gt;"""")),I49,"""")"),"")</f>
        <v/>
      </c>
      <c r="Y49" s="117" t="str">
        <f>IFERROR(__xludf.DUMMYFUNCTION(" IF (ROW()=MAX(FILTER(ROW($A49:$A1134), $A49:$A1134&lt;&gt;"""")),J49,"""")"),"")</f>
        <v/>
      </c>
      <c r="Z49" s="117" t="str">
        <f>IFERROR(__xludf.DUMMYFUNCTION(" IF (ROW()=MAX(FILTER(ROW($A49:$A1134), $A49:$A1134&lt;&gt;"""")),K49,"""")"),"")</f>
        <v/>
      </c>
      <c r="AA49" s="117" t="str">
        <f>IFERROR(__xludf.DUMMYFUNCTION(" IF (ROW()=MAX(FILTER(ROW($A49:$A1134), $A49:$A1134&lt;&gt;"""")),L49,"""")"),"")</f>
        <v/>
      </c>
      <c r="AB49" s="117" t="str">
        <f>IFERROR(__xludf.DUMMYFUNCTION(" IF (ROW()=MAX(FILTER(ROW($A49:$A1134), $A49:$A1134&lt;&gt;"""")),M49,"""")"),"")</f>
        <v/>
      </c>
      <c r="AC49" s="118" t="str">
        <f>IFERROR(__xludf.DUMMYFUNCTION(" IF (ROW()=MAX(FILTER(ROW($A49:$A1134), $A49:$A1134&lt;&gt;"""")),R49,"""")"),"")</f>
        <v/>
      </c>
    </row>
    <row r="50">
      <c r="A50" s="94">
        <f t="array" ref="A50">INDEX(TECHNICALS!A:A, ROW())</f>
        <v>45617</v>
      </c>
      <c r="B50" s="54">
        <f>IF(COUNTA(OFFSET(TECHNICALS!AD50,-4,0,5,1))&lt;5, "", AVERAGE(OFFSET(TECHNICALS!AD50,-4,0,5,1)))</f>
        <v>79.54533795</v>
      </c>
      <c r="C50" s="95">
        <f>IF(COUNTA(OFFSET(TECHNICALS!S50,-4,0,5,1))&lt;5, "", AVERAGE(OFFSET(TECHNICALS!S50,-4,0,5,1)))</f>
        <v>550.8790752</v>
      </c>
      <c r="D50" s="96">
        <f>IF(COUNTA(OFFSET(TECHNICALS!AE50,-4,0,5,1))&lt;5, "", AVERAGE(OFFSET(TECHNICALS!AE50,-4,0,5,1)))</f>
        <v>96.44097222</v>
      </c>
      <c r="E50" s="96">
        <f>IF(COUNTA(OFFSET(TECHNICALS!W50,-4,0,5,1))&lt;5, "", AVERAGE(OFFSET(TECHNICALS!W50,-4,0,5,1)))</f>
        <v>325.4933333</v>
      </c>
      <c r="F50" s="97">
        <f>IF(OR(TECHNICALS!M50=0, ISBLANK(TECHNICALS!M50)), "", TECHNICALS!B50 / TECHNICALS!M50)</f>
        <v>1.00533954</v>
      </c>
      <c r="G50" s="98">
        <f>IF(COUNTA(OFFSET(TECHNICALS!AI50,-4,0,5,1))&lt;5, "", AVERAGE(OFFSET(TECHNICALS!AI50,-4,0,5,1)))</f>
        <v>0.08654724544</v>
      </c>
      <c r="H50" s="97">
        <f t="shared" ref="H50:M50" si="55">IF(OR(ISERROR(B50),B50=""), "", IF(ABS((B50-AVERAGE(B:B))/STDEV(B:B))&gt;10, AVERAGE(H$2:H50), (B50-AVERAGE(B:B))/STDEV(B:B)))</f>
        <v>1.630525112</v>
      </c>
      <c r="I50" s="97">
        <f t="shared" si="55"/>
        <v>0.7364319378</v>
      </c>
      <c r="J50" s="97">
        <f t="shared" si="55"/>
        <v>1.345803092</v>
      </c>
      <c r="K50" s="97">
        <f t="shared" si="55"/>
        <v>0.1573271654</v>
      </c>
      <c r="L50" s="97">
        <f t="shared" si="55"/>
        <v>0.5010997581</v>
      </c>
      <c r="M50" s="97">
        <f t="shared" si="55"/>
        <v>-0.2558928395</v>
      </c>
      <c r="N50" s="99">
        <f t="shared" si="3"/>
        <v>-2.264538289</v>
      </c>
      <c r="O50" s="100">
        <f t="shared" si="25"/>
        <v>-0.2</v>
      </c>
      <c r="P50" s="101">
        <f t="shared" si="5"/>
        <v>0</v>
      </c>
      <c r="Q50" s="102">
        <f t="shared" si="26"/>
        <v>-2.364538289</v>
      </c>
      <c r="R50" s="100" t="str">
        <f t="shared" si="6"/>
        <v>HEDGE</v>
      </c>
      <c r="S50" s="101">
        <v>1.0</v>
      </c>
      <c r="T50" s="103" t="s">
        <v>151</v>
      </c>
      <c r="U50" s="104" t="str">
        <f>IFERROR(__xludf.DUMMYFUNCTION(" IF (ROW()=MAX(FILTER(ROW(A50:A1134), A50:A1134&lt;&gt;"""")),Q50,"""")"),"")</f>
        <v/>
      </c>
      <c r="V50" s="104" t="str">
        <f>IFERROR(__xludf.DUMMYFUNCTION(" IF (ROW()=MAX(FILTER(ROW($A50:$A1134), $A50:$A1134&lt;&gt;"""")),S50,"""")"),"")</f>
        <v/>
      </c>
      <c r="W50" s="104" t="str">
        <f>IFERROR(__xludf.DUMMYFUNCTION(" IF (ROW()=MAX(FILTER(ROW($A50:$A1134), $A50:$A1134&lt;&gt;"""")),H50,"""")"),"")</f>
        <v/>
      </c>
      <c r="X50" s="104" t="str">
        <f>IFERROR(__xludf.DUMMYFUNCTION(" IF (ROW()=MAX(FILTER(ROW($A50:$A1134), $A50:$A1134&lt;&gt;"""")),I50,"""")"),"")</f>
        <v/>
      </c>
      <c r="Y50" s="104" t="str">
        <f>IFERROR(__xludf.DUMMYFUNCTION(" IF (ROW()=MAX(FILTER(ROW($A50:$A1134), $A50:$A1134&lt;&gt;"""")),J50,"""")"),"")</f>
        <v/>
      </c>
      <c r="Z50" s="104" t="str">
        <f>IFERROR(__xludf.DUMMYFUNCTION(" IF (ROW()=MAX(FILTER(ROW($A50:$A1134), $A50:$A1134&lt;&gt;"""")),K50,"""")"),"")</f>
        <v/>
      </c>
      <c r="AA50" s="104" t="str">
        <f>IFERROR(__xludf.DUMMYFUNCTION(" IF (ROW()=MAX(FILTER(ROW($A50:$A1134), $A50:$A1134&lt;&gt;"""")),L50,"""")"),"")</f>
        <v/>
      </c>
      <c r="AB50" s="104" t="str">
        <f>IFERROR(__xludf.DUMMYFUNCTION(" IF (ROW()=MAX(FILTER(ROW($A50:$A1134), $A50:$A1134&lt;&gt;"""")),M50,"""")"),"")</f>
        <v/>
      </c>
      <c r="AC50" s="105" t="str">
        <f>IFERROR(__xludf.DUMMYFUNCTION(" IF (ROW()=MAX(FILTER(ROW($A50:$A1134), $A50:$A1134&lt;&gt;"""")),R50,"""")"),"")</f>
        <v/>
      </c>
    </row>
    <row r="51">
      <c r="A51" s="106">
        <f t="array" ref="A51">INDEX(TECHNICALS!A:A, ROW())</f>
        <v>45618</v>
      </c>
      <c r="B51" s="107">
        <f>IF(COUNTA(OFFSET(TECHNICALS!AD51,-4,0,5,1))&lt;5, "", AVERAGE(OFFSET(TECHNICALS!AD51,-4,0,5,1)))</f>
        <v>79.65573189</v>
      </c>
      <c r="C51" s="108">
        <f>IF(COUNTA(OFFSET(TECHNICALS!S51,-4,0,5,1))&lt;5, "", AVERAGE(OFFSET(TECHNICALS!S51,-4,0,5,1)))</f>
        <v>576.1055745</v>
      </c>
      <c r="D51" s="109">
        <f>IF(COUNTA(OFFSET(TECHNICALS!AE51,-4,0,5,1))&lt;5, "", AVERAGE(OFFSET(TECHNICALS!AE51,-4,0,5,1)))</f>
        <v>99.97886318</v>
      </c>
      <c r="E51" s="109">
        <f>IF(COUNTA(OFFSET(TECHNICALS!W51,-4,0,5,1))&lt;5, "", AVERAGE(OFFSET(TECHNICALS!W51,-4,0,5,1)))</f>
        <v>270.5866667</v>
      </c>
      <c r="F51" s="110">
        <f>IF(OR(TECHNICALS!M51=0, ISBLANK(TECHNICALS!M51)), "", TECHNICALS!B51 / TECHNICALS!M51)</f>
        <v>1.009632908</v>
      </c>
      <c r="G51" s="111">
        <f>IF(COUNTA(OFFSET(TECHNICALS!AI51,-4,0,5,1))&lt;5, "", AVERAGE(OFFSET(TECHNICALS!AI51,-4,0,5,1)))</f>
        <v>0.0842738044</v>
      </c>
      <c r="H51" s="110">
        <f t="shared" ref="H51:M51" si="56">IF(OR(ISERROR(B51),B51=""), "", IF(ABS((B51-AVERAGE(B:B))/STDEV(B:B))&gt;10, AVERAGE(H$2:H51), (B51-AVERAGE(B:B))/STDEV(B:B)))</f>
        <v>1.636659024</v>
      </c>
      <c r="I51" s="110">
        <f t="shared" si="56"/>
        <v>0.7880011231</v>
      </c>
      <c r="J51" s="110">
        <f t="shared" si="56"/>
        <v>1.448829521</v>
      </c>
      <c r="K51" s="110">
        <f t="shared" si="56"/>
        <v>-0.4953909411</v>
      </c>
      <c r="L51" s="110">
        <f t="shared" si="56"/>
        <v>0.8865275893</v>
      </c>
      <c r="M51" s="110">
        <f t="shared" si="56"/>
        <v>-0.2583490734</v>
      </c>
      <c r="N51" s="112">
        <f t="shared" si="3"/>
        <v>-2.606600424</v>
      </c>
      <c r="O51" s="113">
        <f t="shared" si="25"/>
        <v>-0.2</v>
      </c>
      <c r="P51" s="114">
        <f t="shared" si="5"/>
        <v>0</v>
      </c>
      <c r="Q51" s="115">
        <f t="shared" si="26"/>
        <v>-2.706600424</v>
      </c>
      <c r="R51" s="113" t="str">
        <f t="shared" si="6"/>
        <v>HEDGE</v>
      </c>
      <c r="S51" s="114">
        <v>1.0</v>
      </c>
      <c r="T51" s="116" t="s">
        <v>151</v>
      </c>
      <c r="U51" s="117" t="str">
        <f>IFERROR(__xludf.DUMMYFUNCTION(" IF (ROW()=MAX(FILTER(ROW(A51:A1134), A51:A1134&lt;&gt;"""")),Q51,"""")"),"")</f>
        <v/>
      </c>
      <c r="V51" s="117" t="str">
        <f>IFERROR(__xludf.DUMMYFUNCTION(" IF (ROW()=MAX(FILTER(ROW($A51:$A1134), $A51:$A1134&lt;&gt;"""")),S51,"""")"),"")</f>
        <v/>
      </c>
      <c r="W51" s="117" t="str">
        <f>IFERROR(__xludf.DUMMYFUNCTION(" IF (ROW()=MAX(FILTER(ROW($A51:$A1134), $A51:$A1134&lt;&gt;"""")),H51,"""")"),"")</f>
        <v/>
      </c>
      <c r="X51" s="117" t="str">
        <f>IFERROR(__xludf.DUMMYFUNCTION(" IF (ROW()=MAX(FILTER(ROW($A51:$A1134), $A51:$A1134&lt;&gt;"""")),I51,"""")"),"")</f>
        <v/>
      </c>
      <c r="Y51" s="117" t="str">
        <f>IFERROR(__xludf.DUMMYFUNCTION(" IF (ROW()=MAX(FILTER(ROW($A51:$A1134), $A51:$A1134&lt;&gt;"""")),J51,"""")"),"")</f>
        <v/>
      </c>
      <c r="Z51" s="117" t="str">
        <f>IFERROR(__xludf.DUMMYFUNCTION(" IF (ROW()=MAX(FILTER(ROW($A51:$A1134), $A51:$A1134&lt;&gt;"""")),K51,"""")"),"")</f>
        <v/>
      </c>
      <c r="AA51" s="117" t="str">
        <f>IFERROR(__xludf.DUMMYFUNCTION(" IF (ROW()=MAX(FILTER(ROW($A51:$A1134), $A51:$A1134&lt;&gt;"""")),L51,"""")"),"")</f>
        <v/>
      </c>
      <c r="AB51" s="117" t="str">
        <f>IFERROR(__xludf.DUMMYFUNCTION(" IF (ROW()=MAX(FILTER(ROW($A51:$A1134), $A51:$A1134&lt;&gt;"""")),M51,"""")"),"")</f>
        <v/>
      </c>
      <c r="AC51" s="118" t="str">
        <f>IFERROR(__xludf.DUMMYFUNCTION(" IF (ROW()=MAX(FILTER(ROW($A51:$A1134), $A51:$A1134&lt;&gt;"""")),R51,"""")"),"")</f>
        <v/>
      </c>
    </row>
    <row r="52">
      <c r="A52" s="94">
        <f t="array" ref="A52">INDEX(TECHNICALS!A:A, ROW())</f>
        <v>45621</v>
      </c>
      <c r="B52" s="54">
        <f>IF(COUNTA(OFFSET(TECHNICALS!AD52,-4,0,5,1))&lt;5, "", AVERAGE(OFFSET(TECHNICALS!AD52,-4,0,5,1)))</f>
        <v>81.2739513</v>
      </c>
      <c r="C52" s="95">
        <f>IF(COUNTA(OFFSET(TECHNICALS!S52,-4,0,5,1))&lt;5, "", AVERAGE(OFFSET(TECHNICALS!S52,-4,0,5,1)))</f>
        <v>599.9940788</v>
      </c>
      <c r="D52" s="96">
        <f>IF(COUNTA(OFFSET(TECHNICALS!AE52,-4,0,5,1))&lt;5, "", AVERAGE(OFFSET(TECHNICALS!AE52,-4,0,5,1)))</f>
        <v>100.9203387</v>
      </c>
      <c r="E52" s="96">
        <f>IF(COUNTA(OFFSET(TECHNICALS!W52,-4,0,5,1))&lt;5, "", AVERAGE(OFFSET(TECHNICALS!W52,-4,0,5,1)))</f>
        <v>321.88</v>
      </c>
      <c r="F52" s="97">
        <f>IF(OR(TECHNICALS!M52=0, ISBLANK(TECHNICALS!M52)), "", TECHNICALS!B52 / TECHNICALS!M52)</f>
        <v>0.9970500195</v>
      </c>
      <c r="G52" s="98">
        <f>IF(COUNTA(OFFSET(TECHNICALS!AI52,-4,0,5,1))&lt;5, "", AVERAGE(OFFSET(TECHNICALS!AI52,-4,0,5,1)))</f>
        <v>0.08741742926</v>
      </c>
      <c r="H52" s="97">
        <f t="shared" ref="H52:M52" si="57">IF(OR(ISERROR(B52),B52=""), "", IF(ABS((B52-AVERAGE(B:B))/STDEV(B:B))&gt;10, AVERAGE(H$2:H52), (B52-AVERAGE(B:B))/STDEV(B:B)))</f>
        <v>1.726573532</v>
      </c>
      <c r="I52" s="97">
        <f t="shared" si="57"/>
        <v>0.8368351166</v>
      </c>
      <c r="J52" s="97">
        <f t="shared" si="57"/>
        <v>1.476246096</v>
      </c>
      <c r="K52" s="97">
        <f t="shared" si="57"/>
        <v>0.1143726713</v>
      </c>
      <c r="L52" s="97">
        <f t="shared" si="57"/>
        <v>-0.2430740008</v>
      </c>
      <c r="M52" s="97">
        <f t="shared" si="57"/>
        <v>-0.2549526898</v>
      </c>
      <c r="N52" s="99">
        <f t="shared" si="3"/>
        <v>-1.828074269</v>
      </c>
      <c r="O52" s="100">
        <f t="shared" si="25"/>
        <v>0.2</v>
      </c>
      <c r="P52" s="101">
        <f t="shared" si="5"/>
        <v>0</v>
      </c>
      <c r="Q52" s="102">
        <f t="shared" si="26"/>
        <v>-1.728074269</v>
      </c>
      <c r="R52" s="100" t="str">
        <f t="shared" si="6"/>
        <v>MONITOR</v>
      </c>
      <c r="S52" s="101">
        <v>1.0</v>
      </c>
      <c r="T52" s="103" t="s">
        <v>151</v>
      </c>
      <c r="U52" s="104" t="str">
        <f>IFERROR(__xludf.DUMMYFUNCTION(" IF (ROW()=MAX(FILTER(ROW(A52:A1134), A52:A1134&lt;&gt;"""")),Q52,"""")"),"")</f>
        <v/>
      </c>
      <c r="V52" s="104" t="str">
        <f>IFERROR(__xludf.DUMMYFUNCTION(" IF (ROW()=MAX(FILTER(ROW($A52:$A1134), $A52:$A1134&lt;&gt;"""")),S52,"""")"),"")</f>
        <v/>
      </c>
      <c r="W52" s="104" t="str">
        <f>IFERROR(__xludf.DUMMYFUNCTION(" IF (ROW()=MAX(FILTER(ROW($A52:$A1134), $A52:$A1134&lt;&gt;"""")),H52,"""")"),"")</f>
        <v/>
      </c>
      <c r="X52" s="104" t="str">
        <f>IFERROR(__xludf.DUMMYFUNCTION(" IF (ROW()=MAX(FILTER(ROW($A52:$A1134), $A52:$A1134&lt;&gt;"""")),I52,"""")"),"")</f>
        <v/>
      </c>
      <c r="Y52" s="104" t="str">
        <f>IFERROR(__xludf.DUMMYFUNCTION(" IF (ROW()=MAX(FILTER(ROW($A52:$A1134), $A52:$A1134&lt;&gt;"""")),J52,"""")"),"")</f>
        <v/>
      </c>
      <c r="Z52" s="104" t="str">
        <f>IFERROR(__xludf.DUMMYFUNCTION(" IF (ROW()=MAX(FILTER(ROW($A52:$A1134), $A52:$A1134&lt;&gt;"""")),K52,"""")"),"")</f>
        <v/>
      </c>
      <c r="AA52" s="104" t="str">
        <f>IFERROR(__xludf.DUMMYFUNCTION(" IF (ROW()=MAX(FILTER(ROW($A52:$A1134), $A52:$A1134&lt;&gt;"""")),L52,"""")"),"")</f>
        <v/>
      </c>
      <c r="AB52" s="104" t="str">
        <f>IFERROR(__xludf.DUMMYFUNCTION(" IF (ROW()=MAX(FILTER(ROW($A52:$A1134), $A52:$A1134&lt;&gt;"""")),M52,"""")"),"")</f>
        <v/>
      </c>
      <c r="AC52" s="105" t="str">
        <f>IFERROR(__xludf.DUMMYFUNCTION(" IF (ROW()=MAX(FILTER(ROW($A52:$A1134), $A52:$A1134&lt;&gt;"""")),R52,"""")"),"")</f>
        <v/>
      </c>
    </row>
    <row r="53">
      <c r="A53" s="106">
        <f t="array" ref="A53">INDEX(TECHNICALS!A:A, ROW())</f>
        <v>45622</v>
      </c>
      <c r="B53" s="107">
        <f>IF(COUNTA(OFFSET(TECHNICALS!AD53,-4,0,5,1))&lt;5, "", AVERAGE(OFFSET(TECHNICALS!AD53,-4,0,5,1)))</f>
        <v>83.7915361</v>
      </c>
      <c r="C53" s="108">
        <f>IF(COUNTA(OFFSET(TECHNICALS!S53,-4,0,5,1))&lt;5, "", AVERAGE(OFFSET(TECHNICALS!S53,-4,0,5,1)))</f>
        <v>621.381436</v>
      </c>
      <c r="D53" s="109">
        <f>IF(COUNTA(OFFSET(TECHNICALS!AE53,-4,0,5,1))&lt;5, "", AVERAGE(OFFSET(TECHNICALS!AE53,-4,0,5,1)))</f>
        <v>100.5717094</v>
      </c>
      <c r="E53" s="109">
        <f>IF(COUNTA(OFFSET(TECHNICALS!W53,-4,0,5,1))&lt;5, "", AVERAGE(OFFSET(TECHNICALS!W53,-4,0,5,1)))</f>
        <v>308.28</v>
      </c>
      <c r="F53" s="110">
        <f>IF(OR(TECHNICALS!M53=0, ISBLANK(TECHNICALS!M53)), "", TECHNICALS!B53 / TECHNICALS!M53)</f>
        <v>1.010017197</v>
      </c>
      <c r="G53" s="111">
        <f>IF(COUNTA(OFFSET(TECHNICALS!AI53,-4,0,5,1))&lt;5, "", AVERAGE(OFFSET(TECHNICALS!AI53,-4,0,5,1)))</f>
        <v>0.06846504957</v>
      </c>
      <c r="H53" s="110">
        <f t="shared" ref="H53:M53" si="58">IF(OR(ISERROR(B53),B53=""), "", IF(ABS((B53-AVERAGE(B:B))/STDEV(B:B))&gt;10, AVERAGE(H$2:H53), (B53-AVERAGE(B:B))/STDEV(B:B)))</f>
        <v>1.866460246</v>
      </c>
      <c r="I53" s="110">
        <f t="shared" si="58"/>
        <v>0.8805561487</v>
      </c>
      <c r="J53" s="110">
        <f t="shared" si="58"/>
        <v>1.466093712</v>
      </c>
      <c r="K53" s="110">
        <f t="shared" si="58"/>
        <v>-0.04730107052</v>
      </c>
      <c r="L53" s="110">
        <f t="shared" si="58"/>
        <v>0.9210262854</v>
      </c>
      <c r="M53" s="110">
        <f t="shared" si="58"/>
        <v>-0.2754289091</v>
      </c>
      <c r="N53" s="112">
        <f t="shared" si="3"/>
        <v>-2.831515191</v>
      </c>
      <c r="O53" s="113">
        <f t="shared" si="25"/>
        <v>-0.2</v>
      </c>
      <c r="P53" s="114">
        <f t="shared" si="5"/>
        <v>0</v>
      </c>
      <c r="Q53" s="115">
        <f t="shared" si="26"/>
        <v>-2.931515191</v>
      </c>
      <c r="R53" s="113" t="str">
        <f t="shared" si="6"/>
        <v>HEDGE</v>
      </c>
      <c r="S53" s="114">
        <v>1.0</v>
      </c>
      <c r="T53" s="116" t="s">
        <v>151</v>
      </c>
      <c r="U53" s="117" t="str">
        <f>IFERROR(__xludf.DUMMYFUNCTION(" IF (ROW()=MAX(FILTER(ROW(A53:A1134), A53:A1134&lt;&gt;"""")),Q53,"""")"),"")</f>
        <v/>
      </c>
      <c r="V53" s="117" t="str">
        <f>IFERROR(__xludf.DUMMYFUNCTION(" IF (ROW()=MAX(FILTER(ROW($A53:$A1134), $A53:$A1134&lt;&gt;"""")),S53,"""")"),"")</f>
        <v/>
      </c>
      <c r="W53" s="117" t="str">
        <f>IFERROR(__xludf.DUMMYFUNCTION(" IF (ROW()=MAX(FILTER(ROW($A53:$A1134), $A53:$A1134&lt;&gt;"""")),H53,"""")"),"")</f>
        <v/>
      </c>
      <c r="X53" s="117" t="str">
        <f>IFERROR(__xludf.DUMMYFUNCTION(" IF (ROW()=MAX(FILTER(ROW($A53:$A1134), $A53:$A1134&lt;&gt;"""")),I53,"""")"),"")</f>
        <v/>
      </c>
      <c r="Y53" s="117" t="str">
        <f>IFERROR(__xludf.DUMMYFUNCTION(" IF (ROW()=MAX(FILTER(ROW($A53:$A1134), $A53:$A1134&lt;&gt;"""")),J53,"""")"),"")</f>
        <v/>
      </c>
      <c r="Z53" s="117" t="str">
        <f>IFERROR(__xludf.DUMMYFUNCTION(" IF (ROW()=MAX(FILTER(ROW($A53:$A1134), $A53:$A1134&lt;&gt;"""")),K53,"""")"),"")</f>
        <v/>
      </c>
      <c r="AA53" s="117" t="str">
        <f>IFERROR(__xludf.DUMMYFUNCTION(" IF (ROW()=MAX(FILTER(ROW($A53:$A1134), $A53:$A1134&lt;&gt;"""")),L53,"""")"),"")</f>
        <v/>
      </c>
      <c r="AB53" s="117" t="str">
        <f>IFERROR(__xludf.DUMMYFUNCTION(" IF (ROW()=MAX(FILTER(ROW($A53:$A1134), $A53:$A1134&lt;&gt;"""")),M53,"""")"),"")</f>
        <v/>
      </c>
      <c r="AC53" s="118" t="str">
        <f>IFERROR(__xludf.DUMMYFUNCTION(" IF (ROW()=MAX(FILTER(ROW($A53:$A1134), $A53:$A1134&lt;&gt;"""")),R53,"""")"),"")</f>
        <v/>
      </c>
    </row>
    <row r="54">
      <c r="A54" s="94">
        <f t="array" ref="A54">INDEX(TECHNICALS!A:A, ROW())</f>
        <v>45623</v>
      </c>
      <c r="B54" s="54">
        <f>IF(COUNTA(OFFSET(TECHNICALS!AD54,-4,0,5,1))&lt;5, "", AVERAGE(OFFSET(TECHNICALS!AD54,-4,0,5,1)))</f>
        <v>85.07633663</v>
      </c>
      <c r="C54" s="95">
        <f>IF(COUNTA(OFFSET(TECHNICALS!S54,-4,0,5,1))&lt;5, "", AVERAGE(OFFSET(TECHNICALS!S54,-4,0,5,1)))</f>
        <v>638.4275826</v>
      </c>
      <c r="D54" s="96">
        <f>IF(COUNTA(OFFSET(TECHNICALS!AE54,-4,0,5,1))&lt;5, "", AVERAGE(OFFSET(TECHNICALS!AE54,-4,0,5,1)))</f>
        <v>99.38472984</v>
      </c>
      <c r="E54" s="96">
        <f>IF(COUNTA(OFFSET(TECHNICALS!W54,-4,0,5,1))&lt;5, "", AVERAGE(OFFSET(TECHNICALS!W54,-4,0,5,1)))</f>
        <v>304.0133333</v>
      </c>
      <c r="F54" s="97">
        <f>IF(OR(TECHNICALS!M54=0, ISBLANK(TECHNICALS!M54)), "", TECHNICALS!B54 / TECHNICALS!M54)</f>
        <v>0.9899728881</v>
      </c>
      <c r="G54" s="98">
        <f>IF(COUNTA(OFFSET(TECHNICALS!AI54,-4,0,5,1))&lt;5, "", AVERAGE(OFFSET(TECHNICALS!AI54,-4,0,5,1)))</f>
        <v>0.06764017154</v>
      </c>
      <c r="H54" s="97">
        <f t="shared" ref="H54:M54" si="59">IF(OR(ISERROR(B54),B54=""), "", IF(ABS((B54-AVERAGE(B:B))/STDEV(B:B))&gt;10, AVERAGE(H$2:H54), (B54-AVERAGE(B:B))/STDEV(B:B)))</f>
        <v>1.937848715</v>
      </c>
      <c r="I54" s="97">
        <f t="shared" si="59"/>
        <v>0.9154026759</v>
      </c>
      <c r="J54" s="97">
        <f t="shared" si="59"/>
        <v>1.431527847</v>
      </c>
      <c r="K54" s="97">
        <f t="shared" si="59"/>
        <v>-0.09802224441</v>
      </c>
      <c r="L54" s="97">
        <f t="shared" si="59"/>
        <v>-0.878408161</v>
      </c>
      <c r="M54" s="97">
        <f t="shared" si="59"/>
        <v>-0.2763201102</v>
      </c>
      <c r="N54" s="99">
        <f t="shared" si="3"/>
        <v>-1.349161879</v>
      </c>
      <c r="O54" s="100">
        <f t="shared" si="25"/>
        <v>0.2</v>
      </c>
      <c r="P54" s="101">
        <f t="shared" si="5"/>
        <v>0</v>
      </c>
      <c r="Q54" s="102">
        <f t="shared" si="26"/>
        <v>-1.249161879</v>
      </c>
      <c r="R54" s="100" t="str">
        <f t="shared" si="6"/>
        <v>MONITOR</v>
      </c>
      <c r="S54" s="101">
        <v>1.0</v>
      </c>
      <c r="T54" s="103" t="s">
        <v>151</v>
      </c>
      <c r="U54" s="104" t="str">
        <f>IFERROR(__xludf.DUMMYFUNCTION(" IF (ROW()=MAX(FILTER(ROW(A54:A1134), A54:A1134&lt;&gt;"""")),Q54,"""")"),"")</f>
        <v/>
      </c>
      <c r="V54" s="104" t="str">
        <f>IFERROR(__xludf.DUMMYFUNCTION(" IF (ROW()=MAX(FILTER(ROW($A54:$A1134), $A54:$A1134&lt;&gt;"""")),S54,"""")"),"")</f>
        <v/>
      </c>
      <c r="W54" s="104" t="str">
        <f>IFERROR(__xludf.DUMMYFUNCTION(" IF (ROW()=MAX(FILTER(ROW($A54:$A1134), $A54:$A1134&lt;&gt;"""")),H54,"""")"),"")</f>
        <v/>
      </c>
      <c r="X54" s="104" t="str">
        <f>IFERROR(__xludf.DUMMYFUNCTION(" IF (ROW()=MAX(FILTER(ROW($A54:$A1134), $A54:$A1134&lt;&gt;"""")),I54,"""")"),"")</f>
        <v/>
      </c>
      <c r="Y54" s="104" t="str">
        <f>IFERROR(__xludf.DUMMYFUNCTION(" IF (ROW()=MAX(FILTER(ROW($A54:$A1134), $A54:$A1134&lt;&gt;"""")),J54,"""")"),"")</f>
        <v/>
      </c>
      <c r="Z54" s="104" t="str">
        <f>IFERROR(__xludf.DUMMYFUNCTION(" IF (ROW()=MAX(FILTER(ROW($A54:$A1134), $A54:$A1134&lt;&gt;"""")),K54,"""")"),"")</f>
        <v/>
      </c>
      <c r="AA54" s="104" t="str">
        <f>IFERROR(__xludf.DUMMYFUNCTION(" IF (ROW()=MAX(FILTER(ROW($A54:$A1134), $A54:$A1134&lt;&gt;"""")),L54,"""")"),"")</f>
        <v/>
      </c>
      <c r="AB54" s="104" t="str">
        <f>IFERROR(__xludf.DUMMYFUNCTION(" IF (ROW()=MAX(FILTER(ROW($A54:$A1134), $A54:$A1134&lt;&gt;"""")),M54,"""")"),"")</f>
        <v/>
      </c>
      <c r="AC54" s="105" t="str">
        <f>IFERROR(__xludf.DUMMYFUNCTION(" IF (ROW()=MAX(FILTER(ROW($A54:$A1134), $A54:$A1134&lt;&gt;"""")),R54,"""")"),"")</f>
        <v/>
      </c>
    </row>
    <row r="55">
      <c r="A55" s="106">
        <f t="array" ref="A55">INDEX(TECHNICALS!A:A, ROW())</f>
        <v>45624</v>
      </c>
      <c r="B55" s="107">
        <f>IF(COUNTA(OFFSET(TECHNICALS!AD55,-4,0,5,1))&lt;5, "", AVERAGE(OFFSET(TECHNICALS!AD55,-4,0,5,1)))</f>
        <v>86.36073096</v>
      </c>
      <c r="C55" s="108">
        <f>IF(COUNTA(OFFSET(TECHNICALS!S55,-4,0,5,1))&lt;5, "", AVERAGE(OFFSET(TECHNICALS!S55,-4,0,5,1)))</f>
        <v>652.4525969</v>
      </c>
      <c r="D55" s="109">
        <f>IF(COUNTA(OFFSET(TECHNICALS!AE55,-4,0,5,1))&lt;5, "", AVERAGE(OFFSET(TECHNICALS!AE55,-4,0,5,1)))</f>
        <v>98.17029768</v>
      </c>
      <c r="E55" s="109">
        <f>IF(COUNTA(OFFSET(TECHNICALS!W55,-4,0,5,1))&lt;5, "", AVERAGE(OFFSET(TECHNICALS!W55,-4,0,5,1)))</f>
        <v>325.1733333</v>
      </c>
      <c r="F55" s="110">
        <f>IF(OR(TECHNICALS!M55=0, ISBLANK(TECHNICALS!M55)), "", TECHNICALS!B55 / TECHNICALS!M55)</f>
        <v>1.01048155</v>
      </c>
      <c r="G55" s="111">
        <f>IF(COUNTA(OFFSET(TECHNICALS!AI55,-4,0,5,1))&lt;5, "", AVERAGE(OFFSET(TECHNICALS!AI55,-4,0,5,1)))</f>
        <v>0.0799636347</v>
      </c>
      <c r="H55" s="110">
        <f t="shared" ref="H55:M55" si="60">IF(OR(ISERROR(B55),B55=""), "", IF(ABS((B55-AVERAGE(B:B))/STDEV(B:B))&gt;10, AVERAGE(H$2:H55), (B55-AVERAGE(B:B))/STDEV(B:B)))</f>
        <v>2.009214615</v>
      </c>
      <c r="I55" s="110">
        <f t="shared" si="60"/>
        <v>0.9440732635</v>
      </c>
      <c r="J55" s="110">
        <f t="shared" si="60"/>
        <v>1.396162537</v>
      </c>
      <c r="K55" s="110">
        <f t="shared" si="60"/>
        <v>0.1535230774</v>
      </c>
      <c r="L55" s="110">
        <f t="shared" si="60"/>
        <v>0.9627125701</v>
      </c>
      <c r="M55" s="110">
        <f t="shared" si="60"/>
        <v>-0.2630057963</v>
      </c>
      <c r="N55" s="112">
        <f t="shared" si="3"/>
        <v>-2.894781022</v>
      </c>
      <c r="O55" s="113">
        <f t="shared" si="25"/>
        <v>-0.2</v>
      </c>
      <c r="P55" s="114">
        <f t="shared" si="5"/>
        <v>0</v>
      </c>
      <c r="Q55" s="115">
        <f t="shared" si="26"/>
        <v>-2.994781022</v>
      </c>
      <c r="R55" s="113" t="str">
        <f t="shared" si="6"/>
        <v>HEDGE</v>
      </c>
      <c r="S55" s="114">
        <v>1.0</v>
      </c>
      <c r="T55" s="116" t="s">
        <v>151</v>
      </c>
      <c r="U55" s="117" t="str">
        <f>IFERROR(__xludf.DUMMYFUNCTION(" IF (ROW()=MAX(FILTER(ROW(A55:A1134), A55:A1134&lt;&gt;"""")),Q55,"""")"),"")</f>
        <v/>
      </c>
      <c r="V55" s="117" t="str">
        <f>IFERROR(__xludf.DUMMYFUNCTION(" IF (ROW()=MAX(FILTER(ROW($A55:$A1134), $A55:$A1134&lt;&gt;"""")),S55,"""")"),"")</f>
        <v/>
      </c>
      <c r="W55" s="117" t="str">
        <f>IFERROR(__xludf.DUMMYFUNCTION(" IF (ROW()=MAX(FILTER(ROW($A55:$A1134), $A55:$A1134&lt;&gt;"""")),H55,"""")"),"")</f>
        <v/>
      </c>
      <c r="X55" s="117" t="str">
        <f>IFERROR(__xludf.DUMMYFUNCTION(" IF (ROW()=MAX(FILTER(ROW($A55:$A1134), $A55:$A1134&lt;&gt;"""")),I55,"""")"),"")</f>
        <v/>
      </c>
      <c r="Y55" s="117" t="str">
        <f>IFERROR(__xludf.DUMMYFUNCTION(" IF (ROW()=MAX(FILTER(ROW($A55:$A1134), $A55:$A1134&lt;&gt;"""")),J55,"""")"),"")</f>
        <v/>
      </c>
      <c r="Z55" s="117" t="str">
        <f>IFERROR(__xludf.DUMMYFUNCTION(" IF (ROW()=MAX(FILTER(ROW($A55:$A1134), $A55:$A1134&lt;&gt;"""")),K55,"""")"),"")</f>
        <v/>
      </c>
      <c r="AA55" s="117" t="str">
        <f>IFERROR(__xludf.DUMMYFUNCTION(" IF (ROW()=MAX(FILTER(ROW($A55:$A1134), $A55:$A1134&lt;&gt;"""")),L55,"""")"),"")</f>
        <v/>
      </c>
      <c r="AB55" s="117" t="str">
        <f>IFERROR(__xludf.DUMMYFUNCTION(" IF (ROW()=MAX(FILTER(ROW($A55:$A1134), $A55:$A1134&lt;&gt;"""")),M55,"""")"),"")</f>
        <v/>
      </c>
      <c r="AC55" s="118" t="str">
        <f>IFERROR(__xludf.DUMMYFUNCTION(" IF (ROW()=MAX(FILTER(ROW($A55:$A1134), $A55:$A1134&lt;&gt;"""")),R55,"""")"),"")</f>
        <v/>
      </c>
    </row>
    <row r="56">
      <c r="A56" s="94">
        <f t="array" ref="A56">INDEX(TECHNICALS!A:A, ROW())</f>
        <v>45625</v>
      </c>
      <c r="B56" s="54">
        <f>IF(COUNTA(OFFSET(TECHNICALS!AD56,-4,0,5,1))&lt;5, "", AVERAGE(OFFSET(TECHNICALS!AD56,-4,0,5,1)))</f>
        <v>86.57963897</v>
      </c>
      <c r="C56" s="95">
        <f>IF(COUNTA(OFFSET(TECHNICALS!S56,-4,0,5,1))&lt;5, "", AVERAGE(OFFSET(TECHNICALS!S56,-4,0,5,1)))</f>
        <v>658.8294303</v>
      </c>
      <c r="D56" s="96">
        <f>IF(COUNTA(OFFSET(TECHNICALS!AE56,-4,0,5,1))&lt;5, "", AVERAGE(OFFSET(TECHNICALS!AE56,-4,0,5,1)))</f>
        <v>94.48227011</v>
      </c>
      <c r="E56" s="96">
        <f>IF(COUNTA(OFFSET(TECHNICALS!W56,-4,0,5,1))&lt;5, "", AVERAGE(OFFSET(TECHNICALS!W56,-4,0,5,1)))</f>
        <v>326.6</v>
      </c>
      <c r="F56" s="97">
        <f>IF(OR(TECHNICALS!M56=0, ISBLANK(TECHNICALS!M56)), "", TECHNICALS!B56 / TECHNICALS!M56)</f>
        <v>1.004770751</v>
      </c>
      <c r="G56" s="98">
        <f>IF(COUNTA(OFFSET(TECHNICALS!AI56,-4,0,5,1))&lt;5, "", AVERAGE(OFFSET(TECHNICALS!AI56,-4,0,5,1)))</f>
        <v>0.1367133577</v>
      </c>
      <c r="H56" s="97">
        <f t="shared" ref="H56:M56" si="61">IF(OR(ISERROR(B56),B56=""), "", IF(ABS((B56-AVERAGE(B:B))/STDEV(B:B))&gt;10, AVERAGE(H$2:H56), (B56-AVERAGE(B:B))/STDEV(B:B)))</f>
        <v>2.021377987</v>
      </c>
      <c r="I56" s="97">
        <f t="shared" si="61"/>
        <v>0.9571090835</v>
      </c>
      <c r="J56" s="97">
        <f t="shared" si="61"/>
        <v>1.288764002</v>
      </c>
      <c r="K56" s="97">
        <f t="shared" si="61"/>
        <v>0.1704829699</v>
      </c>
      <c r="L56" s="97">
        <f t="shared" si="61"/>
        <v>0.4500379275</v>
      </c>
      <c r="M56" s="97">
        <f t="shared" si="61"/>
        <v>-0.2016931911</v>
      </c>
      <c r="N56" s="99">
        <f t="shared" si="3"/>
        <v>-2.386775169</v>
      </c>
      <c r="O56" s="100">
        <f t="shared" si="25"/>
        <v>0.2</v>
      </c>
      <c r="P56" s="101">
        <f t="shared" si="5"/>
        <v>0</v>
      </c>
      <c r="Q56" s="102">
        <f t="shared" si="26"/>
        <v>-2.286775169</v>
      </c>
      <c r="R56" s="100" t="str">
        <f t="shared" si="6"/>
        <v>HEDGE</v>
      </c>
      <c r="S56" s="101">
        <v>1.0</v>
      </c>
      <c r="T56" s="103" t="s">
        <v>151</v>
      </c>
      <c r="U56" s="104" t="str">
        <f>IFERROR(__xludf.DUMMYFUNCTION(" IF (ROW()=MAX(FILTER(ROW(A56:A1134), A56:A1134&lt;&gt;"""")),Q56,"""")"),"")</f>
        <v/>
      </c>
      <c r="V56" s="104" t="str">
        <f>IFERROR(__xludf.DUMMYFUNCTION(" IF (ROW()=MAX(FILTER(ROW($A56:$A1134), $A56:$A1134&lt;&gt;"""")),S56,"""")"),"")</f>
        <v/>
      </c>
      <c r="W56" s="104" t="str">
        <f>IFERROR(__xludf.DUMMYFUNCTION(" IF (ROW()=MAX(FILTER(ROW($A56:$A1134), $A56:$A1134&lt;&gt;"""")),H56,"""")"),"")</f>
        <v/>
      </c>
      <c r="X56" s="104" t="str">
        <f>IFERROR(__xludf.DUMMYFUNCTION(" IF (ROW()=MAX(FILTER(ROW($A56:$A1134), $A56:$A1134&lt;&gt;"""")),I56,"""")"),"")</f>
        <v/>
      </c>
      <c r="Y56" s="104" t="str">
        <f>IFERROR(__xludf.DUMMYFUNCTION(" IF (ROW()=MAX(FILTER(ROW($A56:$A1134), $A56:$A1134&lt;&gt;"""")),J56,"""")"),"")</f>
        <v/>
      </c>
      <c r="Z56" s="104" t="str">
        <f>IFERROR(__xludf.DUMMYFUNCTION(" IF (ROW()=MAX(FILTER(ROW($A56:$A1134), $A56:$A1134&lt;&gt;"""")),K56,"""")"),"")</f>
        <v/>
      </c>
      <c r="AA56" s="104" t="str">
        <f>IFERROR(__xludf.DUMMYFUNCTION(" IF (ROW()=MAX(FILTER(ROW($A56:$A1134), $A56:$A1134&lt;&gt;"""")),L56,"""")"),"")</f>
        <v/>
      </c>
      <c r="AB56" s="104" t="str">
        <f>IFERROR(__xludf.DUMMYFUNCTION(" IF (ROW()=MAX(FILTER(ROW($A56:$A1134), $A56:$A1134&lt;&gt;"""")),M56,"""")"),"")</f>
        <v/>
      </c>
      <c r="AC56" s="105" t="str">
        <f>IFERROR(__xludf.DUMMYFUNCTION(" IF (ROW()=MAX(FILTER(ROW($A56:$A1134), $A56:$A1134&lt;&gt;"""")),R56,"""")"),"")</f>
        <v/>
      </c>
    </row>
    <row r="57">
      <c r="A57" s="106">
        <f t="array" ref="A57">INDEX(TECHNICALS!A:A, ROW())</f>
        <v>45628</v>
      </c>
      <c r="B57" s="107">
        <f>IF(COUNTA(OFFSET(TECHNICALS!AD57,-4,0,5,1))&lt;5, "", AVERAGE(OFFSET(TECHNICALS!AD57,-4,0,5,1)))</f>
        <v>86.37828837</v>
      </c>
      <c r="C57" s="108">
        <f>IF(COUNTA(OFFSET(TECHNICALS!S57,-4,0,5,1))&lt;5, "", AVERAGE(OFFSET(TECHNICALS!S57,-4,0,5,1)))</f>
        <v>661.5984089</v>
      </c>
      <c r="D57" s="109">
        <f>IF(COUNTA(OFFSET(TECHNICALS!AE57,-4,0,5,1))&lt;5, "", AVERAGE(OFFSET(TECHNICALS!AE57,-4,0,5,1)))</f>
        <v>96.51925599</v>
      </c>
      <c r="E57" s="109">
        <f>IF(COUNTA(OFFSET(TECHNICALS!W57,-4,0,5,1))&lt;5, "", AVERAGE(OFFSET(TECHNICALS!W57,-4,0,5,1)))</f>
        <v>267.8266667</v>
      </c>
      <c r="F57" s="110">
        <f>IF(OR(TECHNICALS!M57=0, ISBLANK(TECHNICALS!M57)), "", TECHNICALS!B57 / TECHNICALS!M57)</f>
        <v>1.000960214</v>
      </c>
      <c r="G57" s="111">
        <f>IF(COUNTA(OFFSET(TECHNICALS!AI57,-4,0,5,1))&lt;5, "", AVERAGE(OFFSET(TECHNICALS!AI57,-4,0,5,1)))</f>
        <v>0.1664752625</v>
      </c>
      <c r="H57" s="110">
        <f t="shared" ref="H57:M57" si="62">IF(OR(ISERROR(B57),B57=""), "", IF(ABS((B57-AVERAGE(B:B))/STDEV(B:B))&gt;10, AVERAGE(H$2:H57), (B57-AVERAGE(B:B))/STDEV(B:B)))</f>
        <v>2.010190171</v>
      </c>
      <c r="I57" s="110">
        <f t="shared" si="62"/>
        <v>0.9627695585</v>
      </c>
      <c r="J57" s="110">
        <f t="shared" si="62"/>
        <v>1.348082783</v>
      </c>
      <c r="K57" s="110">
        <f t="shared" si="62"/>
        <v>-0.5282012005</v>
      </c>
      <c r="L57" s="110">
        <f t="shared" si="62"/>
        <v>0.1079552238</v>
      </c>
      <c r="M57" s="110">
        <f t="shared" si="62"/>
        <v>-0.1695383221</v>
      </c>
      <c r="N57" s="112">
        <f t="shared" si="3"/>
        <v>-2.103330404</v>
      </c>
      <c r="O57" s="113">
        <f t="shared" si="25"/>
        <v>0.2</v>
      </c>
      <c r="P57" s="114">
        <f t="shared" si="5"/>
        <v>0</v>
      </c>
      <c r="Q57" s="115">
        <f t="shared" si="26"/>
        <v>-2.003330404</v>
      </c>
      <c r="R57" s="113" t="str">
        <f t="shared" si="6"/>
        <v>HEDGE</v>
      </c>
      <c r="S57" s="114">
        <v>1.0</v>
      </c>
      <c r="T57" s="116" t="s">
        <v>151</v>
      </c>
      <c r="U57" s="117" t="str">
        <f>IFERROR(__xludf.DUMMYFUNCTION(" IF (ROW()=MAX(FILTER(ROW(A57:A1134), A57:A1134&lt;&gt;"""")),Q57,"""")"),"")</f>
        <v/>
      </c>
      <c r="V57" s="117" t="str">
        <f>IFERROR(__xludf.DUMMYFUNCTION(" IF (ROW()=MAX(FILTER(ROW($A57:$A1134), $A57:$A1134&lt;&gt;"""")),S57,"""")"),"")</f>
        <v/>
      </c>
      <c r="W57" s="117" t="str">
        <f>IFERROR(__xludf.DUMMYFUNCTION(" IF (ROW()=MAX(FILTER(ROW($A57:$A1134), $A57:$A1134&lt;&gt;"""")),H57,"""")"),"")</f>
        <v/>
      </c>
      <c r="X57" s="117" t="str">
        <f>IFERROR(__xludf.DUMMYFUNCTION(" IF (ROW()=MAX(FILTER(ROW($A57:$A1134), $A57:$A1134&lt;&gt;"""")),I57,"""")"),"")</f>
        <v/>
      </c>
      <c r="Y57" s="117" t="str">
        <f>IFERROR(__xludf.DUMMYFUNCTION(" IF (ROW()=MAX(FILTER(ROW($A57:$A1134), $A57:$A1134&lt;&gt;"""")),J57,"""")"),"")</f>
        <v/>
      </c>
      <c r="Z57" s="117" t="str">
        <f>IFERROR(__xludf.DUMMYFUNCTION(" IF (ROW()=MAX(FILTER(ROW($A57:$A1134), $A57:$A1134&lt;&gt;"""")),K57,"""")"),"")</f>
        <v/>
      </c>
      <c r="AA57" s="117" t="str">
        <f>IFERROR(__xludf.DUMMYFUNCTION(" IF (ROW()=MAX(FILTER(ROW($A57:$A1134), $A57:$A1134&lt;&gt;"""")),L57,"""")"),"")</f>
        <v/>
      </c>
      <c r="AB57" s="117" t="str">
        <f>IFERROR(__xludf.DUMMYFUNCTION(" IF (ROW()=MAX(FILTER(ROW($A57:$A1134), $A57:$A1134&lt;&gt;"""")),M57,"""")"),"")</f>
        <v/>
      </c>
      <c r="AC57" s="118" t="str">
        <f>IFERROR(__xludf.DUMMYFUNCTION(" IF (ROW()=MAX(FILTER(ROW($A57:$A1134), $A57:$A1134&lt;&gt;"""")),R57,"""")"),"")</f>
        <v/>
      </c>
    </row>
    <row r="58">
      <c r="A58" s="94">
        <f t="array" ref="A58">INDEX(TECHNICALS!A:A, ROW())</f>
        <v>45629</v>
      </c>
      <c r="B58" s="54">
        <f>IF(COUNTA(OFFSET(TECHNICALS!AD58,-4,0,5,1))&lt;5, "", AVERAGE(OFFSET(TECHNICALS!AD58,-4,0,5,1)))</f>
        <v>81.08026133</v>
      </c>
      <c r="C58" s="95">
        <f>IF(COUNTA(OFFSET(TECHNICALS!S58,-4,0,5,1))&lt;5, "", AVERAGE(OFFSET(TECHNICALS!S58,-4,0,5,1)))</f>
        <v>648.9689942</v>
      </c>
      <c r="D58" s="96">
        <f>IF(COUNTA(OFFSET(TECHNICALS!AE58,-4,0,5,1))&lt;5, "", AVERAGE(OFFSET(TECHNICALS!AE58,-4,0,5,1)))</f>
        <v>89.68177018</v>
      </c>
      <c r="E58" s="96">
        <f>IF(COUNTA(OFFSET(TECHNICALS!W58,-4,0,5,1))&lt;5, "", AVERAGE(OFFSET(TECHNICALS!W58,-4,0,5,1)))</f>
        <v>268.64</v>
      </c>
      <c r="F58" s="97">
        <f>IF(OR(TECHNICALS!M58=0, ISBLANK(TECHNICALS!M58)), "", TECHNICALS!B58 / TECHNICALS!M58)</f>
        <v>0.9691236368</v>
      </c>
      <c r="G58" s="98">
        <f>IF(COUNTA(OFFSET(TECHNICALS!AI58,-4,0,5,1))&lt;5, "", AVERAGE(OFFSET(TECHNICALS!AI58,-4,0,5,1)))</f>
        <v>0.5290034717</v>
      </c>
      <c r="H58" s="97">
        <f t="shared" ref="H58:M58" si="63">IF(OR(ISERROR(B58),B58=""), "", IF(ABS((B58-AVERAGE(B:B))/STDEV(B:B))&gt;10, AVERAGE(H$2:H58), (B58-AVERAGE(B:B))/STDEV(B:B)))</f>
        <v>1.71581137</v>
      </c>
      <c r="I58" s="97">
        <f t="shared" si="63"/>
        <v>0.9369519206</v>
      </c>
      <c r="J58" s="97">
        <f t="shared" si="63"/>
        <v>1.148969315</v>
      </c>
      <c r="K58" s="97">
        <f t="shared" si="63"/>
        <v>-0.5185324767</v>
      </c>
      <c r="L58" s="97">
        <f t="shared" si="63"/>
        <v>-2.750104568</v>
      </c>
      <c r="M58" s="97">
        <f t="shared" si="63"/>
        <v>0.2221384609</v>
      </c>
      <c r="N58" s="99">
        <f t="shared" si="3"/>
        <v>0.4864233722</v>
      </c>
      <c r="O58" s="100">
        <f t="shared" si="25"/>
        <v>0.2</v>
      </c>
      <c r="P58" s="101">
        <f t="shared" si="5"/>
        <v>0</v>
      </c>
      <c r="Q58" s="102">
        <f t="shared" si="26"/>
        <v>0.5864233722</v>
      </c>
      <c r="R58" s="100" t="str">
        <f t="shared" si="6"/>
        <v>MONITOR</v>
      </c>
      <c r="S58" s="101">
        <v>1.0</v>
      </c>
      <c r="T58" s="103" t="s">
        <v>151</v>
      </c>
      <c r="U58" s="104" t="str">
        <f>IFERROR(__xludf.DUMMYFUNCTION(" IF (ROW()=MAX(FILTER(ROW(A58:A1134), A58:A1134&lt;&gt;"""")),Q58,"""")"),"")</f>
        <v/>
      </c>
      <c r="V58" s="104" t="str">
        <f>IFERROR(__xludf.DUMMYFUNCTION(" IF (ROW()=MAX(FILTER(ROW($A58:$A1134), $A58:$A1134&lt;&gt;"""")),S58,"""")"),"")</f>
        <v/>
      </c>
      <c r="W58" s="104" t="str">
        <f>IFERROR(__xludf.DUMMYFUNCTION(" IF (ROW()=MAX(FILTER(ROW($A58:$A1134), $A58:$A1134&lt;&gt;"""")),H58,"""")"),"")</f>
        <v/>
      </c>
      <c r="X58" s="104" t="str">
        <f>IFERROR(__xludf.DUMMYFUNCTION(" IF (ROW()=MAX(FILTER(ROW($A58:$A1134), $A58:$A1134&lt;&gt;"""")),I58,"""")"),"")</f>
        <v/>
      </c>
      <c r="Y58" s="104" t="str">
        <f>IFERROR(__xludf.DUMMYFUNCTION(" IF (ROW()=MAX(FILTER(ROW($A58:$A1134), $A58:$A1134&lt;&gt;"""")),J58,"""")"),"")</f>
        <v/>
      </c>
      <c r="Z58" s="104" t="str">
        <f>IFERROR(__xludf.DUMMYFUNCTION(" IF (ROW()=MAX(FILTER(ROW($A58:$A1134), $A58:$A1134&lt;&gt;"""")),K58,"""")"),"")</f>
        <v/>
      </c>
      <c r="AA58" s="104" t="str">
        <f>IFERROR(__xludf.DUMMYFUNCTION(" IF (ROW()=MAX(FILTER(ROW($A58:$A1134), $A58:$A1134&lt;&gt;"""")),L58,"""")"),"")</f>
        <v/>
      </c>
      <c r="AB58" s="104" t="str">
        <f>IFERROR(__xludf.DUMMYFUNCTION(" IF (ROW()=MAX(FILTER(ROW($A58:$A1134), $A58:$A1134&lt;&gt;"""")),M58,"""")"),"")</f>
        <v/>
      </c>
      <c r="AC58" s="105" t="str">
        <f>IFERROR(__xludf.DUMMYFUNCTION(" IF (ROW()=MAX(FILTER(ROW($A58:$A1134), $A58:$A1134&lt;&gt;"""")),R58,"""")"),"")</f>
        <v/>
      </c>
    </row>
    <row r="59">
      <c r="A59" s="106">
        <f t="array" ref="A59">INDEX(TECHNICALS!A:A, ROW())</f>
        <v>45630</v>
      </c>
      <c r="B59" s="107">
        <f>IF(COUNTA(OFFSET(TECHNICALS!AD59,-4,0,5,1))&lt;5, "", AVERAGE(OFFSET(TECHNICALS!AD59,-4,0,5,1)))</f>
        <v>76.32628934</v>
      </c>
      <c r="C59" s="108">
        <f>IF(COUNTA(OFFSET(TECHNICALS!S59,-4,0,5,1))&lt;5, "", AVERAGE(OFFSET(TECHNICALS!S59,-4,0,5,1)))</f>
        <v>630.46596</v>
      </c>
      <c r="D59" s="109">
        <f>IF(COUNTA(OFFSET(TECHNICALS!AE59,-4,0,5,1))&lt;5, "", AVERAGE(OFFSET(TECHNICALS!AE59,-4,0,5,1)))</f>
        <v>85.24774025</v>
      </c>
      <c r="E59" s="109">
        <f>IF(COUNTA(OFFSET(TECHNICALS!W59,-4,0,5,1))&lt;5, "", AVERAGE(OFFSET(TECHNICALS!W59,-4,0,5,1)))</f>
        <v>341.3866667</v>
      </c>
      <c r="F59" s="110">
        <f>IF(OR(TECHNICALS!M59=0, ISBLANK(TECHNICALS!M59)), "", TECHNICALS!B59 / TECHNICALS!M59)</f>
        <v>1.008769599</v>
      </c>
      <c r="G59" s="111">
        <f>IF(COUNTA(OFFSET(TECHNICALS!AI59,-4,0,5,1))&lt;5, "", AVERAGE(OFFSET(TECHNICALS!AI59,-4,0,5,1)))</f>
        <v>0.56134949</v>
      </c>
      <c r="H59" s="110">
        <f t="shared" ref="H59:M59" si="64">IF(OR(ISERROR(B59),B59=""), "", IF(ABS((B59-AVERAGE(B:B))/STDEV(B:B))&gt;10, AVERAGE(H$2:H59), (B59-AVERAGE(B:B))/STDEV(B:B)))</f>
        <v>1.451662364</v>
      </c>
      <c r="I59" s="110">
        <f t="shared" si="64"/>
        <v>0.899127156</v>
      </c>
      <c r="J59" s="110">
        <f t="shared" si="64"/>
        <v>1.019846549</v>
      </c>
      <c r="K59" s="110">
        <f t="shared" si="64"/>
        <v>0.3462635382</v>
      </c>
      <c r="L59" s="110">
        <f t="shared" si="64"/>
        <v>0.8090258588</v>
      </c>
      <c r="M59" s="110">
        <f t="shared" si="64"/>
        <v>0.2570852156</v>
      </c>
      <c r="N59" s="112">
        <f t="shared" si="3"/>
        <v>-2.205437464</v>
      </c>
      <c r="O59" s="113">
        <f t="shared" si="25"/>
        <v>-0.2</v>
      </c>
      <c r="P59" s="114">
        <f t="shared" si="5"/>
        <v>0</v>
      </c>
      <c r="Q59" s="115">
        <f t="shared" si="26"/>
        <v>-2.305437464</v>
      </c>
      <c r="R59" s="113" t="str">
        <f t="shared" si="6"/>
        <v>HEDGE</v>
      </c>
      <c r="S59" s="114">
        <v>1.0</v>
      </c>
      <c r="T59" s="116" t="s">
        <v>151</v>
      </c>
      <c r="U59" s="117" t="str">
        <f>IFERROR(__xludf.DUMMYFUNCTION(" IF (ROW()=MAX(FILTER(ROW(A59:A1134), A59:A1134&lt;&gt;"""")),Q59,"""")"),"")</f>
        <v/>
      </c>
      <c r="V59" s="117" t="str">
        <f>IFERROR(__xludf.DUMMYFUNCTION(" IF (ROW()=MAX(FILTER(ROW($A59:$A1134), $A59:$A1134&lt;&gt;"""")),S59,"""")"),"")</f>
        <v/>
      </c>
      <c r="W59" s="117" t="str">
        <f>IFERROR(__xludf.DUMMYFUNCTION(" IF (ROW()=MAX(FILTER(ROW($A59:$A1134), $A59:$A1134&lt;&gt;"""")),H59,"""")"),"")</f>
        <v/>
      </c>
      <c r="X59" s="117" t="str">
        <f>IFERROR(__xludf.DUMMYFUNCTION(" IF (ROW()=MAX(FILTER(ROW($A59:$A1134), $A59:$A1134&lt;&gt;"""")),I59,"""")"),"")</f>
        <v/>
      </c>
      <c r="Y59" s="117" t="str">
        <f>IFERROR(__xludf.DUMMYFUNCTION(" IF (ROW()=MAX(FILTER(ROW($A59:$A1134), $A59:$A1134&lt;&gt;"""")),J59,"""")"),"")</f>
        <v/>
      </c>
      <c r="Z59" s="117" t="str">
        <f>IFERROR(__xludf.DUMMYFUNCTION(" IF (ROW()=MAX(FILTER(ROW($A59:$A1134), $A59:$A1134&lt;&gt;"""")),K59,"""")"),"")</f>
        <v/>
      </c>
      <c r="AA59" s="117" t="str">
        <f>IFERROR(__xludf.DUMMYFUNCTION(" IF (ROW()=MAX(FILTER(ROW($A59:$A1134), $A59:$A1134&lt;&gt;"""")),L59,"""")"),"")</f>
        <v/>
      </c>
      <c r="AB59" s="117" t="str">
        <f>IFERROR(__xludf.DUMMYFUNCTION(" IF (ROW()=MAX(FILTER(ROW($A59:$A1134), $A59:$A1134&lt;&gt;"""")),M59,"""")"),"")</f>
        <v/>
      </c>
      <c r="AC59" s="118" t="str">
        <f>IFERROR(__xludf.DUMMYFUNCTION(" IF (ROW()=MAX(FILTER(ROW($A59:$A1134), $A59:$A1134&lt;&gt;"""")),R59,"""")"),"")</f>
        <v/>
      </c>
    </row>
    <row r="60">
      <c r="A60" s="94">
        <f t="array" ref="A60">INDEX(TECHNICALS!A:A, ROW())</f>
        <v>45631</v>
      </c>
      <c r="B60" s="54">
        <f>IF(COUNTA(OFFSET(TECHNICALS!AD60,-4,0,5,1))&lt;5, "", AVERAGE(OFFSET(TECHNICALS!AD60,-4,0,5,1)))</f>
        <v>72.20952292</v>
      </c>
      <c r="C60" s="95">
        <f>IF(COUNTA(OFFSET(TECHNICALS!S60,-4,0,5,1))&lt;5, "", AVERAGE(OFFSET(TECHNICALS!S60,-4,0,5,1)))</f>
        <v>611.1936004</v>
      </c>
      <c r="D60" s="96">
        <f>IF(COUNTA(OFFSET(TECHNICALS!AE60,-4,0,5,1))&lt;5, "", AVERAGE(OFFSET(TECHNICALS!AE60,-4,0,5,1)))</f>
        <v>84.25981294</v>
      </c>
      <c r="E60" s="96">
        <f>IF(COUNTA(OFFSET(TECHNICALS!W60,-4,0,5,1))&lt;5, "", AVERAGE(OFFSET(TECHNICALS!W60,-4,0,5,1)))</f>
        <v>356.5466667</v>
      </c>
      <c r="F60" s="97">
        <f>IF(OR(TECHNICALS!M60=0, ISBLANK(TECHNICALS!M60)), "", TECHNICALS!B60 / TECHNICALS!M60)</f>
        <v>1.006760445</v>
      </c>
      <c r="G60" s="98">
        <f>IF(COUNTA(OFFSET(TECHNICALS!AI60,-4,0,5,1))&lt;5, "", AVERAGE(OFFSET(TECHNICALS!AI60,-4,0,5,1)))</f>
        <v>0.6819527107</v>
      </c>
      <c r="H60" s="97">
        <f t="shared" ref="H60:M60" si="65">IF(OR(ISERROR(B60),B60=""), "", IF(ABS((B60-AVERAGE(B:B))/STDEV(B:B))&gt;10, AVERAGE(H$2:H60), (B60-AVERAGE(B:B))/STDEV(B:B)))</f>
        <v>1.222918956</v>
      </c>
      <c r="I60" s="97">
        <f t="shared" si="65"/>
        <v>0.8597297004</v>
      </c>
      <c r="J60" s="97">
        <f t="shared" si="65"/>
        <v>0.991077256</v>
      </c>
      <c r="K60" s="97">
        <f t="shared" si="65"/>
        <v>0.5264822092</v>
      </c>
      <c r="L60" s="97">
        <f t="shared" si="65"/>
        <v>0.6286584401</v>
      </c>
      <c r="M60" s="97">
        <f t="shared" si="65"/>
        <v>0.3873853696</v>
      </c>
      <c r="N60" s="99">
        <f t="shared" si="3"/>
        <v>-1.950341395</v>
      </c>
      <c r="O60" s="100">
        <f t="shared" si="25"/>
        <v>0.2</v>
      </c>
      <c r="P60" s="101">
        <f t="shared" si="5"/>
        <v>0</v>
      </c>
      <c r="Q60" s="102">
        <f t="shared" si="26"/>
        <v>-1.850341395</v>
      </c>
      <c r="R60" s="100" t="str">
        <f t="shared" si="6"/>
        <v>MONITOR</v>
      </c>
      <c r="S60" s="101">
        <v>1.0</v>
      </c>
      <c r="T60" s="103" t="s">
        <v>151</v>
      </c>
      <c r="U60" s="104" t="str">
        <f>IFERROR(__xludf.DUMMYFUNCTION(" IF (ROW()=MAX(FILTER(ROW(A60:A1134), A60:A1134&lt;&gt;"""")),Q60,"""")"),"")</f>
        <v/>
      </c>
      <c r="V60" s="104" t="str">
        <f>IFERROR(__xludf.DUMMYFUNCTION(" IF (ROW()=MAX(FILTER(ROW($A60:$A1134), $A60:$A1134&lt;&gt;"""")),S60,"""")"),"")</f>
        <v/>
      </c>
      <c r="W60" s="104" t="str">
        <f>IFERROR(__xludf.DUMMYFUNCTION(" IF (ROW()=MAX(FILTER(ROW($A60:$A1134), $A60:$A1134&lt;&gt;"""")),H60,"""")"),"")</f>
        <v/>
      </c>
      <c r="X60" s="104" t="str">
        <f>IFERROR(__xludf.DUMMYFUNCTION(" IF (ROW()=MAX(FILTER(ROW($A60:$A1134), $A60:$A1134&lt;&gt;"""")),I60,"""")"),"")</f>
        <v/>
      </c>
      <c r="Y60" s="104" t="str">
        <f>IFERROR(__xludf.DUMMYFUNCTION(" IF (ROW()=MAX(FILTER(ROW($A60:$A1134), $A60:$A1134&lt;&gt;"""")),J60,"""")"),"")</f>
        <v/>
      </c>
      <c r="Z60" s="104" t="str">
        <f>IFERROR(__xludf.DUMMYFUNCTION(" IF (ROW()=MAX(FILTER(ROW($A60:$A1134), $A60:$A1134&lt;&gt;"""")),K60,"""")"),"")</f>
        <v/>
      </c>
      <c r="AA60" s="104" t="str">
        <f>IFERROR(__xludf.DUMMYFUNCTION(" IF (ROW()=MAX(FILTER(ROW($A60:$A1134), $A60:$A1134&lt;&gt;"""")),L60,"""")"),"")</f>
        <v/>
      </c>
      <c r="AB60" s="104" t="str">
        <f>IFERROR(__xludf.DUMMYFUNCTION(" IF (ROW()=MAX(FILTER(ROW($A60:$A1134), $A60:$A1134&lt;&gt;"""")),M60,"""")"),"")</f>
        <v/>
      </c>
      <c r="AC60" s="105" t="str">
        <f>IFERROR(__xludf.DUMMYFUNCTION(" IF (ROW()=MAX(FILTER(ROW($A60:$A1134), $A60:$A1134&lt;&gt;"""")),R60,"""")"),"")</f>
        <v/>
      </c>
    </row>
    <row r="61">
      <c r="A61" s="106">
        <f t="array" ref="A61">INDEX(TECHNICALS!A:A, ROW())</f>
        <v>45632</v>
      </c>
      <c r="B61" s="107">
        <f>IF(COUNTA(OFFSET(TECHNICALS!AD61,-4,0,5,1))&lt;5, "", AVERAGE(OFFSET(TECHNICALS!AD61,-4,0,5,1)))</f>
        <v>69.00014057</v>
      </c>
      <c r="C61" s="108">
        <f>IF(COUNTA(OFFSET(TECHNICALS!S61,-4,0,5,1))&lt;5, "", AVERAGE(OFFSET(TECHNICALS!S61,-4,0,5,1)))</f>
        <v>592.6868388</v>
      </c>
      <c r="D61" s="109">
        <f>IF(COUNTA(OFFSET(TECHNICALS!AE61,-4,0,5,1))&lt;5, "", AVERAGE(OFFSET(TECHNICALS!AE61,-4,0,5,1)))</f>
        <v>83.62475245</v>
      </c>
      <c r="E61" s="109">
        <f>IF(COUNTA(OFFSET(TECHNICALS!W61,-4,0,5,1))&lt;5, "", AVERAGE(OFFSET(TECHNICALS!W61,-4,0,5,1)))</f>
        <v>415.24</v>
      </c>
      <c r="F61" s="110">
        <f>IF(OR(TECHNICALS!M61=0, ISBLANK(TECHNICALS!M61)), "", TECHNICALS!B61 / TECHNICALS!M61)</f>
        <v>1.00245821</v>
      </c>
      <c r="G61" s="111">
        <f>IF(COUNTA(OFFSET(TECHNICALS!AI61,-4,0,5,1))&lt;5, "", AVERAGE(OFFSET(TECHNICALS!AI61,-4,0,5,1)))</f>
        <v>0.676287721</v>
      </c>
      <c r="H61" s="110">
        <f t="shared" ref="H61:M61" si="66">IF(OR(ISERROR(B61),B61=""), "", IF(ABS((B61-AVERAGE(B:B))/STDEV(B:B))&gt;10, AVERAGE(H$2:H61), (B61-AVERAGE(B:B))/STDEV(B:B)))</f>
        <v>1.044593303</v>
      </c>
      <c r="I61" s="110">
        <f t="shared" si="66"/>
        <v>0.8218973162</v>
      </c>
      <c r="J61" s="110">
        <f t="shared" si="66"/>
        <v>0.9725837482</v>
      </c>
      <c r="K61" s="110">
        <f t="shared" si="66"/>
        <v>1.224215358</v>
      </c>
      <c r="L61" s="110">
        <f t="shared" si="66"/>
        <v>0.242434633</v>
      </c>
      <c r="M61" s="110">
        <f t="shared" si="66"/>
        <v>0.3812648944</v>
      </c>
      <c r="N61" s="112">
        <f t="shared" si="3"/>
        <v>-1.563414006</v>
      </c>
      <c r="O61" s="113">
        <f t="shared" si="25"/>
        <v>0.2</v>
      </c>
      <c r="P61" s="114">
        <f t="shared" si="5"/>
        <v>0</v>
      </c>
      <c r="Q61" s="115">
        <f t="shared" si="26"/>
        <v>-1.463414006</v>
      </c>
      <c r="R61" s="113" t="str">
        <f t="shared" si="6"/>
        <v>MONITOR</v>
      </c>
      <c r="S61" s="114">
        <v>1.0</v>
      </c>
      <c r="T61" s="116" t="s">
        <v>151</v>
      </c>
      <c r="U61" s="117" t="str">
        <f>IFERROR(__xludf.DUMMYFUNCTION(" IF (ROW()=MAX(FILTER(ROW(A61:A1134), A61:A1134&lt;&gt;"""")),Q61,"""")"),"")</f>
        <v/>
      </c>
      <c r="V61" s="117" t="str">
        <f>IFERROR(__xludf.DUMMYFUNCTION(" IF (ROW()=MAX(FILTER(ROW($A61:$A1134), $A61:$A1134&lt;&gt;"""")),S61,"""")"),"")</f>
        <v/>
      </c>
      <c r="W61" s="117" t="str">
        <f>IFERROR(__xludf.DUMMYFUNCTION(" IF (ROW()=MAX(FILTER(ROW($A61:$A1134), $A61:$A1134&lt;&gt;"""")),H61,"""")"),"")</f>
        <v/>
      </c>
      <c r="X61" s="117" t="str">
        <f>IFERROR(__xludf.DUMMYFUNCTION(" IF (ROW()=MAX(FILTER(ROW($A61:$A1134), $A61:$A1134&lt;&gt;"""")),I61,"""")"),"")</f>
        <v/>
      </c>
      <c r="Y61" s="117" t="str">
        <f>IFERROR(__xludf.DUMMYFUNCTION(" IF (ROW()=MAX(FILTER(ROW($A61:$A1134), $A61:$A1134&lt;&gt;"""")),J61,"""")"),"")</f>
        <v/>
      </c>
      <c r="Z61" s="117" t="str">
        <f>IFERROR(__xludf.DUMMYFUNCTION(" IF (ROW()=MAX(FILTER(ROW($A61:$A1134), $A61:$A1134&lt;&gt;"""")),K61,"""")"),"")</f>
        <v/>
      </c>
      <c r="AA61" s="117" t="str">
        <f>IFERROR(__xludf.DUMMYFUNCTION(" IF (ROW()=MAX(FILTER(ROW($A61:$A1134), $A61:$A1134&lt;&gt;"""")),L61,"""")"),"")</f>
        <v/>
      </c>
      <c r="AB61" s="117" t="str">
        <f>IFERROR(__xludf.DUMMYFUNCTION(" IF (ROW()=MAX(FILTER(ROW($A61:$A1134), $A61:$A1134&lt;&gt;"""")),M61,"""")"),"")</f>
        <v/>
      </c>
      <c r="AC61" s="118" t="str">
        <f>IFERROR(__xludf.DUMMYFUNCTION(" IF (ROW()=MAX(FILTER(ROW($A61:$A1134), $A61:$A1134&lt;&gt;"""")),R61,"""")"),"")</f>
        <v/>
      </c>
    </row>
    <row r="62">
      <c r="A62" s="94">
        <f t="array" ref="A62">INDEX(TECHNICALS!A:A, ROW())</f>
        <v>45635</v>
      </c>
      <c r="B62" s="54">
        <f>IF(COUNTA(OFFSET(TECHNICALS!AD62,-4,0,5,1))&lt;5, "", AVERAGE(OFFSET(TECHNICALS!AD62,-4,0,5,1)))</f>
        <v>65.99642657</v>
      </c>
      <c r="C62" s="95">
        <f>IF(COUNTA(OFFSET(TECHNICALS!S62,-4,0,5,1))&lt;5, "", AVERAGE(OFFSET(TECHNICALS!S62,-4,0,5,1)))</f>
        <v>577.3520616</v>
      </c>
      <c r="D62" s="96">
        <f>IF(COUNTA(OFFSET(TECHNICALS!AE62,-4,0,5,1))&lt;5, "", AVERAGE(OFFSET(TECHNICALS!AE62,-4,0,5,1)))</f>
        <v>84.85620029</v>
      </c>
      <c r="E62" s="96">
        <f>IF(COUNTA(OFFSET(TECHNICALS!W62,-4,0,5,1))&lt;5, "", AVERAGE(OFFSET(TECHNICALS!W62,-4,0,5,1)))</f>
        <v>433.8666667</v>
      </c>
      <c r="F62" s="97">
        <f>IF(OR(TECHNICALS!M62=0, ISBLANK(TECHNICALS!M62)), "", TECHNICALS!B62 / TECHNICALS!M62)</f>
        <v>0.9981698826</v>
      </c>
      <c r="G62" s="98">
        <f>IF(COUNTA(OFFSET(TECHNICALS!AI62,-4,0,5,1))&lt;5, "", AVERAGE(OFFSET(TECHNICALS!AI62,-4,0,5,1)))</f>
        <v>0.6719651141</v>
      </c>
      <c r="H62" s="97">
        <f t="shared" ref="H62:M62" si="67">IF(OR(ISERROR(B62),B62=""), "", IF(ABS((B62-AVERAGE(B:B))/STDEV(B:B))&gt;10, AVERAGE(H$2:H62), (B62-AVERAGE(B:B))/STDEV(B:B)))</f>
        <v>0.8776953764</v>
      </c>
      <c r="I62" s="97">
        <f t="shared" si="67"/>
        <v>0.7905492502</v>
      </c>
      <c r="J62" s="97">
        <f t="shared" si="67"/>
        <v>1.008444569</v>
      </c>
      <c r="K62" s="97">
        <f t="shared" si="67"/>
        <v>1.445644982</v>
      </c>
      <c r="L62" s="97">
        <f t="shared" si="67"/>
        <v>-0.1425407135</v>
      </c>
      <c r="M62" s="97">
        <f t="shared" si="67"/>
        <v>0.3765947343</v>
      </c>
      <c r="N62" s="99">
        <f t="shared" si="3"/>
        <v>-1.194772739</v>
      </c>
      <c r="O62" s="100">
        <f t="shared" si="25"/>
        <v>0.2</v>
      </c>
      <c r="P62" s="101">
        <f t="shared" si="5"/>
        <v>0</v>
      </c>
      <c r="Q62" s="102">
        <f t="shared" si="26"/>
        <v>-1.094772739</v>
      </c>
      <c r="R62" s="100" t="str">
        <f t="shared" si="6"/>
        <v>MONITOR</v>
      </c>
      <c r="S62" s="101">
        <v>1.0</v>
      </c>
      <c r="T62" s="103" t="s">
        <v>151</v>
      </c>
      <c r="U62" s="104" t="str">
        <f>IFERROR(__xludf.DUMMYFUNCTION(" IF (ROW()=MAX(FILTER(ROW(A62:A1134), A62:A1134&lt;&gt;"""")),Q62,"""")"),"")</f>
        <v/>
      </c>
      <c r="V62" s="104" t="str">
        <f>IFERROR(__xludf.DUMMYFUNCTION(" IF (ROW()=MAX(FILTER(ROW($A62:$A1134), $A62:$A1134&lt;&gt;"""")),S62,"""")"),"")</f>
        <v/>
      </c>
      <c r="W62" s="104" t="str">
        <f>IFERROR(__xludf.DUMMYFUNCTION(" IF (ROW()=MAX(FILTER(ROW($A62:$A1134), $A62:$A1134&lt;&gt;"""")),H62,"""")"),"")</f>
        <v/>
      </c>
      <c r="X62" s="104" t="str">
        <f>IFERROR(__xludf.DUMMYFUNCTION(" IF (ROW()=MAX(FILTER(ROW($A62:$A1134), $A62:$A1134&lt;&gt;"""")),I62,"""")"),"")</f>
        <v/>
      </c>
      <c r="Y62" s="104" t="str">
        <f>IFERROR(__xludf.DUMMYFUNCTION(" IF (ROW()=MAX(FILTER(ROW($A62:$A1134), $A62:$A1134&lt;&gt;"""")),J62,"""")"),"")</f>
        <v/>
      </c>
      <c r="Z62" s="104" t="str">
        <f>IFERROR(__xludf.DUMMYFUNCTION(" IF (ROW()=MAX(FILTER(ROW($A62:$A1134), $A62:$A1134&lt;&gt;"""")),K62,"""")"),"")</f>
        <v/>
      </c>
      <c r="AA62" s="104" t="str">
        <f>IFERROR(__xludf.DUMMYFUNCTION(" IF (ROW()=MAX(FILTER(ROW($A62:$A1134), $A62:$A1134&lt;&gt;"""")),L62,"""")"),"")</f>
        <v/>
      </c>
      <c r="AB62" s="104" t="str">
        <f>IFERROR(__xludf.DUMMYFUNCTION(" IF (ROW()=MAX(FILTER(ROW($A62:$A1134), $A62:$A1134&lt;&gt;"""")),M62,"""")"),"")</f>
        <v/>
      </c>
      <c r="AC62" s="105" t="str">
        <f>IFERROR(__xludf.DUMMYFUNCTION(" IF (ROW()=MAX(FILTER(ROW($A62:$A1134), $A62:$A1134&lt;&gt;"""")),R62,"""")"),"")</f>
        <v/>
      </c>
    </row>
    <row r="63">
      <c r="A63" s="106">
        <f t="array" ref="A63">INDEX(TECHNICALS!A:A, ROW())</f>
        <v>45636</v>
      </c>
      <c r="B63" s="107">
        <f>IF(COUNTA(OFFSET(TECHNICALS!AD63,-4,0,5,1))&lt;5, "", AVERAGE(OFFSET(TECHNICALS!AD63,-4,0,5,1)))</f>
        <v>67.16576461</v>
      </c>
      <c r="C63" s="108">
        <f>IF(COUNTA(OFFSET(TECHNICALS!S63,-4,0,5,1))&lt;5, "", AVERAGE(OFFSET(TECHNICALS!S63,-4,0,5,1)))</f>
        <v>575.9569848</v>
      </c>
      <c r="D63" s="109">
        <f>IF(COUNTA(OFFSET(TECHNICALS!AE63,-4,0,5,1))&lt;5, "", AVERAGE(OFFSET(TECHNICALS!AE63,-4,0,5,1)))</f>
        <v>90.67835309</v>
      </c>
      <c r="E63" s="109">
        <f>IF(COUNTA(OFFSET(TECHNICALS!W63,-4,0,5,1))&lt;5, "", AVERAGE(OFFSET(TECHNICALS!W63,-4,0,5,1)))</f>
        <v>462.64</v>
      </c>
      <c r="F63" s="110">
        <f>IF(OR(TECHNICALS!M63=0, ISBLANK(TECHNICALS!M63)), "", TECHNICALS!B63 / TECHNICALS!M63)</f>
        <v>0.9981109799</v>
      </c>
      <c r="G63" s="111">
        <f>IF(COUNTA(OFFSET(TECHNICALS!AI63,-4,0,5,1))&lt;5, "", AVERAGE(OFFSET(TECHNICALS!AI63,-4,0,5,1)))</f>
        <v>0.3352144878</v>
      </c>
      <c r="H63" s="110">
        <f t="shared" ref="H63:M63" si="68">IF(OR(ISERROR(B63),B63=""), "", IF(ABS((B63-AVERAGE(B:B))/STDEV(B:B))&gt;10, AVERAGE(H$2:H63), (B63-AVERAGE(B:B))/STDEV(B:B)))</f>
        <v>0.9426683047</v>
      </c>
      <c r="I63" s="110">
        <f t="shared" si="68"/>
        <v>0.7876973691</v>
      </c>
      <c r="J63" s="110">
        <f t="shared" si="68"/>
        <v>1.177990666</v>
      </c>
      <c r="K63" s="110">
        <f t="shared" si="68"/>
        <v>1.787695899</v>
      </c>
      <c r="L63" s="110">
        <f t="shared" si="68"/>
        <v>-0.1478285763</v>
      </c>
      <c r="M63" s="110">
        <f t="shared" si="68"/>
        <v>0.01276814473</v>
      </c>
      <c r="N63" s="112">
        <f t="shared" si="3"/>
        <v>-1.288271974</v>
      </c>
      <c r="O63" s="113">
        <f t="shared" si="25"/>
        <v>-0.2</v>
      </c>
      <c r="P63" s="114">
        <f t="shared" si="5"/>
        <v>0</v>
      </c>
      <c r="Q63" s="115">
        <f t="shared" si="26"/>
        <v>-1.388271974</v>
      </c>
      <c r="R63" s="113" t="str">
        <f t="shared" si="6"/>
        <v>MONITOR</v>
      </c>
      <c r="S63" s="114">
        <v>1.0</v>
      </c>
      <c r="T63" s="116" t="s">
        <v>151</v>
      </c>
      <c r="U63" s="117" t="str">
        <f>IFERROR(__xludf.DUMMYFUNCTION(" IF (ROW()=MAX(FILTER(ROW(A63:A1134), A63:A1134&lt;&gt;"""")),Q63,"""")"),"")</f>
        <v/>
      </c>
      <c r="V63" s="117" t="str">
        <f>IFERROR(__xludf.DUMMYFUNCTION(" IF (ROW()=MAX(FILTER(ROW($A63:$A1134), $A63:$A1134&lt;&gt;"""")),S63,"""")"),"")</f>
        <v/>
      </c>
      <c r="W63" s="117" t="str">
        <f>IFERROR(__xludf.DUMMYFUNCTION(" IF (ROW()=MAX(FILTER(ROW($A63:$A1134), $A63:$A1134&lt;&gt;"""")),H63,"""")"),"")</f>
        <v/>
      </c>
      <c r="X63" s="117" t="str">
        <f>IFERROR(__xludf.DUMMYFUNCTION(" IF (ROW()=MAX(FILTER(ROW($A63:$A1134), $A63:$A1134&lt;&gt;"""")),I63,"""")"),"")</f>
        <v/>
      </c>
      <c r="Y63" s="117" t="str">
        <f>IFERROR(__xludf.DUMMYFUNCTION(" IF (ROW()=MAX(FILTER(ROW($A63:$A1134), $A63:$A1134&lt;&gt;"""")),J63,"""")"),"")</f>
        <v/>
      </c>
      <c r="Z63" s="117" t="str">
        <f>IFERROR(__xludf.DUMMYFUNCTION(" IF (ROW()=MAX(FILTER(ROW($A63:$A1134), $A63:$A1134&lt;&gt;"""")),K63,"""")"),"")</f>
        <v/>
      </c>
      <c r="AA63" s="117" t="str">
        <f>IFERROR(__xludf.DUMMYFUNCTION(" IF (ROW()=MAX(FILTER(ROW($A63:$A1134), $A63:$A1134&lt;&gt;"""")),L63,"""")"),"")</f>
        <v/>
      </c>
      <c r="AB63" s="117" t="str">
        <f>IFERROR(__xludf.DUMMYFUNCTION(" IF (ROW()=MAX(FILTER(ROW($A63:$A1134), $A63:$A1134&lt;&gt;"""")),M63,"""")"),"")</f>
        <v/>
      </c>
      <c r="AC63" s="118" t="str">
        <f>IFERROR(__xludf.DUMMYFUNCTION(" IF (ROW()=MAX(FILTER(ROW($A63:$A1134), $A63:$A1134&lt;&gt;"""")),R63,"""")"),"")</f>
        <v/>
      </c>
    </row>
    <row r="64">
      <c r="A64" s="94">
        <f t="array" ref="A64">INDEX(TECHNICALS!A:A, ROW())</f>
        <v>45637</v>
      </c>
      <c r="B64" s="54">
        <f>IF(COUNTA(OFFSET(TECHNICALS!AD64,-4,0,5,1))&lt;5, "", AVERAGE(OFFSET(TECHNICALS!AD64,-4,0,5,1)))</f>
        <v>67.99275229</v>
      </c>
      <c r="C64" s="95">
        <f>IF(COUNTA(OFFSET(TECHNICALS!S64,-4,0,5,1))&lt;5, "", AVERAGE(OFFSET(TECHNICALS!S64,-4,0,5,1)))</f>
        <v>579.0536399</v>
      </c>
      <c r="D64" s="96">
        <f>IF(COUNTA(OFFSET(TECHNICALS!AE64,-4,0,5,1))&lt;5, "", AVERAGE(OFFSET(TECHNICALS!AE64,-4,0,5,1)))</f>
        <v>92.6989373</v>
      </c>
      <c r="E64" s="96">
        <f>IF(COUNTA(OFFSET(TECHNICALS!W64,-4,0,5,1))&lt;5, "", AVERAGE(OFFSET(TECHNICALS!W64,-4,0,5,1)))</f>
        <v>369.1733333</v>
      </c>
      <c r="F64" s="97">
        <f>IF(OR(TECHNICALS!M64=0, ISBLANK(TECHNICALS!M64)), "", TECHNICALS!B64 / TECHNICALS!M64)</f>
        <v>0.9923169268</v>
      </c>
      <c r="G64" s="98">
        <f>IF(COUNTA(OFFSET(TECHNICALS!AI64,-4,0,5,1))&lt;5, "", AVERAGE(OFFSET(TECHNICALS!AI64,-4,0,5,1)))</f>
        <v>0.3100761396</v>
      </c>
      <c r="H64" s="97">
        <f t="shared" ref="H64:M64" si="69">IF(OR(ISERROR(B64),B64=""), "", IF(ABS((B64-AVERAGE(B:B))/STDEV(B:B))&gt;10, AVERAGE(H$2:H64), (B64-AVERAGE(B:B))/STDEV(B:B)))</f>
        <v>0.9886189279</v>
      </c>
      <c r="I64" s="97">
        <f t="shared" si="69"/>
        <v>0.7940276957</v>
      </c>
      <c r="J64" s="97">
        <f t="shared" si="69"/>
        <v>1.236831817</v>
      </c>
      <c r="K64" s="97">
        <f t="shared" si="69"/>
        <v>0.6765851832</v>
      </c>
      <c r="L64" s="97">
        <f t="shared" si="69"/>
        <v>-0.6679771593</v>
      </c>
      <c r="M64" s="97">
        <f t="shared" si="69"/>
        <v>-0.01439141716</v>
      </c>
      <c r="N64" s="99">
        <f t="shared" si="3"/>
        <v>-0.826859852</v>
      </c>
      <c r="O64" s="100">
        <f t="shared" si="25"/>
        <v>0.2</v>
      </c>
      <c r="P64" s="101">
        <f t="shared" si="5"/>
        <v>0</v>
      </c>
      <c r="Q64" s="102">
        <f t="shared" si="26"/>
        <v>-0.726859852</v>
      </c>
      <c r="R64" s="100" t="str">
        <f t="shared" si="6"/>
        <v>MONITOR</v>
      </c>
      <c r="S64" s="101">
        <v>1.0</v>
      </c>
      <c r="T64" s="103" t="s">
        <v>151</v>
      </c>
      <c r="U64" s="104" t="str">
        <f>IFERROR(__xludf.DUMMYFUNCTION(" IF (ROW()=MAX(FILTER(ROW(A64:A1134), A64:A1134&lt;&gt;"""")),Q64,"""")"),"")</f>
        <v/>
      </c>
      <c r="V64" s="104" t="str">
        <f>IFERROR(__xludf.DUMMYFUNCTION(" IF (ROW()=MAX(FILTER(ROW($A64:$A1134), $A64:$A1134&lt;&gt;"""")),S64,"""")"),"")</f>
        <v/>
      </c>
      <c r="W64" s="104" t="str">
        <f>IFERROR(__xludf.DUMMYFUNCTION(" IF (ROW()=MAX(FILTER(ROW($A64:$A1134), $A64:$A1134&lt;&gt;"""")),H64,"""")"),"")</f>
        <v/>
      </c>
      <c r="X64" s="104" t="str">
        <f>IFERROR(__xludf.DUMMYFUNCTION(" IF (ROW()=MAX(FILTER(ROW($A64:$A1134), $A64:$A1134&lt;&gt;"""")),I64,"""")"),"")</f>
        <v/>
      </c>
      <c r="Y64" s="104" t="str">
        <f>IFERROR(__xludf.DUMMYFUNCTION(" IF (ROW()=MAX(FILTER(ROW($A64:$A1134), $A64:$A1134&lt;&gt;"""")),J64,"""")"),"")</f>
        <v/>
      </c>
      <c r="Z64" s="104" t="str">
        <f>IFERROR(__xludf.DUMMYFUNCTION(" IF (ROW()=MAX(FILTER(ROW($A64:$A1134), $A64:$A1134&lt;&gt;"""")),K64,"""")"),"")</f>
        <v/>
      </c>
      <c r="AA64" s="104" t="str">
        <f>IFERROR(__xludf.DUMMYFUNCTION(" IF (ROW()=MAX(FILTER(ROW($A64:$A1134), $A64:$A1134&lt;&gt;"""")),L64,"""")"),"")</f>
        <v/>
      </c>
      <c r="AB64" s="104" t="str">
        <f>IFERROR(__xludf.DUMMYFUNCTION(" IF (ROW()=MAX(FILTER(ROW($A64:$A1134), $A64:$A1134&lt;&gt;"""")),M64,"""")"),"")</f>
        <v/>
      </c>
      <c r="AC64" s="105" t="str">
        <f>IFERROR(__xludf.DUMMYFUNCTION(" IF (ROW()=MAX(FILTER(ROW($A64:$A1134), $A64:$A1134&lt;&gt;"""")),R64,"""")"),"")</f>
        <v/>
      </c>
    </row>
    <row r="65">
      <c r="A65" s="106">
        <f t="array" ref="A65">INDEX(TECHNICALS!A:A, ROW())</f>
        <v>45638</v>
      </c>
      <c r="B65" s="107">
        <f>IF(COUNTA(OFFSET(TECHNICALS!AD65,-4,0,5,1))&lt;5, "", AVERAGE(OFFSET(TECHNICALS!AD65,-4,0,5,1)))</f>
        <v>66.88774491</v>
      </c>
      <c r="C65" s="108">
        <f>IF(COUNTA(OFFSET(TECHNICALS!S65,-4,0,5,1))&lt;5, "", AVERAGE(OFFSET(TECHNICALS!S65,-4,0,5,1)))</f>
        <v>579.2204934</v>
      </c>
      <c r="D65" s="109">
        <f>IF(COUNTA(OFFSET(TECHNICALS!AE65,-4,0,5,1))&lt;5, "", AVERAGE(OFFSET(TECHNICALS!AE65,-4,0,5,1)))</f>
        <v>89.34634871</v>
      </c>
      <c r="E65" s="109">
        <f>IF(COUNTA(OFFSET(TECHNICALS!W65,-4,0,5,1))&lt;5, "", AVERAGE(OFFSET(TECHNICALS!W65,-4,0,5,1)))</f>
        <v>360.9066667</v>
      </c>
      <c r="F65" s="110">
        <f>IF(OR(TECHNICALS!M65=0, ISBLANK(TECHNICALS!M65)), "", TECHNICALS!B65 / TECHNICALS!M65)</f>
        <v>1</v>
      </c>
      <c r="G65" s="111">
        <f>IF(COUNTA(OFFSET(TECHNICALS!AI65,-4,0,5,1))&lt;5, "", AVERAGE(OFFSET(TECHNICALS!AI65,-4,0,5,1)))</f>
        <v>6.170277846</v>
      </c>
      <c r="H65" s="110">
        <f t="shared" ref="H65:M65" si="70">IF(OR(ISERROR(B65),B65=""), "", IF(ABS((B65-AVERAGE(B:B))/STDEV(B:B))&gt;10, AVERAGE(H$2:H65), (B65-AVERAGE(B:B))/STDEV(B:B)))</f>
        <v>0.9272204591</v>
      </c>
      <c r="I65" s="110">
        <f t="shared" si="70"/>
        <v>0.7943687855</v>
      </c>
      <c r="J65" s="110">
        <f t="shared" si="70"/>
        <v>1.139201553</v>
      </c>
      <c r="K65" s="110">
        <f t="shared" si="70"/>
        <v>0.5783129087</v>
      </c>
      <c r="L65" s="110">
        <f t="shared" si="70"/>
        <v>0.02175411233</v>
      </c>
      <c r="M65" s="110">
        <f t="shared" si="70"/>
        <v>6.316991613</v>
      </c>
      <c r="N65" s="112">
        <f t="shared" si="3"/>
        <v>-4.51202569</v>
      </c>
      <c r="O65" s="113">
        <f t="shared" si="25"/>
        <v>-0.2</v>
      </c>
      <c r="P65" s="114">
        <f t="shared" si="5"/>
        <v>0</v>
      </c>
      <c r="Q65" s="115">
        <f t="shared" si="26"/>
        <v>-4.61202569</v>
      </c>
      <c r="R65" s="113" t="str">
        <f t="shared" si="6"/>
        <v>HEDGE</v>
      </c>
      <c r="S65" s="114">
        <v>1.0</v>
      </c>
      <c r="T65" s="116" t="s">
        <v>151</v>
      </c>
      <c r="U65" s="117" t="str">
        <f>IFERROR(__xludf.DUMMYFUNCTION(" IF (ROW()=MAX(FILTER(ROW(A65:A1134), A65:A1134&lt;&gt;"""")),Q65,"""")"),"")</f>
        <v/>
      </c>
      <c r="V65" s="117" t="str">
        <f>IFERROR(__xludf.DUMMYFUNCTION(" IF (ROW()=MAX(FILTER(ROW($A65:$A1134), $A65:$A1134&lt;&gt;"""")),S65,"""")"),"")</f>
        <v/>
      </c>
      <c r="W65" s="117" t="str">
        <f>IFERROR(__xludf.DUMMYFUNCTION(" IF (ROW()=MAX(FILTER(ROW($A65:$A1134), $A65:$A1134&lt;&gt;"""")),H65,"""")"),"")</f>
        <v/>
      </c>
      <c r="X65" s="117" t="str">
        <f>IFERROR(__xludf.DUMMYFUNCTION(" IF (ROW()=MAX(FILTER(ROW($A65:$A1134), $A65:$A1134&lt;&gt;"""")),I65,"""")"),"")</f>
        <v/>
      </c>
      <c r="Y65" s="117" t="str">
        <f>IFERROR(__xludf.DUMMYFUNCTION(" IF (ROW()=MAX(FILTER(ROW($A65:$A1134), $A65:$A1134&lt;&gt;"""")),J65,"""")"),"")</f>
        <v/>
      </c>
      <c r="Z65" s="117" t="str">
        <f>IFERROR(__xludf.DUMMYFUNCTION(" IF (ROW()=MAX(FILTER(ROW($A65:$A1134), $A65:$A1134&lt;&gt;"""")),K65,"""")"),"")</f>
        <v/>
      </c>
      <c r="AA65" s="117" t="str">
        <f>IFERROR(__xludf.DUMMYFUNCTION(" IF (ROW()=MAX(FILTER(ROW($A65:$A1134), $A65:$A1134&lt;&gt;"""")),L65,"""")"),"")</f>
        <v/>
      </c>
      <c r="AB65" s="117" t="str">
        <f>IFERROR(__xludf.DUMMYFUNCTION(" IF (ROW()=MAX(FILTER(ROW($A65:$A1134), $A65:$A1134&lt;&gt;"""")),M65,"""")"),"")</f>
        <v/>
      </c>
      <c r="AC65" s="118" t="str">
        <f>IFERROR(__xludf.DUMMYFUNCTION(" IF (ROW()=MAX(FILTER(ROW($A65:$A1134), $A65:$A1134&lt;&gt;"""")),R65,"""")"),"")</f>
        <v/>
      </c>
    </row>
    <row r="66">
      <c r="A66" s="94">
        <f t="array" ref="A66">INDEX(TECHNICALS!A:A, ROW())</f>
        <v>45671</v>
      </c>
      <c r="B66" s="54">
        <f>IF(COUNTA(OFFSET(TECHNICALS!AD66,-4,0,5,1))&lt;5, "", AVERAGE(OFFSET(TECHNICALS!AD66,-4,0,5,1)))</f>
        <v>65.97011638</v>
      </c>
      <c r="C66" s="95">
        <f>IF(COUNTA(OFFSET(TECHNICALS!S66,-4,0,5,1))&lt;5, "", AVERAGE(OFFSET(TECHNICALS!S66,-4,0,5,1)))</f>
        <v>578.1270539</v>
      </c>
      <c r="D66" s="96">
        <f>IF(COUNTA(OFFSET(TECHNICALS!AE66,-4,0,5,1))&lt;5, "", AVERAGE(OFFSET(TECHNICALS!AE66,-4,0,5,1)))</f>
        <v>88.46673376</v>
      </c>
      <c r="E66" s="96">
        <f>IF(COUNTA(OFFSET(TECHNICALS!W66,-4,0,5,1))&lt;5, "", AVERAGE(OFFSET(TECHNICALS!W66,-4,0,5,1)))</f>
        <v>260.8</v>
      </c>
      <c r="F66" s="97">
        <f>IF(OR(TECHNICALS!M66=0, ISBLANK(TECHNICALS!M66)), "", TECHNICALS!B66 / TECHNICALS!M66)</f>
        <v>0.9936044925</v>
      </c>
      <c r="G66" s="98">
        <f>IF(COUNTA(OFFSET(TECHNICALS!AI66,-4,0,5,1))&lt;5, "", AVERAGE(OFFSET(TECHNICALS!AI66,-4,0,5,1)))</f>
        <v>6.127180184</v>
      </c>
      <c r="H66" s="97">
        <f t="shared" ref="H66:M66" si="71">IF(OR(ISERROR(B66),B66=""), "", IF(ABS((B66-AVERAGE(B:B))/STDEV(B:B))&gt;10, AVERAGE(H$2:H66), (B66-AVERAGE(B:B))/STDEV(B:B)))</f>
        <v>0.8762334813</v>
      </c>
      <c r="I66" s="97">
        <f t="shared" si="71"/>
        <v>0.7921335255</v>
      </c>
      <c r="J66" s="97">
        <f t="shared" si="71"/>
        <v>1.113586409</v>
      </c>
      <c r="K66" s="97">
        <f t="shared" si="71"/>
        <v>-0.6117326338</v>
      </c>
      <c r="L66" s="97">
        <f t="shared" si="71"/>
        <v>-0.5523887366</v>
      </c>
      <c r="M66" s="97">
        <f t="shared" si="71"/>
        <v>6.270428744</v>
      </c>
      <c r="N66" s="99">
        <f t="shared" si="3"/>
        <v>-3.81721285</v>
      </c>
      <c r="O66" s="100">
        <f t="shared" si="25"/>
        <v>0.2</v>
      </c>
      <c r="P66" s="101">
        <f t="shared" si="5"/>
        <v>0</v>
      </c>
      <c r="Q66" s="102">
        <f t="shared" si="26"/>
        <v>-3.71721285</v>
      </c>
      <c r="R66" s="100" t="str">
        <f t="shared" si="6"/>
        <v>HEDGE</v>
      </c>
      <c r="S66" s="101">
        <v>1.0</v>
      </c>
      <c r="T66" s="103" t="s">
        <v>151</v>
      </c>
      <c r="U66" s="104" t="str">
        <f>IFERROR(__xludf.DUMMYFUNCTION(" IF (ROW()=MAX(FILTER(ROW(A66:A1134), A66:A1134&lt;&gt;"""")),Q66,"""")"),"")</f>
        <v/>
      </c>
      <c r="V66" s="104" t="str">
        <f>IFERROR(__xludf.DUMMYFUNCTION(" IF (ROW()=MAX(FILTER(ROW($A66:$A1134), $A66:$A1134&lt;&gt;"""")),S66,"""")"),"")</f>
        <v/>
      </c>
      <c r="W66" s="104" t="str">
        <f>IFERROR(__xludf.DUMMYFUNCTION(" IF (ROW()=MAX(FILTER(ROW($A66:$A1134), $A66:$A1134&lt;&gt;"""")),H66,"""")"),"")</f>
        <v/>
      </c>
      <c r="X66" s="104" t="str">
        <f>IFERROR(__xludf.DUMMYFUNCTION(" IF (ROW()=MAX(FILTER(ROW($A66:$A1134), $A66:$A1134&lt;&gt;"""")),I66,"""")"),"")</f>
        <v/>
      </c>
      <c r="Y66" s="104" t="str">
        <f>IFERROR(__xludf.DUMMYFUNCTION(" IF (ROW()=MAX(FILTER(ROW($A66:$A1134), $A66:$A1134&lt;&gt;"""")),J66,"""")"),"")</f>
        <v/>
      </c>
      <c r="Z66" s="104" t="str">
        <f>IFERROR(__xludf.DUMMYFUNCTION(" IF (ROW()=MAX(FILTER(ROW($A66:$A1134), $A66:$A1134&lt;&gt;"""")),K66,"""")"),"")</f>
        <v/>
      </c>
      <c r="AA66" s="104" t="str">
        <f>IFERROR(__xludf.DUMMYFUNCTION(" IF (ROW()=MAX(FILTER(ROW($A66:$A1134), $A66:$A1134&lt;&gt;"""")),L66,"""")"),"")</f>
        <v/>
      </c>
      <c r="AB66" s="104" t="str">
        <f>IFERROR(__xludf.DUMMYFUNCTION(" IF (ROW()=MAX(FILTER(ROW($A66:$A1134), $A66:$A1134&lt;&gt;"""")),M66,"""")"),"")</f>
        <v/>
      </c>
      <c r="AC66" s="105" t="str">
        <f>IFERROR(__xludf.DUMMYFUNCTION(" IF (ROW()=MAX(FILTER(ROW($A66:$A1134), $A66:$A1134&lt;&gt;"""")),R66,"""")"),"")</f>
        <v/>
      </c>
    </row>
    <row r="67">
      <c r="A67" s="106">
        <f t="array" ref="A67">INDEX(TECHNICALS!A:A, ROW())</f>
        <v>45672</v>
      </c>
      <c r="B67" s="107">
        <f>IF(COUNTA(OFFSET(TECHNICALS!AD67,-4,0,5,1))&lt;5, "", AVERAGE(OFFSET(TECHNICALS!AD67,-4,0,5,1)))</f>
        <v>64.20254412</v>
      </c>
      <c r="C67" s="108">
        <f>IF(COUNTA(OFFSET(TECHNICALS!S67,-4,0,5,1))&lt;5, "", AVERAGE(OFFSET(TECHNICALS!S67,-4,0,5,1)))</f>
        <v>571.1447062</v>
      </c>
      <c r="D67" s="109">
        <f>IF(COUNTA(OFFSET(TECHNICALS!AE67,-4,0,5,1))&lt;5, "", AVERAGE(OFFSET(TECHNICALS!AE67,-4,0,5,1)))</f>
        <v>82.78403732</v>
      </c>
      <c r="E67" s="109">
        <f>IF(COUNTA(OFFSET(TECHNICALS!W67,-4,0,5,1))&lt;5, "", AVERAGE(OFFSET(TECHNICALS!W67,-4,0,5,1)))</f>
        <v>276.3466667</v>
      </c>
      <c r="F67" s="110">
        <f>IF(OR(TECHNICALS!M67=0, ISBLANK(TECHNICALS!M67)), "", TECHNICALS!B67 / TECHNICALS!M67)</f>
        <v>0.9973853102</v>
      </c>
      <c r="G67" s="111">
        <f>IF(COUNTA(OFFSET(TECHNICALS!AI67,-4,0,5,1))&lt;5, "", AVERAGE(OFFSET(TECHNICALS!AI67,-4,0,5,1)))</f>
        <v>6.118212576</v>
      </c>
      <c r="H67" s="110">
        <f t="shared" ref="H67:M67" si="72">IF(OR(ISERROR(B67),B67=""), "", IF(ABS((B67-AVERAGE(B:B))/STDEV(B:B))&gt;10, AVERAGE(H$2:H67), (B67-AVERAGE(B:B))/STDEV(B:B)))</f>
        <v>0.778020354</v>
      </c>
      <c r="I67" s="110">
        <f t="shared" si="72"/>
        <v>0.7778598849</v>
      </c>
      <c r="J67" s="110">
        <f t="shared" si="72"/>
        <v>0.9481014004</v>
      </c>
      <c r="K67" s="110">
        <f t="shared" si="72"/>
        <v>-0.4269173564</v>
      </c>
      <c r="L67" s="110">
        <f t="shared" si="72"/>
        <v>-0.212974006</v>
      </c>
      <c r="M67" s="110">
        <f t="shared" si="72"/>
        <v>6.260740108</v>
      </c>
      <c r="N67" s="112">
        <f t="shared" si="3"/>
        <v>-3.848267623</v>
      </c>
      <c r="O67" s="113">
        <f t="shared" si="25"/>
        <v>-0.2</v>
      </c>
      <c r="P67" s="114">
        <f t="shared" si="5"/>
        <v>-0.1</v>
      </c>
      <c r="Q67" s="115">
        <f t="shared" si="26"/>
        <v>-4.048267623</v>
      </c>
      <c r="R67" s="113" t="str">
        <f t="shared" si="6"/>
        <v>HEDGE</v>
      </c>
      <c r="S67" s="114">
        <v>0.95</v>
      </c>
      <c r="T67" s="116" t="s">
        <v>152</v>
      </c>
      <c r="U67" s="117" t="str">
        <f>IFERROR(__xludf.DUMMYFUNCTION(" IF (ROW()=MAX(FILTER(ROW(A67:A1134), A67:A1134&lt;&gt;"""")),Q67,"""")"),"")</f>
        <v/>
      </c>
      <c r="V67" s="117" t="str">
        <f>IFERROR(__xludf.DUMMYFUNCTION(" IF (ROW()=MAX(FILTER(ROW($A67:$A1134), $A67:$A1134&lt;&gt;"""")),S67,"""")"),"")</f>
        <v/>
      </c>
      <c r="W67" s="117" t="str">
        <f>IFERROR(__xludf.DUMMYFUNCTION(" IF (ROW()=MAX(FILTER(ROW($A67:$A1134), $A67:$A1134&lt;&gt;"""")),H67,"""")"),"")</f>
        <v/>
      </c>
      <c r="X67" s="117" t="str">
        <f>IFERROR(__xludf.DUMMYFUNCTION(" IF (ROW()=MAX(FILTER(ROW($A67:$A1134), $A67:$A1134&lt;&gt;"""")),I67,"""")"),"")</f>
        <v/>
      </c>
      <c r="Y67" s="117" t="str">
        <f>IFERROR(__xludf.DUMMYFUNCTION(" IF (ROW()=MAX(FILTER(ROW($A67:$A1134), $A67:$A1134&lt;&gt;"""")),J67,"""")"),"")</f>
        <v/>
      </c>
      <c r="Z67" s="117" t="str">
        <f>IFERROR(__xludf.DUMMYFUNCTION(" IF (ROW()=MAX(FILTER(ROW($A67:$A1134), $A67:$A1134&lt;&gt;"""")),K67,"""")"),"")</f>
        <v/>
      </c>
      <c r="AA67" s="117" t="str">
        <f>IFERROR(__xludf.DUMMYFUNCTION(" IF (ROW()=MAX(FILTER(ROW($A67:$A1134), $A67:$A1134&lt;&gt;"""")),L67,"""")"),"")</f>
        <v/>
      </c>
      <c r="AB67" s="117" t="str">
        <f>IFERROR(__xludf.DUMMYFUNCTION(" IF (ROW()=MAX(FILTER(ROW($A67:$A1134), $A67:$A1134&lt;&gt;"""")),M67,"""")"),"")</f>
        <v/>
      </c>
      <c r="AC67" s="118" t="str">
        <f>IFERROR(__xludf.DUMMYFUNCTION(" IF (ROW()=MAX(FILTER(ROW($A67:$A1134), $A67:$A1134&lt;&gt;"""")),R67,"""")"),"")</f>
        <v/>
      </c>
    </row>
    <row r="68">
      <c r="A68" s="94">
        <f t="array" ref="A68">INDEX(TECHNICALS!A:A, ROW())</f>
        <v>45673</v>
      </c>
      <c r="B68" s="54">
        <f>IF(COUNTA(OFFSET(TECHNICALS!AD68,-4,0,5,1))&lt;5, "", AVERAGE(OFFSET(TECHNICALS!AD68,-4,0,5,1)))</f>
        <v>62.23594293</v>
      </c>
      <c r="C68" s="95">
        <f>IF(COUNTA(OFFSET(TECHNICALS!S68,-4,0,5,1))&lt;5, "", AVERAGE(OFFSET(TECHNICALS!S68,-4,0,5,1)))</f>
        <v>556.0064598</v>
      </c>
      <c r="D68" s="96">
        <f>IF(COUNTA(OFFSET(TECHNICALS!AE68,-4,0,5,1))&lt;5, "", AVERAGE(OFFSET(TECHNICALS!AE68,-4,0,5,1)))</f>
        <v>77.99678583</v>
      </c>
      <c r="E68" s="96">
        <f>IF(COUNTA(OFFSET(TECHNICALS!W68,-4,0,5,1))&lt;5, "", AVERAGE(OFFSET(TECHNICALS!W68,-4,0,5,1)))</f>
        <v>244.5466667</v>
      </c>
      <c r="F68" s="97">
        <f>IF(OR(TECHNICALS!M68=0, ISBLANK(TECHNICALS!M68)), "", TECHNICALS!B68 / TECHNICALS!M68)</f>
        <v>0.9966600942</v>
      </c>
      <c r="G68" s="98">
        <f>IF(COUNTA(OFFSET(TECHNICALS!AI68,-4,0,5,1))&lt;5, "", AVERAGE(OFFSET(TECHNICALS!AI68,-4,0,5,1)))</f>
        <v>6.124020438</v>
      </c>
      <c r="H68" s="97">
        <f t="shared" ref="H68:M68" si="73">IF(OR(ISERROR(B68),B68=""), "", IF(ABS((B68-AVERAGE(B:B))/STDEV(B:B))&gt;10, AVERAGE(H$2:H68), (B68-AVERAGE(B:B))/STDEV(B:B)))</f>
        <v>0.6687484123</v>
      </c>
      <c r="I68" s="97">
        <f t="shared" si="73"/>
        <v>0.7469135764</v>
      </c>
      <c r="J68" s="97">
        <f t="shared" si="73"/>
        <v>0.8086925192</v>
      </c>
      <c r="K68" s="97">
        <f t="shared" si="73"/>
        <v>-0.8049486056</v>
      </c>
      <c r="L68" s="97">
        <f t="shared" si="73"/>
        <v>-0.2780787062</v>
      </c>
      <c r="M68" s="97">
        <f t="shared" si="73"/>
        <v>6.267014942</v>
      </c>
      <c r="N68" s="99">
        <f t="shared" si="3"/>
        <v>-3.5236858</v>
      </c>
      <c r="O68" s="100">
        <f t="shared" si="25"/>
        <v>0.2</v>
      </c>
      <c r="P68" s="101">
        <f t="shared" si="5"/>
        <v>0</v>
      </c>
      <c r="Q68" s="102">
        <f t="shared" si="26"/>
        <v>-3.4236858</v>
      </c>
      <c r="R68" s="100" t="str">
        <f t="shared" si="6"/>
        <v>HEDGE</v>
      </c>
      <c r="S68" s="101">
        <v>1.0</v>
      </c>
      <c r="T68" s="103" t="s">
        <v>153</v>
      </c>
      <c r="U68" s="104" t="str">
        <f>IFERROR(__xludf.DUMMYFUNCTION(" IF (ROW()=MAX(FILTER(ROW(A68:A1134), A68:A1134&lt;&gt;"""")),Q68,"""")"),"")</f>
        <v/>
      </c>
      <c r="V68" s="104" t="str">
        <f>IFERROR(__xludf.DUMMYFUNCTION(" IF (ROW()=MAX(FILTER(ROW($A68:$A1134), $A68:$A1134&lt;&gt;"""")),S68,"""")"),"")</f>
        <v/>
      </c>
      <c r="W68" s="104" t="str">
        <f>IFERROR(__xludf.DUMMYFUNCTION(" IF (ROW()=MAX(FILTER(ROW($A68:$A1134), $A68:$A1134&lt;&gt;"""")),H68,"""")"),"")</f>
        <v/>
      </c>
      <c r="X68" s="104" t="str">
        <f>IFERROR(__xludf.DUMMYFUNCTION(" IF (ROW()=MAX(FILTER(ROW($A68:$A1134), $A68:$A1134&lt;&gt;"""")),I68,"""")"),"")</f>
        <v/>
      </c>
      <c r="Y68" s="104" t="str">
        <f>IFERROR(__xludf.DUMMYFUNCTION(" IF (ROW()=MAX(FILTER(ROW($A68:$A1134), $A68:$A1134&lt;&gt;"""")),J68,"""")"),"")</f>
        <v/>
      </c>
      <c r="Z68" s="104" t="str">
        <f>IFERROR(__xludf.DUMMYFUNCTION(" IF (ROW()=MAX(FILTER(ROW($A68:$A1134), $A68:$A1134&lt;&gt;"""")),K68,"""")"),"")</f>
        <v/>
      </c>
      <c r="AA68" s="104" t="str">
        <f>IFERROR(__xludf.DUMMYFUNCTION(" IF (ROW()=MAX(FILTER(ROW($A68:$A1134), $A68:$A1134&lt;&gt;"""")),L68,"""")"),"")</f>
        <v/>
      </c>
      <c r="AB68" s="104" t="str">
        <f>IFERROR(__xludf.DUMMYFUNCTION(" IF (ROW()=MAX(FILTER(ROW($A68:$A1134), $A68:$A1134&lt;&gt;"""")),M68,"""")"),"")</f>
        <v/>
      </c>
      <c r="AC68" s="105" t="str">
        <f>IFERROR(__xludf.DUMMYFUNCTION(" IF (ROW()=MAX(FILTER(ROW($A68:$A1134), $A68:$A1134&lt;&gt;"""")),R68,"""")"),"")</f>
        <v/>
      </c>
    </row>
    <row r="69">
      <c r="A69" s="106">
        <f t="array" ref="A69">INDEX(TECHNICALS!A:A, ROW())</f>
        <v>45674</v>
      </c>
      <c r="B69" s="107">
        <f>IF(COUNTA(OFFSET(TECHNICALS!AD69,-4,0,5,1))&lt;5, "", AVERAGE(OFFSET(TECHNICALS!AD69,-4,0,5,1)))</f>
        <v>62.12354202</v>
      </c>
      <c r="C69" s="108">
        <f>IF(COUNTA(OFFSET(TECHNICALS!S69,-4,0,5,1))&lt;5, "", AVERAGE(OFFSET(TECHNICALS!S69,-4,0,5,1)))</f>
        <v>544.733971</v>
      </c>
      <c r="D69" s="109">
        <f>IF(COUNTA(OFFSET(TECHNICALS!AE69,-4,0,5,1))&lt;5, "", AVERAGE(OFFSET(TECHNICALS!AE69,-4,0,5,1)))</f>
        <v>82.4682144</v>
      </c>
      <c r="E69" s="109">
        <f>IF(COUNTA(OFFSET(TECHNICALS!W69,-4,0,5,1))&lt;5, "", AVERAGE(OFFSET(TECHNICALS!W69,-4,0,5,1)))</f>
        <v>265.08</v>
      </c>
      <c r="F69" s="110">
        <f>IF(OR(TECHNICALS!M69=0, ISBLANK(TECHNICALS!M69)), "", TECHNICALS!B69 / TECHNICALS!M69)</f>
        <v>1.01509023</v>
      </c>
      <c r="G69" s="111">
        <f>IF(COUNTA(OFFSET(TECHNICALS!AI69,-4,0,5,1))&lt;5, "", AVERAGE(OFFSET(TECHNICALS!AI69,-4,0,5,1)))</f>
        <v>6.145345687</v>
      </c>
      <c r="H69" s="110">
        <f t="shared" ref="H69:M69" si="74">IF(OR(ISERROR(B69),B69=""), "", IF(ABS((B69-AVERAGE(B:B))/STDEV(B:B))&gt;10, AVERAGE(H$2:H69), (B69-AVERAGE(B:B))/STDEV(B:B)))</f>
        <v>0.6625029846</v>
      </c>
      <c r="I69" s="110">
        <f t="shared" si="74"/>
        <v>0.7238698295</v>
      </c>
      <c r="J69" s="110">
        <f t="shared" si="74"/>
        <v>0.9389043655</v>
      </c>
      <c r="K69" s="110">
        <f t="shared" si="74"/>
        <v>-0.5608529562</v>
      </c>
      <c r="L69" s="110">
        <f t="shared" si="74"/>
        <v>1.376446874</v>
      </c>
      <c r="M69" s="110">
        <f t="shared" si="74"/>
        <v>6.290054819</v>
      </c>
      <c r="N69" s="112">
        <f t="shared" si="3"/>
        <v>-5.076631323</v>
      </c>
      <c r="O69" s="113">
        <f t="shared" si="25"/>
        <v>-0.2</v>
      </c>
      <c r="P69" s="114">
        <f t="shared" si="5"/>
        <v>0.1</v>
      </c>
      <c r="Q69" s="115">
        <f t="shared" si="26"/>
        <v>-5.076631323</v>
      </c>
      <c r="R69" s="113" t="str">
        <f t="shared" si="6"/>
        <v>HEDGE</v>
      </c>
      <c r="S69" s="114">
        <v>1.05</v>
      </c>
      <c r="T69" s="116" t="s">
        <v>154</v>
      </c>
      <c r="U69" s="117" t="str">
        <f>IFERROR(__xludf.DUMMYFUNCTION(" IF (ROW()=MAX(FILTER(ROW(A69:A1134), A69:A1134&lt;&gt;"""")),Q69,"""")"),"")</f>
        <v/>
      </c>
      <c r="V69" s="117" t="str">
        <f>IFERROR(__xludf.DUMMYFUNCTION(" IF (ROW()=MAX(FILTER(ROW($A69:$A1134), $A69:$A1134&lt;&gt;"""")),S69,"""")"),"")</f>
        <v/>
      </c>
      <c r="W69" s="117" t="str">
        <f>IFERROR(__xludf.DUMMYFUNCTION(" IF (ROW()=MAX(FILTER(ROW($A69:$A1134), $A69:$A1134&lt;&gt;"""")),H69,"""")"),"")</f>
        <v/>
      </c>
      <c r="X69" s="117" t="str">
        <f>IFERROR(__xludf.DUMMYFUNCTION(" IF (ROW()=MAX(FILTER(ROW($A69:$A1134), $A69:$A1134&lt;&gt;"""")),I69,"""")"),"")</f>
        <v/>
      </c>
      <c r="Y69" s="117" t="str">
        <f>IFERROR(__xludf.DUMMYFUNCTION(" IF (ROW()=MAX(FILTER(ROW($A69:$A1134), $A69:$A1134&lt;&gt;"""")),J69,"""")"),"")</f>
        <v/>
      </c>
      <c r="Z69" s="117" t="str">
        <f>IFERROR(__xludf.DUMMYFUNCTION(" IF (ROW()=MAX(FILTER(ROW($A69:$A1134), $A69:$A1134&lt;&gt;"""")),K69,"""")"),"")</f>
        <v/>
      </c>
      <c r="AA69" s="117" t="str">
        <f>IFERROR(__xludf.DUMMYFUNCTION(" IF (ROW()=MAX(FILTER(ROW($A69:$A1134), $A69:$A1134&lt;&gt;"""")),L69,"""")"),"")</f>
        <v/>
      </c>
      <c r="AB69" s="117" t="str">
        <f>IFERROR(__xludf.DUMMYFUNCTION(" IF (ROW()=MAX(FILTER(ROW($A69:$A1134), $A69:$A1134&lt;&gt;"""")),M69,"""")"),"")</f>
        <v/>
      </c>
      <c r="AC69" s="118" t="str">
        <f>IFERROR(__xludf.DUMMYFUNCTION(" IF (ROW()=MAX(FILTER(ROW($A69:$A1134), $A69:$A1134&lt;&gt;"""")),R69,"""")"),"")</f>
        <v/>
      </c>
    </row>
    <row r="70">
      <c r="A70" s="94">
        <f t="array" ref="A70">INDEX(TECHNICALS!A:A, ROW())</f>
        <v>45675</v>
      </c>
      <c r="B70" s="54">
        <f>IF(COUNTA(OFFSET(TECHNICALS!AD70,-4,0,5,1))&lt;5, "", AVERAGE(OFFSET(TECHNICALS!AD70,-4,0,5,1)))</f>
        <v>62.88477783</v>
      </c>
      <c r="C70" s="95">
        <f>IF(COUNTA(OFFSET(TECHNICALS!S70,-4,0,5,1))&lt;5, "", AVERAGE(OFFSET(TECHNICALS!S70,-4,0,5,1)))</f>
        <v>536.6505798</v>
      </c>
      <c r="D70" s="96">
        <f>IF(COUNTA(OFFSET(TECHNICALS!AE70,-4,0,5,1))&lt;5, "", AVERAGE(OFFSET(TECHNICALS!AE70,-4,0,5,1)))</f>
        <v>86.44184906</v>
      </c>
      <c r="E70" s="96">
        <f>IF(COUNTA(OFFSET(TECHNICALS!W70,-4,0,5,1))&lt;5, "", AVERAGE(OFFSET(TECHNICALS!W70,-4,0,5,1)))</f>
        <v>313.96</v>
      </c>
      <c r="F70" s="97">
        <f>IF(OR(TECHNICALS!M70=0, ISBLANK(TECHNICALS!M70)), "", TECHNICALS!B70 / TECHNICALS!M70)</f>
        <v>1.01509023</v>
      </c>
      <c r="G70" s="98">
        <f>IF(COUNTA(OFFSET(TECHNICALS!AI70,-4,0,5,1))&lt;5, "", AVERAGE(OFFSET(TECHNICALS!AI70,-4,0,5,1)))</f>
        <v>0.1961791341</v>
      </c>
      <c r="H70" s="97">
        <f t="shared" ref="H70:M70" si="75">IF(OR(ISERROR(B70),B70=""), "", IF(ABS((B70-AVERAGE(B:B))/STDEV(B:B))&gt;10, AVERAGE(H$2:H70), (B70-AVERAGE(B:B))/STDEV(B:B)))</f>
        <v>0.7048001801</v>
      </c>
      <c r="I70" s="97">
        <f t="shared" si="75"/>
        <v>0.7073453845</v>
      </c>
      <c r="J70" s="97">
        <f t="shared" si="75"/>
        <v>1.054620025</v>
      </c>
      <c r="K70" s="97">
        <f t="shared" si="75"/>
        <v>0.02022149223</v>
      </c>
      <c r="L70" s="97">
        <f t="shared" si="75"/>
        <v>1.376446874</v>
      </c>
      <c r="M70" s="97">
        <f t="shared" si="75"/>
        <v>-0.1374461522</v>
      </c>
      <c r="N70" s="99">
        <f t="shared" si="3"/>
        <v>-1.973990934</v>
      </c>
      <c r="O70" s="100">
        <f t="shared" si="25"/>
        <v>0.2</v>
      </c>
      <c r="P70" s="101">
        <f t="shared" si="5"/>
        <v>0</v>
      </c>
      <c r="Q70" s="102">
        <f t="shared" si="26"/>
        <v>-1.873990934</v>
      </c>
      <c r="R70" s="100" t="str">
        <f t="shared" si="6"/>
        <v>MONITOR</v>
      </c>
      <c r="S70" s="101">
        <v>1.0</v>
      </c>
      <c r="T70" s="103" t="s">
        <v>155</v>
      </c>
      <c r="U70" s="104" t="str">
        <f>IFERROR(__xludf.DUMMYFUNCTION(" IF (ROW()=MAX(FILTER(ROW(A70:A1134), A70:A1134&lt;&gt;"""")),Q70,"""")"),"")</f>
        <v/>
      </c>
      <c r="V70" s="104" t="str">
        <f>IFERROR(__xludf.DUMMYFUNCTION(" IF (ROW()=MAX(FILTER(ROW($A70:$A1134), $A70:$A1134&lt;&gt;"""")),S70,"""")"),"")</f>
        <v/>
      </c>
      <c r="W70" s="104" t="str">
        <f>IFERROR(__xludf.DUMMYFUNCTION(" IF (ROW()=MAX(FILTER(ROW($A70:$A1134), $A70:$A1134&lt;&gt;"""")),H70,"""")"),"")</f>
        <v/>
      </c>
      <c r="X70" s="104" t="str">
        <f>IFERROR(__xludf.DUMMYFUNCTION(" IF (ROW()=MAX(FILTER(ROW($A70:$A1134), $A70:$A1134&lt;&gt;"""")),I70,"""")"),"")</f>
        <v/>
      </c>
      <c r="Y70" s="104" t="str">
        <f>IFERROR(__xludf.DUMMYFUNCTION(" IF (ROW()=MAX(FILTER(ROW($A70:$A1134), $A70:$A1134&lt;&gt;"""")),J70,"""")"),"")</f>
        <v/>
      </c>
      <c r="Z70" s="104" t="str">
        <f>IFERROR(__xludf.DUMMYFUNCTION(" IF (ROW()=MAX(FILTER(ROW($A70:$A1134), $A70:$A1134&lt;&gt;"""")),K70,"""")"),"")</f>
        <v/>
      </c>
      <c r="AA70" s="104" t="str">
        <f>IFERROR(__xludf.DUMMYFUNCTION(" IF (ROW()=MAX(FILTER(ROW($A70:$A1134), $A70:$A1134&lt;&gt;"""")),L70,"""")"),"")</f>
        <v/>
      </c>
      <c r="AB70" s="104" t="str">
        <f>IFERROR(__xludf.DUMMYFUNCTION(" IF (ROW()=MAX(FILTER(ROW($A70:$A1134), $A70:$A1134&lt;&gt;"""")),M70,"""")"),"")</f>
        <v/>
      </c>
      <c r="AC70" s="105" t="str">
        <f>IFERROR(__xludf.DUMMYFUNCTION(" IF (ROW()=MAX(FILTER(ROW($A70:$A1134), $A70:$A1134&lt;&gt;"""")),R70,"""")"),"")</f>
        <v/>
      </c>
    </row>
    <row r="71">
      <c r="A71" s="106">
        <f t="array" ref="A71">INDEX(TECHNICALS!A:A, ROW())</f>
        <v>45676</v>
      </c>
      <c r="B71" s="107">
        <f>IF(COUNTA(OFFSET(TECHNICALS!AD71,-4,0,5,1))&lt;5, "", AVERAGE(OFFSET(TECHNICALS!AD71,-4,0,5,1)))</f>
        <v>62.41516915</v>
      </c>
      <c r="C71" s="108">
        <f>IF(COUNTA(OFFSET(TECHNICALS!S71,-4,0,5,1))&lt;5, "", AVERAGE(OFFSET(TECHNICALS!S71,-4,0,5,1)))</f>
        <v>527.5043265</v>
      </c>
      <c r="D71" s="109">
        <f>IF(COUNTA(OFFSET(TECHNICALS!AE71,-4,0,5,1))&lt;5, "", AVERAGE(OFFSET(TECHNICALS!AE71,-4,0,5,1)))</f>
        <v>86.71895425</v>
      </c>
      <c r="E71" s="109">
        <f>IF(COUNTA(OFFSET(TECHNICALS!W71,-4,0,5,1))&lt;5, "", AVERAGE(OFFSET(TECHNICALS!W71,-4,0,5,1)))</f>
        <v>411.5866667</v>
      </c>
      <c r="F71" s="110">
        <f>IF(OR(TECHNICALS!M71=0, ISBLANK(TECHNICALS!M71)), "", TECHNICALS!B71 / TECHNICALS!M71)</f>
        <v>1.01509023</v>
      </c>
      <c r="G71" s="111">
        <f>IF(COUNTA(OFFSET(TECHNICALS!AI71,-4,0,5,1))&lt;5, "", AVERAGE(OFFSET(TECHNICALS!AI71,-4,0,5,1)))</f>
        <v>0.2271816424</v>
      </c>
      <c r="H71" s="110">
        <f t="shared" ref="H71:M71" si="76">IF(OR(ISERROR(B71),B71=""), "", IF(ABS((B71-AVERAGE(B:B))/STDEV(B:B))&gt;10, AVERAGE(H$2:H71), (B71-AVERAGE(B:B))/STDEV(B:B)))</f>
        <v>0.6787069121</v>
      </c>
      <c r="I71" s="110">
        <f t="shared" si="76"/>
        <v>0.6886481874</v>
      </c>
      <c r="J71" s="110">
        <f t="shared" si="76"/>
        <v>1.062689566</v>
      </c>
      <c r="K71" s="110">
        <f t="shared" si="76"/>
        <v>1.180785352</v>
      </c>
      <c r="L71" s="110">
        <f t="shared" si="76"/>
        <v>1.376446874</v>
      </c>
      <c r="M71" s="110">
        <f t="shared" si="76"/>
        <v>-0.1039509305</v>
      </c>
      <c r="N71" s="112">
        <f t="shared" si="3"/>
        <v>-2.116979087</v>
      </c>
      <c r="O71" s="113">
        <f t="shared" si="25"/>
        <v>-0.2</v>
      </c>
      <c r="P71" s="114">
        <f t="shared" si="5"/>
        <v>0</v>
      </c>
      <c r="Q71" s="115">
        <f t="shared" si="26"/>
        <v>-2.216979087</v>
      </c>
      <c r="R71" s="113" t="str">
        <f t="shared" si="6"/>
        <v>HEDGE</v>
      </c>
      <c r="S71" s="114">
        <v>1.0</v>
      </c>
      <c r="T71" s="116" t="s">
        <v>156</v>
      </c>
      <c r="U71" s="117" t="str">
        <f>IFERROR(__xludf.DUMMYFUNCTION(" IF (ROW()=MAX(FILTER(ROW(A71:A1134), A71:A1134&lt;&gt;"""")),Q71,"""")"),"")</f>
        <v/>
      </c>
      <c r="V71" s="117" t="str">
        <f>IFERROR(__xludf.DUMMYFUNCTION(" IF (ROW()=MAX(FILTER(ROW($A71:$A1134), $A71:$A1134&lt;&gt;"""")),S71,"""")"),"")</f>
        <v/>
      </c>
      <c r="W71" s="117" t="str">
        <f>IFERROR(__xludf.DUMMYFUNCTION(" IF (ROW()=MAX(FILTER(ROW($A71:$A1134), $A71:$A1134&lt;&gt;"""")),H71,"""")"),"")</f>
        <v/>
      </c>
      <c r="X71" s="117" t="str">
        <f>IFERROR(__xludf.DUMMYFUNCTION(" IF (ROW()=MAX(FILTER(ROW($A71:$A1134), $A71:$A1134&lt;&gt;"""")),I71,"""")"),"")</f>
        <v/>
      </c>
      <c r="Y71" s="117" t="str">
        <f>IFERROR(__xludf.DUMMYFUNCTION(" IF (ROW()=MAX(FILTER(ROW($A71:$A1134), $A71:$A1134&lt;&gt;"""")),J71,"""")"),"")</f>
        <v/>
      </c>
      <c r="Z71" s="117" t="str">
        <f>IFERROR(__xludf.DUMMYFUNCTION(" IF (ROW()=MAX(FILTER(ROW($A71:$A1134), $A71:$A1134&lt;&gt;"""")),K71,"""")"),"")</f>
        <v/>
      </c>
      <c r="AA71" s="117" t="str">
        <f>IFERROR(__xludf.DUMMYFUNCTION(" IF (ROW()=MAX(FILTER(ROW($A71:$A1134), $A71:$A1134&lt;&gt;"""")),L71,"""")"),"")</f>
        <v/>
      </c>
      <c r="AB71" s="117" t="str">
        <f>IFERROR(__xludf.DUMMYFUNCTION(" IF (ROW()=MAX(FILTER(ROW($A71:$A1134), $A71:$A1134&lt;&gt;"""")),M71,"""")"),"")</f>
        <v/>
      </c>
      <c r="AC71" s="118" t="str">
        <f>IFERROR(__xludf.DUMMYFUNCTION(" IF (ROW()=MAX(FILTER(ROW($A71:$A1134), $A71:$A1134&lt;&gt;"""")),R71,"""")"),"")</f>
        <v/>
      </c>
    </row>
    <row r="72">
      <c r="A72" s="94">
        <f t="array" ref="A72">INDEX(TECHNICALS!A:A, ROW())</f>
        <v>45677</v>
      </c>
      <c r="B72" s="54">
        <f>IF(COUNTA(OFFSET(TECHNICALS!AD72,-4,0,5,1))&lt;5, "", AVERAGE(OFFSET(TECHNICALS!AD72,-4,0,5,1)))</f>
        <v>66.37295917</v>
      </c>
      <c r="C72" s="95">
        <f>IF(COUNTA(OFFSET(TECHNICALS!S72,-4,0,5,1))&lt;5, "", AVERAGE(OFFSET(TECHNICALS!S72,-4,0,5,1)))</f>
        <v>519.1452469</v>
      </c>
      <c r="D72" s="96">
        <f>IF(COUNTA(OFFSET(TECHNICALS!AE72,-4,0,5,1))&lt;5, "", AVERAGE(OFFSET(TECHNICALS!AE72,-4,0,5,1)))</f>
        <v>90.05392157</v>
      </c>
      <c r="E72" s="96">
        <f>IF(COUNTA(OFFSET(TECHNICALS!W72,-4,0,5,1))&lt;5, "", AVERAGE(OFFSET(TECHNICALS!W72,-4,0,5,1)))</f>
        <v>432.2</v>
      </c>
      <c r="F72" s="97">
        <f>IF(OR(TECHNICALS!M72=0, ISBLANK(TECHNICALS!M72)), "", TECHNICALS!B72 / TECHNICALS!M72)</f>
        <v>0.9985069484</v>
      </c>
      <c r="G72" s="98">
        <f>IF(COUNTA(OFFSET(TECHNICALS!AI72,-4,0,5,1))&lt;5, "", AVERAGE(OFFSET(TECHNICALS!AI72,-4,0,5,1)))</f>
        <v>0.228846406</v>
      </c>
      <c r="H72" s="97">
        <f t="shared" ref="H72:M72" si="77">IF(OR(ISERROR(B72),B72=""), "", IF(ABS((B72-AVERAGE(B:B))/STDEV(B:B))&gt;10, AVERAGE(H$2:H72), (B72-AVERAGE(B:B))/STDEV(B:B)))</f>
        <v>0.8986169793</v>
      </c>
      <c r="I72" s="97">
        <f t="shared" si="77"/>
        <v>0.6715601673</v>
      </c>
      <c r="J72" s="97">
        <f t="shared" si="77"/>
        <v>1.159806683</v>
      </c>
      <c r="K72" s="97">
        <f t="shared" si="77"/>
        <v>1.425832024</v>
      </c>
      <c r="L72" s="97">
        <f t="shared" si="77"/>
        <v>-0.1122813609</v>
      </c>
      <c r="M72" s="97">
        <f t="shared" si="77"/>
        <v>-0.102152314</v>
      </c>
      <c r="N72" s="99">
        <f t="shared" si="3"/>
        <v>-1.218870288</v>
      </c>
      <c r="O72" s="100">
        <f t="shared" si="25"/>
        <v>0.2</v>
      </c>
      <c r="P72" s="101">
        <f t="shared" si="5"/>
        <v>0.1</v>
      </c>
      <c r="Q72" s="102">
        <f t="shared" si="26"/>
        <v>-1.018870288</v>
      </c>
      <c r="R72" s="100" t="str">
        <f t="shared" si="6"/>
        <v>MONITOR</v>
      </c>
      <c r="S72" s="101">
        <v>1.02</v>
      </c>
      <c r="T72" s="103" t="s">
        <v>157</v>
      </c>
      <c r="U72" s="104" t="str">
        <f>IFERROR(__xludf.DUMMYFUNCTION(" IF (ROW()=MAX(FILTER(ROW(A72:A1134), A72:A1134&lt;&gt;"""")),Q72,"""")"),"")</f>
        <v/>
      </c>
      <c r="V72" s="104" t="str">
        <f>IFERROR(__xludf.DUMMYFUNCTION(" IF (ROW()=MAX(FILTER(ROW($A72:$A1134), $A72:$A1134&lt;&gt;"""")),S72,"""")"),"")</f>
        <v/>
      </c>
      <c r="W72" s="104" t="str">
        <f>IFERROR(__xludf.DUMMYFUNCTION(" IF (ROW()=MAX(FILTER(ROW($A72:$A1134), $A72:$A1134&lt;&gt;"""")),H72,"""")"),"")</f>
        <v/>
      </c>
      <c r="X72" s="104" t="str">
        <f>IFERROR(__xludf.DUMMYFUNCTION(" IF (ROW()=MAX(FILTER(ROW($A72:$A1134), $A72:$A1134&lt;&gt;"""")),I72,"""")"),"")</f>
        <v/>
      </c>
      <c r="Y72" s="104" t="str">
        <f>IFERROR(__xludf.DUMMYFUNCTION(" IF (ROW()=MAX(FILTER(ROW($A72:$A1134), $A72:$A1134&lt;&gt;"""")),J72,"""")"),"")</f>
        <v/>
      </c>
      <c r="Z72" s="104" t="str">
        <f>IFERROR(__xludf.DUMMYFUNCTION(" IF (ROW()=MAX(FILTER(ROW($A72:$A1134), $A72:$A1134&lt;&gt;"""")),K72,"""")"),"")</f>
        <v/>
      </c>
      <c r="AA72" s="104" t="str">
        <f>IFERROR(__xludf.DUMMYFUNCTION(" IF (ROW()=MAX(FILTER(ROW($A72:$A1134), $A72:$A1134&lt;&gt;"""")),L72,"""")"),"")</f>
        <v/>
      </c>
      <c r="AB72" s="104" t="str">
        <f>IFERROR(__xludf.DUMMYFUNCTION(" IF (ROW()=MAX(FILTER(ROW($A72:$A1134), $A72:$A1134&lt;&gt;"""")),M72,"""")"),"")</f>
        <v/>
      </c>
      <c r="AC72" s="105" t="str">
        <f>IFERROR(__xludf.DUMMYFUNCTION(" IF (ROW()=MAX(FILTER(ROW($A72:$A1134), $A72:$A1134&lt;&gt;"""")),R72,"""")"),"")</f>
        <v/>
      </c>
    </row>
    <row r="73">
      <c r="A73" s="106">
        <f t="array" ref="A73">INDEX(TECHNICALS!A:A, ROW())</f>
        <v>45678</v>
      </c>
      <c r="B73" s="107">
        <f>IF(COUNTA(OFFSET(TECHNICALS!AD73,-4,0,5,1))&lt;5, "", AVERAGE(OFFSET(TECHNICALS!AD73,-4,0,5,1)))</f>
        <v>70.13482719</v>
      </c>
      <c r="C73" s="108">
        <f>IF(COUNTA(OFFSET(TECHNICALS!S73,-4,0,5,1))&lt;5, "", AVERAGE(OFFSET(TECHNICALS!S73,-4,0,5,1)))</f>
        <v>516.4759366</v>
      </c>
      <c r="D73" s="109">
        <f>IF(COUNTA(OFFSET(TECHNICALS!AE73,-4,0,5,1))&lt;5, "", AVERAGE(OFFSET(TECHNICALS!AE73,-4,0,5,1)))</f>
        <v>96.86166335</v>
      </c>
      <c r="E73" s="109">
        <f>IF(COUNTA(OFFSET(TECHNICALS!W73,-4,0,5,1))&lt;5, "", AVERAGE(OFFSET(TECHNICALS!W73,-4,0,5,1)))</f>
        <v>443.7066667</v>
      </c>
      <c r="F73" s="110">
        <f>IF(OR(TECHNICALS!M73=0, ISBLANK(TECHNICALS!M73)), "", TECHNICALS!B73 / TECHNICALS!M73)</f>
        <v>0.9925030771</v>
      </c>
      <c r="G73" s="111">
        <f>IF(COUNTA(OFFSET(TECHNICALS!AI73,-4,0,5,1))&lt;5, "", AVERAGE(OFFSET(TECHNICALS!AI73,-4,0,5,1)))</f>
        <v>0.2256027058</v>
      </c>
      <c r="H73" s="110">
        <f t="shared" ref="H73:M73" si="78">IF(OR(ISERROR(B73),B73=""), "", IF(ABS((B73-AVERAGE(B:B))/STDEV(B:B))&gt;10, AVERAGE(H$2:H73), (B73-AVERAGE(B:B))/STDEV(B:B)))</f>
        <v>1.107640865</v>
      </c>
      <c r="I73" s="110">
        <f t="shared" si="78"/>
        <v>0.666103439</v>
      </c>
      <c r="J73" s="110">
        <f t="shared" si="78"/>
        <v>1.35805398</v>
      </c>
      <c r="K73" s="110">
        <f t="shared" si="78"/>
        <v>1.56262069</v>
      </c>
      <c r="L73" s="110">
        <f t="shared" si="78"/>
        <v>-0.6512659167</v>
      </c>
      <c r="M73" s="110">
        <f t="shared" si="78"/>
        <v>-0.1056568193</v>
      </c>
      <c r="N73" s="112">
        <f t="shared" si="3"/>
        <v>-1.187896893</v>
      </c>
      <c r="O73" s="113">
        <f t="shared" si="25"/>
        <v>0.2</v>
      </c>
      <c r="P73" s="114">
        <f t="shared" si="5"/>
        <v>-0.1</v>
      </c>
      <c r="Q73" s="115">
        <f t="shared" si="26"/>
        <v>-1.187896893</v>
      </c>
      <c r="R73" s="113" t="str">
        <f t="shared" si="6"/>
        <v>MONITOR</v>
      </c>
      <c r="S73" s="114">
        <v>0.92</v>
      </c>
      <c r="T73" s="116" t="s">
        <v>158</v>
      </c>
      <c r="U73" s="117" t="str">
        <f>IFERROR(__xludf.DUMMYFUNCTION(" IF (ROW()=MAX(FILTER(ROW(A73:A1134), A73:A1134&lt;&gt;"""")),Q73,"""")"),"")</f>
        <v/>
      </c>
      <c r="V73" s="117" t="str">
        <f>IFERROR(__xludf.DUMMYFUNCTION(" IF (ROW()=MAX(FILTER(ROW($A73:$A1134), $A73:$A1134&lt;&gt;"""")),S73,"""")"),"")</f>
        <v/>
      </c>
      <c r="W73" s="117" t="str">
        <f>IFERROR(__xludf.DUMMYFUNCTION(" IF (ROW()=MAX(FILTER(ROW($A73:$A1134), $A73:$A1134&lt;&gt;"""")),H73,"""")"),"")</f>
        <v/>
      </c>
      <c r="X73" s="117" t="str">
        <f>IFERROR(__xludf.DUMMYFUNCTION(" IF (ROW()=MAX(FILTER(ROW($A73:$A1134), $A73:$A1134&lt;&gt;"""")),I73,"""")"),"")</f>
        <v/>
      </c>
      <c r="Y73" s="117" t="str">
        <f>IFERROR(__xludf.DUMMYFUNCTION(" IF (ROW()=MAX(FILTER(ROW($A73:$A1134), $A73:$A1134&lt;&gt;"""")),J73,"""")"),"")</f>
        <v/>
      </c>
      <c r="Z73" s="117" t="str">
        <f>IFERROR(__xludf.DUMMYFUNCTION(" IF (ROW()=MAX(FILTER(ROW($A73:$A1134), $A73:$A1134&lt;&gt;"""")),K73,"""")"),"")</f>
        <v/>
      </c>
      <c r="AA73" s="117" t="str">
        <f>IFERROR(__xludf.DUMMYFUNCTION(" IF (ROW()=MAX(FILTER(ROW($A73:$A1134), $A73:$A1134&lt;&gt;"""")),L73,"""")"),"")</f>
        <v/>
      </c>
      <c r="AB73" s="117" t="str">
        <f>IFERROR(__xludf.DUMMYFUNCTION(" IF (ROW()=MAX(FILTER(ROW($A73:$A1134), $A73:$A1134&lt;&gt;"""")),M73,"""")"),"")</f>
        <v/>
      </c>
      <c r="AC73" s="118" t="str">
        <f>IFERROR(__xludf.DUMMYFUNCTION(" IF (ROW()=MAX(FILTER(ROW($A73:$A1134), $A73:$A1134&lt;&gt;"""")),R73,"""")"),"")</f>
        <v/>
      </c>
    </row>
    <row r="74">
      <c r="A74" s="94">
        <f t="array" ref="A74">INDEX(TECHNICALS!A:A, ROW())</f>
        <v>45679</v>
      </c>
      <c r="B74" s="54">
        <f>IF(COUNTA(OFFSET(TECHNICALS!AD74,-4,0,5,1))&lt;5, "", AVERAGE(OFFSET(TECHNICALS!AD74,-4,0,5,1)))</f>
        <v>71.94008529</v>
      </c>
      <c r="C74" s="95">
        <f>IF(COUNTA(OFFSET(TECHNICALS!S74,-4,0,5,1))&lt;5, "", AVERAGE(OFFSET(TECHNICALS!S74,-4,0,5,1)))</f>
        <v>510.6207684</v>
      </c>
      <c r="D74" s="96">
        <f>IF(COUNTA(OFFSET(TECHNICALS!AE74,-4,0,5,1))&lt;5, "", AVERAGE(OFFSET(TECHNICALS!AE74,-4,0,5,1)))</f>
        <v>93.02327951</v>
      </c>
      <c r="E74" s="96">
        <f>IF(COUNTA(OFFSET(TECHNICALS!W74,-4,0,5,1))&lt;5, "", AVERAGE(OFFSET(TECHNICALS!W74,-4,0,5,1)))</f>
        <v>466.36</v>
      </c>
      <c r="F74" s="97">
        <f>IF(OR(TECHNICALS!M74=0, ISBLANK(TECHNICALS!M74)), "", TECHNICALS!B74 / TECHNICALS!M74)</f>
        <v>0.9764896636</v>
      </c>
      <c r="G74" s="98">
        <f>IF(COUNTA(OFFSET(TECHNICALS!AI74,-4,0,5,1))&lt;5, "", AVERAGE(OFFSET(TECHNICALS!AI74,-4,0,5,1)))</f>
        <v>0.2241242546</v>
      </c>
      <c r="H74" s="97">
        <f t="shared" ref="H74:M74" si="79">IF(OR(ISERROR(B74),B74=""), "", IF(ABS((B74-AVERAGE(B:B))/STDEV(B:B))&gt;10, AVERAGE(H$2:H74), (B74-AVERAGE(B:B))/STDEV(B:B)))</f>
        <v>1.207947963</v>
      </c>
      <c r="I74" s="97">
        <f t="shared" si="79"/>
        <v>0.6541340312</v>
      </c>
      <c r="J74" s="97">
        <f t="shared" si="79"/>
        <v>1.246276941</v>
      </c>
      <c r="K74" s="97">
        <f t="shared" si="79"/>
        <v>1.831918422</v>
      </c>
      <c r="L74" s="97">
        <f t="shared" si="79"/>
        <v>-2.088835461</v>
      </c>
      <c r="M74" s="97">
        <f t="shared" si="79"/>
        <v>-0.1072541433</v>
      </c>
      <c r="N74" s="99">
        <f t="shared" si="3"/>
        <v>0.006671739339</v>
      </c>
      <c r="O74" s="100">
        <f t="shared" si="25"/>
        <v>0.2</v>
      </c>
      <c r="P74" s="101">
        <f t="shared" si="5"/>
        <v>0</v>
      </c>
      <c r="Q74" s="102">
        <f t="shared" si="26"/>
        <v>0.1066717393</v>
      </c>
      <c r="R74" s="100" t="str">
        <f t="shared" si="6"/>
        <v>MONITOR</v>
      </c>
      <c r="S74" s="101">
        <v>1.0</v>
      </c>
      <c r="T74" s="103" t="s">
        <v>159</v>
      </c>
      <c r="U74" s="104" t="str">
        <f>IFERROR(__xludf.DUMMYFUNCTION(" IF (ROW()=MAX(FILTER(ROW(A74:A1134), A74:A1134&lt;&gt;"""")),Q74,"""")"),"")</f>
        <v/>
      </c>
      <c r="V74" s="104" t="str">
        <f>IFERROR(__xludf.DUMMYFUNCTION(" IF (ROW()=MAX(FILTER(ROW($A74:$A1134), $A74:$A1134&lt;&gt;"""")),S74,"""")"),"")</f>
        <v/>
      </c>
      <c r="W74" s="104" t="str">
        <f>IFERROR(__xludf.DUMMYFUNCTION(" IF (ROW()=MAX(FILTER(ROW($A74:$A1134), $A74:$A1134&lt;&gt;"""")),H74,"""")"),"")</f>
        <v/>
      </c>
      <c r="X74" s="104" t="str">
        <f>IFERROR(__xludf.DUMMYFUNCTION(" IF (ROW()=MAX(FILTER(ROW($A74:$A1134), $A74:$A1134&lt;&gt;"""")),I74,"""")"),"")</f>
        <v/>
      </c>
      <c r="Y74" s="104" t="str">
        <f>IFERROR(__xludf.DUMMYFUNCTION(" IF (ROW()=MAX(FILTER(ROW($A74:$A1134), $A74:$A1134&lt;&gt;"""")),J74,"""")"),"")</f>
        <v/>
      </c>
      <c r="Z74" s="104" t="str">
        <f>IFERROR(__xludf.DUMMYFUNCTION(" IF (ROW()=MAX(FILTER(ROW($A74:$A1134), $A74:$A1134&lt;&gt;"""")),K74,"""")"),"")</f>
        <v/>
      </c>
      <c r="AA74" s="104" t="str">
        <f>IFERROR(__xludf.DUMMYFUNCTION(" IF (ROW()=MAX(FILTER(ROW($A74:$A1134), $A74:$A1134&lt;&gt;"""")),L74,"""")"),"")</f>
        <v/>
      </c>
      <c r="AB74" s="104" t="str">
        <f>IFERROR(__xludf.DUMMYFUNCTION(" IF (ROW()=MAX(FILTER(ROW($A74:$A1134), $A74:$A1134&lt;&gt;"""")),M74,"""")"),"")</f>
        <v/>
      </c>
      <c r="AC74" s="105" t="str">
        <f>IFERROR(__xludf.DUMMYFUNCTION(" IF (ROW()=MAX(FILTER(ROW($A74:$A1134), $A74:$A1134&lt;&gt;"""")),R74,"""")"),"")</f>
        <v/>
      </c>
    </row>
    <row r="75">
      <c r="A75" s="106">
        <f t="array" ref="A75">INDEX(TECHNICALS!A:A, ROW())</f>
        <v>45680</v>
      </c>
      <c r="B75" s="107">
        <f>IF(COUNTA(OFFSET(TECHNICALS!AD75,-4,0,5,1))&lt;5, "", AVERAGE(OFFSET(TECHNICALS!AD75,-4,0,5,1)))</f>
        <v>74.18430167</v>
      </c>
      <c r="C75" s="108">
        <f>IF(COUNTA(OFFSET(TECHNICALS!S75,-4,0,5,1))&lt;5, "", AVERAGE(OFFSET(TECHNICALS!S75,-4,0,5,1)))</f>
        <v>506.133434</v>
      </c>
      <c r="D75" s="109">
        <f>IF(COUNTA(OFFSET(TECHNICALS!AE75,-4,0,5,1))&lt;5, "", AVERAGE(OFFSET(TECHNICALS!AE75,-4,0,5,1)))</f>
        <v>89.93668289</v>
      </c>
      <c r="E75" s="109">
        <f>IF(COUNTA(OFFSET(TECHNICALS!W75,-4,0,5,1))&lt;5, "", AVERAGE(OFFSET(TECHNICALS!W75,-4,0,5,1)))</f>
        <v>457.1333333</v>
      </c>
      <c r="F75" s="110">
        <f>IF(OR(TECHNICALS!M75=0, ISBLANK(TECHNICALS!M75)), "", TECHNICALS!B75 / TECHNICALS!M75)</f>
        <v>0.9875884594</v>
      </c>
      <c r="G75" s="111">
        <f>IF(COUNTA(OFFSET(TECHNICALS!AI75,-4,0,5,1))&lt;5, "", AVERAGE(OFFSET(TECHNICALS!AI75,-4,0,5,1)))</f>
        <v>0.2196234305</v>
      </c>
      <c r="H75" s="110">
        <f t="shared" ref="H75:M75" si="80">IF(OR(ISERROR(B75),B75=""), "", IF(ABS((B75-AVERAGE(B:B))/STDEV(B:B))&gt;10, AVERAGE(H$2:H75), (B75-AVERAGE(B:B))/STDEV(B:B)))</f>
        <v>1.332645274</v>
      </c>
      <c r="I75" s="110">
        <f t="shared" si="80"/>
        <v>0.6449608133</v>
      </c>
      <c r="J75" s="110">
        <f t="shared" si="80"/>
        <v>1.156392592</v>
      </c>
      <c r="K75" s="110">
        <f t="shared" si="80"/>
        <v>1.722233884</v>
      </c>
      <c r="L75" s="110">
        <f t="shared" si="80"/>
        <v>-1.09246508</v>
      </c>
      <c r="M75" s="110">
        <f t="shared" si="80"/>
        <v>-0.1121168498</v>
      </c>
      <c r="N75" s="112">
        <f t="shared" si="3"/>
        <v>-0.7944979744</v>
      </c>
      <c r="O75" s="113">
        <f t="shared" si="25"/>
        <v>-0.2</v>
      </c>
      <c r="P75" s="114">
        <f t="shared" si="5"/>
        <v>0.1</v>
      </c>
      <c r="Q75" s="115">
        <f t="shared" si="26"/>
        <v>-0.7944979744</v>
      </c>
      <c r="R75" s="113" t="str">
        <f t="shared" si="6"/>
        <v>MONITOR</v>
      </c>
      <c r="S75" s="114">
        <v>1.1</v>
      </c>
      <c r="T75" s="116" t="s">
        <v>160</v>
      </c>
      <c r="U75" s="117" t="str">
        <f>IFERROR(__xludf.DUMMYFUNCTION(" IF (ROW()=MAX(FILTER(ROW(A75:A1134), A75:A1134&lt;&gt;"""")),Q75,"""")"),"")</f>
        <v/>
      </c>
      <c r="V75" s="117" t="str">
        <f>IFERROR(__xludf.DUMMYFUNCTION(" IF (ROW()=MAX(FILTER(ROW($A75:$A1134), $A75:$A1134&lt;&gt;"""")),S75,"""")"),"")</f>
        <v/>
      </c>
      <c r="W75" s="117" t="str">
        <f>IFERROR(__xludf.DUMMYFUNCTION(" IF (ROW()=MAX(FILTER(ROW($A75:$A1134), $A75:$A1134&lt;&gt;"""")),H75,"""")"),"")</f>
        <v/>
      </c>
      <c r="X75" s="117" t="str">
        <f>IFERROR(__xludf.DUMMYFUNCTION(" IF (ROW()=MAX(FILTER(ROW($A75:$A1134), $A75:$A1134&lt;&gt;"""")),I75,"""")"),"")</f>
        <v/>
      </c>
      <c r="Y75" s="117" t="str">
        <f>IFERROR(__xludf.DUMMYFUNCTION(" IF (ROW()=MAX(FILTER(ROW($A75:$A1134), $A75:$A1134&lt;&gt;"""")),J75,"""")"),"")</f>
        <v/>
      </c>
      <c r="Z75" s="117" t="str">
        <f>IFERROR(__xludf.DUMMYFUNCTION(" IF (ROW()=MAX(FILTER(ROW($A75:$A1134), $A75:$A1134&lt;&gt;"""")),K75,"""")"),"")</f>
        <v/>
      </c>
      <c r="AA75" s="117" t="str">
        <f>IFERROR(__xludf.DUMMYFUNCTION(" IF (ROW()=MAX(FILTER(ROW($A75:$A1134), $A75:$A1134&lt;&gt;"""")),L75,"""")"),"")</f>
        <v/>
      </c>
      <c r="AB75" s="117" t="str">
        <f>IFERROR(__xludf.DUMMYFUNCTION(" IF (ROW()=MAX(FILTER(ROW($A75:$A1134), $A75:$A1134&lt;&gt;"""")),M75,"""")"),"")</f>
        <v/>
      </c>
      <c r="AC75" s="118" t="str">
        <f>IFERROR(__xludf.DUMMYFUNCTION(" IF (ROW()=MAX(FILTER(ROW($A75:$A1134), $A75:$A1134&lt;&gt;"""")),R75,"""")"),"")</f>
        <v/>
      </c>
    </row>
    <row r="76">
      <c r="A76" s="94">
        <f t="array" ref="A76">INDEX(TECHNICALS!A:A, ROW())</f>
        <v>45681</v>
      </c>
      <c r="B76" s="54">
        <f>IF(COUNTA(OFFSET(TECHNICALS!AD76,-4,0,5,1))&lt;5, "", AVERAGE(OFFSET(TECHNICALS!AD76,-4,0,5,1)))</f>
        <v>76.20102488</v>
      </c>
      <c r="C76" s="95">
        <f>IF(COUNTA(OFFSET(TECHNICALS!S76,-4,0,5,1))&lt;5, "", AVERAGE(OFFSET(TECHNICALS!S76,-4,0,5,1)))</f>
        <v>503.9973922</v>
      </c>
      <c r="D76" s="96">
        <f>IF(COUNTA(OFFSET(TECHNICALS!AE76,-4,0,5,1))&lt;5, "", AVERAGE(OFFSET(TECHNICALS!AE76,-4,0,5,1)))</f>
        <v>87.18101902</v>
      </c>
      <c r="E76" s="96">
        <f>IF(COUNTA(OFFSET(TECHNICALS!W76,-4,0,5,1))&lt;5, "", AVERAGE(OFFSET(TECHNICALS!W76,-4,0,5,1)))</f>
        <v>450.88</v>
      </c>
      <c r="F76" s="97">
        <f>IF(OR(TECHNICALS!M76=0, ISBLANK(TECHNICALS!M76)), "", TECHNICALS!B76 / TECHNICALS!M76)</f>
        <v>1.00428148</v>
      </c>
      <c r="G76" s="98">
        <f>IF(COUNTA(OFFSET(TECHNICALS!AI76,-4,0,5,1))&lt;5, "", AVERAGE(OFFSET(TECHNICALS!AI76,-4,0,5,1)))</f>
        <v>0.1913209381</v>
      </c>
      <c r="H76" s="97">
        <f t="shared" ref="H76:M76" si="81">IF(OR(ISERROR(B76),B76=""), "", IF(ABS((B76-AVERAGE(B:B))/STDEV(B:B))&gt;10, AVERAGE(H$2:H76), (B76-AVERAGE(B:B))/STDEV(B:B)))</f>
        <v>1.444702188</v>
      </c>
      <c r="I76" s="97">
        <f t="shared" si="81"/>
        <v>0.6405942171</v>
      </c>
      <c r="J76" s="97">
        <f t="shared" si="81"/>
        <v>1.07614529</v>
      </c>
      <c r="K76" s="97">
        <f t="shared" si="81"/>
        <v>1.647895663</v>
      </c>
      <c r="L76" s="97">
        <f t="shared" si="81"/>
        <v>0.4061147004</v>
      </c>
      <c r="M76" s="97">
        <f t="shared" si="81"/>
        <v>-0.1426949646</v>
      </c>
      <c r="N76" s="99">
        <f t="shared" si="3"/>
        <v>-1.996833294</v>
      </c>
      <c r="O76" s="100">
        <f t="shared" si="25"/>
        <v>-0.2</v>
      </c>
      <c r="P76" s="101">
        <f t="shared" si="5"/>
        <v>0.1</v>
      </c>
      <c r="Q76" s="102">
        <f t="shared" si="26"/>
        <v>-1.996833294</v>
      </c>
      <c r="R76" s="100" t="str">
        <f t="shared" si="6"/>
        <v>MONITOR</v>
      </c>
      <c r="S76" s="101">
        <v>1.05</v>
      </c>
      <c r="T76" s="103" t="s">
        <v>161</v>
      </c>
      <c r="U76" s="104" t="str">
        <f>IFERROR(__xludf.DUMMYFUNCTION(" IF (ROW()=MAX(FILTER(ROW(A76:A1134), A76:A1134&lt;&gt;"""")),Q76,"""")"),"")</f>
        <v/>
      </c>
      <c r="V76" s="104" t="str">
        <f>IFERROR(__xludf.DUMMYFUNCTION(" IF (ROW()=MAX(FILTER(ROW($A76:$A1134), $A76:$A1134&lt;&gt;"""")),S76,"""")"),"")</f>
        <v/>
      </c>
      <c r="W76" s="104" t="str">
        <f>IFERROR(__xludf.DUMMYFUNCTION(" IF (ROW()=MAX(FILTER(ROW($A76:$A1134), $A76:$A1134&lt;&gt;"""")),H76,"""")"),"")</f>
        <v/>
      </c>
      <c r="X76" s="104" t="str">
        <f>IFERROR(__xludf.DUMMYFUNCTION(" IF (ROW()=MAX(FILTER(ROW($A76:$A1134), $A76:$A1134&lt;&gt;"""")),I76,"""")"),"")</f>
        <v/>
      </c>
      <c r="Y76" s="104" t="str">
        <f>IFERROR(__xludf.DUMMYFUNCTION(" IF (ROW()=MAX(FILTER(ROW($A76:$A1134), $A76:$A1134&lt;&gt;"""")),J76,"""")"),"")</f>
        <v/>
      </c>
      <c r="Z76" s="104" t="str">
        <f>IFERROR(__xludf.DUMMYFUNCTION(" IF (ROW()=MAX(FILTER(ROW($A76:$A1134), $A76:$A1134&lt;&gt;"""")),K76,"""")"),"")</f>
        <v/>
      </c>
      <c r="AA76" s="104" t="str">
        <f>IFERROR(__xludf.DUMMYFUNCTION(" IF (ROW()=MAX(FILTER(ROW($A76:$A1134), $A76:$A1134&lt;&gt;"""")),L76,"""")"),"")</f>
        <v/>
      </c>
      <c r="AB76" s="104" t="str">
        <f>IFERROR(__xludf.DUMMYFUNCTION(" IF (ROW()=MAX(FILTER(ROW($A76:$A1134), $A76:$A1134&lt;&gt;"""")),M76,"""")"),"")</f>
        <v/>
      </c>
      <c r="AC76" s="105" t="str">
        <f>IFERROR(__xludf.DUMMYFUNCTION(" IF (ROW()=MAX(FILTER(ROW($A76:$A1134), $A76:$A1134&lt;&gt;"""")),R76,"""")"),"")</f>
        <v/>
      </c>
    </row>
    <row r="77">
      <c r="A77" s="106">
        <f t="array" ref="A77">INDEX(TECHNICALS!A:A, ROW())</f>
        <v>45682</v>
      </c>
      <c r="B77" s="107">
        <f>IF(COUNTA(OFFSET(TECHNICALS!AD77,-4,0,5,1))&lt;5, "", AVERAGE(OFFSET(TECHNICALS!AD77,-4,0,5,1)))</f>
        <v>74.41347237</v>
      </c>
      <c r="C77" s="108">
        <f>IF(COUNTA(OFFSET(TECHNICALS!S77,-4,0,5,1))&lt;5, "", AVERAGE(OFFSET(TECHNICALS!S77,-4,0,5,1)))</f>
        <v>503.8236</v>
      </c>
      <c r="D77" s="109">
        <f>IF(COUNTA(OFFSET(TECHNICALS!AE77,-4,0,5,1))&lt;5, "", AVERAGE(OFFSET(TECHNICALS!AE77,-4,0,5,1)))</f>
        <v>84.50868849</v>
      </c>
      <c r="E77" s="109">
        <f>IF(COUNTA(OFFSET(TECHNICALS!W77,-4,0,5,1))&lt;5, "", AVERAGE(OFFSET(TECHNICALS!W77,-4,0,5,1)))</f>
        <v>404.8666667</v>
      </c>
      <c r="F77" s="110">
        <f>IF(OR(TECHNICALS!M77=0, ISBLANK(TECHNICALS!M77)), "", TECHNICALS!B77 / TECHNICALS!M77)</f>
        <v>1.00428148</v>
      </c>
      <c r="G77" s="111">
        <f>IF(COUNTA(OFFSET(TECHNICALS!AI77,-4,0,5,1))&lt;5, "", AVERAGE(OFFSET(TECHNICALS!AI77,-4,0,5,1)))</f>
        <v>0.1837480207</v>
      </c>
      <c r="H77" s="110">
        <f t="shared" ref="H77:M77" si="82">IF(OR(ISERROR(B77),B77=""), "", IF(ABS((B77-AVERAGE(B:B))/STDEV(B:B))&gt;10, AVERAGE(H$2:H77), (B77-AVERAGE(B:B))/STDEV(B:B)))</f>
        <v>1.345378881</v>
      </c>
      <c r="I77" s="110">
        <f t="shared" si="82"/>
        <v>0.640238943</v>
      </c>
      <c r="J77" s="110">
        <f t="shared" si="82"/>
        <v>0.9983247259</v>
      </c>
      <c r="K77" s="110">
        <f t="shared" si="82"/>
        <v>1.100899504</v>
      </c>
      <c r="L77" s="110">
        <f t="shared" si="82"/>
        <v>0.4061147004</v>
      </c>
      <c r="M77" s="110">
        <f t="shared" si="82"/>
        <v>-0.1508767718</v>
      </c>
      <c r="N77" s="112">
        <f t="shared" si="3"/>
        <v>-1.763845994</v>
      </c>
      <c r="O77" s="113">
        <f t="shared" si="25"/>
        <v>0.2</v>
      </c>
      <c r="P77" s="114">
        <f t="shared" si="5"/>
        <v>0.1</v>
      </c>
      <c r="Q77" s="115">
        <f t="shared" si="26"/>
        <v>-1.563845994</v>
      </c>
      <c r="R77" s="113" t="str">
        <f t="shared" si="6"/>
        <v>MONITOR</v>
      </c>
      <c r="S77" s="114">
        <v>1.02</v>
      </c>
      <c r="T77" s="116" t="s">
        <v>162</v>
      </c>
      <c r="U77" s="117" t="str">
        <f>IFERROR(__xludf.DUMMYFUNCTION(" IF (ROW()=MAX(FILTER(ROW(A77:A1134), A77:A1134&lt;&gt;"""")),Q77,"""")"),"")</f>
        <v/>
      </c>
      <c r="V77" s="117" t="str">
        <f>IFERROR(__xludf.DUMMYFUNCTION(" IF (ROW()=MAX(FILTER(ROW($A77:$A1134), $A77:$A1134&lt;&gt;"""")),S77,"""")"),"")</f>
        <v/>
      </c>
      <c r="W77" s="117" t="str">
        <f>IFERROR(__xludf.DUMMYFUNCTION(" IF (ROW()=MAX(FILTER(ROW($A77:$A1134), $A77:$A1134&lt;&gt;"""")),H77,"""")"),"")</f>
        <v/>
      </c>
      <c r="X77" s="117" t="str">
        <f>IFERROR(__xludf.DUMMYFUNCTION(" IF (ROW()=MAX(FILTER(ROW($A77:$A1134), $A77:$A1134&lt;&gt;"""")),I77,"""")"),"")</f>
        <v/>
      </c>
      <c r="Y77" s="117" t="str">
        <f>IFERROR(__xludf.DUMMYFUNCTION(" IF (ROW()=MAX(FILTER(ROW($A77:$A1134), $A77:$A1134&lt;&gt;"""")),J77,"""")"),"")</f>
        <v/>
      </c>
      <c r="Z77" s="117" t="str">
        <f>IFERROR(__xludf.DUMMYFUNCTION(" IF (ROW()=MAX(FILTER(ROW($A77:$A1134), $A77:$A1134&lt;&gt;"""")),K77,"""")"),"")</f>
        <v/>
      </c>
      <c r="AA77" s="117" t="str">
        <f>IFERROR(__xludf.DUMMYFUNCTION(" IF (ROW()=MAX(FILTER(ROW($A77:$A1134), $A77:$A1134&lt;&gt;"""")),L77,"""")"),"")</f>
        <v/>
      </c>
      <c r="AB77" s="117" t="str">
        <f>IFERROR(__xludf.DUMMYFUNCTION(" IF (ROW()=MAX(FILTER(ROW($A77:$A1134), $A77:$A1134&lt;&gt;"""")),M77,"""")"),"")</f>
        <v/>
      </c>
      <c r="AC77" s="118" t="str">
        <f>IFERROR(__xludf.DUMMYFUNCTION(" IF (ROW()=MAX(FILTER(ROW($A77:$A1134), $A77:$A1134&lt;&gt;"""")),R77,"""")"),"")</f>
        <v/>
      </c>
    </row>
    <row r="78">
      <c r="A78" s="94">
        <f t="array" ref="A78">INDEX(TECHNICALS!A:A, ROW())</f>
        <v>45683</v>
      </c>
      <c r="B78" s="54">
        <f>IF(COUNTA(OFFSET(TECHNICALS!AD78,-4,0,5,1))&lt;5, "", AVERAGE(OFFSET(TECHNICALS!AD78,-4,0,5,1)))</f>
        <v>74.55223653</v>
      </c>
      <c r="C78" s="95">
        <f>IF(COUNTA(OFFSET(TECHNICALS!S78,-4,0,5,1))&lt;5, "", AVERAGE(OFFSET(TECHNICALS!S78,-4,0,5,1)))</f>
        <v>502.3811862</v>
      </c>
      <c r="D78" s="96">
        <f>IF(COUNTA(OFFSET(TECHNICALS!AE78,-4,0,5,1))&lt;5, "", AVERAGE(OFFSET(TECHNICALS!AE78,-4,0,5,1)))</f>
        <v>80.36358349</v>
      </c>
      <c r="E78" s="96">
        <f>IF(COUNTA(OFFSET(TECHNICALS!W78,-4,0,5,1))&lt;5, "", AVERAGE(OFFSET(TECHNICALS!W78,-4,0,5,1)))</f>
        <v>402.7866667</v>
      </c>
      <c r="F78" s="97">
        <f>IF(OR(TECHNICALS!M78=0, ISBLANK(TECHNICALS!M78)), "", TECHNICALS!B78 / TECHNICALS!M78)</f>
        <v>1.00428148</v>
      </c>
      <c r="G78" s="98">
        <f>IF(COUNTA(OFFSET(TECHNICALS!AI78,-4,0,5,1))&lt;5, "", AVERAGE(OFFSET(TECHNICALS!AI78,-4,0,5,1)))</f>
        <v>0.1632804806</v>
      </c>
      <c r="H78" s="97">
        <f t="shared" ref="H78:M78" si="83">IF(OR(ISERROR(B78),B78=""), "", IF(ABS((B78-AVERAGE(B:B))/STDEV(B:B))&gt;10, AVERAGE(H$2:H78), (B78-AVERAGE(B:B))/STDEV(B:B)))</f>
        <v>1.353089153</v>
      </c>
      <c r="I78" s="97">
        <f t="shared" si="83"/>
        <v>0.6372902934</v>
      </c>
      <c r="J78" s="97">
        <f t="shared" si="83"/>
        <v>0.8776157028</v>
      </c>
      <c r="K78" s="97">
        <f t="shared" si="83"/>
        <v>1.076172931</v>
      </c>
      <c r="L78" s="97">
        <f t="shared" si="83"/>
        <v>0.4061147004</v>
      </c>
      <c r="M78" s="97">
        <f t="shared" si="83"/>
        <v>-0.1729899758</v>
      </c>
      <c r="N78" s="99">
        <f t="shared" si="3"/>
        <v>-1.617140692</v>
      </c>
      <c r="O78" s="100">
        <f t="shared" si="25"/>
        <v>0.2</v>
      </c>
      <c r="P78" s="101">
        <f t="shared" si="5"/>
        <v>0.1</v>
      </c>
      <c r="Q78" s="102">
        <f t="shared" si="26"/>
        <v>-1.417140692</v>
      </c>
      <c r="R78" s="100" t="str">
        <f t="shared" si="6"/>
        <v>MONITOR</v>
      </c>
      <c r="S78" s="101">
        <v>1.03</v>
      </c>
      <c r="T78" s="103" t="s">
        <v>163</v>
      </c>
      <c r="U78" s="104" t="str">
        <f>IFERROR(__xludf.DUMMYFUNCTION(" IF (ROW()=MAX(FILTER(ROW(A78:A1134), A78:A1134&lt;&gt;"""")),Q78,"""")"),"")</f>
        <v/>
      </c>
      <c r="V78" s="104" t="str">
        <f>IFERROR(__xludf.DUMMYFUNCTION(" IF (ROW()=MAX(FILTER(ROW($A78:$A1134), $A78:$A1134&lt;&gt;"""")),S78,"""")"),"")</f>
        <v/>
      </c>
      <c r="W78" s="104" t="str">
        <f>IFERROR(__xludf.DUMMYFUNCTION(" IF (ROW()=MAX(FILTER(ROW($A78:$A1134), $A78:$A1134&lt;&gt;"""")),H78,"""")"),"")</f>
        <v/>
      </c>
      <c r="X78" s="104" t="str">
        <f>IFERROR(__xludf.DUMMYFUNCTION(" IF (ROW()=MAX(FILTER(ROW($A78:$A1134), $A78:$A1134&lt;&gt;"""")),I78,"""")"),"")</f>
        <v/>
      </c>
      <c r="Y78" s="104" t="str">
        <f>IFERROR(__xludf.DUMMYFUNCTION(" IF (ROW()=MAX(FILTER(ROW($A78:$A1134), $A78:$A1134&lt;&gt;"""")),J78,"""")"),"")</f>
        <v/>
      </c>
      <c r="Z78" s="104" t="str">
        <f>IFERROR(__xludf.DUMMYFUNCTION(" IF (ROW()=MAX(FILTER(ROW($A78:$A1134), $A78:$A1134&lt;&gt;"""")),K78,"""")"),"")</f>
        <v/>
      </c>
      <c r="AA78" s="104" t="str">
        <f>IFERROR(__xludf.DUMMYFUNCTION(" IF (ROW()=MAX(FILTER(ROW($A78:$A1134), $A78:$A1134&lt;&gt;"""")),L78,"""")"),"")</f>
        <v/>
      </c>
      <c r="AB78" s="104" t="str">
        <f>IFERROR(__xludf.DUMMYFUNCTION(" IF (ROW()=MAX(FILTER(ROW($A78:$A1134), $A78:$A1134&lt;&gt;"""")),M78,"""")"),"")</f>
        <v/>
      </c>
      <c r="AC78" s="105" t="str">
        <f>IFERROR(__xludf.DUMMYFUNCTION(" IF (ROW()=MAX(FILTER(ROW($A78:$A1134), $A78:$A1134&lt;&gt;"""")),R78,"""")"),"")</f>
        <v/>
      </c>
    </row>
    <row r="79">
      <c r="A79" s="106">
        <f t="array" ref="A79">INDEX(TECHNICALS!A:A, ROW())</f>
        <v>45684</v>
      </c>
      <c r="B79" s="107">
        <f>IF(COUNTA(OFFSET(TECHNICALS!AD79,-4,0,5,1))&lt;5, "", AVERAGE(OFFSET(TECHNICALS!AD79,-4,0,5,1)))</f>
        <v>74.45328586</v>
      </c>
      <c r="C79" s="108">
        <f>IF(COUNTA(OFFSET(TECHNICALS!S79,-4,0,5,1))&lt;5, "", AVERAGE(OFFSET(TECHNICALS!S79,-4,0,5,1)))</f>
        <v>498.1903356</v>
      </c>
      <c r="D79" s="109">
        <f>IF(COUNTA(OFFSET(TECHNICALS!AE79,-4,0,5,1))&lt;5, "", AVERAGE(OFFSET(TECHNICALS!AE79,-4,0,5,1)))</f>
        <v>77.9306432</v>
      </c>
      <c r="E79" s="109">
        <f>IF(COUNTA(OFFSET(TECHNICALS!W79,-4,0,5,1))&lt;5, "", AVERAGE(OFFSET(TECHNICALS!W79,-4,0,5,1)))</f>
        <v>370.9333333</v>
      </c>
      <c r="F79" s="110">
        <f>IF(OR(TECHNICALS!M79=0, ISBLANK(TECHNICALS!M79)), "", TECHNICALS!B79 / TECHNICALS!M79)</f>
        <v>0.9967145336</v>
      </c>
      <c r="G79" s="111">
        <f>IF(COUNTA(OFFSET(TECHNICALS!AI79,-4,0,5,1))&lt;5, "", AVERAGE(OFFSET(TECHNICALS!AI79,-4,0,5,1)))</f>
        <v>0.1405065548</v>
      </c>
      <c r="H79" s="110">
        <f t="shared" ref="H79:M79" si="84">IF(OR(ISERROR(B79),B79=""), "", IF(ABS((B79-AVERAGE(B:B))/STDEV(B:B))&gt;10, AVERAGE(H$2:H79), (B79-AVERAGE(B:B))/STDEV(B:B)))</f>
        <v>1.347591072</v>
      </c>
      <c r="I79" s="110">
        <f t="shared" si="84"/>
        <v>0.6287231614</v>
      </c>
      <c r="J79" s="110">
        <f t="shared" si="84"/>
        <v>0.8067663887</v>
      </c>
      <c r="K79" s="110">
        <f t="shared" si="84"/>
        <v>0.6975076674</v>
      </c>
      <c r="L79" s="110">
        <f t="shared" si="84"/>
        <v>-0.2731915257</v>
      </c>
      <c r="M79" s="110">
        <f t="shared" si="84"/>
        <v>-0.1975950073</v>
      </c>
      <c r="N79" s="112">
        <f t="shared" si="3"/>
        <v>-0.9233309973</v>
      </c>
      <c r="O79" s="113">
        <f t="shared" si="25"/>
        <v>0.2</v>
      </c>
      <c r="P79" s="114">
        <f t="shared" si="5"/>
        <v>0</v>
      </c>
      <c r="Q79" s="115">
        <f t="shared" si="26"/>
        <v>-0.8233309973</v>
      </c>
      <c r="R79" s="113" t="str">
        <f t="shared" si="6"/>
        <v>MONITOR</v>
      </c>
      <c r="S79" s="114">
        <v>1.0</v>
      </c>
      <c r="T79" s="116" t="s">
        <v>164</v>
      </c>
      <c r="U79" s="117" t="str">
        <f>IFERROR(__xludf.DUMMYFUNCTION(" IF (ROW()=MAX(FILTER(ROW(A79:A1134), A79:A1134&lt;&gt;"""")),Q79,"""")"),"")</f>
        <v/>
      </c>
      <c r="V79" s="117" t="str">
        <f>IFERROR(__xludf.DUMMYFUNCTION(" IF (ROW()=MAX(FILTER(ROW($A79:$A1134), $A79:$A1134&lt;&gt;"""")),S79,"""")"),"")</f>
        <v/>
      </c>
      <c r="W79" s="117" t="str">
        <f>IFERROR(__xludf.DUMMYFUNCTION(" IF (ROW()=MAX(FILTER(ROW($A79:$A1134), $A79:$A1134&lt;&gt;"""")),H79,"""")"),"")</f>
        <v/>
      </c>
      <c r="X79" s="117" t="str">
        <f>IFERROR(__xludf.DUMMYFUNCTION(" IF (ROW()=MAX(FILTER(ROW($A79:$A1134), $A79:$A1134&lt;&gt;"""")),I79,"""")"),"")</f>
        <v/>
      </c>
      <c r="Y79" s="117" t="str">
        <f>IFERROR(__xludf.DUMMYFUNCTION(" IF (ROW()=MAX(FILTER(ROW($A79:$A1134), $A79:$A1134&lt;&gt;"""")),J79,"""")"),"")</f>
        <v/>
      </c>
      <c r="Z79" s="117" t="str">
        <f>IFERROR(__xludf.DUMMYFUNCTION(" IF (ROW()=MAX(FILTER(ROW($A79:$A1134), $A79:$A1134&lt;&gt;"""")),K79,"""")"),"")</f>
        <v/>
      </c>
      <c r="AA79" s="117" t="str">
        <f>IFERROR(__xludf.DUMMYFUNCTION(" IF (ROW()=MAX(FILTER(ROW($A79:$A1134), $A79:$A1134&lt;&gt;"""")),L79,"""")"),"")</f>
        <v/>
      </c>
      <c r="AB79" s="117" t="str">
        <f>IFERROR(__xludf.DUMMYFUNCTION(" IF (ROW()=MAX(FILTER(ROW($A79:$A1134), $A79:$A1134&lt;&gt;"""")),M79,"""")"),"")</f>
        <v/>
      </c>
      <c r="AC79" s="118" t="str">
        <f>IFERROR(__xludf.DUMMYFUNCTION(" IF (ROW()=MAX(FILTER(ROW($A79:$A1134), $A79:$A1134&lt;&gt;"""")),R79,"""")"),"")</f>
        <v/>
      </c>
    </row>
    <row r="80">
      <c r="A80" s="94">
        <f t="array" ref="A80">INDEX(TECHNICALS!A:A, ROW())</f>
        <v>45685</v>
      </c>
      <c r="B80" s="54">
        <f>IF(COUNTA(OFFSET(TECHNICALS!AD80,-4,0,5,1))&lt;5, "", AVERAGE(OFFSET(TECHNICALS!AD80,-4,0,5,1)))</f>
        <v>73.16035037</v>
      </c>
      <c r="C80" s="95">
        <f>IF(COUNTA(OFFSET(TECHNICALS!S80,-4,0,5,1))&lt;5, "", AVERAGE(OFFSET(TECHNICALS!S80,-4,0,5,1)))</f>
        <v>487.9691241</v>
      </c>
      <c r="D80" s="96">
        <f>IF(COUNTA(OFFSET(TECHNICALS!AE80,-4,0,5,1))&lt;5, "", AVERAGE(OFFSET(TECHNICALS!AE80,-4,0,5,1)))</f>
        <v>75.72705118</v>
      </c>
      <c r="E80" s="96">
        <f>IF(COUNTA(OFFSET(TECHNICALS!W80,-4,0,5,1))&lt;5, "", AVERAGE(OFFSET(TECHNICALS!W80,-4,0,5,1)))</f>
        <v>314.44</v>
      </c>
      <c r="F80" s="97">
        <f>IF(OR(TECHNICALS!M80=0, ISBLANK(TECHNICALS!M80)), "", TECHNICALS!B80 / TECHNICALS!M80)</f>
        <v>1.002638915</v>
      </c>
      <c r="G80" s="98">
        <f>IF(COUNTA(OFFSET(TECHNICALS!AI80,-4,0,5,1))&lt;5, "", AVERAGE(OFFSET(TECHNICALS!AI80,-4,0,5,1)))</f>
        <v>0.1234367728</v>
      </c>
      <c r="H80" s="97">
        <f t="shared" ref="H80:M80" si="85">IF(OR(ISERROR(B80),B80=""), "", IF(ABS((B80-AVERAGE(B:B))/STDEV(B:B))&gt;10, AVERAGE(H$2:H80), (B80-AVERAGE(B:B))/STDEV(B:B)))</f>
        <v>1.275750593</v>
      </c>
      <c r="I80" s="97">
        <f t="shared" si="85"/>
        <v>0.6078284846</v>
      </c>
      <c r="J80" s="97">
        <f t="shared" si="85"/>
        <v>0.7425958936</v>
      </c>
      <c r="K80" s="97">
        <f t="shared" si="85"/>
        <v>0.02592762429</v>
      </c>
      <c r="L80" s="97">
        <f t="shared" si="85"/>
        <v>0.2586569684</v>
      </c>
      <c r="M80" s="97">
        <f t="shared" si="85"/>
        <v>-0.2160372613</v>
      </c>
      <c r="N80" s="99">
        <f t="shared" si="3"/>
        <v>-1.155029625</v>
      </c>
      <c r="O80" s="100">
        <f t="shared" si="25"/>
        <v>-0.2</v>
      </c>
      <c r="P80" s="101">
        <f t="shared" si="5"/>
        <v>-0.1</v>
      </c>
      <c r="Q80" s="102">
        <f t="shared" si="26"/>
        <v>-1.355029625</v>
      </c>
      <c r="R80" s="100" t="str">
        <f t="shared" si="6"/>
        <v>MONITOR</v>
      </c>
      <c r="S80" s="101">
        <v>0.98</v>
      </c>
      <c r="T80" s="103" t="s">
        <v>165</v>
      </c>
      <c r="U80" s="104" t="str">
        <f>IFERROR(__xludf.DUMMYFUNCTION(" IF (ROW()=MAX(FILTER(ROW(A80:A1134), A80:A1134&lt;&gt;"""")),Q80,"""")"),"")</f>
        <v/>
      </c>
      <c r="V80" s="104" t="str">
        <f>IFERROR(__xludf.DUMMYFUNCTION(" IF (ROW()=MAX(FILTER(ROW($A80:$A1134), $A80:$A1134&lt;&gt;"""")),S80,"""")"),"")</f>
        <v/>
      </c>
      <c r="W80" s="104" t="str">
        <f>IFERROR(__xludf.DUMMYFUNCTION(" IF (ROW()=MAX(FILTER(ROW($A80:$A1134), $A80:$A1134&lt;&gt;"""")),H80,"""")"),"")</f>
        <v/>
      </c>
      <c r="X80" s="104" t="str">
        <f>IFERROR(__xludf.DUMMYFUNCTION(" IF (ROW()=MAX(FILTER(ROW($A80:$A1134), $A80:$A1134&lt;&gt;"""")),I80,"""")"),"")</f>
        <v/>
      </c>
      <c r="Y80" s="104" t="str">
        <f>IFERROR(__xludf.DUMMYFUNCTION(" IF (ROW()=MAX(FILTER(ROW($A80:$A1134), $A80:$A1134&lt;&gt;"""")),J80,"""")"),"")</f>
        <v/>
      </c>
      <c r="Z80" s="104" t="str">
        <f>IFERROR(__xludf.DUMMYFUNCTION(" IF (ROW()=MAX(FILTER(ROW($A80:$A1134), $A80:$A1134&lt;&gt;"""")),K80,"""")"),"")</f>
        <v/>
      </c>
      <c r="AA80" s="104" t="str">
        <f>IFERROR(__xludf.DUMMYFUNCTION(" IF (ROW()=MAX(FILTER(ROW($A80:$A1134), $A80:$A1134&lt;&gt;"""")),L80,"""")"),"")</f>
        <v/>
      </c>
      <c r="AB80" s="104" t="str">
        <f>IFERROR(__xludf.DUMMYFUNCTION(" IF (ROW()=MAX(FILTER(ROW($A80:$A1134), $A80:$A1134&lt;&gt;"""")),M80,"""")"),"")</f>
        <v/>
      </c>
      <c r="AC80" s="105" t="str">
        <f>IFERROR(__xludf.DUMMYFUNCTION(" IF (ROW()=MAX(FILTER(ROW($A80:$A1134), $A80:$A1134&lt;&gt;"""")),R80,"""")"),"")</f>
        <v/>
      </c>
    </row>
    <row r="81">
      <c r="A81" s="106">
        <f t="array" ref="A81">INDEX(TECHNICALS!A:A, ROW())</f>
        <v>45686</v>
      </c>
      <c r="B81" s="107">
        <f>IF(COUNTA(OFFSET(TECHNICALS!AD81,-4,0,5,1))&lt;5, "", AVERAGE(OFFSET(TECHNICALS!AD81,-4,0,5,1)))</f>
        <v>73.87798731</v>
      </c>
      <c r="C81" s="108">
        <f>IF(COUNTA(OFFSET(TECHNICALS!S81,-4,0,5,1))&lt;5, "", AVERAGE(OFFSET(TECHNICALS!S81,-4,0,5,1)))</f>
        <v>474.2406065</v>
      </c>
      <c r="D81" s="109">
        <f>IF(COUNTA(OFFSET(TECHNICALS!AE81,-4,0,5,1))&lt;5, "", AVERAGE(OFFSET(TECHNICALS!AE81,-4,0,5,1)))</f>
        <v>75.56458164</v>
      </c>
      <c r="E81" s="109">
        <f>IF(COUNTA(OFFSET(TECHNICALS!W81,-4,0,5,1))&lt;5, "", AVERAGE(OFFSET(TECHNICALS!W81,-4,0,5,1)))</f>
        <v>242.52</v>
      </c>
      <c r="F81" s="110">
        <f>IF(OR(TECHNICALS!M81=0, ISBLANK(TECHNICALS!M81)), "", TECHNICALS!B81 / TECHNICALS!M81)</f>
        <v>1.004838355</v>
      </c>
      <c r="G81" s="111">
        <f>IF(COUNTA(OFFSET(TECHNICALS!AI81,-4,0,5,1))&lt;5, "", AVERAGE(OFFSET(TECHNICALS!AI81,-4,0,5,1)))</f>
        <v>0.1314810545</v>
      </c>
      <c r="H81" s="110">
        <f t="shared" ref="H81:M81" si="86">IF(OR(ISERROR(B81),B81=""), "", IF(ABS((B81-AVERAGE(B:B))/STDEV(B:B))&gt;10, AVERAGE(H$2:H81), (B81-AVERAGE(B:B))/STDEV(B:B)))</f>
        <v>1.315625268</v>
      </c>
      <c r="I81" s="110">
        <f t="shared" si="86"/>
        <v>0.5797640093</v>
      </c>
      <c r="J81" s="110">
        <f t="shared" si="86"/>
        <v>0.7378646409</v>
      </c>
      <c r="K81" s="110">
        <f t="shared" si="86"/>
        <v>-0.8290411632</v>
      </c>
      <c r="L81" s="110">
        <f t="shared" si="86"/>
        <v>0.4561069577</v>
      </c>
      <c r="M81" s="110">
        <f t="shared" si="86"/>
        <v>-0.2073461904</v>
      </c>
      <c r="N81" s="112">
        <f t="shared" si="3"/>
        <v>-1.267175739</v>
      </c>
      <c r="O81" s="113">
        <f t="shared" si="25"/>
        <v>-0.2</v>
      </c>
      <c r="P81" s="114">
        <f t="shared" si="5"/>
        <v>0.1</v>
      </c>
      <c r="Q81" s="115">
        <f t="shared" si="26"/>
        <v>-1.267175739</v>
      </c>
      <c r="R81" s="113" t="str">
        <f t="shared" si="6"/>
        <v>MONITOR</v>
      </c>
      <c r="S81" s="114">
        <v>1.01</v>
      </c>
      <c r="T81" s="116" t="s">
        <v>166</v>
      </c>
      <c r="U81" s="117" t="str">
        <f>IFERROR(__xludf.DUMMYFUNCTION(" IF (ROW()=MAX(FILTER(ROW(A81:A1134), A81:A1134&lt;&gt;"""")),Q81,"""")"),"")</f>
        <v/>
      </c>
      <c r="V81" s="117" t="str">
        <f>IFERROR(__xludf.DUMMYFUNCTION(" IF (ROW()=MAX(FILTER(ROW($A81:$A1134), $A81:$A1134&lt;&gt;"""")),S81,"""")"),"")</f>
        <v/>
      </c>
      <c r="W81" s="117" t="str">
        <f>IFERROR(__xludf.DUMMYFUNCTION(" IF (ROW()=MAX(FILTER(ROW($A81:$A1134), $A81:$A1134&lt;&gt;"""")),H81,"""")"),"")</f>
        <v/>
      </c>
      <c r="X81" s="117" t="str">
        <f>IFERROR(__xludf.DUMMYFUNCTION(" IF (ROW()=MAX(FILTER(ROW($A81:$A1134), $A81:$A1134&lt;&gt;"""")),I81,"""")"),"")</f>
        <v/>
      </c>
      <c r="Y81" s="117" t="str">
        <f>IFERROR(__xludf.DUMMYFUNCTION(" IF (ROW()=MAX(FILTER(ROW($A81:$A1134), $A81:$A1134&lt;&gt;"""")),J81,"""")"),"")</f>
        <v/>
      </c>
      <c r="Z81" s="117" t="str">
        <f>IFERROR(__xludf.DUMMYFUNCTION(" IF (ROW()=MAX(FILTER(ROW($A81:$A1134), $A81:$A1134&lt;&gt;"""")),K81,"""")"),"")</f>
        <v/>
      </c>
      <c r="AA81" s="117" t="str">
        <f>IFERROR(__xludf.DUMMYFUNCTION(" IF (ROW()=MAX(FILTER(ROW($A81:$A1134), $A81:$A1134&lt;&gt;"""")),L81,"""")"),"")</f>
        <v/>
      </c>
      <c r="AB81" s="117" t="str">
        <f>IFERROR(__xludf.DUMMYFUNCTION(" IF (ROW()=MAX(FILTER(ROW($A81:$A1134), $A81:$A1134&lt;&gt;"""")),M81,"""")"),"")</f>
        <v/>
      </c>
      <c r="AC81" s="118" t="str">
        <f>IFERROR(__xludf.DUMMYFUNCTION(" IF (ROW()=MAX(FILTER(ROW($A81:$A1134), $A81:$A1134&lt;&gt;"""")),R81,"""")"),"")</f>
        <v/>
      </c>
    </row>
    <row r="82">
      <c r="A82" s="94">
        <f t="array" ref="A82">INDEX(TECHNICALS!A:A, ROW())</f>
        <v>45687</v>
      </c>
      <c r="B82" s="54">
        <f>IF(COUNTA(OFFSET(TECHNICALS!AD82,-4,0,5,1))&lt;5, "", AVERAGE(OFFSET(TECHNICALS!AD82,-4,0,5,1)))</f>
        <v>73.13480125</v>
      </c>
      <c r="C82" s="95">
        <f>IF(COUNTA(OFFSET(TECHNICALS!S82,-4,0,5,1))&lt;5, "", AVERAGE(OFFSET(TECHNICALS!S82,-4,0,5,1)))</f>
        <v>452.7992824</v>
      </c>
      <c r="D82" s="96">
        <f>IF(COUNTA(OFFSET(TECHNICALS!AE82,-4,0,5,1))&lt;5, "", AVERAGE(OFFSET(TECHNICALS!AE82,-4,0,5,1)))</f>
        <v>70.18683997</v>
      </c>
      <c r="E82" s="96">
        <f>IF(COUNTA(OFFSET(TECHNICALS!W82,-4,0,5,1))&lt;5, "", AVERAGE(OFFSET(TECHNICALS!W82,-4,0,5,1)))</f>
        <v>225.2</v>
      </c>
      <c r="F82" s="97">
        <f>IF(OR(TECHNICALS!M82=0, ISBLANK(TECHNICALS!M82)), "", TECHNICALS!B82 / TECHNICALS!M82)</f>
        <v>0.9923094238</v>
      </c>
      <c r="G82" s="98">
        <f>IF(COUNTA(OFFSET(TECHNICALS!AI82,-4,0,5,1))&lt;5, "", AVERAGE(OFFSET(TECHNICALS!AI82,-4,0,5,1)))</f>
        <v>0.1500415041</v>
      </c>
      <c r="H82" s="97">
        <f t="shared" ref="H82:M82" si="87">IF(OR(ISERROR(B82),B82=""), "", IF(ABS((B82-AVERAGE(B:B))/STDEV(B:B))&gt;10, AVERAGE(H$2:H82), (B82-AVERAGE(B:B))/STDEV(B:B)))</f>
        <v>1.274330986</v>
      </c>
      <c r="I82" s="97">
        <f t="shared" si="87"/>
        <v>0.5359326555</v>
      </c>
      <c r="J82" s="97">
        <f t="shared" si="87"/>
        <v>0.5812601775</v>
      </c>
      <c r="K82" s="97">
        <f t="shared" si="87"/>
        <v>-1.034937428</v>
      </c>
      <c r="L82" s="97">
        <f t="shared" si="87"/>
        <v>-0.6686507249</v>
      </c>
      <c r="M82" s="97">
        <f t="shared" si="87"/>
        <v>-0.1872934138</v>
      </c>
      <c r="N82" s="99">
        <f t="shared" si="3"/>
        <v>-0.1398469967</v>
      </c>
      <c r="O82" s="100">
        <f t="shared" si="25"/>
        <v>0.2</v>
      </c>
      <c r="P82" s="101">
        <f t="shared" si="5"/>
        <v>0.1</v>
      </c>
      <c r="Q82" s="102">
        <f t="shared" si="26"/>
        <v>0.06015300328</v>
      </c>
      <c r="R82" s="100" t="str">
        <f t="shared" si="6"/>
        <v>MONITOR</v>
      </c>
      <c r="S82" s="101">
        <v>1.04</v>
      </c>
      <c r="T82" s="103" t="s">
        <v>167</v>
      </c>
      <c r="U82" s="104" t="str">
        <f>IFERROR(__xludf.DUMMYFUNCTION(" IF (ROW()=MAX(FILTER(ROW(A82:A1134), A82:A1134&lt;&gt;"""")),Q82,"""")"),"")</f>
        <v/>
      </c>
      <c r="V82" s="104" t="str">
        <f>IFERROR(__xludf.DUMMYFUNCTION(" IF (ROW()=MAX(FILTER(ROW($A82:$A1134), $A82:$A1134&lt;&gt;"""")),S82,"""")"),"")</f>
        <v/>
      </c>
      <c r="W82" s="104" t="str">
        <f>IFERROR(__xludf.DUMMYFUNCTION(" IF (ROW()=MAX(FILTER(ROW($A82:$A1134), $A82:$A1134&lt;&gt;"""")),H82,"""")"),"")</f>
        <v/>
      </c>
      <c r="X82" s="104" t="str">
        <f>IFERROR(__xludf.DUMMYFUNCTION(" IF (ROW()=MAX(FILTER(ROW($A82:$A1134), $A82:$A1134&lt;&gt;"""")),I82,"""")"),"")</f>
        <v/>
      </c>
      <c r="Y82" s="104" t="str">
        <f>IFERROR(__xludf.DUMMYFUNCTION(" IF (ROW()=MAX(FILTER(ROW($A82:$A1134), $A82:$A1134&lt;&gt;"""")),J82,"""")"),"")</f>
        <v/>
      </c>
      <c r="Z82" s="104" t="str">
        <f>IFERROR(__xludf.DUMMYFUNCTION(" IF (ROW()=MAX(FILTER(ROW($A82:$A1134), $A82:$A1134&lt;&gt;"""")),K82,"""")"),"")</f>
        <v/>
      </c>
      <c r="AA82" s="104" t="str">
        <f>IFERROR(__xludf.DUMMYFUNCTION(" IF (ROW()=MAX(FILTER(ROW($A82:$A1134), $A82:$A1134&lt;&gt;"""")),L82,"""")"),"")</f>
        <v/>
      </c>
      <c r="AB82" s="104" t="str">
        <f>IFERROR(__xludf.DUMMYFUNCTION(" IF (ROW()=MAX(FILTER(ROW($A82:$A1134), $A82:$A1134&lt;&gt;"""")),M82,"""")"),"")</f>
        <v/>
      </c>
      <c r="AC82" s="105" t="str">
        <f>IFERROR(__xludf.DUMMYFUNCTION(" IF (ROW()=MAX(FILTER(ROW($A82:$A1134), $A82:$A1134&lt;&gt;"""")),R82,"""")"),"")</f>
        <v/>
      </c>
    </row>
    <row r="83">
      <c r="A83" s="106">
        <f t="array" ref="A83">INDEX(TECHNICALS!A:A, ROW())</f>
        <v>45688</v>
      </c>
      <c r="B83" s="107">
        <f>IF(COUNTA(OFFSET(TECHNICALS!AD83,-4,0,5,1))&lt;5, "", AVERAGE(OFFSET(TECHNICALS!AD83,-4,0,5,1)))</f>
        <v>66.98834119</v>
      </c>
      <c r="C83" s="108">
        <f>IF(COUNTA(OFFSET(TECHNICALS!S83,-4,0,5,1))&lt;5, "", AVERAGE(OFFSET(TECHNICALS!S83,-4,0,5,1)))</f>
        <v>423.5971136</v>
      </c>
      <c r="D83" s="109">
        <f>IF(COUNTA(OFFSET(TECHNICALS!AE83,-4,0,5,1))&lt;5, "", AVERAGE(OFFSET(TECHNICALS!AE83,-4,0,5,1)))</f>
        <v>62.06054736</v>
      </c>
      <c r="E83" s="109">
        <f>IF(COUNTA(OFFSET(TECHNICALS!W83,-4,0,5,1))&lt;5, "", AVERAGE(OFFSET(TECHNICALS!W83,-4,0,5,1)))</f>
        <v>256.6933333</v>
      </c>
      <c r="F83" s="110">
        <f>IF(OR(TECHNICALS!M83=0, ISBLANK(TECHNICALS!M83)), "", TECHNICALS!B83 / TECHNICALS!M83)</f>
        <v>1.008467695</v>
      </c>
      <c r="G83" s="111">
        <f>IF(COUNTA(OFFSET(TECHNICALS!AI83,-4,0,5,1))&lt;5, "", AVERAGE(OFFSET(TECHNICALS!AI83,-4,0,5,1)))</f>
        <v>0.190828589</v>
      </c>
      <c r="H83" s="110">
        <f t="shared" ref="H83:M83" si="88">IF(OR(ISERROR(B83),B83=""), "", IF(ABS((B83-AVERAGE(B:B))/STDEV(B:B))&gt;10, AVERAGE(H$2:H83), (B83-AVERAGE(B:B))/STDEV(B:B)))</f>
        <v>0.9328099758</v>
      </c>
      <c r="I83" s="110">
        <f t="shared" si="88"/>
        <v>0.4762362214</v>
      </c>
      <c r="J83" s="110">
        <f t="shared" si="88"/>
        <v>0.3446155464</v>
      </c>
      <c r="K83" s="110">
        <f t="shared" si="88"/>
        <v>-0.6605517636</v>
      </c>
      <c r="L83" s="110">
        <f t="shared" si="88"/>
        <v>0.7819231199</v>
      </c>
      <c r="M83" s="110">
        <f t="shared" si="88"/>
        <v>-0.1432269003</v>
      </c>
      <c r="N83" s="112">
        <f t="shared" si="3"/>
        <v>-0.8783564424</v>
      </c>
      <c r="O83" s="113">
        <f t="shared" si="25"/>
        <v>-0.2</v>
      </c>
      <c r="P83" s="114">
        <f t="shared" si="5"/>
        <v>0.1</v>
      </c>
      <c r="Q83" s="115">
        <f t="shared" si="26"/>
        <v>-0.8783564424</v>
      </c>
      <c r="R83" s="113" t="str">
        <f t="shared" si="6"/>
        <v>MONITOR</v>
      </c>
      <c r="S83" s="114">
        <v>1.03</v>
      </c>
      <c r="T83" s="116" t="s">
        <v>168</v>
      </c>
      <c r="U83" s="117" t="str">
        <f>IFERROR(__xludf.DUMMYFUNCTION(" IF (ROW()=MAX(FILTER(ROW(A83:A1134), A83:A1134&lt;&gt;"""")),Q83,"""")"),"")</f>
        <v/>
      </c>
      <c r="V83" s="117" t="str">
        <f>IFERROR(__xludf.DUMMYFUNCTION(" IF (ROW()=MAX(FILTER(ROW($A83:$A1134), $A83:$A1134&lt;&gt;"""")),S83,"""")"),"")</f>
        <v/>
      </c>
      <c r="W83" s="117" t="str">
        <f>IFERROR(__xludf.DUMMYFUNCTION(" IF (ROW()=MAX(FILTER(ROW($A83:$A1134), $A83:$A1134&lt;&gt;"""")),H83,"""")"),"")</f>
        <v/>
      </c>
      <c r="X83" s="117" t="str">
        <f>IFERROR(__xludf.DUMMYFUNCTION(" IF (ROW()=MAX(FILTER(ROW($A83:$A1134), $A83:$A1134&lt;&gt;"""")),I83,"""")"),"")</f>
        <v/>
      </c>
      <c r="Y83" s="117" t="str">
        <f>IFERROR(__xludf.DUMMYFUNCTION(" IF (ROW()=MAX(FILTER(ROW($A83:$A1134), $A83:$A1134&lt;&gt;"""")),J83,"""")"),"")</f>
        <v/>
      </c>
      <c r="Z83" s="117" t="str">
        <f>IFERROR(__xludf.DUMMYFUNCTION(" IF (ROW()=MAX(FILTER(ROW($A83:$A1134), $A83:$A1134&lt;&gt;"""")),K83,"""")"),"")</f>
        <v/>
      </c>
      <c r="AA83" s="117" t="str">
        <f>IFERROR(__xludf.DUMMYFUNCTION(" IF (ROW()=MAX(FILTER(ROW($A83:$A1134), $A83:$A1134&lt;&gt;"""")),L83,"""")"),"")</f>
        <v/>
      </c>
      <c r="AB83" s="117" t="str">
        <f>IFERROR(__xludf.DUMMYFUNCTION(" IF (ROW()=MAX(FILTER(ROW($A83:$A1134), $A83:$A1134&lt;&gt;"""")),M83,"""")"),"")</f>
        <v/>
      </c>
      <c r="AC83" s="118" t="str">
        <f>IFERROR(__xludf.DUMMYFUNCTION(" IF (ROW()=MAX(FILTER(ROW($A83:$A1134), $A83:$A1134&lt;&gt;"""")),R83,"""")"),"")</f>
        <v/>
      </c>
    </row>
    <row r="84">
      <c r="A84" s="94">
        <f t="array" ref="A84">INDEX(TECHNICALS!A:A, ROW())</f>
        <v>45691</v>
      </c>
      <c r="B84" s="54">
        <f>IF(COUNTA(OFFSET(TECHNICALS!AD84,-4,0,5,1))&lt;5, "", AVERAGE(OFFSET(TECHNICALS!AD84,-4,0,5,1)))</f>
        <v>62.80388732</v>
      </c>
      <c r="C84" s="95">
        <f>IF(COUNTA(OFFSET(TECHNICALS!S84,-4,0,5,1))&lt;5, "", AVERAGE(OFFSET(TECHNICALS!S84,-4,0,5,1)))</f>
        <v>392.0455897</v>
      </c>
      <c r="D84" s="96">
        <f>IF(COUNTA(OFFSET(TECHNICALS!AE84,-4,0,5,1))&lt;5, "", AVERAGE(OFFSET(TECHNICALS!AE84,-4,0,5,1)))</f>
        <v>57.46532036</v>
      </c>
      <c r="E84" s="96">
        <f>IF(COUNTA(OFFSET(TECHNICALS!W84,-4,0,5,1))&lt;5, "", AVERAGE(OFFSET(TECHNICALS!W84,-4,0,5,1)))</f>
        <v>295.84</v>
      </c>
      <c r="F84" s="97">
        <f>IF(OR(TECHNICALS!M84=0, ISBLANK(TECHNICALS!M84)), "", TECHNICALS!B84 / TECHNICALS!M84)</f>
        <v>0.9993154592</v>
      </c>
      <c r="G84" s="98">
        <f>IF(COUNTA(OFFSET(TECHNICALS!AI84,-4,0,5,1))&lt;5, "", AVERAGE(OFFSET(TECHNICALS!AI84,-4,0,5,1)))</f>
        <v>0.2073134153</v>
      </c>
      <c r="H84" s="97">
        <f t="shared" ref="H84:M84" si="89">IF(OR(ISERROR(B84),B84=""), "", IF(ABS((B84-AVERAGE(B:B))/STDEV(B:B))&gt;10, AVERAGE(H$2:H84), (B84-AVERAGE(B:B))/STDEV(B:B)))</f>
        <v>0.7003055917</v>
      </c>
      <c r="I84" s="97">
        <f t="shared" si="89"/>
        <v>0.4117371262</v>
      </c>
      <c r="J84" s="97">
        <f t="shared" si="89"/>
        <v>0.2107985834</v>
      </c>
      <c r="K84" s="97">
        <f t="shared" si="89"/>
        <v>-0.1951849932</v>
      </c>
      <c r="L84" s="97">
        <f t="shared" si="89"/>
        <v>-0.03969905538</v>
      </c>
      <c r="M84" s="97">
        <f t="shared" si="89"/>
        <v>-0.1254166346</v>
      </c>
      <c r="N84" s="99">
        <f t="shared" si="3"/>
        <v>0.04222364233</v>
      </c>
      <c r="O84" s="100">
        <f t="shared" si="25"/>
        <v>0.2</v>
      </c>
      <c r="P84" s="101">
        <f t="shared" si="5"/>
        <v>-0.1</v>
      </c>
      <c r="Q84" s="102">
        <f t="shared" si="26"/>
        <v>0.04222364233</v>
      </c>
      <c r="R84" s="100" t="str">
        <f t="shared" si="6"/>
        <v>MONITOR</v>
      </c>
      <c r="S84" s="101">
        <v>0.99</v>
      </c>
      <c r="T84" s="103" t="s">
        <v>169</v>
      </c>
      <c r="U84" s="104" t="str">
        <f>IFERROR(__xludf.DUMMYFUNCTION(" IF (ROW()=MAX(FILTER(ROW(A84:A1134), A84:A1134&lt;&gt;"""")),Q84,"""")"),"")</f>
        <v/>
      </c>
      <c r="V84" s="104" t="str">
        <f>IFERROR(__xludf.DUMMYFUNCTION(" IF (ROW()=MAX(FILTER(ROW($A84:$A1134), $A84:$A1134&lt;&gt;"""")),S84,"""")"),"")</f>
        <v/>
      </c>
      <c r="W84" s="104" t="str">
        <f>IFERROR(__xludf.DUMMYFUNCTION(" IF (ROW()=MAX(FILTER(ROW($A84:$A1134), $A84:$A1134&lt;&gt;"""")),H84,"""")"),"")</f>
        <v/>
      </c>
      <c r="X84" s="104" t="str">
        <f>IFERROR(__xludf.DUMMYFUNCTION(" IF (ROW()=MAX(FILTER(ROW($A84:$A1134), $A84:$A1134&lt;&gt;"""")),I84,"""")"),"")</f>
        <v/>
      </c>
      <c r="Y84" s="104" t="str">
        <f>IFERROR(__xludf.DUMMYFUNCTION(" IF (ROW()=MAX(FILTER(ROW($A84:$A1134), $A84:$A1134&lt;&gt;"""")),J84,"""")"),"")</f>
        <v/>
      </c>
      <c r="Z84" s="104" t="str">
        <f>IFERROR(__xludf.DUMMYFUNCTION(" IF (ROW()=MAX(FILTER(ROW($A84:$A1134), $A84:$A1134&lt;&gt;"""")),K84,"""")"),"")</f>
        <v/>
      </c>
      <c r="AA84" s="104" t="str">
        <f>IFERROR(__xludf.DUMMYFUNCTION(" IF (ROW()=MAX(FILTER(ROW($A84:$A1134), $A84:$A1134&lt;&gt;"""")),L84,"""")"),"")</f>
        <v/>
      </c>
      <c r="AB84" s="104" t="str">
        <f>IFERROR(__xludf.DUMMYFUNCTION(" IF (ROW()=MAX(FILTER(ROW($A84:$A1134), $A84:$A1134&lt;&gt;"""")),M84,"""")"),"")</f>
        <v/>
      </c>
      <c r="AC84" s="105" t="str">
        <f>IFERROR(__xludf.DUMMYFUNCTION(" IF (ROW()=MAX(FILTER(ROW($A84:$A1134), $A84:$A1134&lt;&gt;"""")),R84,"""")"),"")</f>
        <v/>
      </c>
    </row>
    <row r="85">
      <c r="A85" s="106">
        <f t="array" ref="A85">INDEX(TECHNICALS!A:A, ROW())</f>
        <v>45692</v>
      </c>
      <c r="B85" s="107">
        <f>IF(COUNTA(OFFSET(TECHNICALS!AD85,-4,0,5,1))&lt;5, "", AVERAGE(OFFSET(TECHNICALS!AD85,-4,0,5,1)))</f>
        <v>59.12165506</v>
      </c>
      <c r="C85" s="108">
        <f>IF(COUNTA(OFFSET(TECHNICALS!S85,-4,0,5,1))&lt;5, "", AVERAGE(OFFSET(TECHNICALS!S85,-4,0,5,1)))</f>
        <v>358.1035628</v>
      </c>
      <c r="D85" s="109">
        <f>IF(COUNTA(OFFSET(TECHNICALS!AE85,-4,0,5,1))&lt;5, "", AVERAGE(OFFSET(TECHNICALS!AE85,-4,0,5,1)))</f>
        <v>51.87355252</v>
      </c>
      <c r="E85" s="109">
        <f>IF(COUNTA(OFFSET(TECHNICALS!W85,-4,0,5,1))&lt;5, "", AVERAGE(OFFSET(TECHNICALS!W85,-4,0,5,1)))</f>
        <v>322.2</v>
      </c>
      <c r="F85" s="110">
        <f>IF(OR(TECHNICALS!M85=0, ISBLANK(TECHNICALS!M85)), "", TECHNICALS!B85 / TECHNICALS!M85)</f>
        <v>1.000882613</v>
      </c>
      <c r="G85" s="111">
        <f>IF(COUNTA(OFFSET(TECHNICALS!AI85,-4,0,5,1))&lt;5, "", AVERAGE(OFFSET(TECHNICALS!AI85,-4,0,5,1)))</f>
        <v>0.2224583035</v>
      </c>
      <c r="H85" s="110">
        <f t="shared" ref="H85:M85" si="90">IF(OR(ISERROR(B85),B85=""), "", IF(ABS((B85-AVERAGE(B:B))/STDEV(B:B))&gt;10, AVERAGE(H$2:H85), (B85-AVERAGE(B:B))/STDEV(B:B)))</f>
        <v>0.4957065758</v>
      </c>
      <c r="I85" s="110">
        <f t="shared" si="90"/>
        <v>0.3423512534</v>
      </c>
      <c r="J85" s="110">
        <f t="shared" si="90"/>
        <v>0.04796149403</v>
      </c>
      <c r="K85" s="110">
        <f t="shared" si="90"/>
        <v>0.1181767593</v>
      </c>
      <c r="L85" s="110">
        <f t="shared" si="90"/>
        <v>0.1009887423</v>
      </c>
      <c r="M85" s="110">
        <f t="shared" si="90"/>
        <v>-0.1090540429</v>
      </c>
      <c r="N85" s="112">
        <f t="shared" si="3"/>
        <v>0.2004064763</v>
      </c>
      <c r="O85" s="113">
        <f t="shared" si="25"/>
        <v>0.2</v>
      </c>
      <c r="P85" s="114">
        <f t="shared" si="5"/>
        <v>0</v>
      </c>
      <c r="Q85" s="115">
        <f t="shared" si="26"/>
        <v>0.3004064763</v>
      </c>
      <c r="R85" s="113" t="str">
        <f t="shared" si="6"/>
        <v>MONITOR</v>
      </c>
      <c r="S85" s="114">
        <v>1.0</v>
      </c>
      <c r="T85" s="116" t="s">
        <v>170</v>
      </c>
      <c r="U85" s="117" t="str">
        <f>IFERROR(__xludf.DUMMYFUNCTION(" IF (ROW()=MAX(FILTER(ROW(A85:A1134), A85:A1134&lt;&gt;"""")),Q85,"""")"),"")</f>
        <v/>
      </c>
      <c r="V85" s="117" t="str">
        <f>IFERROR(__xludf.DUMMYFUNCTION(" IF (ROW()=MAX(FILTER(ROW($A85:$A1134), $A85:$A1134&lt;&gt;"""")),S85,"""")"),"")</f>
        <v/>
      </c>
      <c r="W85" s="117" t="str">
        <f>IFERROR(__xludf.DUMMYFUNCTION(" IF (ROW()=MAX(FILTER(ROW($A85:$A1134), $A85:$A1134&lt;&gt;"""")),H85,"""")"),"")</f>
        <v/>
      </c>
      <c r="X85" s="117" t="str">
        <f>IFERROR(__xludf.DUMMYFUNCTION(" IF (ROW()=MAX(FILTER(ROW($A85:$A1134), $A85:$A1134&lt;&gt;"""")),I85,"""")"),"")</f>
        <v/>
      </c>
      <c r="Y85" s="117" t="str">
        <f>IFERROR(__xludf.DUMMYFUNCTION(" IF (ROW()=MAX(FILTER(ROW($A85:$A1134), $A85:$A1134&lt;&gt;"""")),J85,"""")"),"")</f>
        <v/>
      </c>
      <c r="Z85" s="117" t="str">
        <f>IFERROR(__xludf.DUMMYFUNCTION(" IF (ROW()=MAX(FILTER(ROW($A85:$A1134), $A85:$A1134&lt;&gt;"""")),K85,"""")"),"")</f>
        <v/>
      </c>
      <c r="AA85" s="117" t="str">
        <f>IFERROR(__xludf.DUMMYFUNCTION(" IF (ROW()=MAX(FILTER(ROW($A85:$A1134), $A85:$A1134&lt;&gt;"""")),L85,"""")"),"")</f>
        <v/>
      </c>
      <c r="AB85" s="117" t="str">
        <f>IFERROR(__xludf.DUMMYFUNCTION(" IF (ROW()=MAX(FILTER(ROW($A85:$A1134), $A85:$A1134&lt;&gt;"""")),M85,"""")"),"")</f>
        <v/>
      </c>
      <c r="AC85" s="118" t="str">
        <f>IFERROR(__xludf.DUMMYFUNCTION(" IF (ROW()=MAX(FILTER(ROW($A85:$A1134), $A85:$A1134&lt;&gt;"""")),R85,"""")"),"")</f>
        <v/>
      </c>
    </row>
    <row r="86">
      <c r="A86" s="94">
        <f t="array" ref="A86">INDEX(TECHNICALS!A:A, ROW())</f>
        <v>45693</v>
      </c>
      <c r="B86" s="54">
        <f>IF(COUNTA(OFFSET(TECHNICALS!AD86,-4,0,5,1))&lt;5, "", AVERAGE(OFFSET(TECHNICALS!AD86,-4,0,5,1)))</f>
        <v>52.13159537</v>
      </c>
      <c r="C86" s="95">
        <f>IF(COUNTA(OFFSET(TECHNICALS!S86,-4,0,5,1))&lt;5, "", AVERAGE(OFFSET(TECHNICALS!S86,-4,0,5,1)))</f>
        <v>315.6874043</v>
      </c>
      <c r="D86" s="96">
        <f>IF(COUNTA(OFFSET(TECHNICALS!AE86,-4,0,5,1))&lt;5, "", AVERAGE(OFFSET(TECHNICALS!AE86,-4,0,5,1)))</f>
        <v>37.07026115</v>
      </c>
      <c r="E86" s="96">
        <f>IF(COUNTA(OFFSET(TECHNICALS!W86,-4,0,5,1))&lt;5, "", AVERAGE(OFFSET(TECHNICALS!W86,-4,0,5,1)))</f>
        <v>354.76</v>
      </c>
      <c r="F86" s="97">
        <f>IF(OR(TECHNICALS!M86=0, ISBLANK(TECHNICALS!M86)), "", TECHNICALS!B86 / TECHNICALS!M86)</f>
        <v>0.9882380616</v>
      </c>
      <c r="G86" s="98">
        <f>IF(COUNTA(OFFSET(TECHNICALS!AI86,-4,0,5,1))&lt;5, "", AVERAGE(OFFSET(TECHNICALS!AI86,-4,0,5,1)))</f>
        <v>0.2339525148</v>
      </c>
      <c r="H86" s="97">
        <f t="shared" ref="H86:M86" si="91">IF(OR(ISERROR(B86),B86=""), "", IF(ABS((B86-AVERAGE(B:B))/STDEV(B:B))&gt;10, AVERAGE(H$2:H86), (B86-AVERAGE(B:B))/STDEV(B:B)))</f>
        <v>0.1073119188</v>
      </c>
      <c r="I86" s="97">
        <f t="shared" si="91"/>
        <v>0.2556421659</v>
      </c>
      <c r="J86" s="97">
        <f t="shared" si="91"/>
        <v>-0.3831230844</v>
      </c>
      <c r="K86" s="97">
        <f t="shared" si="91"/>
        <v>0.5052427176</v>
      </c>
      <c r="L86" s="97">
        <f t="shared" si="91"/>
        <v>-1.03414845</v>
      </c>
      <c r="M86" s="97">
        <f t="shared" si="91"/>
        <v>-0.09663565557</v>
      </c>
      <c r="N86" s="99">
        <f t="shared" si="3"/>
        <v>1.846586594</v>
      </c>
      <c r="O86" s="100">
        <f t="shared" si="25"/>
        <v>0.2</v>
      </c>
      <c r="P86" s="101">
        <f t="shared" si="5"/>
        <v>0.1</v>
      </c>
      <c r="Q86" s="102">
        <f t="shared" si="26"/>
        <v>2.046586594</v>
      </c>
      <c r="R86" s="100" t="str">
        <f t="shared" si="6"/>
        <v>OPEN</v>
      </c>
      <c r="S86" s="101">
        <v>1.02</v>
      </c>
      <c r="T86" s="103" t="s">
        <v>171</v>
      </c>
      <c r="U86" s="104" t="str">
        <f>IFERROR(__xludf.DUMMYFUNCTION(" IF (ROW()=MAX(FILTER(ROW(A86:A1134), A86:A1134&lt;&gt;"""")),Q86,"""")"),"")</f>
        <v/>
      </c>
      <c r="V86" s="104" t="str">
        <f>IFERROR(__xludf.DUMMYFUNCTION(" IF (ROW()=MAX(FILTER(ROW($A86:$A1134), $A86:$A1134&lt;&gt;"""")),S86,"""")"),"")</f>
        <v/>
      </c>
      <c r="W86" s="104" t="str">
        <f>IFERROR(__xludf.DUMMYFUNCTION(" IF (ROW()=MAX(FILTER(ROW($A86:$A1134), $A86:$A1134&lt;&gt;"""")),H86,"""")"),"")</f>
        <v/>
      </c>
      <c r="X86" s="104" t="str">
        <f>IFERROR(__xludf.DUMMYFUNCTION(" IF (ROW()=MAX(FILTER(ROW($A86:$A1134), $A86:$A1134&lt;&gt;"""")),I86,"""")"),"")</f>
        <v/>
      </c>
      <c r="Y86" s="104" t="str">
        <f>IFERROR(__xludf.DUMMYFUNCTION(" IF (ROW()=MAX(FILTER(ROW($A86:$A1134), $A86:$A1134&lt;&gt;"""")),J86,"""")"),"")</f>
        <v/>
      </c>
      <c r="Z86" s="104" t="str">
        <f>IFERROR(__xludf.DUMMYFUNCTION(" IF (ROW()=MAX(FILTER(ROW($A86:$A1134), $A86:$A1134&lt;&gt;"""")),K86,"""")"),"")</f>
        <v/>
      </c>
      <c r="AA86" s="104" t="str">
        <f>IFERROR(__xludf.DUMMYFUNCTION(" IF (ROW()=MAX(FILTER(ROW($A86:$A1134), $A86:$A1134&lt;&gt;"""")),L86,"""")"),"")</f>
        <v/>
      </c>
      <c r="AB86" s="104" t="str">
        <f>IFERROR(__xludf.DUMMYFUNCTION(" IF (ROW()=MAX(FILTER(ROW($A86:$A1134), $A86:$A1134&lt;&gt;"""")),M86,"""")"),"")</f>
        <v/>
      </c>
      <c r="AC86" s="105" t="str">
        <f>IFERROR(__xludf.DUMMYFUNCTION(" IF (ROW()=MAX(FILTER(ROW($A86:$A1134), $A86:$A1134&lt;&gt;"""")),R86,"""")"),"")</f>
        <v/>
      </c>
    </row>
    <row r="87">
      <c r="A87" s="106">
        <f t="array" ref="A87">INDEX(TECHNICALS!A:A, ROW())</f>
        <v>45694</v>
      </c>
      <c r="B87" s="107">
        <f>IF(COUNTA(OFFSET(TECHNICALS!AD87,-4,0,5,1))&lt;5, "", AVERAGE(OFFSET(TECHNICALS!AD87,-4,0,5,1)))</f>
        <v>44.52770366</v>
      </c>
      <c r="C87" s="108">
        <f>IF(COUNTA(OFFSET(TECHNICALS!S87,-4,0,5,1))&lt;5, "", AVERAGE(OFFSET(TECHNICALS!S87,-4,0,5,1)))</f>
        <v>268.0407</v>
      </c>
      <c r="D87" s="109">
        <f>IF(COUNTA(OFFSET(TECHNICALS!AE87,-4,0,5,1))&lt;5, "", AVERAGE(OFFSET(TECHNICALS!AE87,-4,0,5,1)))</f>
        <v>22.4487491</v>
      </c>
      <c r="E87" s="109">
        <f>IF(COUNTA(OFFSET(TECHNICALS!W87,-4,0,5,1))&lt;5, "", AVERAGE(OFFSET(TECHNICALS!W87,-4,0,5,1)))</f>
        <v>397.7733333</v>
      </c>
      <c r="F87" s="110">
        <f>IF(OR(TECHNICALS!M87=0, ISBLANK(TECHNICALS!M87)), "", TECHNICALS!B87 / TECHNICALS!M87)</f>
        <v>0.9947445612</v>
      </c>
      <c r="G87" s="111">
        <f>IF(COUNTA(OFFSET(TECHNICALS!AI87,-4,0,5,1))&lt;5, "", AVERAGE(OFFSET(TECHNICALS!AI87,-4,0,5,1)))</f>
        <v>0.2292160467</v>
      </c>
      <c r="H87" s="110">
        <f t="shared" ref="H87:M87" si="92">IF(OR(ISERROR(B87),B87=""), "", IF(ABS((B87-AVERAGE(B:B))/STDEV(B:B))&gt;10, AVERAGE(H$2:H87), (B87-AVERAGE(B:B))/STDEV(B:B)))</f>
        <v>-0.3151896104</v>
      </c>
      <c r="I87" s="110">
        <f t="shared" si="92"/>
        <v>0.158240553</v>
      </c>
      <c r="J87" s="110">
        <f t="shared" si="92"/>
        <v>-0.8089140928</v>
      </c>
      <c r="K87" s="110">
        <f t="shared" si="92"/>
        <v>1.016575552</v>
      </c>
      <c r="L87" s="110">
        <f t="shared" si="92"/>
        <v>-0.4500415293</v>
      </c>
      <c r="M87" s="110">
        <f t="shared" si="92"/>
        <v>-0.1017529527</v>
      </c>
      <c r="N87" s="112">
        <f t="shared" si="3"/>
        <v>2.09400029</v>
      </c>
      <c r="O87" s="113">
        <f t="shared" si="25"/>
        <v>0.2</v>
      </c>
      <c r="P87" s="114">
        <f t="shared" si="5"/>
        <v>-0.1</v>
      </c>
      <c r="Q87" s="115">
        <f t="shared" si="26"/>
        <v>2.09400029</v>
      </c>
      <c r="R87" s="113" t="str">
        <f t="shared" si="6"/>
        <v>OPEN</v>
      </c>
      <c r="S87" s="114">
        <v>0.97</v>
      </c>
      <c r="T87" s="116" t="s">
        <v>172</v>
      </c>
      <c r="U87" s="117" t="str">
        <f>IFERROR(__xludf.DUMMYFUNCTION(" IF (ROW()=MAX(FILTER(ROW(A87:A1134), A87:A1134&lt;&gt;"""")),Q87,"""")"),"")</f>
        <v/>
      </c>
      <c r="V87" s="117" t="str">
        <f>IFERROR(__xludf.DUMMYFUNCTION(" IF (ROW()=MAX(FILTER(ROW($A87:$A1134), $A87:$A1134&lt;&gt;"""")),S87,"""")"),"")</f>
        <v/>
      </c>
      <c r="W87" s="117" t="str">
        <f>IFERROR(__xludf.DUMMYFUNCTION(" IF (ROW()=MAX(FILTER(ROW($A87:$A1134), $A87:$A1134&lt;&gt;"""")),H87,"""")"),"")</f>
        <v/>
      </c>
      <c r="X87" s="117" t="str">
        <f>IFERROR(__xludf.DUMMYFUNCTION(" IF (ROW()=MAX(FILTER(ROW($A87:$A1134), $A87:$A1134&lt;&gt;"""")),I87,"""")"),"")</f>
        <v/>
      </c>
      <c r="Y87" s="117" t="str">
        <f>IFERROR(__xludf.DUMMYFUNCTION(" IF (ROW()=MAX(FILTER(ROW($A87:$A1134), $A87:$A1134&lt;&gt;"""")),J87,"""")"),"")</f>
        <v/>
      </c>
      <c r="Z87" s="117" t="str">
        <f>IFERROR(__xludf.DUMMYFUNCTION(" IF (ROW()=MAX(FILTER(ROW($A87:$A1134), $A87:$A1134&lt;&gt;"""")),K87,"""")"),"")</f>
        <v/>
      </c>
      <c r="AA87" s="117" t="str">
        <f>IFERROR(__xludf.DUMMYFUNCTION(" IF (ROW()=MAX(FILTER(ROW($A87:$A1134), $A87:$A1134&lt;&gt;"""")),L87,"""")"),"")</f>
        <v/>
      </c>
      <c r="AB87" s="117" t="str">
        <f>IFERROR(__xludf.DUMMYFUNCTION(" IF (ROW()=MAX(FILTER(ROW($A87:$A1134), $A87:$A1134&lt;&gt;"""")),M87,"""")"),"")</f>
        <v/>
      </c>
      <c r="AC87" s="118" t="str">
        <f>IFERROR(__xludf.DUMMYFUNCTION(" IF (ROW()=MAX(FILTER(ROW($A87:$A1134), $A87:$A1134&lt;&gt;"""")),R87,"""")"),"")</f>
        <v/>
      </c>
    </row>
    <row r="88">
      <c r="A88" s="94">
        <f t="array" ref="A88">INDEX(TECHNICALS!A:A, ROW())</f>
        <v>45695</v>
      </c>
      <c r="B88" s="54">
        <f>IF(COUNTA(OFFSET(TECHNICALS!AD88,-4,0,5,1))&lt;5, "", AVERAGE(OFFSET(TECHNICALS!AD88,-4,0,5,1)))</f>
        <v>40.32635559</v>
      </c>
      <c r="C88" s="95">
        <f>IF(COUNTA(OFFSET(TECHNICALS!S88,-4,0,5,1))&lt;5, "", AVERAGE(OFFSET(TECHNICALS!S88,-4,0,5,1)))</f>
        <v>217.4771488</v>
      </c>
      <c r="D88" s="96">
        <f>IF(COUNTA(OFFSET(TECHNICALS!AE88,-4,0,5,1))&lt;5, "", AVERAGE(OFFSET(TECHNICALS!AE88,-4,0,5,1)))</f>
        <v>15.50943235</v>
      </c>
      <c r="E88" s="96">
        <f>IF(COUNTA(OFFSET(TECHNICALS!W88,-4,0,5,1))&lt;5, "", AVERAGE(OFFSET(TECHNICALS!W88,-4,0,5,1)))</f>
        <v>402.1733333</v>
      </c>
      <c r="F88" s="97">
        <f>IF(OR(TECHNICALS!M88=0, ISBLANK(TECHNICALS!M88)), "", TECHNICALS!B88 / TECHNICALS!M88)</f>
        <v>1.002031593</v>
      </c>
      <c r="G88" s="98">
        <f>IF(COUNTA(OFFSET(TECHNICALS!AI88,-4,0,5,1))&lt;5, "", AVERAGE(OFFSET(TECHNICALS!AI88,-4,0,5,1)))</f>
        <v>0.2107158439</v>
      </c>
      <c r="H88" s="97">
        <f t="shared" ref="H88:M88" si="93">IF(OR(ISERROR(B88),B88=""), "", IF(ABS((B88-AVERAGE(B:B))/STDEV(B:B))&gt;10, AVERAGE(H$2:H88), (B88-AVERAGE(B:B))/STDEV(B:B)))</f>
        <v>-0.5486327017</v>
      </c>
      <c r="I88" s="97">
        <f t="shared" si="93"/>
        <v>0.05487618567</v>
      </c>
      <c r="J88" s="97">
        <f t="shared" si="93"/>
        <v>-1.010992966</v>
      </c>
      <c r="K88" s="97">
        <f t="shared" si="93"/>
        <v>1.068881763</v>
      </c>
      <c r="L88" s="97">
        <f t="shared" si="93"/>
        <v>0.2041360085</v>
      </c>
      <c r="M88" s="97">
        <f t="shared" si="93"/>
        <v>-0.1217406385</v>
      </c>
      <c r="N88" s="99">
        <f t="shared" si="3"/>
        <v>1.930397617</v>
      </c>
      <c r="O88" s="100">
        <f t="shared" si="25"/>
        <v>-0.2</v>
      </c>
      <c r="P88" s="101">
        <f t="shared" si="5"/>
        <v>-0.1</v>
      </c>
      <c r="Q88" s="102">
        <f t="shared" si="26"/>
        <v>1.730397617</v>
      </c>
      <c r="R88" s="100" t="str">
        <f t="shared" si="6"/>
        <v>MONITOR</v>
      </c>
      <c r="S88" s="101">
        <v>0.96</v>
      </c>
      <c r="T88" s="103" t="s">
        <v>173</v>
      </c>
      <c r="U88" s="104" t="str">
        <f>IFERROR(__xludf.DUMMYFUNCTION(" IF (ROW()=MAX(FILTER(ROW(A88:A1134), A88:A1134&lt;&gt;"""")),Q88,"""")"),"")</f>
        <v/>
      </c>
      <c r="V88" s="104" t="str">
        <f>IFERROR(__xludf.DUMMYFUNCTION(" IF (ROW()=MAX(FILTER(ROW($A88:$A1134), $A88:$A1134&lt;&gt;"""")),S88,"""")"),"")</f>
        <v/>
      </c>
      <c r="W88" s="104" t="str">
        <f>IFERROR(__xludf.DUMMYFUNCTION(" IF (ROW()=MAX(FILTER(ROW($A88:$A1134), $A88:$A1134&lt;&gt;"""")),H88,"""")"),"")</f>
        <v/>
      </c>
      <c r="X88" s="104" t="str">
        <f>IFERROR(__xludf.DUMMYFUNCTION(" IF (ROW()=MAX(FILTER(ROW($A88:$A1134), $A88:$A1134&lt;&gt;"""")),I88,"""")"),"")</f>
        <v/>
      </c>
      <c r="Y88" s="104" t="str">
        <f>IFERROR(__xludf.DUMMYFUNCTION(" IF (ROW()=MAX(FILTER(ROW($A88:$A1134), $A88:$A1134&lt;&gt;"""")),J88,"""")"),"")</f>
        <v/>
      </c>
      <c r="Z88" s="104" t="str">
        <f>IFERROR(__xludf.DUMMYFUNCTION(" IF (ROW()=MAX(FILTER(ROW($A88:$A1134), $A88:$A1134&lt;&gt;"""")),K88,"""")"),"")</f>
        <v/>
      </c>
      <c r="AA88" s="104" t="str">
        <f>IFERROR(__xludf.DUMMYFUNCTION(" IF (ROW()=MAX(FILTER(ROW($A88:$A1134), $A88:$A1134&lt;&gt;"""")),L88,"""")"),"")</f>
        <v/>
      </c>
      <c r="AB88" s="104" t="str">
        <f>IFERROR(__xludf.DUMMYFUNCTION(" IF (ROW()=MAX(FILTER(ROW($A88:$A1134), $A88:$A1134&lt;&gt;"""")),M88,"""")"),"")</f>
        <v/>
      </c>
      <c r="AC88" s="105" t="str">
        <f>IFERROR(__xludf.DUMMYFUNCTION(" IF (ROW()=MAX(FILTER(ROW($A88:$A1134), $A88:$A1134&lt;&gt;"""")),R88,"""")"),"")</f>
        <v/>
      </c>
    </row>
    <row r="89">
      <c r="A89" s="106">
        <f t="array" ref="A89">INDEX(TECHNICALS!A:A, ROW())</f>
        <v>45698</v>
      </c>
      <c r="B89" s="107">
        <f>IF(COUNTA(OFFSET(TECHNICALS!AD89,-4,0,5,1))&lt;5, "", AVERAGE(OFFSET(TECHNICALS!AD89,-4,0,5,1)))</f>
        <v>33.22102721</v>
      </c>
      <c r="C89" s="108">
        <f>IF(COUNTA(OFFSET(TECHNICALS!S89,-4,0,5,1))&lt;5, "", AVERAGE(OFFSET(TECHNICALS!S89,-4,0,5,1)))</f>
        <v>161.9817494</v>
      </c>
      <c r="D89" s="109">
        <f>IF(COUNTA(OFFSET(TECHNICALS!AE89,-4,0,5,1))&lt;5, "", AVERAGE(OFFSET(TECHNICALS!AE89,-4,0,5,1)))</f>
        <v>8.431029346</v>
      </c>
      <c r="E89" s="109">
        <f>IF(COUNTA(OFFSET(TECHNICALS!W89,-4,0,5,1))&lt;5, "", AVERAGE(OFFSET(TECHNICALS!W89,-4,0,5,1)))</f>
        <v>411.7466667</v>
      </c>
      <c r="F89" s="110">
        <f>IF(OR(TECHNICALS!M89=0, ISBLANK(TECHNICALS!M89)), "", TECHNICALS!B89 / TECHNICALS!M89)</f>
        <v>0.9991168307</v>
      </c>
      <c r="G89" s="111">
        <f>IF(COUNTA(OFFSET(TECHNICALS!AI89,-4,0,5,1))&lt;5, "", AVERAGE(OFFSET(TECHNICALS!AI89,-4,0,5,1)))</f>
        <v>0.1980604174</v>
      </c>
      <c r="H89" s="110">
        <f t="shared" ref="H89:M89" si="94">IF(OR(ISERROR(B89),B89=""), "", IF(ABS((B89-AVERAGE(B:B))/STDEV(B:B))&gt;10, AVERAGE(H$2:H89), (B89-AVERAGE(B:B))/STDEV(B:B)))</f>
        <v>-0.9434321308</v>
      </c>
      <c r="I89" s="110">
        <f t="shared" si="94"/>
        <v>-0.05857009545</v>
      </c>
      <c r="J89" s="110">
        <f t="shared" si="94"/>
        <v>-1.21712215</v>
      </c>
      <c r="K89" s="110">
        <f t="shared" si="94"/>
        <v>1.182687396</v>
      </c>
      <c r="L89" s="110">
        <f t="shared" si="94"/>
        <v>-0.05753050169</v>
      </c>
      <c r="M89" s="110">
        <f t="shared" si="94"/>
        <v>-0.1354136069</v>
      </c>
      <c r="N89" s="112">
        <f t="shared" si="3"/>
        <v>2.634968204</v>
      </c>
      <c r="O89" s="113">
        <f t="shared" si="25"/>
        <v>0.2</v>
      </c>
      <c r="P89" s="114">
        <f t="shared" si="5"/>
        <v>0.1</v>
      </c>
      <c r="Q89" s="115">
        <f t="shared" si="26"/>
        <v>2.834968204</v>
      </c>
      <c r="R89" s="113" t="str">
        <f t="shared" si="6"/>
        <v>OPEN</v>
      </c>
      <c r="S89" s="114">
        <v>1.03</v>
      </c>
      <c r="T89" s="116" t="s">
        <v>174</v>
      </c>
      <c r="U89" s="117" t="str">
        <f>IFERROR(__xludf.DUMMYFUNCTION(" IF (ROW()=MAX(FILTER(ROW(A89:A1134), A89:A1134&lt;&gt;"""")),Q89,"""")"),"")</f>
        <v/>
      </c>
      <c r="V89" s="117" t="str">
        <f>IFERROR(__xludf.DUMMYFUNCTION(" IF (ROW()=MAX(FILTER(ROW($A89:$A1134), $A89:$A1134&lt;&gt;"""")),S89,"""")"),"")</f>
        <v/>
      </c>
      <c r="W89" s="117" t="str">
        <f>IFERROR(__xludf.DUMMYFUNCTION(" IF (ROW()=MAX(FILTER(ROW($A89:$A1134), $A89:$A1134&lt;&gt;"""")),H89,"""")"),"")</f>
        <v/>
      </c>
      <c r="X89" s="117" t="str">
        <f>IFERROR(__xludf.DUMMYFUNCTION(" IF (ROW()=MAX(FILTER(ROW($A89:$A1134), $A89:$A1134&lt;&gt;"""")),I89,"""")"),"")</f>
        <v/>
      </c>
      <c r="Y89" s="117" t="str">
        <f>IFERROR(__xludf.DUMMYFUNCTION(" IF (ROW()=MAX(FILTER(ROW($A89:$A1134), $A89:$A1134&lt;&gt;"""")),J89,"""")"),"")</f>
        <v/>
      </c>
      <c r="Z89" s="117" t="str">
        <f>IFERROR(__xludf.DUMMYFUNCTION(" IF (ROW()=MAX(FILTER(ROW($A89:$A1134), $A89:$A1134&lt;&gt;"""")),K89,"""")"),"")</f>
        <v/>
      </c>
      <c r="AA89" s="117" t="str">
        <f>IFERROR(__xludf.DUMMYFUNCTION(" IF (ROW()=MAX(FILTER(ROW($A89:$A1134), $A89:$A1134&lt;&gt;"""")),L89,"""")"),"")</f>
        <v/>
      </c>
      <c r="AB89" s="117" t="str">
        <f>IFERROR(__xludf.DUMMYFUNCTION(" IF (ROW()=MAX(FILTER(ROW($A89:$A1134), $A89:$A1134&lt;&gt;"""")),M89,"""")"),"")</f>
        <v/>
      </c>
      <c r="AC89" s="118" t="str">
        <f>IFERROR(__xludf.DUMMYFUNCTION(" IF (ROW()=MAX(FILTER(ROW($A89:$A1134), $A89:$A1134&lt;&gt;"""")),R89,"""")"),"")</f>
        <v/>
      </c>
    </row>
    <row r="90">
      <c r="A90" s="94">
        <f t="array" ref="A90">INDEX(TECHNICALS!A:A, ROW())</f>
        <v>45699</v>
      </c>
      <c r="B90" s="54">
        <f>IF(COUNTA(OFFSET(TECHNICALS!AD90,-4,0,5,1))&lt;5, "", AVERAGE(OFFSET(TECHNICALS!AD90,-4,0,5,1)))</f>
        <v>28.05766699</v>
      </c>
      <c r="C90" s="95">
        <f>IF(COUNTA(OFFSET(TECHNICALS!S90,-4,0,5,1))&lt;5, "", AVERAGE(OFFSET(TECHNICALS!S90,-4,0,5,1)))</f>
        <v>108.1687528</v>
      </c>
      <c r="D90" s="96">
        <f>IF(COUNTA(OFFSET(TECHNICALS!AE90,-4,0,5,1))&lt;5, "", AVERAGE(OFFSET(TECHNICALS!AE90,-4,0,5,1)))</f>
        <v>5.981906267</v>
      </c>
      <c r="E90" s="96">
        <f>IF(COUNTA(OFFSET(TECHNICALS!W90,-4,0,5,1))&lt;5, "", AVERAGE(OFFSET(TECHNICALS!W90,-4,0,5,1)))</f>
        <v>389.96</v>
      </c>
      <c r="F90" s="97">
        <f>IF(OR(TECHNICALS!M90=0, ISBLANK(TECHNICALS!M90)), "", TECHNICALS!B90 / TECHNICALS!M90)</f>
        <v>1.010023512</v>
      </c>
      <c r="G90" s="98">
        <f>IF(COUNTA(OFFSET(TECHNICALS!AI90,-4,0,5,1))&lt;5, "", AVERAGE(OFFSET(TECHNICALS!AI90,-4,0,5,1)))</f>
        <v>0.1788138899</v>
      </c>
      <c r="H90" s="97">
        <f t="shared" ref="H90:M90" si="95">IF(OR(ISERROR(B90),B90=""), "", IF(ABS((B90-AVERAGE(B:B))/STDEV(B:B))&gt;10, AVERAGE(H$2:H90), (B90-AVERAGE(B:B))/STDEV(B:B)))</f>
        <v>-1.230328325</v>
      </c>
      <c r="I90" s="97">
        <f t="shared" si="95"/>
        <v>-0.1685771305</v>
      </c>
      <c r="J90" s="97">
        <f t="shared" si="95"/>
        <v>-1.288442721</v>
      </c>
      <c r="K90" s="97">
        <f t="shared" si="95"/>
        <v>0.9236924022</v>
      </c>
      <c r="L90" s="97">
        <f t="shared" si="95"/>
        <v>0.9215932042</v>
      </c>
      <c r="M90" s="97">
        <f t="shared" si="95"/>
        <v>-0.1562076246</v>
      </c>
      <c r="N90" s="99">
        <f t="shared" si="3"/>
        <v>2.126865512</v>
      </c>
      <c r="O90" s="100">
        <f t="shared" si="25"/>
        <v>-0.2</v>
      </c>
      <c r="P90" s="101">
        <f t="shared" si="5"/>
        <v>0.1</v>
      </c>
      <c r="Q90" s="102">
        <f t="shared" si="26"/>
        <v>2.126865512</v>
      </c>
      <c r="R90" s="100" t="str">
        <f t="shared" si="6"/>
        <v>OPEN</v>
      </c>
      <c r="S90" s="101">
        <v>1.01</v>
      </c>
      <c r="T90" s="103" t="s">
        <v>175</v>
      </c>
      <c r="U90" s="104" t="str">
        <f>IFERROR(__xludf.DUMMYFUNCTION(" IF (ROW()=MAX(FILTER(ROW(A90:A1134), A90:A1134&lt;&gt;"""")),Q90,"""")"),"")</f>
        <v/>
      </c>
      <c r="V90" s="104" t="str">
        <f>IFERROR(__xludf.DUMMYFUNCTION(" IF (ROW()=MAX(FILTER(ROW($A90:$A1134), $A90:$A1134&lt;&gt;"""")),S90,"""")"),"")</f>
        <v/>
      </c>
      <c r="W90" s="104" t="str">
        <f>IFERROR(__xludf.DUMMYFUNCTION(" IF (ROW()=MAX(FILTER(ROW($A90:$A1134), $A90:$A1134&lt;&gt;"""")),H90,"""")"),"")</f>
        <v/>
      </c>
      <c r="X90" s="104" t="str">
        <f>IFERROR(__xludf.DUMMYFUNCTION(" IF (ROW()=MAX(FILTER(ROW($A90:$A1134), $A90:$A1134&lt;&gt;"""")),I90,"""")"),"")</f>
        <v/>
      </c>
      <c r="Y90" s="104" t="str">
        <f>IFERROR(__xludf.DUMMYFUNCTION(" IF (ROW()=MAX(FILTER(ROW($A90:$A1134), $A90:$A1134&lt;&gt;"""")),J90,"""")"),"")</f>
        <v/>
      </c>
      <c r="Z90" s="104" t="str">
        <f>IFERROR(__xludf.DUMMYFUNCTION(" IF (ROW()=MAX(FILTER(ROW($A90:$A1134), $A90:$A1134&lt;&gt;"""")),K90,"""")"),"")</f>
        <v/>
      </c>
      <c r="AA90" s="104" t="str">
        <f>IFERROR(__xludf.DUMMYFUNCTION(" IF (ROW()=MAX(FILTER(ROW($A90:$A1134), $A90:$A1134&lt;&gt;"""")),L90,"""")"),"")</f>
        <v/>
      </c>
      <c r="AB90" s="104" t="str">
        <f>IFERROR(__xludf.DUMMYFUNCTION(" IF (ROW()=MAX(FILTER(ROW($A90:$A1134), $A90:$A1134&lt;&gt;"""")),M90,"""")"),"")</f>
        <v/>
      </c>
      <c r="AC90" s="105" t="str">
        <f>IFERROR(__xludf.DUMMYFUNCTION(" IF (ROW()=MAX(FILTER(ROW($A90:$A1134), $A90:$A1134&lt;&gt;"""")),R90,"""")"),"")</f>
        <v/>
      </c>
    </row>
    <row r="91">
      <c r="A91" s="106">
        <f t="array" ref="A91">INDEX(TECHNICALS!A:A, ROW())</f>
        <v>45700</v>
      </c>
      <c r="B91" s="107">
        <f>IF(COUNTA(OFFSET(TECHNICALS!AD91,-4,0,5,1))&lt;5, "", AVERAGE(OFFSET(TECHNICALS!AD91,-4,0,5,1)))</f>
        <v>24.41911983</v>
      </c>
      <c r="C91" s="108">
        <f>IF(COUNTA(OFFSET(TECHNICALS!S91,-4,0,5,1))&lt;5, "", AVERAGE(OFFSET(TECHNICALS!S91,-4,0,5,1)))</f>
        <v>59.94069269</v>
      </c>
      <c r="D91" s="109">
        <f>IF(COUNTA(OFFSET(TECHNICALS!AE91,-4,0,5,1))&lt;5, "", AVERAGE(OFFSET(TECHNICALS!AE91,-4,0,5,1)))</f>
        <v>9.520324505</v>
      </c>
      <c r="E91" s="109">
        <f>IF(COUNTA(OFFSET(TECHNICALS!W91,-4,0,5,1))&lt;5, "", AVERAGE(OFFSET(TECHNICALS!W91,-4,0,5,1)))</f>
        <v>381.5066667</v>
      </c>
      <c r="F91" s="110">
        <f>IF(OR(TECHNICALS!M91=0, ISBLANK(TECHNICALS!M91)), "", TECHNICALS!B91 / TECHNICALS!M91)</f>
        <v>0.9967591073</v>
      </c>
      <c r="G91" s="111">
        <f>IF(COUNTA(OFFSET(TECHNICALS!AI91,-4,0,5,1))&lt;5, "", AVERAGE(OFFSET(TECHNICALS!AI91,-4,0,5,1)))</f>
        <v>0.167443693</v>
      </c>
      <c r="H91" s="110">
        <f t="shared" ref="H91:M91" si="96">IF(OR(ISERROR(B91),B91=""), "", IF(ABS((B91-AVERAGE(B:B))/STDEV(B:B))&gt;10, AVERAGE(H$2:H91), (B91-AVERAGE(B:B))/STDEV(B:B)))</f>
        <v>-1.432500028</v>
      </c>
      <c r="I91" s="110">
        <f t="shared" si="96"/>
        <v>-0.2671671781</v>
      </c>
      <c r="J91" s="110">
        <f t="shared" si="96"/>
        <v>-1.185400938</v>
      </c>
      <c r="K91" s="110">
        <f t="shared" si="96"/>
        <v>0.8232010765</v>
      </c>
      <c r="L91" s="110">
        <f t="shared" si="96"/>
        <v>-0.2691900143</v>
      </c>
      <c r="M91" s="110">
        <f t="shared" si="96"/>
        <v>-0.1684920262</v>
      </c>
      <c r="N91" s="112">
        <f t="shared" si="3"/>
        <v>3.11262774</v>
      </c>
      <c r="O91" s="113">
        <f t="shared" si="25"/>
        <v>0.2</v>
      </c>
      <c r="P91" s="114">
        <f t="shared" si="5"/>
        <v>-0.1</v>
      </c>
      <c r="Q91" s="115">
        <f t="shared" si="26"/>
        <v>3.11262774</v>
      </c>
      <c r="R91" s="113" t="str">
        <f t="shared" si="6"/>
        <v>OPEN</v>
      </c>
      <c r="S91" s="114">
        <v>0.98</v>
      </c>
      <c r="T91" s="116" t="s">
        <v>176</v>
      </c>
      <c r="U91" s="117" t="str">
        <f>IFERROR(__xludf.DUMMYFUNCTION(" IF (ROW()=MAX(FILTER(ROW(A91:A1134), A91:A1134&lt;&gt;"""")),Q91,"""")"),"")</f>
        <v/>
      </c>
      <c r="V91" s="117" t="str">
        <f>IFERROR(__xludf.DUMMYFUNCTION(" IF (ROW()=MAX(FILTER(ROW($A91:$A1134), $A91:$A1134&lt;&gt;"""")),S91,"""")"),"")</f>
        <v/>
      </c>
      <c r="W91" s="117" t="str">
        <f>IFERROR(__xludf.DUMMYFUNCTION(" IF (ROW()=MAX(FILTER(ROW($A91:$A1134), $A91:$A1134&lt;&gt;"""")),H91,"""")"),"")</f>
        <v/>
      </c>
      <c r="X91" s="117" t="str">
        <f>IFERROR(__xludf.DUMMYFUNCTION(" IF (ROW()=MAX(FILTER(ROW($A91:$A1134), $A91:$A1134&lt;&gt;"""")),I91,"""")"),"")</f>
        <v/>
      </c>
      <c r="Y91" s="117" t="str">
        <f>IFERROR(__xludf.DUMMYFUNCTION(" IF (ROW()=MAX(FILTER(ROW($A91:$A1134), $A91:$A1134&lt;&gt;"""")),J91,"""")"),"")</f>
        <v/>
      </c>
      <c r="Z91" s="117" t="str">
        <f>IFERROR(__xludf.DUMMYFUNCTION(" IF (ROW()=MAX(FILTER(ROW($A91:$A1134), $A91:$A1134&lt;&gt;"""")),K91,"""")"),"")</f>
        <v/>
      </c>
      <c r="AA91" s="117" t="str">
        <f>IFERROR(__xludf.DUMMYFUNCTION(" IF (ROW()=MAX(FILTER(ROW($A91:$A1134), $A91:$A1134&lt;&gt;"""")),L91,"""")"),"")</f>
        <v/>
      </c>
      <c r="AB91" s="117" t="str">
        <f>IFERROR(__xludf.DUMMYFUNCTION(" IF (ROW()=MAX(FILTER(ROW($A91:$A1134), $A91:$A1134&lt;&gt;"""")),M91,"""")"),"")</f>
        <v/>
      </c>
      <c r="AC91" s="118" t="str">
        <f>IFERROR(__xludf.DUMMYFUNCTION(" IF (ROW()=MAX(FILTER(ROW($A91:$A1134), $A91:$A1134&lt;&gt;"""")),R91,"""")"),"")</f>
        <v/>
      </c>
    </row>
    <row r="92">
      <c r="A92" s="94">
        <f t="array" ref="A92">INDEX(TECHNICALS!A:A, ROW())</f>
        <v>45701</v>
      </c>
      <c r="B92" s="54">
        <f>IF(COUNTA(OFFSET(TECHNICALS!AD92,-4,0,5,1))&lt;5, "", AVERAGE(OFFSET(TECHNICALS!AD92,-4,0,5,1)))</f>
        <v>24.43932628</v>
      </c>
      <c r="C92" s="95">
        <f>IF(COUNTA(OFFSET(TECHNICALS!S92,-4,0,5,1))&lt;5, "", AVERAGE(OFFSET(TECHNICALS!S92,-4,0,5,1)))</f>
        <v>23.6738001</v>
      </c>
      <c r="D92" s="96">
        <f>IF(COUNTA(OFFSET(TECHNICALS!AE92,-4,0,5,1))&lt;5, "", AVERAGE(OFFSET(TECHNICALS!AE92,-4,0,5,1)))</f>
        <v>20.49926734</v>
      </c>
      <c r="E92" s="96">
        <f>IF(COUNTA(OFFSET(TECHNICALS!W92,-4,0,5,1))&lt;5, "", AVERAGE(OFFSET(TECHNICALS!W92,-4,0,5,1)))</f>
        <v>347.84</v>
      </c>
      <c r="F92" s="97">
        <f>IF(OR(TECHNICALS!M92=0, ISBLANK(TECHNICALS!M92)), "", TECHNICALS!B92 / TECHNICALS!M92)</f>
        <v>1.005140868</v>
      </c>
      <c r="G92" s="98">
        <f>IF(COUNTA(OFFSET(TECHNICALS!AI92,-4,0,5,1))&lt;5, "", AVERAGE(OFFSET(TECHNICALS!AI92,-4,0,5,1)))</f>
        <v>0.1936126045</v>
      </c>
      <c r="H92" s="97">
        <f t="shared" ref="H92:M92" si="97">IF(OR(ISERROR(B92),B92=""), "", IF(ABS((B92-AVERAGE(B:B))/STDEV(B:B))&gt;10, AVERAGE(H$2:H92), (B92-AVERAGE(B:B))/STDEV(B:B)))</f>
        <v>-1.43137728</v>
      </c>
      <c r="I92" s="97">
        <f t="shared" si="97"/>
        <v>-0.3413056497</v>
      </c>
      <c r="J92" s="97">
        <f t="shared" si="97"/>
        <v>-0.8656846784</v>
      </c>
      <c r="K92" s="97">
        <f t="shared" si="97"/>
        <v>0.4229793137</v>
      </c>
      <c r="L92" s="97">
        <f t="shared" si="97"/>
        <v>0.4832644001</v>
      </c>
      <c r="M92" s="97">
        <f t="shared" si="97"/>
        <v>-0.14021904</v>
      </c>
      <c r="N92" s="99">
        <f t="shared" si="3"/>
        <v>2.116851878</v>
      </c>
      <c r="O92" s="100">
        <f t="shared" si="25"/>
        <v>-0.2</v>
      </c>
      <c r="P92" s="101">
        <f t="shared" si="5"/>
        <v>-0.1</v>
      </c>
      <c r="Q92" s="102">
        <f t="shared" si="26"/>
        <v>1.916851878</v>
      </c>
      <c r="R92" s="100" t="str">
        <f t="shared" si="6"/>
        <v>MONITOR</v>
      </c>
      <c r="S92" s="101">
        <v>0.99</v>
      </c>
      <c r="T92" s="103" t="s">
        <v>177</v>
      </c>
      <c r="U92" s="104" t="str">
        <f>IFERROR(__xludf.DUMMYFUNCTION(" IF (ROW()=MAX(FILTER(ROW(A92:A1134), A92:A1134&lt;&gt;"""")),Q92,"""")"),"")</f>
        <v/>
      </c>
      <c r="V92" s="104" t="str">
        <f>IFERROR(__xludf.DUMMYFUNCTION(" IF (ROW()=MAX(FILTER(ROW($A92:$A1134), $A92:$A1134&lt;&gt;"""")),S92,"""")"),"")</f>
        <v/>
      </c>
      <c r="W92" s="104" t="str">
        <f>IFERROR(__xludf.DUMMYFUNCTION(" IF (ROW()=MAX(FILTER(ROW($A92:$A1134), $A92:$A1134&lt;&gt;"""")),H92,"""")"),"")</f>
        <v/>
      </c>
      <c r="X92" s="104" t="str">
        <f>IFERROR(__xludf.DUMMYFUNCTION(" IF (ROW()=MAX(FILTER(ROW($A92:$A1134), $A92:$A1134&lt;&gt;"""")),I92,"""")"),"")</f>
        <v/>
      </c>
      <c r="Y92" s="104" t="str">
        <f>IFERROR(__xludf.DUMMYFUNCTION(" IF (ROW()=MAX(FILTER(ROW($A92:$A1134), $A92:$A1134&lt;&gt;"""")),J92,"""")"),"")</f>
        <v/>
      </c>
      <c r="Z92" s="104" t="str">
        <f>IFERROR(__xludf.DUMMYFUNCTION(" IF (ROW()=MAX(FILTER(ROW($A92:$A1134), $A92:$A1134&lt;&gt;"""")),K92,"""")"),"")</f>
        <v/>
      </c>
      <c r="AA92" s="104" t="str">
        <f>IFERROR(__xludf.DUMMYFUNCTION(" IF (ROW()=MAX(FILTER(ROW($A92:$A1134), $A92:$A1134&lt;&gt;"""")),L92,"""")"),"")</f>
        <v/>
      </c>
      <c r="AB92" s="104" t="str">
        <f>IFERROR(__xludf.DUMMYFUNCTION(" IF (ROW()=MAX(FILTER(ROW($A92:$A1134), $A92:$A1134&lt;&gt;"""")),M92,"""")"),"")</f>
        <v/>
      </c>
      <c r="AC92" s="105" t="str">
        <f>IFERROR(__xludf.DUMMYFUNCTION(" IF (ROW()=MAX(FILTER(ROW($A92:$A1134), $A92:$A1134&lt;&gt;"""")),R92,"""")"),"")</f>
        <v/>
      </c>
    </row>
    <row r="93">
      <c r="A93" s="106">
        <f t="array" ref="A93">INDEX(TECHNICALS!A:A, ROW())</f>
        <v>45702</v>
      </c>
      <c r="B93" s="107">
        <f>IF(COUNTA(OFFSET(TECHNICALS!AD93,-4,0,5,1))&lt;5, "", AVERAGE(OFFSET(TECHNICALS!AD93,-4,0,5,1)))</f>
        <v>24.63578465</v>
      </c>
      <c r="C93" s="108">
        <f>IF(COUNTA(OFFSET(TECHNICALS!S93,-4,0,5,1))&lt;5, "", AVERAGE(OFFSET(TECHNICALS!S93,-4,0,5,1)))</f>
        <v>-3.686002347</v>
      </c>
      <c r="D93" s="109">
        <f>IF(COUNTA(OFFSET(TECHNICALS!AE93,-4,0,5,1))&lt;5, "", AVERAGE(OFFSET(TECHNICALS!AE93,-4,0,5,1)))</f>
        <v>24.94301532</v>
      </c>
      <c r="E93" s="109">
        <f>IF(COUNTA(OFFSET(TECHNICALS!W93,-4,0,5,1))&lt;5, "", AVERAGE(OFFSET(TECHNICALS!W93,-4,0,5,1)))</f>
        <v>302.8533333</v>
      </c>
      <c r="F93" s="110">
        <f>IF(OR(TECHNICALS!M93=0, ISBLANK(TECHNICALS!M93)), "", TECHNICALS!B93 / TECHNICALS!M93)</f>
        <v>0.9901058351</v>
      </c>
      <c r="G93" s="111">
        <f>IF(COUNTA(OFFSET(TECHNICALS!AI93,-4,0,5,1))&lt;5, "", AVERAGE(OFFSET(TECHNICALS!AI93,-4,0,5,1)))</f>
        <v>0.1728079183</v>
      </c>
      <c r="H93" s="110">
        <f t="shared" ref="H93:M93" si="98">IF(OR(ISERROR(B93),B93=""), "", IF(ABS((B93-AVERAGE(B:B))/STDEV(B:B))&gt;10, AVERAGE(H$2:H93), (B93-AVERAGE(B:B))/STDEV(B:B)))</f>
        <v>-1.420461296</v>
      </c>
      <c r="I93" s="110">
        <f t="shared" si="98"/>
        <v>-0.3972358326</v>
      </c>
      <c r="J93" s="110">
        <f t="shared" si="98"/>
        <v>-0.7362789148</v>
      </c>
      <c r="K93" s="110">
        <f t="shared" si="98"/>
        <v>-0.1118120636</v>
      </c>
      <c r="L93" s="110">
        <f t="shared" si="98"/>
        <v>-0.8664731266</v>
      </c>
      <c r="M93" s="110">
        <f t="shared" si="98"/>
        <v>-0.1626964978</v>
      </c>
      <c r="N93" s="112">
        <f t="shared" si="3"/>
        <v>3.108011877</v>
      </c>
      <c r="O93" s="113">
        <f t="shared" si="25"/>
        <v>0.2</v>
      </c>
      <c r="P93" s="114">
        <f t="shared" si="5"/>
        <v>0</v>
      </c>
      <c r="Q93" s="115">
        <f t="shared" si="26"/>
        <v>3.208011877</v>
      </c>
      <c r="R93" s="113" t="str">
        <f t="shared" si="6"/>
        <v>OPEN</v>
      </c>
      <c r="S93" s="114">
        <v>1.0</v>
      </c>
      <c r="T93" s="116" t="s">
        <v>178</v>
      </c>
      <c r="U93" s="117" t="str">
        <f>IFERROR(__xludf.DUMMYFUNCTION(" IF (ROW()=MAX(FILTER(ROW(A93:A1134), A93:A1134&lt;&gt;"""")),Q93,"""")"),"")</f>
        <v/>
      </c>
      <c r="V93" s="117" t="str">
        <f>IFERROR(__xludf.DUMMYFUNCTION(" IF (ROW()=MAX(FILTER(ROW($A93:$A1134), $A93:$A1134&lt;&gt;"""")),S93,"""")"),"")</f>
        <v/>
      </c>
      <c r="W93" s="117" t="str">
        <f>IFERROR(__xludf.DUMMYFUNCTION(" IF (ROW()=MAX(FILTER(ROW($A93:$A1134), $A93:$A1134&lt;&gt;"""")),H93,"""")"),"")</f>
        <v/>
      </c>
      <c r="X93" s="117" t="str">
        <f>IFERROR(__xludf.DUMMYFUNCTION(" IF (ROW()=MAX(FILTER(ROW($A93:$A1134), $A93:$A1134&lt;&gt;"""")),I93,"""")"),"")</f>
        <v/>
      </c>
      <c r="Y93" s="117" t="str">
        <f>IFERROR(__xludf.DUMMYFUNCTION(" IF (ROW()=MAX(FILTER(ROW($A93:$A1134), $A93:$A1134&lt;&gt;"""")),J93,"""")"),"")</f>
        <v/>
      </c>
      <c r="Z93" s="117" t="str">
        <f>IFERROR(__xludf.DUMMYFUNCTION(" IF (ROW()=MAX(FILTER(ROW($A93:$A1134), $A93:$A1134&lt;&gt;"""")),K93,"""")"),"")</f>
        <v/>
      </c>
      <c r="AA93" s="117" t="str">
        <f>IFERROR(__xludf.DUMMYFUNCTION(" IF (ROW()=MAX(FILTER(ROW($A93:$A1134), $A93:$A1134&lt;&gt;"""")),L93,"""")"),"")</f>
        <v/>
      </c>
      <c r="AB93" s="117" t="str">
        <f>IFERROR(__xludf.DUMMYFUNCTION(" IF (ROW()=MAX(FILTER(ROW($A93:$A1134), $A93:$A1134&lt;&gt;"""")),M93,"""")"),"")</f>
        <v/>
      </c>
      <c r="AC93" s="118" t="str">
        <f>IFERROR(__xludf.DUMMYFUNCTION(" IF (ROW()=MAX(FILTER(ROW($A93:$A1134), $A93:$A1134&lt;&gt;"""")),R93,"""")"),"")</f>
        <v/>
      </c>
    </row>
    <row r="94">
      <c r="A94" s="94">
        <f t="array" ref="A94">INDEX(TECHNICALS!A:A, ROW())</f>
        <v>45705</v>
      </c>
      <c r="B94" s="54">
        <f>IF(COUNTA(OFFSET(TECHNICALS!AD94,-4,0,5,1))&lt;5, "", AVERAGE(OFFSET(TECHNICALS!AD94,-4,0,5,1)))</f>
        <v>27.44337526</v>
      </c>
      <c r="C94" s="95">
        <f>IF(COUNTA(OFFSET(TECHNICALS!S94,-4,0,5,1))&lt;5, "", AVERAGE(OFFSET(TECHNICALS!S94,-4,0,5,1)))</f>
        <v>-21.15495296</v>
      </c>
      <c r="D94" s="96">
        <f>IF(COUNTA(OFFSET(TECHNICALS!AE94,-4,0,5,1))&lt;5, "", AVERAGE(OFFSET(TECHNICALS!AE94,-4,0,5,1)))</f>
        <v>28.80648267</v>
      </c>
      <c r="E94" s="96">
        <f>IF(COUNTA(OFFSET(TECHNICALS!W94,-4,0,5,1))&lt;5, "", AVERAGE(OFFSET(TECHNICALS!W94,-4,0,5,1)))</f>
        <v>250.4133333</v>
      </c>
      <c r="F94" s="97">
        <f>IF(OR(TECHNICALS!M94=0, ISBLANK(TECHNICALS!M94)), "", TECHNICALS!B94 / TECHNICALS!M94)</f>
        <v>1.000449273</v>
      </c>
      <c r="G94" s="98">
        <f>IF(COUNTA(OFFSET(TECHNICALS!AI94,-4,0,5,1))&lt;5, "", AVERAGE(OFFSET(TECHNICALS!AI94,-4,0,5,1)))</f>
        <v>0.1563291489</v>
      </c>
      <c r="H94" s="97">
        <f t="shared" ref="H94:M94" si="99">IF(OR(ISERROR(B94),B94=""), "", IF(ABS((B94-AVERAGE(B:B))/STDEV(B:B))&gt;10, AVERAGE(H$2:H94), (B94-AVERAGE(B:B))/STDEV(B:B)))</f>
        <v>-1.264460741</v>
      </c>
      <c r="I94" s="97">
        <f t="shared" si="99"/>
        <v>-0.4329466754</v>
      </c>
      <c r="J94" s="97">
        <f t="shared" si="99"/>
        <v>-0.6237714221</v>
      </c>
      <c r="K94" s="97">
        <f t="shared" si="99"/>
        <v>-0.7352069915</v>
      </c>
      <c r="L94" s="97">
        <f t="shared" si="99"/>
        <v>0.06208662311</v>
      </c>
      <c r="M94" s="97">
        <f t="shared" si="99"/>
        <v>-0.1805002196</v>
      </c>
      <c r="N94" s="99">
        <f t="shared" si="3"/>
        <v>2.153176817</v>
      </c>
      <c r="O94" s="100">
        <f t="shared" si="25"/>
        <v>-0.2</v>
      </c>
      <c r="P94" s="101">
        <f t="shared" si="5"/>
        <v>-0.1</v>
      </c>
      <c r="Q94" s="102">
        <f t="shared" si="26"/>
        <v>1.953176817</v>
      </c>
      <c r="R94" s="100" t="str">
        <f t="shared" si="6"/>
        <v>MONITOR</v>
      </c>
      <c r="S94" s="101">
        <v>0.97</v>
      </c>
      <c r="T94" s="103" t="s">
        <v>179</v>
      </c>
      <c r="U94" s="104" t="str">
        <f>IFERROR(__xludf.DUMMYFUNCTION(" IF (ROW()=MAX(FILTER(ROW(A94:A1134), A94:A1134&lt;&gt;"""")),Q94,"""")"),"")</f>
        <v/>
      </c>
      <c r="V94" s="104" t="str">
        <f>IFERROR(__xludf.DUMMYFUNCTION(" IF (ROW()=MAX(FILTER(ROW($A94:$A1134), $A94:$A1134&lt;&gt;"""")),S94,"""")"),"")</f>
        <v/>
      </c>
      <c r="W94" s="104" t="str">
        <f>IFERROR(__xludf.DUMMYFUNCTION(" IF (ROW()=MAX(FILTER(ROW($A94:$A1134), $A94:$A1134&lt;&gt;"""")),H94,"""")"),"")</f>
        <v/>
      </c>
      <c r="X94" s="104" t="str">
        <f>IFERROR(__xludf.DUMMYFUNCTION(" IF (ROW()=MAX(FILTER(ROW($A94:$A1134), $A94:$A1134&lt;&gt;"""")),I94,"""")"),"")</f>
        <v/>
      </c>
      <c r="Y94" s="104" t="str">
        <f>IFERROR(__xludf.DUMMYFUNCTION(" IF (ROW()=MAX(FILTER(ROW($A94:$A1134), $A94:$A1134&lt;&gt;"""")),J94,"""")"),"")</f>
        <v/>
      </c>
      <c r="Z94" s="104" t="str">
        <f>IFERROR(__xludf.DUMMYFUNCTION(" IF (ROW()=MAX(FILTER(ROW($A94:$A1134), $A94:$A1134&lt;&gt;"""")),K94,"""")"),"")</f>
        <v/>
      </c>
      <c r="AA94" s="104" t="str">
        <f>IFERROR(__xludf.DUMMYFUNCTION(" IF (ROW()=MAX(FILTER(ROW($A94:$A1134), $A94:$A1134&lt;&gt;"""")),L94,"""")"),"")</f>
        <v/>
      </c>
      <c r="AB94" s="104" t="str">
        <f>IFERROR(__xludf.DUMMYFUNCTION(" IF (ROW()=MAX(FILTER(ROW($A94:$A1134), $A94:$A1134&lt;&gt;"""")),M94,"""")"),"")</f>
        <v/>
      </c>
      <c r="AC94" s="105" t="str">
        <f>IFERROR(__xludf.DUMMYFUNCTION(" IF (ROW()=MAX(FILTER(ROW($A94:$A1134), $A94:$A1134&lt;&gt;"""")),R94,"""")"),"")</f>
        <v/>
      </c>
    </row>
    <row r="95">
      <c r="A95" s="106">
        <f t="array" ref="A95">INDEX(TECHNICALS!A:A, ROW())</f>
        <v>45706</v>
      </c>
      <c r="B95" s="107">
        <f>IF(COUNTA(OFFSET(TECHNICALS!AD95,-4,0,5,1))&lt;5, "", AVERAGE(OFFSET(TECHNICALS!AD95,-4,0,5,1)))</f>
        <v>27.81412383</v>
      </c>
      <c r="C95" s="108">
        <f>IF(COUNTA(OFFSET(TECHNICALS!S95,-4,0,5,1))&lt;5, "", AVERAGE(OFFSET(TECHNICALS!S95,-4,0,5,1)))</f>
        <v>-34.47273531</v>
      </c>
      <c r="D95" s="109">
        <f>IF(COUNTA(OFFSET(TECHNICALS!AE95,-4,0,5,1))&lt;5, "", AVERAGE(OFFSET(TECHNICALS!AE95,-4,0,5,1)))</f>
        <v>29.2386662</v>
      </c>
      <c r="E95" s="109">
        <f>IF(COUNTA(OFFSET(TECHNICALS!W95,-4,0,5,1))&lt;5, "", AVERAGE(OFFSET(TECHNICALS!W95,-4,0,5,1)))</f>
        <v>225.9733333</v>
      </c>
      <c r="F95" s="110">
        <f>IF(OR(TECHNICALS!M95=0, ISBLANK(TECHNICALS!M95)), "", TECHNICALS!B95 / TECHNICALS!M95)</f>
        <v>1.000734934</v>
      </c>
      <c r="G95" s="111">
        <f>IF(COUNTA(OFFSET(TECHNICALS!AI95,-4,0,5,1))&lt;5, "", AVERAGE(OFFSET(TECHNICALS!AI95,-4,0,5,1)))</f>
        <v>0.1589015462</v>
      </c>
      <c r="H95" s="110">
        <f t="shared" ref="H95:M95" si="100">IF(OR(ISERROR(B95),B95=""), "", IF(ABS((B95-AVERAGE(B:B))/STDEV(B:B))&gt;10, AVERAGE(H$2:H95), (B95-AVERAGE(B:B))/STDEV(B:B)))</f>
        <v>-1.243860521</v>
      </c>
      <c r="I95" s="110">
        <f t="shared" si="100"/>
        <v>-0.4601715066</v>
      </c>
      <c r="J95" s="110">
        <f t="shared" si="100"/>
        <v>-0.6111858662</v>
      </c>
      <c r="K95" s="110">
        <f t="shared" si="100"/>
        <v>-1.025744216</v>
      </c>
      <c r="L95" s="110">
        <f t="shared" si="100"/>
        <v>0.08773120871</v>
      </c>
      <c r="M95" s="110">
        <f t="shared" si="100"/>
        <v>-0.1777209924</v>
      </c>
      <c r="N95" s="112">
        <f t="shared" si="3"/>
        <v>2.118448567</v>
      </c>
      <c r="O95" s="113">
        <f t="shared" si="25"/>
        <v>-0.2</v>
      </c>
      <c r="P95" s="114">
        <f t="shared" si="5"/>
        <v>0.1</v>
      </c>
      <c r="Q95" s="115">
        <f t="shared" si="26"/>
        <v>2.118448567</v>
      </c>
      <c r="R95" s="113" t="str">
        <f t="shared" si="6"/>
        <v>OPEN</v>
      </c>
      <c r="S95" s="114">
        <v>1.04</v>
      </c>
      <c r="T95" s="116" t="s">
        <v>180</v>
      </c>
      <c r="U95" s="117" t="str">
        <f>IFERROR(__xludf.DUMMYFUNCTION(" IF (ROW()=MAX(FILTER(ROW(A95:A1134), A95:A1134&lt;&gt;"""")),Q95,"""")"),"")</f>
        <v/>
      </c>
      <c r="V95" s="117" t="str">
        <f>IFERROR(__xludf.DUMMYFUNCTION(" IF (ROW()=MAX(FILTER(ROW($A95:$A1134), $A95:$A1134&lt;&gt;"""")),S95,"""")"),"")</f>
        <v/>
      </c>
      <c r="W95" s="117" t="str">
        <f>IFERROR(__xludf.DUMMYFUNCTION(" IF (ROW()=MAX(FILTER(ROW($A95:$A1134), $A95:$A1134&lt;&gt;"""")),H95,"""")"),"")</f>
        <v/>
      </c>
      <c r="X95" s="117" t="str">
        <f>IFERROR(__xludf.DUMMYFUNCTION(" IF (ROW()=MAX(FILTER(ROW($A95:$A1134), $A95:$A1134&lt;&gt;"""")),I95,"""")"),"")</f>
        <v/>
      </c>
      <c r="Y95" s="117" t="str">
        <f>IFERROR(__xludf.DUMMYFUNCTION(" IF (ROW()=MAX(FILTER(ROW($A95:$A1134), $A95:$A1134&lt;&gt;"""")),J95,"""")"),"")</f>
        <v/>
      </c>
      <c r="Z95" s="117" t="str">
        <f>IFERROR(__xludf.DUMMYFUNCTION(" IF (ROW()=MAX(FILTER(ROW($A95:$A1134), $A95:$A1134&lt;&gt;"""")),K95,"""")"),"")</f>
        <v/>
      </c>
      <c r="AA95" s="117" t="str">
        <f>IFERROR(__xludf.DUMMYFUNCTION(" IF (ROW()=MAX(FILTER(ROW($A95:$A1134), $A95:$A1134&lt;&gt;"""")),L95,"""")"),"")</f>
        <v/>
      </c>
      <c r="AB95" s="117" t="str">
        <f>IFERROR(__xludf.DUMMYFUNCTION(" IF (ROW()=MAX(FILTER(ROW($A95:$A1134), $A95:$A1134&lt;&gt;"""")),M95,"""")"),"")</f>
        <v/>
      </c>
      <c r="AC95" s="118" t="str">
        <f>IFERROR(__xludf.DUMMYFUNCTION(" IF (ROW()=MAX(FILTER(ROW($A95:$A1134), $A95:$A1134&lt;&gt;"""")),R95,"""")"),"")</f>
        <v/>
      </c>
    </row>
    <row r="96">
      <c r="A96" s="94">
        <f t="array" ref="A96">INDEX(TECHNICALS!A:A, ROW())</f>
        <v>45707</v>
      </c>
      <c r="B96" s="54">
        <f>IF(COUNTA(OFFSET(TECHNICALS!AD96,-4,0,5,1))&lt;5, "", AVERAGE(OFFSET(TECHNICALS!AD96,-4,0,5,1)))</f>
        <v>29.37472477</v>
      </c>
      <c r="C96" s="95">
        <f>IF(COUNTA(OFFSET(TECHNICALS!S96,-4,0,5,1))&lt;5, "", AVERAGE(OFFSET(TECHNICALS!S96,-4,0,5,1)))</f>
        <v>-43.28555356</v>
      </c>
      <c r="D96" s="96">
        <f>IF(COUNTA(OFFSET(TECHNICALS!AE96,-4,0,5,1))&lt;5, "", AVERAGE(OFFSET(TECHNICALS!AE96,-4,0,5,1)))</f>
        <v>30.68774402</v>
      </c>
      <c r="E96" s="96">
        <f>IF(COUNTA(OFFSET(TECHNICALS!W96,-4,0,5,1))&lt;5, "", AVERAGE(OFFSET(TECHNICALS!W96,-4,0,5,1)))</f>
        <v>207.08</v>
      </c>
      <c r="F96" s="97">
        <f>IF(OR(TECHNICALS!M96=0, ISBLANK(TECHNICALS!M96)), "", TECHNICALS!B96 / TECHNICALS!M96)</f>
        <v>1.001878931</v>
      </c>
      <c r="G96" s="98">
        <f>IF(COUNTA(OFFSET(TECHNICALS!AI96,-4,0,5,1))&lt;5, "", AVERAGE(OFFSET(TECHNICALS!AI96,-4,0,5,1)))</f>
        <v>0.1470303638</v>
      </c>
      <c r="H96" s="97">
        <f t="shared" ref="H96:M96" si="101">IF(OR(ISERROR(B96),B96=""), "", IF(ABS((B96-AVERAGE(B:B))/STDEV(B:B))&gt;10, AVERAGE(H$2:H96), (B96-AVERAGE(B:B))/STDEV(B:B)))</f>
        <v>-1.157147519</v>
      </c>
      <c r="I96" s="97">
        <f t="shared" si="101"/>
        <v>-0.4781870803</v>
      </c>
      <c r="J96" s="97">
        <f t="shared" si="101"/>
        <v>-0.5689874736</v>
      </c>
      <c r="K96" s="97">
        <f t="shared" si="101"/>
        <v>-1.250343914</v>
      </c>
      <c r="L96" s="97">
        <f t="shared" si="101"/>
        <v>0.1904311178</v>
      </c>
      <c r="M96" s="97">
        <f t="shared" si="101"/>
        <v>-0.1905466606</v>
      </c>
      <c r="N96" s="99">
        <f t="shared" si="3"/>
        <v>1.939328917</v>
      </c>
      <c r="O96" s="100">
        <f t="shared" si="25"/>
        <v>-0.2</v>
      </c>
      <c r="P96" s="101">
        <f t="shared" si="5"/>
        <v>0.1</v>
      </c>
      <c r="Q96" s="102">
        <f t="shared" si="26"/>
        <v>1.939328917</v>
      </c>
      <c r="R96" s="100" t="str">
        <f t="shared" si="6"/>
        <v>MONITOR</v>
      </c>
      <c r="S96" s="101">
        <v>1.02</v>
      </c>
      <c r="T96" s="103" t="s">
        <v>181</v>
      </c>
      <c r="U96" s="104" t="str">
        <f>IFERROR(__xludf.DUMMYFUNCTION(" IF (ROW()=MAX(FILTER(ROW(A96:A1134), A96:A1134&lt;&gt;"""")),Q96,"""")"),"")</f>
        <v/>
      </c>
      <c r="V96" s="104" t="str">
        <f>IFERROR(__xludf.DUMMYFUNCTION(" IF (ROW()=MAX(FILTER(ROW($A96:$A1134), $A96:$A1134&lt;&gt;"""")),S96,"""")"),"")</f>
        <v/>
      </c>
      <c r="W96" s="104" t="str">
        <f>IFERROR(__xludf.DUMMYFUNCTION(" IF (ROW()=MAX(FILTER(ROW($A96:$A1134), $A96:$A1134&lt;&gt;"""")),H96,"""")"),"")</f>
        <v/>
      </c>
      <c r="X96" s="104" t="str">
        <f>IFERROR(__xludf.DUMMYFUNCTION(" IF (ROW()=MAX(FILTER(ROW($A96:$A1134), $A96:$A1134&lt;&gt;"""")),I96,"""")"),"")</f>
        <v/>
      </c>
      <c r="Y96" s="104" t="str">
        <f>IFERROR(__xludf.DUMMYFUNCTION(" IF (ROW()=MAX(FILTER(ROW($A96:$A1134), $A96:$A1134&lt;&gt;"""")),J96,"""")"),"")</f>
        <v/>
      </c>
      <c r="Z96" s="104" t="str">
        <f>IFERROR(__xludf.DUMMYFUNCTION(" IF (ROW()=MAX(FILTER(ROW($A96:$A1134), $A96:$A1134&lt;&gt;"""")),K96,"""")"),"")</f>
        <v/>
      </c>
      <c r="AA96" s="104" t="str">
        <f>IFERROR(__xludf.DUMMYFUNCTION(" IF (ROW()=MAX(FILTER(ROW($A96:$A1134), $A96:$A1134&lt;&gt;"""")),L96,"""")"),"")</f>
        <v/>
      </c>
      <c r="AB96" s="104" t="str">
        <f>IFERROR(__xludf.DUMMYFUNCTION(" IF (ROW()=MAX(FILTER(ROW($A96:$A1134), $A96:$A1134&lt;&gt;"""")),M96,"""")"),"")</f>
        <v/>
      </c>
      <c r="AC96" s="105" t="str">
        <f>IFERROR(__xludf.DUMMYFUNCTION(" IF (ROW()=MAX(FILTER(ROW($A96:$A1134), $A96:$A1134&lt;&gt;"""")),R96,"""")"),"")</f>
        <v/>
      </c>
    </row>
    <row r="97">
      <c r="A97" s="106">
        <f t="array" ref="A97">INDEX(TECHNICALS!A:A, ROW())</f>
        <v>45708</v>
      </c>
      <c r="B97" s="107">
        <f>IF(COUNTA(OFFSET(TECHNICALS!AD97,-4,0,5,1))&lt;5, "", AVERAGE(OFFSET(TECHNICALS!AD97,-4,0,5,1)))</f>
        <v>29.54637103</v>
      </c>
      <c r="C97" s="108">
        <f>IF(COUNTA(OFFSET(TECHNICALS!S97,-4,0,5,1))&lt;5, "", AVERAGE(OFFSET(TECHNICALS!S97,-4,0,5,1)))</f>
        <v>-53.74932224</v>
      </c>
      <c r="D97" s="109">
        <f>IF(COUNTA(OFFSET(TECHNICALS!AE97,-4,0,5,1))&lt;5, "", AVERAGE(OFFSET(TECHNICALS!AE97,-4,0,5,1)))</f>
        <v>28.12332487</v>
      </c>
      <c r="E97" s="109">
        <f>IF(COUNTA(OFFSET(TECHNICALS!W97,-4,0,5,1))&lt;5, "", AVERAGE(OFFSET(TECHNICALS!W97,-4,0,5,1)))</f>
        <v>185.4666667</v>
      </c>
      <c r="F97" s="110">
        <f>IF(OR(TECHNICALS!M97=0, ISBLANK(TECHNICALS!M97)), "", TECHNICALS!B97 / TECHNICALS!M97)</f>
        <v>0.9945045864</v>
      </c>
      <c r="G97" s="111">
        <f>IF(COUNTA(OFFSET(TECHNICALS!AI97,-4,0,5,1))&lt;5, "", AVERAGE(OFFSET(TECHNICALS!AI97,-4,0,5,1)))</f>
        <v>0.112421508</v>
      </c>
      <c r="H97" s="110">
        <f t="shared" ref="H97:M97" si="102">IF(OR(ISERROR(B97),B97=""), "", IF(ABS((B97-AVERAGE(B:B))/STDEV(B:B))&gt;10, AVERAGE(H$2:H97), (B97-AVERAGE(B:B))/STDEV(B:B)))</f>
        <v>-1.147610191</v>
      </c>
      <c r="I97" s="110">
        <f t="shared" si="102"/>
        <v>-0.4995776038</v>
      </c>
      <c r="J97" s="110">
        <f t="shared" si="102"/>
        <v>-0.6436655651</v>
      </c>
      <c r="K97" s="110">
        <f t="shared" si="102"/>
        <v>-1.50727836</v>
      </c>
      <c r="L97" s="110">
        <f t="shared" si="102"/>
        <v>-0.4715847507</v>
      </c>
      <c r="M97" s="110">
        <f t="shared" si="102"/>
        <v>-0.2279381931</v>
      </c>
      <c r="N97" s="112">
        <f t="shared" si="3"/>
        <v>2.598499056</v>
      </c>
      <c r="O97" s="113">
        <f t="shared" si="25"/>
        <v>0.2</v>
      </c>
      <c r="P97" s="114">
        <f t="shared" si="5"/>
        <v>-0.1</v>
      </c>
      <c r="Q97" s="115">
        <f t="shared" si="26"/>
        <v>2.598499056</v>
      </c>
      <c r="R97" s="113" t="str">
        <f t="shared" si="6"/>
        <v>OPEN</v>
      </c>
      <c r="S97" s="114">
        <v>0.98</v>
      </c>
      <c r="T97" s="116" t="s">
        <v>182</v>
      </c>
      <c r="U97" s="117" t="str">
        <f>IFERROR(__xludf.DUMMYFUNCTION(" IF (ROW()=MAX(FILTER(ROW(A97:A1134), A97:A1134&lt;&gt;"""")),Q97,"""")"),"")</f>
        <v/>
      </c>
      <c r="V97" s="117" t="str">
        <f>IFERROR(__xludf.DUMMYFUNCTION(" IF (ROW()=MAX(FILTER(ROW($A97:$A1134), $A97:$A1134&lt;&gt;"""")),S97,"""")"),"")</f>
        <v/>
      </c>
      <c r="W97" s="117" t="str">
        <f>IFERROR(__xludf.DUMMYFUNCTION(" IF (ROW()=MAX(FILTER(ROW($A97:$A1134), $A97:$A1134&lt;&gt;"""")),H97,"""")"),"")</f>
        <v/>
      </c>
      <c r="X97" s="117" t="str">
        <f>IFERROR(__xludf.DUMMYFUNCTION(" IF (ROW()=MAX(FILTER(ROW($A97:$A1134), $A97:$A1134&lt;&gt;"""")),I97,"""")"),"")</f>
        <v/>
      </c>
      <c r="Y97" s="117" t="str">
        <f>IFERROR(__xludf.DUMMYFUNCTION(" IF (ROW()=MAX(FILTER(ROW($A97:$A1134), $A97:$A1134&lt;&gt;"""")),J97,"""")"),"")</f>
        <v/>
      </c>
      <c r="Z97" s="117" t="str">
        <f>IFERROR(__xludf.DUMMYFUNCTION(" IF (ROW()=MAX(FILTER(ROW($A97:$A1134), $A97:$A1134&lt;&gt;"""")),K97,"""")"),"")</f>
        <v/>
      </c>
      <c r="AA97" s="117" t="str">
        <f>IFERROR(__xludf.DUMMYFUNCTION(" IF (ROW()=MAX(FILTER(ROW($A97:$A1134), $A97:$A1134&lt;&gt;"""")),L97,"""")"),"")</f>
        <v/>
      </c>
      <c r="AB97" s="117" t="str">
        <f>IFERROR(__xludf.DUMMYFUNCTION(" IF (ROW()=MAX(FILTER(ROW($A97:$A1134), $A97:$A1134&lt;&gt;"""")),M97,"""")"),"")</f>
        <v/>
      </c>
      <c r="AC97" s="118" t="str">
        <f>IFERROR(__xludf.DUMMYFUNCTION(" IF (ROW()=MAX(FILTER(ROW($A97:$A1134), $A97:$A1134&lt;&gt;"""")),R97,"""")"),"")</f>
        <v/>
      </c>
    </row>
    <row r="98">
      <c r="A98" s="94">
        <f t="array" ref="A98">INDEX(TECHNICALS!A:A, ROW())</f>
        <v>45709</v>
      </c>
      <c r="B98" s="54">
        <f>IF(COUNTA(OFFSET(TECHNICALS!AD98,-4,0,5,1))&lt;5, "", AVERAGE(OFFSET(TECHNICALS!AD98,-4,0,5,1)))</f>
        <v>27.63160116</v>
      </c>
      <c r="C98" s="95">
        <f>IF(COUNTA(OFFSET(TECHNICALS!S98,-4,0,5,1))&lt;5, "", AVERAGE(OFFSET(TECHNICALS!S98,-4,0,5,1)))</f>
        <v>-73.06139944</v>
      </c>
      <c r="D98" s="96">
        <f>IF(COUNTA(OFFSET(TECHNICALS!AE98,-4,0,5,1))&lt;5, "", AVERAGE(OFFSET(TECHNICALS!AE98,-4,0,5,1)))</f>
        <v>16.80928565</v>
      </c>
      <c r="E98" s="96">
        <f>IF(COUNTA(OFFSET(TECHNICALS!W98,-4,0,5,1))&lt;5, "", AVERAGE(OFFSET(TECHNICALS!W98,-4,0,5,1)))</f>
        <v>187.44</v>
      </c>
      <c r="F98" s="97">
        <f>IF(OR(TECHNICALS!M98=0, ISBLANK(TECHNICALS!M98)), "", TECHNICALS!B98 / TECHNICALS!M98)</f>
        <v>0.9715260465</v>
      </c>
      <c r="G98" s="98">
        <f>IF(COUNTA(OFFSET(TECHNICALS!AI98,-4,0,5,1))&lt;5, "", AVERAGE(OFFSET(TECHNICALS!AI98,-4,0,5,1)))</f>
        <v>0.1475435762</v>
      </c>
      <c r="H98" s="97">
        <f t="shared" ref="H98:M98" si="103">IF(OR(ISERROR(B98),B98=""), "", IF(ABS((B98-AVERAGE(B:B))/STDEV(B:B))&gt;10, AVERAGE(H$2:H98), (B98-AVERAGE(B:B))/STDEV(B:B)))</f>
        <v>-1.254002184</v>
      </c>
      <c r="I98" s="97">
        <f t="shared" si="103"/>
        <v>-0.5390562518</v>
      </c>
      <c r="J98" s="97">
        <f t="shared" si="103"/>
        <v>-0.9731401195</v>
      </c>
      <c r="K98" s="97">
        <f t="shared" si="103"/>
        <v>-1.483819817</v>
      </c>
      <c r="L98" s="97">
        <f t="shared" si="103"/>
        <v>-2.534433445</v>
      </c>
      <c r="M98" s="97">
        <f t="shared" si="103"/>
        <v>-0.189992184</v>
      </c>
      <c r="N98" s="99">
        <f t="shared" si="3"/>
        <v>4.714618241</v>
      </c>
      <c r="O98" s="100">
        <f t="shared" si="25"/>
        <v>0.2</v>
      </c>
      <c r="P98" s="101">
        <f t="shared" si="5"/>
        <v>-0.1</v>
      </c>
      <c r="Q98" s="102">
        <f t="shared" si="26"/>
        <v>4.714618241</v>
      </c>
      <c r="R98" s="100" t="str">
        <f t="shared" si="6"/>
        <v>OPEN</v>
      </c>
      <c r="S98" s="101">
        <v>0.95</v>
      </c>
      <c r="T98" s="103" t="s">
        <v>183</v>
      </c>
      <c r="U98" s="104" t="str">
        <f>IFERROR(__xludf.DUMMYFUNCTION(" IF (ROW()=MAX(FILTER(ROW(A98:A1134), A98:A1134&lt;&gt;"""")),Q98,"""")"),"")</f>
        <v/>
      </c>
      <c r="V98" s="104" t="str">
        <f>IFERROR(__xludf.DUMMYFUNCTION(" IF (ROW()=MAX(FILTER(ROW($A98:$A1134), $A98:$A1134&lt;&gt;"""")),S98,"""")"),"")</f>
        <v/>
      </c>
      <c r="W98" s="104" t="str">
        <f>IFERROR(__xludf.DUMMYFUNCTION(" IF (ROW()=MAX(FILTER(ROW($A98:$A1134), $A98:$A1134&lt;&gt;"""")),H98,"""")"),"")</f>
        <v/>
      </c>
      <c r="X98" s="104" t="str">
        <f>IFERROR(__xludf.DUMMYFUNCTION(" IF (ROW()=MAX(FILTER(ROW($A98:$A1134), $A98:$A1134&lt;&gt;"""")),I98,"""")"),"")</f>
        <v/>
      </c>
      <c r="Y98" s="104" t="str">
        <f>IFERROR(__xludf.DUMMYFUNCTION(" IF (ROW()=MAX(FILTER(ROW($A98:$A1134), $A98:$A1134&lt;&gt;"""")),J98,"""")"),"")</f>
        <v/>
      </c>
      <c r="Z98" s="104" t="str">
        <f>IFERROR(__xludf.DUMMYFUNCTION(" IF (ROW()=MAX(FILTER(ROW($A98:$A1134), $A98:$A1134&lt;&gt;"""")),K98,"""")"),"")</f>
        <v/>
      </c>
      <c r="AA98" s="104" t="str">
        <f>IFERROR(__xludf.DUMMYFUNCTION(" IF (ROW()=MAX(FILTER(ROW($A98:$A1134), $A98:$A1134&lt;&gt;"""")),L98,"""")"),"")</f>
        <v/>
      </c>
      <c r="AB98" s="104" t="str">
        <f>IFERROR(__xludf.DUMMYFUNCTION(" IF (ROW()=MAX(FILTER(ROW($A98:$A1134), $A98:$A1134&lt;&gt;"""")),M98,"""")"),"")</f>
        <v/>
      </c>
      <c r="AC98" s="105" t="str">
        <f>IFERROR(__xludf.DUMMYFUNCTION(" IF (ROW()=MAX(FILTER(ROW($A98:$A1134), $A98:$A1134&lt;&gt;"""")),R98,"""")"),"")</f>
        <v/>
      </c>
    </row>
    <row r="99">
      <c r="A99" s="106">
        <f t="array" ref="A99">INDEX(TECHNICALS!A:A, ROW())</f>
        <v>45712</v>
      </c>
      <c r="B99" s="107">
        <f>IF(COUNTA(OFFSET(TECHNICALS!AD99,-4,0,5,1))&lt;5, "", AVERAGE(OFFSET(TECHNICALS!AD99,-4,0,5,1)))</f>
        <v>24.84475998</v>
      </c>
      <c r="C99" s="108">
        <f>IF(COUNTA(OFFSET(TECHNICALS!S99,-4,0,5,1))&lt;5, "", AVERAGE(OFFSET(TECHNICALS!S99,-4,0,5,1)))</f>
        <v>-107.8767146</v>
      </c>
      <c r="D99" s="109">
        <f>IF(COUNTA(OFFSET(TECHNICALS!AE99,-4,0,5,1))&lt;5, "", AVERAGE(OFFSET(TECHNICALS!AE99,-4,0,5,1)))</f>
        <v>3.804267234</v>
      </c>
      <c r="E99" s="109">
        <f>IF(COUNTA(OFFSET(TECHNICALS!W99,-4,0,5,1))&lt;5, "", AVERAGE(OFFSET(TECHNICALS!W99,-4,0,5,1)))</f>
        <v>278.5733333</v>
      </c>
      <c r="F99" s="110">
        <f>IF(OR(TECHNICALS!M99=0, ISBLANK(TECHNICALS!M99)), "", TECHNICALS!B99 / TECHNICALS!M99)</f>
        <v>0.9741786254</v>
      </c>
      <c r="G99" s="111">
        <f>IF(COUNTA(OFFSET(TECHNICALS!AI99,-4,0,5,1))&lt;5, "", AVERAGE(OFFSET(TECHNICALS!AI99,-4,0,5,1)))</f>
        <v>0.1872815599</v>
      </c>
      <c r="H99" s="110">
        <f t="shared" ref="H99:M99" si="104">IF(OR(ISERROR(B99),B99=""), "", IF(ABS((B99-AVERAGE(B:B))/STDEV(B:B))&gt;10, AVERAGE(H$2:H99), (B99-AVERAGE(B:B))/STDEV(B:B)))</f>
        <v>-1.408849821</v>
      </c>
      <c r="I99" s="110">
        <f t="shared" si="104"/>
        <v>-0.6102273412</v>
      </c>
      <c r="J99" s="110">
        <f t="shared" si="104"/>
        <v>-1.351857443</v>
      </c>
      <c r="K99" s="110">
        <f t="shared" si="104"/>
        <v>-0.4004472438</v>
      </c>
      <c r="L99" s="110">
        <f t="shared" si="104"/>
        <v>-2.296303912</v>
      </c>
      <c r="M99" s="110">
        <f t="shared" si="104"/>
        <v>-0.1470591234</v>
      </c>
      <c r="N99" s="112">
        <f t="shared" si="3"/>
        <v>4.904623744</v>
      </c>
      <c r="O99" s="113">
        <f t="shared" si="25"/>
        <v>0.2</v>
      </c>
      <c r="P99" s="114">
        <f t="shared" si="5"/>
        <v>0.1</v>
      </c>
      <c r="Q99" s="115">
        <f t="shared" si="26"/>
        <v>5.104623744</v>
      </c>
      <c r="R99" s="113" t="str">
        <f t="shared" si="6"/>
        <v>OPEN</v>
      </c>
      <c r="S99" s="114">
        <v>1.03</v>
      </c>
      <c r="T99" s="116" t="s">
        <v>184</v>
      </c>
      <c r="U99" s="117" t="str">
        <f>IFERROR(__xludf.DUMMYFUNCTION(" IF (ROW()=MAX(FILTER(ROW(A99:A1134), A99:A1134&lt;&gt;"""")),Q99,"""")"),"")</f>
        <v/>
      </c>
      <c r="V99" s="117" t="str">
        <f>IFERROR(__xludf.DUMMYFUNCTION(" IF (ROW()=MAX(FILTER(ROW($A99:$A1134), $A99:$A1134&lt;&gt;"""")),S99,"""")"),"")</f>
        <v/>
      </c>
      <c r="W99" s="117" t="str">
        <f>IFERROR(__xludf.DUMMYFUNCTION(" IF (ROW()=MAX(FILTER(ROW($A99:$A1134), $A99:$A1134&lt;&gt;"""")),H99,"""")"),"")</f>
        <v/>
      </c>
      <c r="X99" s="117" t="str">
        <f>IFERROR(__xludf.DUMMYFUNCTION(" IF (ROW()=MAX(FILTER(ROW($A99:$A1134), $A99:$A1134&lt;&gt;"""")),I99,"""")"),"")</f>
        <v/>
      </c>
      <c r="Y99" s="117" t="str">
        <f>IFERROR(__xludf.DUMMYFUNCTION(" IF (ROW()=MAX(FILTER(ROW($A99:$A1134), $A99:$A1134&lt;&gt;"""")),J99,"""")"),"")</f>
        <v/>
      </c>
      <c r="Z99" s="117" t="str">
        <f>IFERROR(__xludf.DUMMYFUNCTION(" IF (ROW()=MAX(FILTER(ROW($A99:$A1134), $A99:$A1134&lt;&gt;"""")),K99,"""")"),"")</f>
        <v/>
      </c>
      <c r="AA99" s="117" t="str">
        <f>IFERROR(__xludf.DUMMYFUNCTION(" IF (ROW()=MAX(FILTER(ROW($A99:$A1134), $A99:$A1134&lt;&gt;"""")),L99,"""")"),"")</f>
        <v/>
      </c>
      <c r="AB99" s="117" t="str">
        <f>IFERROR(__xludf.DUMMYFUNCTION(" IF (ROW()=MAX(FILTER(ROW($A99:$A1134), $A99:$A1134&lt;&gt;"""")),M99,"""")"),"")</f>
        <v/>
      </c>
      <c r="AC99" s="118" t="str">
        <f>IFERROR(__xludf.DUMMYFUNCTION(" IF (ROW()=MAX(FILTER(ROW($A99:$A1134), $A99:$A1134&lt;&gt;"""")),R99,"""")"),"")</f>
        <v/>
      </c>
    </row>
    <row r="100">
      <c r="A100" s="94">
        <f t="array" ref="A100">INDEX(TECHNICALS!A:A, ROW())</f>
        <v>45713</v>
      </c>
      <c r="B100" s="54">
        <f>IF(COUNTA(OFFSET(TECHNICALS!AD100,-4,0,5,1))&lt;5, "", AVERAGE(OFFSET(TECHNICALS!AD100,-4,0,5,1)))</f>
        <v>24.79078539</v>
      </c>
      <c r="C100" s="95">
        <f>IF(COUNTA(OFFSET(TECHNICALS!S100,-4,0,5,1))&lt;5, "", AVERAGE(OFFSET(TECHNICALS!S100,-4,0,5,1)))</f>
        <v>-150.9795774</v>
      </c>
      <c r="D100" s="96">
        <f>IF(COUNTA(OFFSET(TECHNICALS!AE100,-4,0,5,1))&lt;5, "", AVERAGE(OFFSET(TECHNICALS!AE100,-4,0,5,1)))</f>
        <v>1.827814033</v>
      </c>
      <c r="E100" s="96">
        <f>IF(COUNTA(OFFSET(TECHNICALS!W100,-4,0,5,1))&lt;5, "", AVERAGE(OFFSET(TECHNICALS!W100,-4,0,5,1)))</f>
        <v>425.5066667</v>
      </c>
      <c r="F100" s="97">
        <f>IF(OR(TECHNICALS!M100=0, ISBLANK(TECHNICALS!M100)), "", TECHNICALS!B100 / TECHNICALS!M100)</f>
        <v>1.014960217</v>
      </c>
      <c r="G100" s="98">
        <f>IF(COUNTA(OFFSET(TECHNICALS!AI100,-4,0,5,1))&lt;5, "", AVERAGE(OFFSET(TECHNICALS!AI100,-4,0,5,1)))</f>
        <v>0.2081337809</v>
      </c>
      <c r="H100" s="97">
        <f t="shared" ref="H100:M100" si="105">IF(OR(ISERROR(B100),B100=""), "", IF(ABS((B100-AVERAGE(B:B))/STDEV(B:B))&gt;10, AVERAGE(H$2:H100), (B100-AVERAGE(B:B))/STDEV(B:B)))</f>
        <v>-1.411848857</v>
      </c>
      <c r="I100" s="97">
        <f t="shared" si="105"/>
        <v>-0.6983402215</v>
      </c>
      <c r="J100" s="97">
        <f t="shared" si="105"/>
        <v>-1.40941346</v>
      </c>
      <c r="K100" s="97">
        <f t="shared" si="105"/>
        <v>1.346263182</v>
      </c>
      <c r="L100" s="97">
        <f t="shared" si="105"/>
        <v>1.36477524</v>
      </c>
      <c r="M100" s="97">
        <f t="shared" si="105"/>
        <v>-0.1245303087</v>
      </c>
      <c r="N100" s="99">
        <f t="shared" si="3"/>
        <v>1.724644616</v>
      </c>
      <c r="O100" s="100">
        <f t="shared" si="25"/>
        <v>-0.2</v>
      </c>
      <c r="P100" s="101">
        <f t="shared" si="5"/>
        <v>0.1</v>
      </c>
      <c r="Q100" s="102">
        <f t="shared" si="26"/>
        <v>1.724644616</v>
      </c>
      <c r="R100" s="100" t="str">
        <f t="shared" si="6"/>
        <v>MONITOR</v>
      </c>
      <c r="S100" s="101">
        <v>1.02</v>
      </c>
      <c r="T100" s="103" t="s">
        <v>185</v>
      </c>
      <c r="U100" s="104" t="str">
        <f>IFERROR(__xludf.DUMMYFUNCTION(" IF (ROW()=MAX(FILTER(ROW(A100:A1134), A100:A1134&lt;&gt;"""")),Q100,"""")"),"")</f>
        <v/>
      </c>
      <c r="V100" s="104" t="str">
        <f>IFERROR(__xludf.DUMMYFUNCTION(" IF (ROW()=MAX(FILTER(ROW($A100:$A1134), $A100:$A1134&lt;&gt;"""")),S100,"""")"),"")</f>
        <v/>
      </c>
      <c r="W100" s="104" t="str">
        <f>IFERROR(__xludf.DUMMYFUNCTION(" IF (ROW()=MAX(FILTER(ROW($A100:$A1134), $A100:$A1134&lt;&gt;"""")),H100,"""")"),"")</f>
        <v/>
      </c>
      <c r="X100" s="104" t="str">
        <f>IFERROR(__xludf.DUMMYFUNCTION(" IF (ROW()=MAX(FILTER(ROW($A100:$A1134), $A100:$A1134&lt;&gt;"""")),I100,"""")"),"")</f>
        <v/>
      </c>
      <c r="Y100" s="104" t="str">
        <f>IFERROR(__xludf.DUMMYFUNCTION(" IF (ROW()=MAX(FILTER(ROW($A100:$A1134), $A100:$A1134&lt;&gt;"""")),J100,"""")"),"")</f>
        <v/>
      </c>
      <c r="Z100" s="104" t="str">
        <f>IFERROR(__xludf.DUMMYFUNCTION(" IF (ROW()=MAX(FILTER(ROW($A100:$A1134), $A100:$A1134&lt;&gt;"""")),K100,"""")"),"")</f>
        <v/>
      </c>
      <c r="AA100" s="104" t="str">
        <f>IFERROR(__xludf.DUMMYFUNCTION(" IF (ROW()=MAX(FILTER(ROW($A100:$A1134), $A100:$A1134&lt;&gt;"""")),L100,"""")"),"")</f>
        <v/>
      </c>
      <c r="AB100" s="104" t="str">
        <f>IFERROR(__xludf.DUMMYFUNCTION(" IF (ROW()=MAX(FILTER(ROW($A100:$A1134), $A100:$A1134&lt;&gt;"""")),M100,"""")"),"")</f>
        <v/>
      </c>
      <c r="AC100" s="105" t="str">
        <f>IFERROR(__xludf.DUMMYFUNCTION(" IF (ROW()=MAX(FILTER(ROW($A100:$A1134), $A100:$A1134&lt;&gt;"""")),R100,"""")"),"")</f>
        <v/>
      </c>
    </row>
    <row r="101">
      <c r="A101" s="106">
        <f t="array" ref="A101">INDEX(TECHNICALS!A:A, ROW())</f>
        <v>45714</v>
      </c>
      <c r="B101" s="107">
        <f>IF(COUNTA(OFFSET(TECHNICALS!AD101,-4,0,5,1))&lt;5, "", AVERAGE(OFFSET(TECHNICALS!AD101,-4,0,5,1)))</f>
        <v>26.08679072</v>
      </c>
      <c r="C101" s="108">
        <f>IF(COUNTA(OFFSET(TECHNICALS!S101,-4,0,5,1))&lt;5, "", AVERAGE(OFFSET(TECHNICALS!S101,-4,0,5,1)))</f>
        <v>-194.5960131</v>
      </c>
      <c r="D101" s="109">
        <f>IF(COUNTA(OFFSET(TECHNICALS!AE101,-4,0,5,1))&lt;5, "", AVERAGE(OFFSET(TECHNICALS!AE101,-4,0,5,1)))</f>
        <v>4.465957308</v>
      </c>
      <c r="E101" s="109">
        <f>IF(COUNTA(OFFSET(TECHNICALS!W101,-4,0,5,1))&lt;5, "", AVERAGE(OFFSET(TECHNICALS!W101,-4,0,5,1)))</f>
        <v>460.68</v>
      </c>
      <c r="F101" s="110">
        <f>IF(OR(TECHNICALS!M101=0, ISBLANK(TECHNICALS!M101)), "", TECHNICALS!B101 / TECHNICALS!M101)</f>
        <v>1.01572227</v>
      </c>
      <c r="G101" s="111">
        <f>IF(COUNTA(OFFSET(TECHNICALS!AI101,-4,0,5,1))&lt;5, "", AVERAGE(OFFSET(TECHNICALS!AI101,-4,0,5,1)))</f>
        <v>0.2253100248</v>
      </c>
      <c r="H101" s="110">
        <f t="shared" ref="H101:M101" si="106">IF(OR(ISERROR(B101),B101=""), "", IF(ABS((B101-AVERAGE(B:B))/STDEV(B:B))&gt;10, AVERAGE(H$2:H101), (B101-AVERAGE(B:B))/STDEV(B:B)))</f>
        <v>-1.339837806</v>
      </c>
      <c r="I101" s="110">
        <f t="shared" si="106"/>
        <v>-0.7875029717</v>
      </c>
      <c r="J101" s="110">
        <f t="shared" si="106"/>
        <v>-1.332588458</v>
      </c>
      <c r="K101" s="110">
        <f t="shared" si="106"/>
        <v>1.76439586</v>
      </c>
      <c r="L101" s="110">
        <f t="shared" si="106"/>
        <v>1.433186892</v>
      </c>
      <c r="M101" s="110">
        <f t="shared" si="106"/>
        <v>-0.1059730329</v>
      </c>
      <c r="N101" s="112">
        <f t="shared" si="3"/>
        <v>1.423207203</v>
      </c>
      <c r="O101" s="113">
        <f t="shared" si="25"/>
        <v>-0.2</v>
      </c>
      <c r="P101" s="114">
        <f t="shared" si="5"/>
        <v>-0.1</v>
      </c>
      <c r="Q101" s="115">
        <f t="shared" si="26"/>
        <v>1.223207203</v>
      </c>
      <c r="R101" s="113" t="str">
        <f t="shared" si="6"/>
        <v>MONITOR</v>
      </c>
      <c r="S101" s="114">
        <v>0.99</v>
      </c>
      <c r="T101" s="116" t="s">
        <v>186</v>
      </c>
      <c r="U101" s="117" t="str">
        <f>IFERROR(__xludf.DUMMYFUNCTION(" IF (ROW()=MAX(FILTER(ROW(A101:A1134), A101:A1134&lt;&gt;"""")),Q101,"""")"),"")</f>
        <v/>
      </c>
      <c r="V101" s="117" t="str">
        <f>IFERROR(__xludf.DUMMYFUNCTION(" IF (ROW()=MAX(FILTER(ROW($A101:$A1134), $A101:$A1134&lt;&gt;"""")),S101,"""")"),"")</f>
        <v/>
      </c>
      <c r="W101" s="117" t="str">
        <f>IFERROR(__xludf.DUMMYFUNCTION(" IF (ROW()=MAX(FILTER(ROW($A101:$A1134), $A101:$A1134&lt;&gt;"""")),H101,"""")"),"")</f>
        <v/>
      </c>
      <c r="X101" s="117" t="str">
        <f>IFERROR(__xludf.DUMMYFUNCTION(" IF (ROW()=MAX(FILTER(ROW($A101:$A1134), $A101:$A1134&lt;&gt;"""")),I101,"""")"),"")</f>
        <v/>
      </c>
      <c r="Y101" s="117" t="str">
        <f>IFERROR(__xludf.DUMMYFUNCTION(" IF (ROW()=MAX(FILTER(ROW($A101:$A1134), $A101:$A1134&lt;&gt;"""")),J101,"""")"),"")</f>
        <v/>
      </c>
      <c r="Z101" s="117" t="str">
        <f>IFERROR(__xludf.DUMMYFUNCTION(" IF (ROW()=MAX(FILTER(ROW($A101:$A1134), $A101:$A1134&lt;&gt;"""")),K101,"""")"),"")</f>
        <v/>
      </c>
      <c r="AA101" s="117" t="str">
        <f>IFERROR(__xludf.DUMMYFUNCTION(" IF (ROW()=MAX(FILTER(ROW($A101:$A1134), $A101:$A1134&lt;&gt;"""")),L101,"""")"),"")</f>
        <v/>
      </c>
      <c r="AB101" s="117" t="str">
        <f>IFERROR(__xludf.DUMMYFUNCTION(" IF (ROW()=MAX(FILTER(ROW($A101:$A1134), $A101:$A1134&lt;&gt;"""")),M101,"""")"),"")</f>
        <v/>
      </c>
      <c r="AC101" s="118" t="str">
        <f>IFERROR(__xludf.DUMMYFUNCTION(" IF (ROW()=MAX(FILTER(ROW($A101:$A1134), $A101:$A1134&lt;&gt;"""")),R101,"""")"),"")</f>
        <v/>
      </c>
    </row>
    <row r="102">
      <c r="A102" s="94">
        <f t="array" ref="A102">INDEX(TECHNICALS!A:A, ROW())</f>
        <v>45715</v>
      </c>
      <c r="B102" s="54">
        <f>IF(COUNTA(OFFSET(TECHNICALS!AD102,-4,0,5,1))&lt;5, "", AVERAGE(OFFSET(TECHNICALS!AD102,-4,0,5,1)))</f>
        <v>27.73839794</v>
      </c>
      <c r="C102" s="95">
        <f>IF(COUNTA(OFFSET(TECHNICALS!S102,-4,0,5,1))&lt;5, "", AVERAGE(OFFSET(TECHNICALS!S102,-4,0,5,1)))</f>
        <v>-235.6288785</v>
      </c>
      <c r="D102" s="96">
        <f>IF(COUNTA(OFFSET(TECHNICALS!AE102,-4,0,5,1))&lt;5, "", AVERAGE(OFFSET(TECHNICALS!AE102,-4,0,5,1)))</f>
        <v>8.878955907</v>
      </c>
      <c r="E102" s="96">
        <f>IF(COUNTA(OFFSET(TECHNICALS!W102,-4,0,5,1))&lt;5, "", AVERAGE(OFFSET(TECHNICALS!W102,-4,0,5,1)))</f>
        <v>518.76</v>
      </c>
      <c r="F102" s="97">
        <f>IF(OR(TECHNICALS!M102=0, ISBLANK(TECHNICALS!M102)), "", TECHNICALS!B102 / TECHNICALS!M102)</f>
        <v>1.008933406</v>
      </c>
      <c r="G102" s="98">
        <f>IF(COUNTA(OFFSET(TECHNICALS!AI102,-4,0,5,1))&lt;5, "", AVERAGE(OFFSET(TECHNICALS!AI102,-4,0,5,1)))</f>
        <v>0.2208622119</v>
      </c>
      <c r="H102" s="97">
        <f t="shared" ref="H102:M102" si="107">IF(OR(ISERROR(B102),B102=""), "", IF(ABS((B102-AVERAGE(B:B))/STDEV(B:B))&gt;10, AVERAGE(H$2:H102), (B102-AVERAGE(B:B))/STDEV(B:B)))</f>
        <v>-1.248068144</v>
      </c>
      <c r="I102" s="97">
        <f t="shared" si="107"/>
        <v>-0.8713842671</v>
      </c>
      <c r="J102" s="97">
        <f t="shared" si="107"/>
        <v>-1.204078143</v>
      </c>
      <c r="K102" s="97">
        <f t="shared" si="107"/>
        <v>2.454837839</v>
      </c>
      <c r="L102" s="97">
        <f t="shared" si="107"/>
        <v>0.8237312596</v>
      </c>
      <c r="M102" s="97">
        <f t="shared" si="107"/>
        <v>-0.1107784659</v>
      </c>
      <c r="N102" s="99">
        <f t="shared" si="3"/>
        <v>1.586839196</v>
      </c>
      <c r="O102" s="100">
        <f t="shared" si="25"/>
        <v>0.2</v>
      </c>
      <c r="P102" s="101">
        <f t="shared" si="5"/>
        <v>-0.1</v>
      </c>
      <c r="Q102" s="102">
        <f t="shared" si="26"/>
        <v>1.586839196</v>
      </c>
      <c r="R102" s="100" t="str">
        <f t="shared" si="6"/>
        <v>MONITOR</v>
      </c>
      <c r="S102" s="101">
        <v>0.98</v>
      </c>
      <c r="T102" s="103" t="s">
        <v>187</v>
      </c>
      <c r="U102" s="104" t="str">
        <f>IFERROR(__xludf.DUMMYFUNCTION(" IF (ROW()=MAX(FILTER(ROW(A102:A1134), A102:A1134&lt;&gt;"""")),Q102,"""")"),"")</f>
        <v/>
      </c>
      <c r="V102" s="104" t="str">
        <f>IFERROR(__xludf.DUMMYFUNCTION(" IF (ROW()=MAX(FILTER(ROW($A102:$A1134), $A102:$A1134&lt;&gt;"""")),S102,"""")"),"")</f>
        <v/>
      </c>
      <c r="W102" s="104" t="str">
        <f>IFERROR(__xludf.DUMMYFUNCTION(" IF (ROW()=MAX(FILTER(ROW($A102:$A1134), $A102:$A1134&lt;&gt;"""")),H102,"""")"),"")</f>
        <v/>
      </c>
      <c r="X102" s="104" t="str">
        <f>IFERROR(__xludf.DUMMYFUNCTION(" IF (ROW()=MAX(FILTER(ROW($A102:$A1134), $A102:$A1134&lt;&gt;"""")),I102,"""")"),"")</f>
        <v/>
      </c>
      <c r="Y102" s="104" t="str">
        <f>IFERROR(__xludf.DUMMYFUNCTION(" IF (ROW()=MAX(FILTER(ROW($A102:$A1134), $A102:$A1134&lt;&gt;"""")),J102,"""")"),"")</f>
        <v/>
      </c>
      <c r="Z102" s="104" t="str">
        <f>IFERROR(__xludf.DUMMYFUNCTION(" IF (ROW()=MAX(FILTER(ROW($A102:$A1134), $A102:$A1134&lt;&gt;"""")),K102,"""")"),"")</f>
        <v/>
      </c>
      <c r="AA102" s="104" t="str">
        <f>IFERROR(__xludf.DUMMYFUNCTION(" IF (ROW()=MAX(FILTER(ROW($A102:$A1134), $A102:$A1134&lt;&gt;"""")),L102,"""")"),"")</f>
        <v/>
      </c>
      <c r="AB102" s="104" t="str">
        <f>IFERROR(__xludf.DUMMYFUNCTION(" IF (ROW()=MAX(FILTER(ROW($A102:$A1134), $A102:$A1134&lt;&gt;"""")),M102,"""")"),"")</f>
        <v/>
      </c>
      <c r="AC102" s="105" t="str">
        <f>IFERROR(__xludf.DUMMYFUNCTION(" IF (ROW()=MAX(FILTER(ROW($A102:$A1134), $A102:$A1134&lt;&gt;"""")),R102,"""")"),"")</f>
        <v/>
      </c>
    </row>
    <row r="103">
      <c r="A103" s="106">
        <f t="array" ref="A103">INDEX(TECHNICALS!A:A, ROW())</f>
        <v>45716</v>
      </c>
      <c r="B103" s="107">
        <f>IF(COUNTA(OFFSET(TECHNICALS!AD103,-4,0,5,1))&lt;5, "", AVERAGE(OFFSET(TECHNICALS!AD103,-4,0,5,1)))</f>
        <v>31.52180727</v>
      </c>
      <c r="C103" s="108">
        <f>IF(COUNTA(OFFSET(TECHNICALS!S103,-4,0,5,1))&lt;5, "", AVERAGE(OFFSET(TECHNICALS!S103,-4,0,5,1)))</f>
        <v>-266.0810794</v>
      </c>
      <c r="D103" s="109">
        <f>IF(COUNTA(OFFSET(TECHNICALS!AE103,-4,0,5,1))&lt;5, "", AVERAGE(OFFSET(TECHNICALS!AE103,-4,0,5,1)))</f>
        <v>22.33624059</v>
      </c>
      <c r="E103" s="109">
        <f>IF(COUNTA(OFFSET(TECHNICALS!W103,-4,0,5,1))&lt;5, "", AVERAGE(OFFSET(TECHNICALS!W103,-4,0,5,1)))</f>
        <v>529.6</v>
      </c>
      <c r="F103" s="110">
        <f>IF(OR(TECHNICALS!M103=0, ISBLANK(TECHNICALS!M103)), "", TECHNICALS!B103 / TECHNICALS!M103)</f>
        <v>1.003645311</v>
      </c>
      <c r="G103" s="111">
        <f>IF(COUNTA(OFFSET(TECHNICALS!AI103,-4,0,5,1))&lt;5, "", AVERAGE(OFFSET(TECHNICALS!AI103,-4,0,5,1)))</f>
        <v>0.2030697659</v>
      </c>
      <c r="H103" s="110">
        <f t="shared" ref="H103:M103" si="108">IF(OR(ISERROR(B103),B103=""), "", IF(ABS((B103-AVERAGE(B:B))/STDEV(B:B))&gt;10, AVERAGE(H$2:H103), (B103-AVERAGE(B:B))/STDEV(B:B)))</f>
        <v>-1.03784734</v>
      </c>
      <c r="I103" s="110">
        <f t="shared" si="108"/>
        <v>-0.9336360749</v>
      </c>
      <c r="J103" s="110">
        <f t="shared" si="108"/>
        <v>-0.8121904372</v>
      </c>
      <c r="K103" s="110">
        <f t="shared" si="108"/>
        <v>2.583701322</v>
      </c>
      <c r="L103" s="110">
        <f t="shared" si="108"/>
        <v>0.3490040378</v>
      </c>
      <c r="M103" s="110">
        <f t="shared" si="108"/>
        <v>-0.1300014888</v>
      </c>
      <c r="N103" s="112">
        <f t="shared" si="3"/>
        <v>1.320768947</v>
      </c>
      <c r="O103" s="113">
        <f t="shared" si="25"/>
        <v>-0.2</v>
      </c>
      <c r="P103" s="114">
        <f t="shared" si="5"/>
        <v>-0.1</v>
      </c>
      <c r="Q103" s="115">
        <f t="shared" si="26"/>
        <v>1.120768947</v>
      </c>
      <c r="R103" s="113" t="str">
        <f t="shared" si="6"/>
        <v>MONITOR</v>
      </c>
      <c r="S103" s="114">
        <v>0.96</v>
      </c>
      <c r="T103" s="116" t="s">
        <v>188</v>
      </c>
      <c r="U103" s="117" t="str">
        <f>IFERROR(__xludf.DUMMYFUNCTION(" IF (ROW()=MAX(FILTER(ROW(A103:A1134), A103:A1134&lt;&gt;"""")),Q103,"""")"),"")</f>
        <v/>
      </c>
      <c r="V103" s="117" t="str">
        <f>IFERROR(__xludf.DUMMYFUNCTION(" IF (ROW()=MAX(FILTER(ROW($A103:$A1134), $A103:$A1134&lt;&gt;"""")),S103,"""")"),"")</f>
        <v/>
      </c>
      <c r="W103" s="117" t="str">
        <f>IFERROR(__xludf.DUMMYFUNCTION(" IF (ROW()=MAX(FILTER(ROW($A103:$A1134), $A103:$A1134&lt;&gt;"""")),H103,"""")"),"")</f>
        <v/>
      </c>
      <c r="X103" s="117" t="str">
        <f>IFERROR(__xludf.DUMMYFUNCTION(" IF (ROW()=MAX(FILTER(ROW($A103:$A1134), $A103:$A1134&lt;&gt;"""")),I103,"""")"),"")</f>
        <v/>
      </c>
      <c r="Y103" s="117" t="str">
        <f>IFERROR(__xludf.DUMMYFUNCTION(" IF (ROW()=MAX(FILTER(ROW($A103:$A1134), $A103:$A1134&lt;&gt;"""")),J103,"""")"),"")</f>
        <v/>
      </c>
      <c r="Z103" s="117" t="str">
        <f>IFERROR(__xludf.DUMMYFUNCTION(" IF (ROW()=MAX(FILTER(ROW($A103:$A1134), $A103:$A1134&lt;&gt;"""")),K103,"""")"),"")</f>
        <v/>
      </c>
      <c r="AA103" s="117" t="str">
        <f>IFERROR(__xludf.DUMMYFUNCTION(" IF (ROW()=MAX(FILTER(ROW($A103:$A1134), $A103:$A1134&lt;&gt;"""")),L103,"""")"),"")</f>
        <v/>
      </c>
      <c r="AB103" s="117" t="str">
        <f>IFERROR(__xludf.DUMMYFUNCTION(" IF (ROW()=MAX(FILTER(ROW($A103:$A1134), $A103:$A1134&lt;&gt;"""")),M103,"""")"),"")</f>
        <v/>
      </c>
      <c r="AC103" s="118" t="str">
        <f>IFERROR(__xludf.DUMMYFUNCTION(" IF (ROW()=MAX(FILTER(ROW($A103:$A1134), $A103:$A1134&lt;&gt;"""")),R103,"""")"),"")</f>
        <v/>
      </c>
    </row>
    <row r="104">
      <c r="A104" s="94">
        <f t="array" ref="A104">INDEX(TECHNICALS!A:A, ROW())</f>
        <v>45719</v>
      </c>
      <c r="B104" s="54">
        <f>IF(COUNTA(OFFSET(TECHNICALS!AD104,-4,0,5,1))&lt;5, "", AVERAGE(OFFSET(TECHNICALS!AD104,-4,0,5,1)))</f>
        <v>33.14410247</v>
      </c>
      <c r="C104" s="95">
        <f>IF(COUNTA(OFFSET(TECHNICALS!S104,-4,0,5,1))&lt;5, "", AVERAGE(OFFSET(TECHNICALS!S104,-4,0,5,1)))</f>
        <v>-291.885156</v>
      </c>
      <c r="D104" s="96">
        <f>IF(COUNTA(OFFSET(TECHNICALS!AE104,-4,0,5,1))&lt;5, "", AVERAGE(OFFSET(TECHNICALS!AE104,-4,0,5,1)))</f>
        <v>28.03418102</v>
      </c>
      <c r="E104" s="96">
        <f>IF(COUNTA(OFFSET(TECHNICALS!W104,-4,0,5,1))&lt;5, "", AVERAGE(OFFSET(TECHNICALS!W104,-4,0,5,1)))</f>
        <v>471.9866667</v>
      </c>
      <c r="F104" s="97">
        <f>IF(OR(TECHNICALS!M104=0, ISBLANK(TECHNICALS!M104)), "", TECHNICALS!B104 / TECHNICALS!M104)</f>
        <v>0.964364384</v>
      </c>
      <c r="G104" s="98">
        <f>IF(COUNTA(OFFSET(TECHNICALS!AI104,-4,0,5,1))&lt;5, "", AVERAGE(OFFSET(TECHNICALS!AI104,-4,0,5,1)))</f>
        <v>0.1968742658</v>
      </c>
      <c r="H104" s="97">
        <f t="shared" ref="H104:M104" si="109">IF(OR(ISERROR(B104),B104=""), "", IF(ABS((B104-AVERAGE(B:B))/STDEV(B:B))&gt;10, AVERAGE(H$2:H104), (B104-AVERAGE(B:B))/STDEV(B:B)))</f>
        <v>-0.9477063659</v>
      </c>
      <c r="I104" s="97">
        <f t="shared" si="109"/>
        <v>-0.9863859706</v>
      </c>
      <c r="J104" s="97">
        <f t="shared" si="109"/>
        <v>-0.6462615106</v>
      </c>
      <c r="K104" s="97">
        <f t="shared" si="109"/>
        <v>1.89880697</v>
      </c>
      <c r="L104" s="97">
        <f t="shared" si="109"/>
        <v>-3.177356195</v>
      </c>
      <c r="M104" s="97">
        <f t="shared" si="109"/>
        <v>-0.1366951293</v>
      </c>
      <c r="N104" s="99">
        <f t="shared" si="3"/>
        <v>4.001667036</v>
      </c>
      <c r="O104" s="100">
        <f t="shared" si="25"/>
        <v>0.2</v>
      </c>
      <c r="P104" s="101">
        <f t="shared" si="5"/>
        <v>0.1</v>
      </c>
      <c r="Q104" s="102">
        <f t="shared" si="26"/>
        <v>4.201667036</v>
      </c>
      <c r="R104" s="100" t="str">
        <f t="shared" si="6"/>
        <v>OPEN</v>
      </c>
      <c r="S104" s="101">
        <v>1.04</v>
      </c>
      <c r="T104" s="103" t="s">
        <v>189</v>
      </c>
      <c r="U104" s="104" t="str">
        <f>IFERROR(__xludf.DUMMYFUNCTION(" IF (ROW()=MAX(FILTER(ROW(A104:A1134), A104:A1134&lt;&gt;"""")),Q104,"""")"),"")</f>
        <v/>
      </c>
      <c r="V104" s="104" t="str">
        <f>IFERROR(__xludf.DUMMYFUNCTION(" IF (ROW()=MAX(FILTER(ROW($A104:$A1134), $A104:$A1134&lt;&gt;"""")),S104,"""")"),"")</f>
        <v/>
      </c>
      <c r="W104" s="104" t="str">
        <f>IFERROR(__xludf.DUMMYFUNCTION(" IF (ROW()=MAX(FILTER(ROW($A104:$A1134), $A104:$A1134&lt;&gt;"""")),H104,"""")"),"")</f>
        <v/>
      </c>
      <c r="X104" s="104" t="str">
        <f>IFERROR(__xludf.DUMMYFUNCTION(" IF (ROW()=MAX(FILTER(ROW($A104:$A1134), $A104:$A1134&lt;&gt;"""")),I104,"""")"),"")</f>
        <v/>
      </c>
      <c r="Y104" s="104" t="str">
        <f>IFERROR(__xludf.DUMMYFUNCTION(" IF (ROW()=MAX(FILTER(ROW($A104:$A1134), $A104:$A1134&lt;&gt;"""")),J104,"""")"),"")</f>
        <v/>
      </c>
      <c r="Z104" s="104" t="str">
        <f>IFERROR(__xludf.DUMMYFUNCTION(" IF (ROW()=MAX(FILTER(ROW($A104:$A1134), $A104:$A1134&lt;&gt;"""")),K104,"""")"),"")</f>
        <v/>
      </c>
      <c r="AA104" s="104" t="str">
        <f>IFERROR(__xludf.DUMMYFUNCTION(" IF (ROW()=MAX(FILTER(ROW($A104:$A1134), $A104:$A1134&lt;&gt;"""")),L104,"""")"),"")</f>
        <v/>
      </c>
      <c r="AB104" s="104" t="str">
        <f>IFERROR(__xludf.DUMMYFUNCTION(" IF (ROW()=MAX(FILTER(ROW($A104:$A1134), $A104:$A1134&lt;&gt;"""")),M104,"""")"),"")</f>
        <v/>
      </c>
      <c r="AC104" s="105" t="str">
        <f>IFERROR(__xludf.DUMMYFUNCTION(" IF (ROW()=MAX(FILTER(ROW($A104:$A1134), $A104:$A1134&lt;&gt;"""")),R104,"""")"),"")</f>
        <v/>
      </c>
    </row>
    <row r="105">
      <c r="A105" s="106">
        <f t="array" ref="A105">INDEX(TECHNICALS!A:A, ROW())</f>
        <v>45720</v>
      </c>
      <c r="B105" s="107">
        <f>IF(COUNTA(OFFSET(TECHNICALS!AD105,-4,0,5,1))&lt;5, "", AVERAGE(OFFSET(TECHNICALS!AD105,-4,0,5,1)))</f>
        <v>33.26224953</v>
      </c>
      <c r="C105" s="108">
        <f>IF(COUNTA(OFFSET(TECHNICALS!S105,-4,0,5,1))&lt;5, "", AVERAGE(OFFSET(TECHNICALS!S105,-4,0,5,1)))</f>
        <v>-316.7848154</v>
      </c>
      <c r="D105" s="109">
        <f>IF(COUNTA(OFFSET(TECHNICALS!AE105,-4,0,5,1))&lt;5, "", AVERAGE(OFFSET(TECHNICALS!AE105,-4,0,5,1)))</f>
        <v>24.84066267</v>
      </c>
      <c r="E105" s="109">
        <f>IF(COUNTA(OFFSET(TECHNICALS!W105,-4,0,5,1))&lt;5, "", AVERAGE(OFFSET(TECHNICALS!W105,-4,0,5,1)))</f>
        <v>459.04</v>
      </c>
      <c r="F105" s="110">
        <f>IF(OR(TECHNICALS!M105=0, ISBLANK(TECHNICALS!M105)), "", TECHNICALS!B105 / TECHNICALS!M105)</f>
        <v>1.012323584</v>
      </c>
      <c r="G105" s="111">
        <f>IF(COUNTA(OFFSET(TECHNICALS!AI105,-4,0,5,1))&lt;5, "", AVERAGE(OFFSET(TECHNICALS!AI105,-4,0,5,1)))</f>
        <v>0.2123284567</v>
      </c>
      <c r="H105" s="110">
        <f t="shared" ref="H105:M105" si="110">IF(OR(ISERROR(B105),B105=""), "", IF(ABS((B105-AVERAGE(B:B))/STDEV(B:B))&gt;10, AVERAGE(H$2:H105), (B105-AVERAGE(B:B))/STDEV(B:B)))</f>
        <v>-0.9411416602</v>
      </c>
      <c r="I105" s="110">
        <f t="shared" si="110"/>
        <v>-1.037287015</v>
      </c>
      <c r="J105" s="110">
        <f t="shared" si="110"/>
        <v>-0.739259512</v>
      </c>
      <c r="K105" s="110">
        <f t="shared" si="110"/>
        <v>1.744899908</v>
      </c>
      <c r="L105" s="110">
        <f t="shared" si="110"/>
        <v>1.128077155</v>
      </c>
      <c r="M105" s="110">
        <f t="shared" si="110"/>
        <v>-0.1199983658</v>
      </c>
      <c r="N105" s="112">
        <f t="shared" si="3"/>
        <v>0.5572092012</v>
      </c>
      <c r="O105" s="113">
        <f t="shared" si="25"/>
        <v>-0.2</v>
      </c>
      <c r="P105" s="114">
        <f t="shared" si="5"/>
        <v>0.1</v>
      </c>
      <c r="Q105" s="115">
        <f t="shared" si="26"/>
        <v>0.5572092012</v>
      </c>
      <c r="R105" s="113" t="str">
        <f t="shared" si="6"/>
        <v>MONITOR</v>
      </c>
      <c r="S105" s="114">
        <v>1.03</v>
      </c>
      <c r="T105" s="116" t="s">
        <v>190</v>
      </c>
      <c r="U105" s="117" t="str">
        <f>IFERROR(__xludf.DUMMYFUNCTION(" IF (ROW()=MAX(FILTER(ROW(A105:A1134), A105:A1134&lt;&gt;"""")),Q105,"""")"),"")</f>
        <v/>
      </c>
      <c r="V105" s="117" t="str">
        <f>IFERROR(__xludf.DUMMYFUNCTION(" IF (ROW()=MAX(FILTER(ROW($A105:$A1134), $A105:$A1134&lt;&gt;"""")),S105,"""")"),"")</f>
        <v/>
      </c>
      <c r="W105" s="117" t="str">
        <f>IFERROR(__xludf.DUMMYFUNCTION(" IF (ROW()=MAX(FILTER(ROW($A105:$A1134), $A105:$A1134&lt;&gt;"""")),H105,"""")"),"")</f>
        <v/>
      </c>
      <c r="X105" s="117" t="str">
        <f>IFERROR(__xludf.DUMMYFUNCTION(" IF (ROW()=MAX(FILTER(ROW($A105:$A1134), $A105:$A1134&lt;&gt;"""")),I105,"""")"),"")</f>
        <v/>
      </c>
      <c r="Y105" s="117" t="str">
        <f>IFERROR(__xludf.DUMMYFUNCTION(" IF (ROW()=MAX(FILTER(ROW($A105:$A1134), $A105:$A1134&lt;&gt;"""")),J105,"""")"),"")</f>
        <v/>
      </c>
      <c r="Z105" s="117" t="str">
        <f>IFERROR(__xludf.DUMMYFUNCTION(" IF (ROW()=MAX(FILTER(ROW($A105:$A1134), $A105:$A1134&lt;&gt;"""")),K105,"""")"),"")</f>
        <v/>
      </c>
      <c r="AA105" s="117" t="str">
        <f>IFERROR(__xludf.DUMMYFUNCTION(" IF (ROW()=MAX(FILTER(ROW($A105:$A1134), $A105:$A1134&lt;&gt;"""")),L105,"""")"),"")</f>
        <v/>
      </c>
      <c r="AB105" s="117" t="str">
        <f>IFERROR(__xludf.DUMMYFUNCTION(" IF (ROW()=MAX(FILTER(ROW($A105:$A1134), $A105:$A1134&lt;&gt;"""")),M105,"""")"),"")</f>
        <v/>
      </c>
      <c r="AC105" s="118" t="str">
        <f>IFERROR(__xludf.DUMMYFUNCTION(" IF (ROW()=MAX(FILTER(ROW($A105:$A1134), $A105:$A1134&lt;&gt;"""")),R105,"""")"),"")</f>
        <v/>
      </c>
    </row>
    <row r="106">
      <c r="A106" s="94">
        <f t="array" ref="A106">INDEX(TECHNICALS!A:A, ROW())</f>
        <v>45721</v>
      </c>
      <c r="B106" s="54">
        <f>IF(COUNTA(OFFSET(TECHNICALS!AD106,-4,0,5,1))&lt;5, "", AVERAGE(OFFSET(TECHNICALS!AD106,-4,0,5,1)))</f>
        <v>29.79214674</v>
      </c>
      <c r="C106" s="95">
        <f>IF(COUNTA(OFFSET(TECHNICALS!S106,-4,0,5,1))&lt;5, "", AVERAGE(OFFSET(TECHNICALS!S106,-4,0,5,1)))</f>
        <v>-349.9935535</v>
      </c>
      <c r="D106" s="96">
        <f>IF(COUNTA(OFFSET(TECHNICALS!AE106,-4,0,5,1))&lt;5, "", AVERAGE(OFFSET(TECHNICALS!AE106,-4,0,5,1)))</f>
        <v>17.71497698</v>
      </c>
      <c r="E106" s="96">
        <f>IF(COUNTA(OFFSET(TECHNICALS!W106,-4,0,5,1))&lt;5, "", AVERAGE(OFFSET(TECHNICALS!W106,-4,0,5,1)))</f>
        <v>505.4533333</v>
      </c>
      <c r="F106" s="97">
        <f>IF(OR(TECHNICALS!M106=0, ISBLANK(TECHNICALS!M106)), "", TECHNICALS!B106 / TECHNICALS!M106)</f>
        <v>0.9776799427</v>
      </c>
      <c r="G106" s="98">
        <f>IF(COUNTA(OFFSET(TECHNICALS!AI106,-4,0,5,1))&lt;5, "", AVERAGE(OFFSET(TECHNICALS!AI106,-4,0,5,1)))</f>
        <v>0.2144157533</v>
      </c>
      <c r="H106" s="97">
        <f t="shared" ref="H106:M106" si="111">IF(OR(ISERROR(B106),B106=""), "", IF(ABS((B106-AVERAGE(B:B))/STDEV(B:B))&gt;10, AVERAGE(H$2:H106), (B106-AVERAGE(B:B))/STDEV(B:B)))</f>
        <v>-1.133953945</v>
      </c>
      <c r="I106" s="97">
        <f t="shared" si="111"/>
        <v>-1.105173864</v>
      </c>
      <c r="J106" s="97">
        <f t="shared" si="111"/>
        <v>-0.9467656089</v>
      </c>
      <c r="K106" s="97">
        <f t="shared" si="111"/>
        <v>2.296651178</v>
      </c>
      <c r="L106" s="97">
        <f t="shared" si="111"/>
        <v>-1.98198073</v>
      </c>
      <c r="M106" s="97">
        <f t="shared" si="111"/>
        <v>-0.117743243</v>
      </c>
      <c r="N106" s="99">
        <f t="shared" si="3"/>
        <v>3.405355585</v>
      </c>
      <c r="O106" s="100">
        <f t="shared" si="25"/>
        <v>0.2</v>
      </c>
      <c r="P106" s="101">
        <f t="shared" si="5"/>
        <v>0.1</v>
      </c>
      <c r="Q106" s="102">
        <f t="shared" si="26"/>
        <v>3.605355585</v>
      </c>
      <c r="R106" s="100" t="str">
        <f t="shared" si="6"/>
        <v>OPEN</v>
      </c>
      <c r="S106" s="101">
        <v>1.05</v>
      </c>
      <c r="T106" s="103" t="s">
        <v>191</v>
      </c>
      <c r="U106" s="104" t="str">
        <f>IFERROR(__xludf.DUMMYFUNCTION(" IF (ROW()=MAX(FILTER(ROW(A106:A1134), A106:A1134&lt;&gt;"""")),Q106,"""")"),"")</f>
        <v/>
      </c>
      <c r="V106" s="104" t="str">
        <f>IFERROR(__xludf.DUMMYFUNCTION(" IF (ROW()=MAX(FILTER(ROW($A106:$A1134), $A106:$A1134&lt;&gt;"""")),S106,"""")"),"")</f>
        <v/>
      </c>
      <c r="W106" s="104" t="str">
        <f>IFERROR(__xludf.DUMMYFUNCTION(" IF (ROW()=MAX(FILTER(ROW($A106:$A1134), $A106:$A1134&lt;&gt;"""")),H106,"""")"),"")</f>
        <v/>
      </c>
      <c r="X106" s="104" t="str">
        <f>IFERROR(__xludf.DUMMYFUNCTION(" IF (ROW()=MAX(FILTER(ROW($A106:$A1134), $A106:$A1134&lt;&gt;"""")),I106,"""")"),"")</f>
        <v/>
      </c>
      <c r="Y106" s="104" t="str">
        <f>IFERROR(__xludf.DUMMYFUNCTION(" IF (ROW()=MAX(FILTER(ROW($A106:$A1134), $A106:$A1134&lt;&gt;"""")),J106,"""")"),"")</f>
        <v/>
      </c>
      <c r="Z106" s="104" t="str">
        <f>IFERROR(__xludf.DUMMYFUNCTION(" IF (ROW()=MAX(FILTER(ROW($A106:$A1134), $A106:$A1134&lt;&gt;"""")),K106,"""")"),"")</f>
        <v/>
      </c>
      <c r="AA106" s="104" t="str">
        <f>IFERROR(__xludf.DUMMYFUNCTION(" IF (ROW()=MAX(FILTER(ROW($A106:$A1134), $A106:$A1134&lt;&gt;"""")),L106,"""")"),"")</f>
        <v/>
      </c>
      <c r="AB106" s="104" t="str">
        <f>IFERROR(__xludf.DUMMYFUNCTION(" IF (ROW()=MAX(FILTER(ROW($A106:$A1134), $A106:$A1134&lt;&gt;"""")),M106,"""")"),"")</f>
        <v/>
      </c>
      <c r="AC106" s="105" t="str">
        <f>IFERROR(__xludf.DUMMYFUNCTION(" IF (ROW()=MAX(FILTER(ROW($A106:$A1134), $A106:$A1134&lt;&gt;"""")),R106,"""")"),"")</f>
        <v/>
      </c>
    </row>
    <row r="107">
      <c r="A107" s="106">
        <f t="array" ref="A107">INDEX(TECHNICALS!A:A, ROW())</f>
        <v>45722</v>
      </c>
      <c r="B107" s="107">
        <f>IF(COUNTA(OFFSET(TECHNICALS!AD107,-4,0,5,1))&lt;5, "", AVERAGE(OFFSET(TECHNICALS!AD107,-4,0,5,1)))</f>
        <v>26.64380218</v>
      </c>
      <c r="C107" s="108">
        <f>IF(COUNTA(OFFSET(TECHNICALS!S107,-4,0,5,1))&lt;5, "", AVERAGE(OFFSET(TECHNICALS!S107,-4,0,5,1)))</f>
        <v>-388.1531797</v>
      </c>
      <c r="D107" s="109">
        <f>IF(COUNTA(OFFSET(TECHNICALS!AE107,-4,0,5,1))&lt;5, "", AVERAGE(OFFSET(TECHNICALS!AE107,-4,0,5,1)))</f>
        <v>11.11490746</v>
      </c>
      <c r="E107" s="109">
        <f>IF(COUNTA(OFFSET(TECHNICALS!W107,-4,0,5,1))&lt;5, "", AVERAGE(OFFSET(TECHNICALS!W107,-4,0,5,1)))</f>
        <v>527.4266667</v>
      </c>
      <c r="F107" s="110">
        <f>IF(OR(TECHNICALS!M107=0, ISBLANK(TECHNICALS!M107)), "", TECHNICALS!B107 / TECHNICALS!M107)</f>
        <v>1.005566538</v>
      </c>
      <c r="G107" s="111">
        <f>IF(COUNTA(OFFSET(TECHNICALS!AI107,-4,0,5,1))&lt;5, "", AVERAGE(OFFSET(TECHNICALS!AI107,-4,0,5,1)))</f>
        <v>0.2182812344</v>
      </c>
      <c r="H107" s="110">
        <f t="shared" ref="H107:M107" si="112">IF(OR(ISERROR(B107),B107=""), "", IF(ABS((B107-AVERAGE(B:B))/STDEV(B:B))&gt;10, AVERAGE(H$2:H107), (B107-AVERAGE(B:B))/STDEV(B:B)))</f>
        <v>-1.308888103</v>
      </c>
      <c r="I107" s="110">
        <f t="shared" si="112"/>
        <v>-1.18318155</v>
      </c>
      <c r="J107" s="110">
        <f t="shared" si="112"/>
        <v>-1.138965311</v>
      </c>
      <c r="K107" s="110">
        <f t="shared" si="112"/>
        <v>2.557865224</v>
      </c>
      <c r="L107" s="110">
        <f t="shared" si="112"/>
        <v>0.5214780449</v>
      </c>
      <c r="M107" s="110">
        <f t="shared" si="112"/>
        <v>-0.1135669633</v>
      </c>
      <c r="N107" s="112">
        <f t="shared" si="3"/>
        <v>1.644540052</v>
      </c>
      <c r="O107" s="113">
        <f t="shared" si="25"/>
        <v>-0.2</v>
      </c>
      <c r="P107" s="114">
        <f t="shared" si="5"/>
        <v>0.1</v>
      </c>
      <c r="Q107" s="115">
        <f t="shared" si="26"/>
        <v>1.644540052</v>
      </c>
      <c r="R107" s="113" t="str">
        <f t="shared" si="6"/>
        <v>MONITOR</v>
      </c>
      <c r="S107" s="114">
        <v>1.02</v>
      </c>
      <c r="T107" s="116" t="s">
        <v>192</v>
      </c>
      <c r="U107" s="117" t="str">
        <f>IFERROR(__xludf.DUMMYFUNCTION(" IF (ROW()=MAX(FILTER(ROW(A107:A1134), A107:A1134&lt;&gt;"""")),Q107,"""")"),"")</f>
        <v/>
      </c>
      <c r="V107" s="117" t="str">
        <f>IFERROR(__xludf.DUMMYFUNCTION(" IF (ROW()=MAX(FILTER(ROW($A107:$A1134), $A107:$A1134&lt;&gt;"""")),S107,"""")"),"")</f>
        <v/>
      </c>
      <c r="W107" s="117" t="str">
        <f>IFERROR(__xludf.DUMMYFUNCTION(" IF (ROW()=MAX(FILTER(ROW($A107:$A1134), $A107:$A1134&lt;&gt;"""")),H107,"""")"),"")</f>
        <v/>
      </c>
      <c r="X107" s="117" t="str">
        <f>IFERROR(__xludf.DUMMYFUNCTION(" IF (ROW()=MAX(FILTER(ROW($A107:$A1134), $A107:$A1134&lt;&gt;"""")),I107,"""")"),"")</f>
        <v/>
      </c>
      <c r="Y107" s="117" t="str">
        <f>IFERROR(__xludf.DUMMYFUNCTION(" IF (ROW()=MAX(FILTER(ROW($A107:$A1134), $A107:$A1134&lt;&gt;"""")),J107,"""")"),"")</f>
        <v/>
      </c>
      <c r="Z107" s="117" t="str">
        <f>IFERROR(__xludf.DUMMYFUNCTION(" IF (ROW()=MAX(FILTER(ROW($A107:$A1134), $A107:$A1134&lt;&gt;"""")),K107,"""")"),"")</f>
        <v/>
      </c>
      <c r="AA107" s="117" t="str">
        <f>IFERROR(__xludf.DUMMYFUNCTION(" IF (ROW()=MAX(FILTER(ROW($A107:$A1134), $A107:$A1134&lt;&gt;"""")),L107,"""")"),"")</f>
        <v/>
      </c>
      <c r="AB107" s="117" t="str">
        <f>IFERROR(__xludf.DUMMYFUNCTION(" IF (ROW()=MAX(FILTER(ROW($A107:$A1134), $A107:$A1134&lt;&gt;"""")),M107,"""")"),"")</f>
        <v/>
      </c>
      <c r="AC107" s="118" t="str">
        <f>IFERROR(__xludf.DUMMYFUNCTION(" IF (ROW()=MAX(FILTER(ROW($A107:$A1134), $A107:$A1134&lt;&gt;"""")),R107,"""")"),"")</f>
        <v/>
      </c>
    </row>
    <row r="108">
      <c r="A108" s="94">
        <f t="array" ref="A108">INDEX(TECHNICALS!A:A, ROW())</f>
        <v>45723</v>
      </c>
      <c r="B108" s="54">
        <f>IF(COUNTA(OFFSET(TECHNICALS!AD108,-4,0,5,1))&lt;5, "", AVERAGE(OFFSET(TECHNICALS!AD108,-4,0,5,1)))</f>
        <v>23.73482626</v>
      </c>
      <c r="C108" s="95">
        <f>IF(COUNTA(OFFSET(TECHNICALS!S108,-4,0,5,1))&lt;5, "", AVERAGE(OFFSET(TECHNICALS!S108,-4,0,5,1)))</f>
        <v>-426.5180927</v>
      </c>
      <c r="D108" s="96">
        <f>IF(COUNTA(OFFSET(TECHNICALS!AE108,-4,0,5,1))&lt;5, "", AVERAGE(OFFSET(TECHNICALS!AE108,-4,0,5,1)))</f>
        <v>6.861069072</v>
      </c>
      <c r="E108" s="96">
        <f>IF(COUNTA(OFFSET(TECHNICALS!W108,-4,0,5,1))&lt;5, "", AVERAGE(OFFSET(TECHNICALS!W108,-4,0,5,1)))</f>
        <v>534.32</v>
      </c>
      <c r="F108" s="97">
        <f>IF(OR(TECHNICALS!M108=0, ISBLANK(TECHNICALS!M108)), "", TECHNICALS!B108 / TECHNICALS!M108)</f>
        <v>0.9967963387</v>
      </c>
      <c r="G108" s="98">
        <f>IF(COUNTA(OFFSET(TECHNICALS!AI108,-4,0,5,1))&lt;5, "", AVERAGE(OFFSET(TECHNICALS!AI108,-4,0,5,1)))</f>
        <v>0.2096850353</v>
      </c>
      <c r="H108" s="97">
        <f t="shared" ref="H108:M108" si="113">IF(OR(ISERROR(B108),B108=""), "", IF(ABS((B108-AVERAGE(B:B))/STDEV(B:B))&gt;10, AVERAGE(H$2:H108), (B108-AVERAGE(B:B))/STDEV(B:B)))</f>
        <v>-1.470522017</v>
      </c>
      <c r="I108" s="97">
        <f t="shared" si="113"/>
        <v>-1.261608893</v>
      </c>
      <c r="J108" s="97">
        <f t="shared" si="113"/>
        <v>-1.262840744</v>
      </c>
      <c r="K108" s="97">
        <f t="shared" si="113"/>
        <v>2.63981162</v>
      </c>
      <c r="L108" s="97">
        <f t="shared" si="113"/>
        <v>-0.26584765</v>
      </c>
      <c r="M108" s="97">
        <f t="shared" si="113"/>
        <v>-0.1228543278</v>
      </c>
      <c r="N108" s="99">
        <f t="shared" si="3"/>
        <v>2.518919343</v>
      </c>
      <c r="O108" s="100">
        <f t="shared" si="25"/>
        <v>0.2</v>
      </c>
      <c r="P108" s="101">
        <f t="shared" si="5"/>
        <v>-0.1</v>
      </c>
      <c r="Q108" s="102">
        <f t="shared" si="26"/>
        <v>2.518919343</v>
      </c>
      <c r="R108" s="100" t="str">
        <f t="shared" si="6"/>
        <v>OPEN</v>
      </c>
      <c r="S108" s="101">
        <v>0.99</v>
      </c>
      <c r="T108" s="103" t="s">
        <v>193</v>
      </c>
      <c r="U108" s="104" t="str">
        <f>IFERROR(__xludf.DUMMYFUNCTION(" IF (ROW()=MAX(FILTER(ROW(A108:A1134), A108:A1134&lt;&gt;"""")),Q108,"""")"),"")</f>
        <v/>
      </c>
      <c r="V108" s="104" t="str">
        <f>IFERROR(__xludf.DUMMYFUNCTION(" IF (ROW()=MAX(FILTER(ROW($A108:$A1134), $A108:$A1134&lt;&gt;"""")),S108,"""")"),"")</f>
        <v/>
      </c>
      <c r="W108" s="104" t="str">
        <f>IFERROR(__xludf.DUMMYFUNCTION(" IF (ROW()=MAX(FILTER(ROW($A108:$A1134), $A108:$A1134&lt;&gt;"""")),H108,"""")"),"")</f>
        <v/>
      </c>
      <c r="X108" s="104" t="str">
        <f>IFERROR(__xludf.DUMMYFUNCTION(" IF (ROW()=MAX(FILTER(ROW($A108:$A1134), $A108:$A1134&lt;&gt;"""")),I108,"""")"),"")</f>
        <v/>
      </c>
      <c r="Y108" s="104" t="str">
        <f>IFERROR(__xludf.DUMMYFUNCTION(" IF (ROW()=MAX(FILTER(ROW($A108:$A1134), $A108:$A1134&lt;&gt;"""")),J108,"""")"),"")</f>
        <v/>
      </c>
      <c r="Z108" s="104" t="str">
        <f>IFERROR(__xludf.DUMMYFUNCTION(" IF (ROW()=MAX(FILTER(ROW($A108:$A1134), $A108:$A1134&lt;&gt;"""")),K108,"""")"),"")</f>
        <v/>
      </c>
      <c r="AA108" s="104" t="str">
        <f>IFERROR(__xludf.DUMMYFUNCTION(" IF (ROW()=MAX(FILTER(ROW($A108:$A1134), $A108:$A1134&lt;&gt;"""")),L108,"""")"),"")</f>
        <v/>
      </c>
      <c r="AB108" s="104" t="str">
        <f>IFERROR(__xludf.DUMMYFUNCTION(" IF (ROW()=MAX(FILTER(ROW($A108:$A1134), $A108:$A1134&lt;&gt;"""")),M108,"""")"),"")</f>
        <v/>
      </c>
      <c r="AC108" s="105" t="str">
        <f>IFERROR(__xludf.DUMMYFUNCTION(" IF (ROW()=MAX(FILTER(ROW($A108:$A1134), $A108:$A1134&lt;&gt;"""")),R108,"""")"),"")</f>
        <v/>
      </c>
    </row>
    <row r="109">
      <c r="A109" s="106">
        <f t="array" ref="A109">INDEX(TECHNICALS!A:A, ROW())</f>
        <v>45726</v>
      </c>
      <c r="B109" s="107">
        <f>IF(COUNTA(OFFSET(TECHNICALS!AD109,-4,0,5,1))&lt;5, "", AVERAGE(OFFSET(TECHNICALS!AD109,-4,0,5,1)))</f>
        <v>23.63817339</v>
      </c>
      <c r="C109" s="108">
        <f>IF(COUNTA(OFFSET(TECHNICALS!S109,-4,0,5,1))&lt;5, "", AVERAGE(OFFSET(TECHNICALS!S109,-4,0,5,1)))</f>
        <v>-452.2898269</v>
      </c>
      <c r="D109" s="109">
        <f>IF(COUNTA(OFFSET(TECHNICALS!AE109,-4,0,5,1))&lt;5, "", AVERAGE(OFFSET(TECHNICALS!AE109,-4,0,5,1)))</f>
        <v>11.62150281</v>
      </c>
      <c r="E109" s="109">
        <f>IF(COUNTA(OFFSET(TECHNICALS!W109,-4,0,5,1))&lt;5, "", AVERAGE(OFFSET(TECHNICALS!W109,-4,0,5,1)))</f>
        <v>533.48</v>
      </c>
      <c r="F109" s="110">
        <f>IF(OR(TECHNICALS!M109=0, ISBLANK(TECHNICALS!M109)), "", TECHNICALS!B109 / TECHNICALS!M109)</f>
        <v>1.014498007</v>
      </c>
      <c r="G109" s="111">
        <f>IF(COUNTA(OFFSET(TECHNICALS!AI109,-4,0,5,1))&lt;5, "", AVERAGE(OFFSET(TECHNICALS!AI109,-4,0,5,1)))</f>
        <v>0.1939642898</v>
      </c>
      <c r="H109" s="110">
        <f t="shared" ref="H109:M109" si="114">IF(OR(ISERROR(B109),B109=""), "", IF(ABS((B109-AVERAGE(B:B))/STDEV(B:B))&gt;10, AVERAGE(H$2:H109), (B109-AVERAGE(B:B))/STDEV(B:B)))</f>
        <v>-1.475892422</v>
      </c>
      <c r="I109" s="110">
        <f t="shared" si="114"/>
        <v>-1.314292673</v>
      </c>
      <c r="J109" s="110">
        <f t="shared" si="114"/>
        <v>-1.124212818</v>
      </c>
      <c r="K109" s="110">
        <f t="shared" si="114"/>
        <v>2.629825889</v>
      </c>
      <c r="L109" s="110">
        <f t="shared" si="114"/>
        <v>1.323281272</v>
      </c>
      <c r="M109" s="110">
        <f t="shared" si="114"/>
        <v>-0.1398390779</v>
      </c>
      <c r="N109" s="112">
        <f t="shared" si="3"/>
        <v>1.043383303</v>
      </c>
      <c r="O109" s="113">
        <f t="shared" si="25"/>
        <v>-0.2</v>
      </c>
      <c r="P109" s="114">
        <f t="shared" si="5"/>
        <v>0</v>
      </c>
      <c r="Q109" s="115">
        <f t="shared" si="26"/>
        <v>0.9433833031</v>
      </c>
      <c r="R109" s="113" t="str">
        <f t="shared" si="6"/>
        <v>MONITOR</v>
      </c>
      <c r="S109" s="114">
        <v>1.0</v>
      </c>
      <c r="T109" s="116" t="s">
        <v>194</v>
      </c>
      <c r="U109" s="117" t="str">
        <f>IFERROR(__xludf.DUMMYFUNCTION(" IF (ROW()=MAX(FILTER(ROW(A109:A1134), A109:A1134&lt;&gt;"""")),Q109,"""")"),"")</f>
        <v/>
      </c>
      <c r="V109" s="117" t="str">
        <f>IFERROR(__xludf.DUMMYFUNCTION(" IF (ROW()=MAX(FILTER(ROW($A109:$A1134), $A109:$A1134&lt;&gt;"""")),S109,"""")"),"")</f>
        <v/>
      </c>
      <c r="W109" s="117" t="str">
        <f>IFERROR(__xludf.DUMMYFUNCTION(" IF (ROW()=MAX(FILTER(ROW($A109:$A1134), $A109:$A1134&lt;&gt;"""")),H109,"""")"),"")</f>
        <v/>
      </c>
      <c r="X109" s="117" t="str">
        <f>IFERROR(__xludf.DUMMYFUNCTION(" IF (ROW()=MAX(FILTER(ROW($A109:$A1134), $A109:$A1134&lt;&gt;"""")),I109,"""")"),"")</f>
        <v/>
      </c>
      <c r="Y109" s="117" t="str">
        <f>IFERROR(__xludf.DUMMYFUNCTION(" IF (ROW()=MAX(FILTER(ROW($A109:$A1134), $A109:$A1134&lt;&gt;"""")),J109,"""")"),"")</f>
        <v/>
      </c>
      <c r="Z109" s="117" t="str">
        <f>IFERROR(__xludf.DUMMYFUNCTION(" IF (ROW()=MAX(FILTER(ROW($A109:$A1134), $A109:$A1134&lt;&gt;"""")),K109,"""")"),"")</f>
        <v/>
      </c>
      <c r="AA109" s="117" t="str">
        <f>IFERROR(__xludf.DUMMYFUNCTION(" IF (ROW()=MAX(FILTER(ROW($A109:$A1134), $A109:$A1134&lt;&gt;"""")),L109,"""")"),"")</f>
        <v/>
      </c>
      <c r="AB109" s="117" t="str">
        <f>IFERROR(__xludf.DUMMYFUNCTION(" IF (ROW()=MAX(FILTER(ROW($A109:$A1134), $A109:$A1134&lt;&gt;"""")),M109,"""")"),"")</f>
        <v/>
      </c>
      <c r="AC109" s="118" t="str">
        <f>IFERROR(__xludf.DUMMYFUNCTION(" IF (ROW()=MAX(FILTER(ROW($A109:$A1134), $A109:$A1134&lt;&gt;"""")),R109,"""")"),"")</f>
        <v/>
      </c>
    </row>
    <row r="110">
      <c r="A110" s="94">
        <f t="array" ref="A110">INDEX(TECHNICALS!A:A, ROW())</f>
        <v>45727</v>
      </c>
      <c r="B110" s="54">
        <f>IF(COUNTA(OFFSET(TECHNICALS!AD110,-4,0,5,1))&lt;5, "", AVERAGE(OFFSET(TECHNICALS!AD110,-4,0,5,1)))</f>
        <v>23.07784046</v>
      </c>
      <c r="C110" s="95">
        <f>IF(COUNTA(OFFSET(TECHNICALS!S110,-4,0,5,1))&lt;5, "", AVERAGE(OFFSET(TECHNICALS!S110,-4,0,5,1)))</f>
        <v>-470.4062588</v>
      </c>
      <c r="D110" s="96">
        <f>IF(COUNTA(OFFSET(TECHNICALS!AE110,-4,0,5,1))&lt;5, "", AVERAGE(OFFSET(TECHNICALS!AE110,-4,0,5,1)))</f>
        <v>13.01278372</v>
      </c>
      <c r="E110" s="96">
        <f>IF(COUNTA(OFFSET(TECHNICALS!W110,-4,0,5,1))&lt;5, "", AVERAGE(OFFSET(TECHNICALS!W110,-4,0,5,1)))</f>
        <v>454.3333333</v>
      </c>
      <c r="F110" s="97">
        <f>IF(OR(TECHNICALS!M110=0, ISBLANK(TECHNICALS!M110)), "", TECHNICALS!B110 / TECHNICALS!M110)</f>
        <v>1.001146072</v>
      </c>
      <c r="G110" s="98">
        <f>IF(COUNTA(OFFSET(TECHNICALS!AI110,-4,0,5,1))&lt;5, "", AVERAGE(OFFSET(TECHNICALS!AI110,-4,0,5,1)))</f>
        <v>0.1603155578</v>
      </c>
      <c r="H110" s="97">
        <f t="shared" ref="H110:M110" si="115">IF(OR(ISERROR(B110),B110=""), "", IF(ABS((B110-AVERAGE(B:B))/STDEV(B:B))&gt;10, AVERAGE(H$2:H110), (B110-AVERAGE(B:B))/STDEV(B:B)))</f>
        <v>-1.50702668</v>
      </c>
      <c r="I110" s="97">
        <f t="shared" si="115"/>
        <v>-1.351327127</v>
      </c>
      <c r="J110" s="97">
        <f t="shared" si="115"/>
        <v>-1.083697521</v>
      </c>
      <c r="K110" s="97">
        <f t="shared" si="115"/>
        <v>1.688948113</v>
      </c>
      <c r="L110" s="97">
        <f t="shared" si="115"/>
        <v>0.1246402546</v>
      </c>
      <c r="M110" s="97">
        <f t="shared" si="115"/>
        <v>-0.1761932891</v>
      </c>
      <c r="N110" s="99">
        <f t="shared" si="3"/>
        <v>2.108121119</v>
      </c>
      <c r="O110" s="100">
        <f t="shared" si="25"/>
        <v>0.2</v>
      </c>
      <c r="P110" s="101">
        <f t="shared" si="5"/>
        <v>0.1</v>
      </c>
      <c r="Q110" s="102">
        <f t="shared" si="26"/>
        <v>2.308121119</v>
      </c>
      <c r="R110" s="100" t="str">
        <f t="shared" si="6"/>
        <v>OPEN</v>
      </c>
      <c r="S110" s="101">
        <v>1.01</v>
      </c>
      <c r="T110" s="103" t="s">
        <v>195</v>
      </c>
      <c r="U110" s="104" t="str">
        <f>IFERROR(__xludf.DUMMYFUNCTION(" IF (ROW()=MAX(FILTER(ROW(A110:A1134), A110:A1134&lt;&gt;"""")),Q110,"""")"),"")</f>
        <v/>
      </c>
      <c r="V110" s="104" t="str">
        <f>IFERROR(__xludf.DUMMYFUNCTION(" IF (ROW()=MAX(FILTER(ROW($A110:$A1134), $A110:$A1134&lt;&gt;"""")),S110,"""")"),"")</f>
        <v/>
      </c>
      <c r="W110" s="104" t="str">
        <f>IFERROR(__xludf.DUMMYFUNCTION(" IF (ROW()=MAX(FILTER(ROW($A110:$A1134), $A110:$A1134&lt;&gt;"""")),H110,"""")"),"")</f>
        <v/>
      </c>
      <c r="X110" s="104" t="str">
        <f>IFERROR(__xludf.DUMMYFUNCTION(" IF (ROW()=MAX(FILTER(ROW($A110:$A1134), $A110:$A1134&lt;&gt;"""")),I110,"""")"),"")</f>
        <v/>
      </c>
      <c r="Y110" s="104" t="str">
        <f>IFERROR(__xludf.DUMMYFUNCTION(" IF (ROW()=MAX(FILTER(ROW($A110:$A1134), $A110:$A1134&lt;&gt;"""")),J110,"""")"),"")</f>
        <v/>
      </c>
      <c r="Z110" s="104" t="str">
        <f>IFERROR(__xludf.DUMMYFUNCTION(" IF (ROW()=MAX(FILTER(ROW($A110:$A1134), $A110:$A1134&lt;&gt;"""")),K110,"""")"),"")</f>
        <v/>
      </c>
      <c r="AA110" s="104" t="str">
        <f>IFERROR(__xludf.DUMMYFUNCTION(" IF (ROW()=MAX(FILTER(ROW($A110:$A1134), $A110:$A1134&lt;&gt;"""")),L110,"""")"),"")</f>
        <v/>
      </c>
      <c r="AB110" s="104" t="str">
        <f>IFERROR(__xludf.DUMMYFUNCTION(" IF (ROW()=MAX(FILTER(ROW($A110:$A1134), $A110:$A1134&lt;&gt;"""")),M110,"""")"),"")</f>
        <v/>
      </c>
      <c r="AC110" s="105" t="str">
        <f>IFERROR(__xludf.DUMMYFUNCTION(" IF (ROW()=MAX(FILTER(ROW($A110:$A1134), $A110:$A1134&lt;&gt;"""")),R110,"""")"),"")</f>
        <v/>
      </c>
    </row>
    <row r="111">
      <c r="A111" s="106">
        <f t="array" ref="A111">INDEX(TECHNICALS!A:A, ROW())</f>
        <v>45728</v>
      </c>
      <c r="B111" s="107">
        <f>IF(COUNTA(OFFSET(TECHNICALS!AD111,-4,0,5,1))&lt;5, "", AVERAGE(OFFSET(TECHNICALS!AD111,-4,0,5,1)))</f>
        <v>24.33158225</v>
      </c>
      <c r="C111" s="108">
        <f>IF(COUNTA(OFFSET(TECHNICALS!S111,-4,0,5,1))&lt;5, "", AVERAGE(OFFSET(TECHNICALS!S111,-4,0,5,1)))</f>
        <v>-477.2768962</v>
      </c>
      <c r="D111" s="109">
        <f>IF(COUNTA(OFFSET(TECHNICALS!AE111,-4,0,5,1))&lt;5, "", AVERAGE(OFFSET(TECHNICALS!AE111,-4,0,5,1)))</f>
        <v>14.42844905</v>
      </c>
      <c r="E111" s="109">
        <f>IF(COUNTA(OFFSET(TECHNICALS!W111,-4,0,5,1))&lt;5, "", AVERAGE(OFFSET(TECHNICALS!W111,-4,0,5,1)))</f>
        <v>383.9466667</v>
      </c>
      <c r="F111" s="110">
        <f>IF(OR(TECHNICALS!M111=0, ISBLANK(TECHNICALS!M111)), "", TECHNICALS!B111 / TECHNICALS!M111)</f>
        <v>1.004126477</v>
      </c>
      <c r="G111" s="111">
        <f>IF(COUNTA(OFFSET(TECHNICALS!AI111,-4,0,5,1))&lt;5, "", AVERAGE(OFFSET(TECHNICALS!AI111,-4,0,5,1)))</f>
        <v>0.1573032455</v>
      </c>
      <c r="H111" s="110">
        <f t="shared" ref="H111:M111" si="116">IF(OR(ISERROR(B111),B111=""), "", IF(ABS((B111-AVERAGE(B:B))/STDEV(B:B))&gt;10, AVERAGE(H$2:H111), (B111-AVERAGE(B:B))/STDEV(B:B)))</f>
        <v>-1.437363954</v>
      </c>
      <c r="I111" s="110">
        <f t="shared" si="116"/>
        <v>-1.365372404</v>
      </c>
      <c r="J111" s="110">
        <f t="shared" si="116"/>
        <v>-1.042472129</v>
      </c>
      <c r="K111" s="110">
        <f t="shared" si="116"/>
        <v>0.8522072478</v>
      </c>
      <c r="L111" s="110">
        <f t="shared" si="116"/>
        <v>0.3921996101</v>
      </c>
      <c r="M111" s="110">
        <f t="shared" si="116"/>
        <v>-0.1794478022</v>
      </c>
      <c r="N111" s="112">
        <f t="shared" si="3"/>
        <v>1.872719095</v>
      </c>
      <c r="O111" s="113">
        <f t="shared" si="25"/>
        <v>-0.2</v>
      </c>
      <c r="P111" s="114">
        <f t="shared" si="5"/>
        <v>0.1</v>
      </c>
      <c r="Q111" s="115">
        <f t="shared" si="26"/>
        <v>1.872719095</v>
      </c>
      <c r="R111" s="113" t="str">
        <f t="shared" si="6"/>
        <v>MONITOR</v>
      </c>
      <c r="S111" s="114">
        <v>1.04</v>
      </c>
      <c r="T111" s="116" t="s">
        <v>196</v>
      </c>
      <c r="U111" s="117" t="str">
        <f>IFERROR(__xludf.DUMMYFUNCTION(" IF (ROW()=MAX(FILTER(ROW(A111:A1134), A111:A1134&lt;&gt;"""")),Q111,"""")"),"")</f>
        <v/>
      </c>
      <c r="V111" s="117" t="str">
        <f>IFERROR(__xludf.DUMMYFUNCTION(" IF (ROW()=MAX(FILTER(ROW($A111:$A1134), $A111:$A1134&lt;&gt;"""")),S111,"""")"),"")</f>
        <v/>
      </c>
      <c r="W111" s="117" t="str">
        <f>IFERROR(__xludf.DUMMYFUNCTION(" IF (ROW()=MAX(FILTER(ROW($A111:$A1134), $A111:$A1134&lt;&gt;"""")),H111,"""")"),"")</f>
        <v/>
      </c>
      <c r="X111" s="117" t="str">
        <f>IFERROR(__xludf.DUMMYFUNCTION(" IF (ROW()=MAX(FILTER(ROW($A111:$A1134), $A111:$A1134&lt;&gt;"""")),I111,"""")"),"")</f>
        <v/>
      </c>
      <c r="Y111" s="117" t="str">
        <f>IFERROR(__xludf.DUMMYFUNCTION(" IF (ROW()=MAX(FILTER(ROW($A111:$A1134), $A111:$A1134&lt;&gt;"""")),J111,"""")"),"")</f>
        <v/>
      </c>
      <c r="Z111" s="117" t="str">
        <f>IFERROR(__xludf.DUMMYFUNCTION(" IF (ROW()=MAX(FILTER(ROW($A111:$A1134), $A111:$A1134&lt;&gt;"""")),K111,"""")"),"")</f>
        <v/>
      </c>
      <c r="AA111" s="117" t="str">
        <f>IFERROR(__xludf.DUMMYFUNCTION(" IF (ROW()=MAX(FILTER(ROW($A111:$A1134), $A111:$A1134&lt;&gt;"""")),L111,"""")"),"")</f>
        <v/>
      </c>
      <c r="AB111" s="117" t="str">
        <f>IFERROR(__xludf.DUMMYFUNCTION(" IF (ROW()=MAX(FILTER(ROW($A111:$A1134), $A111:$A1134&lt;&gt;"""")),M111,"""")"),"")</f>
        <v/>
      </c>
      <c r="AC111" s="118" t="str">
        <f>IFERROR(__xludf.DUMMYFUNCTION(" IF (ROW()=MAX(FILTER(ROW($A111:$A1134), $A111:$A1134&lt;&gt;"""")),R111,"""")"),"")</f>
        <v/>
      </c>
    </row>
    <row r="112">
      <c r="A112" s="94">
        <f t="array" ref="A112">INDEX(TECHNICALS!A:A, ROW())</f>
        <v>45729</v>
      </c>
      <c r="B112" s="54">
        <f>IF(COUNTA(OFFSET(TECHNICALS!AD112,-4,0,5,1))&lt;5, "", AVERAGE(OFFSET(TECHNICALS!AD112,-4,0,5,1)))</f>
        <v>25.91118168</v>
      </c>
      <c r="C112" s="95">
        <f>IF(COUNTA(OFFSET(TECHNICALS!S112,-4,0,5,1))&lt;5, "", AVERAGE(OFFSET(TECHNICALS!S112,-4,0,5,1)))</f>
        <v>-478.8481717</v>
      </c>
      <c r="D112" s="96">
        <f>IF(COUNTA(OFFSET(TECHNICALS!AE112,-4,0,5,1))&lt;5, "", AVERAGE(OFFSET(TECHNICALS!AE112,-4,0,5,1)))</f>
        <v>13.76283845</v>
      </c>
      <c r="E112" s="96">
        <f>IF(COUNTA(OFFSET(TECHNICALS!W112,-4,0,5,1))&lt;5, "", AVERAGE(OFFSET(TECHNICALS!W112,-4,0,5,1)))</f>
        <v>327.8133333</v>
      </c>
      <c r="F112" s="97">
        <f>IF(OR(TECHNICALS!M112=0, ISBLANK(TECHNICALS!M112)), "", TECHNICALS!B112 / TECHNICALS!M112)</f>
        <v>0.9822378272</v>
      </c>
      <c r="G112" s="98">
        <f>IF(COUNTA(OFFSET(TECHNICALS!AI112,-4,0,5,1))&lt;5, "", AVERAGE(OFFSET(TECHNICALS!AI112,-4,0,5,1)))</f>
        <v>0.1764745887</v>
      </c>
      <c r="H112" s="97">
        <f t="shared" ref="H112:M112" si="117">IF(OR(ISERROR(B112),B112=""), "", IF(ABS((B112-AVERAGE(B:B))/STDEV(B:B))&gt;10, AVERAGE(H$2:H112), (B112-AVERAGE(B:B))/STDEV(B:B)))</f>
        <v>-1.349595321</v>
      </c>
      <c r="I112" s="97">
        <f t="shared" si="117"/>
        <v>-1.368584479</v>
      </c>
      <c r="J112" s="97">
        <f t="shared" si="117"/>
        <v>-1.061855283</v>
      </c>
      <c r="K112" s="97">
        <f t="shared" si="117"/>
        <v>0.1849068037</v>
      </c>
      <c r="L112" s="97">
        <f t="shared" si="117"/>
        <v>-1.572806507</v>
      </c>
      <c r="M112" s="97">
        <f t="shared" si="117"/>
        <v>-0.158735014</v>
      </c>
      <c r="N112" s="99">
        <f t="shared" si="3"/>
        <v>3.498229832</v>
      </c>
      <c r="O112" s="100">
        <f t="shared" si="25"/>
        <v>0.2</v>
      </c>
      <c r="P112" s="101">
        <f t="shared" si="5"/>
        <v>0.1</v>
      </c>
      <c r="Q112" s="102">
        <f t="shared" si="26"/>
        <v>3.698229832</v>
      </c>
      <c r="R112" s="100" t="str">
        <f t="shared" si="6"/>
        <v>OPEN</v>
      </c>
      <c r="S112" s="101">
        <v>1.02</v>
      </c>
      <c r="T112" s="103" t="s">
        <v>197</v>
      </c>
      <c r="U112" s="104" t="str">
        <f>IFERROR(__xludf.DUMMYFUNCTION(" IF (ROW()=MAX(FILTER(ROW(A112:A1134), A112:A1134&lt;&gt;"""")),Q112,"""")"),"")</f>
        <v/>
      </c>
      <c r="V112" s="104" t="str">
        <f>IFERROR(__xludf.DUMMYFUNCTION(" IF (ROW()=MAX(FILTER(ROW($A112:$A1134), $A112:$A1134&lt;&gt;"""")),S112,"""")"),"")</f>
        <v/>
      </c>
      <c r="W112" s="104" t="str">
        <f>IFERROR(__xludf.DUMMYFUNCTION(" IF (ROW()=MAX(FILTER(ROW($A112:$A1134), $A112:$A1134&lt;&gt;"""")),H112,"""")"),"")</f>
        <v/>
      </c>
      <c r="X112" s="104" t="str">
        <f>IFERROR(__xludf.DUMMYFUNCTION(" IF (ROW()=MAX(FILTER(ROW($A112:$A1134), $A112:$A1134&lt;&gt;"""")),I112,"""")"),"")</f>
        <v/>
      </c>
      <c r="Y112" s="104" t="str">
        <f>IFERROR(__xludf.DUMMYFUNCTION(" IF (ROW()=MAX(FILTER(ROW($A112:$A1134), $A112:$A1134&lt;&gt;"""")),J112,"""")"),"")</f>
        <v/>
      </c>
      <c r="Z112" s="104" t="str">
        <f>IFERROR(__xludf.DUMMYFUNCTION(" IF (ROW()=MAX(FILTER(ROW($A112:$A1134), $A112:$A1134&lt;&gt;"""")),K112,"""")"),"")</f>
        <v/>
      </c>
      <c r="AA112" s="104" t="str">
        <f>IFERROR(__xludf.DUMMYFUNCTION(" IF (ROW()=MAX(FILTER(ROW($A112:$A1134), $A112:$A1134&lt;&gt;"""")),L112,"""")"),"")</f>
        <v/>
      </c>
      <c r="AB112" s="104" t="str">
        <f>IFERROR(__xludf.DUMMYFUNCTION(" IF (ROW()=MAX(FILTER(ROW($A112:$A1134), $A112:$A1134&lt;&gt;"""")),M112,"""")"),"")</f>
        <v/>
      </c>
      <c r="AC112" s="105" t="str">
        <f>IFERROR(__xludf.DUMMYFUNCTION(" IF (ROW()=MAX(FILTER(ROW($A112:$A1134), $A112:$A1134&lt;&gt;"""")),R112,"""")"),"")</f>
        <v/>
      </c>
    </row>
    <row r="113">
      <c r="A113" s="106">
        <f t="array" ref="A113">INDEX(TECHNICALS!A:A, ROW())</f>
        <v>45730</v>
      </c>
      <c r="B113" s="107">
        <f>IF(COUNTA(OFFSET(TECHNICALS!AD113,-4,0,5,1))&lt;5, "", AVERAGE(OFFSET(TECHNICALS!AD113,-4,0,5,1)))</f>
        <v>27.83177468</v>
      </c>
      <c r="C113" s="108">
        <f>IF(COUNTA(OFFSET(TECHNICALS!S113,-4,0,5,1))&lt;5, "", AVERAGE(OFFSET(TECHNICALS!S113,-4,0,5,1)))</f>
        <v>-481.8336648</v>
      </c>
      <c r="D113" s="109">
        <f>IF(COUNTA(OFFSET(TECHNICALS!AE113,-4,0,5,1))&lt;5, "", AVERAGE(OFFSET(TECHNICALS!AE113,-4,0,5,1)))</f>
        <v>8.985155355</v>
      </c>
      <c r="E113" s="109">
        <f>IF(COUNTA(OFFSET(TECHNICALS!W113,-4,0,5,1))&lt;5, "", AVERAGE(OFFSET(TECHNICALS!W113,-4,0,5,1)))</f>
        <v>335.8533333</v>
      </c>
      <c r="F113" s="110">
        <f>IF(OR(TECHNICALS!M113=0, ISBLANK(TECHNICALS!M113)), "", TECHNICALS!B113 / TECHNICALS!M113)</f>
        <v>0.9854180169</v>
      </c>
      <c r="G113" s="111">
        <f>IF(COUNTA(OFFSET(TECHNICALS!AI113,-4,0,5,1))&lt;5, "", AVERAGE(OFFSET(TECHNICALS!AI113,-4,0,5,1)))</f>
        <v>0.1821012923</v>
      </c>
      <c r="H113" s="110">
        <f t="shared" ref="H113:M113" si="118">IF(OR(ISERROR(B113),B113=""), "", IF(ABS((B113-AVERAGE(B:B))/STDEV(B:B))&gt;10, AVERAGE(H$2:H113), (B113-AVERAGE(B:B))/STDEV(B:B)))</f>
        <v>-1.242879772</v>
      </c>
      <c r="I113" s="110">
        <f t="shared" si="118"/>
        <v>-1.374687563</v>
      </c>
      <c r="J113" s="110">
        <f t="shared" si="118"/>
        <v>-1.200985524</v>
      </c>
      <c r="K113" s="110">
        <f t="shared" si="118"/>
        <v>0.2804845158</v>
      </c>
      <c r="L113" s="110">
        <f t="shared" si="118"/>
        <v>-1.287311867</v>
      </c>
      <c r="M113" s="110">
        <f t="shared" si="118"/>
        <v>-0.1526559031</v>
      </c>
      <c r="N113" s="112">
        <f t="shared" si="3"/>
        <v>3.324544826</v>
      </c>
      <c r="O113" s="113">
        <f t="shared" si="25"/>
        <v>-0.2</v>
      </c>
      <c r="P113" s="114">
        <f t="shared" si="5"/>
        <v>-0.1</v>
      </c>
      <c r="Q113" s="115">
        <f t="shared" si="26"/>
        <v>3.124544826</v>
      </c>
      <c r="R113" s="113" t="str">
        <f t="shared" si="6"/>
        <v>OPEN</v>
      </c>
      <c r="S113" s="114">
        <v>0.97</v>
      </c>
      <c r="T113" s="116" t="s">
        <v>198</v>
      </c>
      <c r="U113" s="117" t="str">
        <f>IFERROR(__xludf.DUMMYFUNCTION(" IF (ROW()=MAX(FILTER(ROW(A113:A1134), A113:A1134&lt;&gt;"""")),Q113,"""")"),"")</f>
        <v/>
      </c>
      <c r="V113" s="117" t="str">
        <f>IFERROR(__xludf.DUMMYFUNCTION(" IF (ROW()=MAX(FILTER(ROW($A113:$A1134), $A113:$A1134&lt;&gt;"""")),S113,"""")"),"")</f>
        <v/>
      </c>
      <c r="W113" s="117" t="str">
        <f>IFERROR(__xludf.DUMMYFUNCTION(" IF (ROW()=MAX(FILTER(ROW($A113:$A1134), $A113:$A1134&lt;&gt;"""")),H113,"""")"),"")</f>
        <v/>
      </c>
      <c r="X113" s="117" t="str">
        <f>IFERROR(__xludf.DUMMYFUNCTION(" IF (ROW()=MAX(FILTER(ROW($A113:$A1134), $A113:$A1134&lt;&gt;"""")),I113,"""")"),"")</f>
        <v/>
      </c>
      <c r="Y113" s="117" t="str">
        <f>IFERROR(__xludf.DUMMYFUNCTION(" IF (ROW()=MAX(FILTER(ROW($A113:$A1134), $A113:$A1134&lt;&gt;"""")),J113,"""")"),"")</f>
        <v/>
      </c>
      <c r="Z113" s="117" t="str">
        <f>IFERROR(__xludf.DUMMYFUNCTION(" IF (ROW()=MAX(FILTER(ROW($A113:$A1134), $A113:$A1134&lt;&gt;"""")),K113,"""")"),"")</f>
        <v/>
      </c>
      <c r="AA113" s="117" t="str">
        <f>IFERROR(__xludf.DUMMYFUNCTION(" IF (ROW()=MAX(FILTER(ROW($A113:$A1134), $A113:$A1134&lt;&gt;"""")),L113,"""")"),"")</f>
        <v/>
      </c>
      <c r="AB113" s="117" t="str">
        <f>IFERROR(__xludf.DUMMYFUNCTION(" IF (ROW()=MAX(FILTER(ROW($A113:$A1134), $A113:$A1134&lt;&gt;"""")),M113,"""")"),"")</f>
        <v/>
      </c>
      <c r="AC113" s="118" t="str">
        <f>IFERROR(__xludf.DUMMYFUNCTION(" IF (ROW()=MAX(FILTER(ROW($A113:$A1134), $A113:$A1134&lt;&gt;"""")),R113,"""")"),"")</f>
        <v/>
      </c>
    </row>
    <row r="114">
      <c r="A114" s="94">
        <f t="array" ref="A114">INDEX(TECHNICALS!A:A, ROW())</f>
        <v>45733</v>
      </c>
      <c r="B114" s="54">
        <f>IF(COUNTA(OFFSET(TECHNICALS!AD114,-4,0,5,1))&lt;5, "", AVERAGE(OFFSET(TECHNICALS!AD114,-4,0,5,1)))</f>
        <v>28.60441197</v>
      </c>
      <c r="C114" s="95">
        <f>IF(COUNTA(OFFSET(TECHNICALS!S114,-4,0,5,1))&lt;5, "", AVERAGE(OFFSET(TECHNICALS!S114,-4,0,5,1)))</f>
        <v>-485.5900066</v>
      </c>
      <c r="D114" s="96">
        <f>IF(COUNTA(OFFSET(TECHNICALS!AE114,-4,0,5,1))&lt;5, "", AVERAGE(OFFSET(TECHNICALS!AE114,-4,0,5,1)))</f>
        <v>6.551423698</v>
      </c>
      <c r="E114" s="96">
        <f>IF(COUNTA(OFFSET(TECHNICALS!W114,-4,0,5,1))&lt;5, "", AVERAGE(OFFSET(TECHNICALS!W114,-4,0,5,1)))</f>
        <v>323.28</v>
      </c>
      <c r="F114" s="97">
        <f>IF(OR(TECHNICALS!M114=0, ISBLANK(TECHNICALS!M114)), "", TECHNICALS!B114 / TECHNICALS!M114)</f>
        <v>0.999017038</v>
      </c>
      <c r="G114" s="98">
        <f>IF(COUNTA(OFFSET(TECHNICALS!AI114,-4,0,5,1))&lt;5, "", AVERAGE(OFFSET(TECHNICALS!AI114,-4,0,5,1)))</f>
        <v>0.1737508659</v>
      </c>
      <c r="H114" s="97">
        <f t="shared" ref="H114:M114" si="119">IF(OR(ISERROR(B114),B114=""), "", IF(ABS((B114-AVERAGE(B:B))/STDEV(B:B))&gt;10, AVERAGE(H$2:H114), (B114-AVERAGE(B:B))/STDEV(B:B)))</f>
        <v>-1.199949067</v>
      </c>
      <c r="I114" s="97">
        <f t="shared" si="119"/>
        <v>-1.382366451</v>
      </c>
      <c r="J114" s="97">
        <f t="shared" si="119"/>
        <v>-1.271857883</v>
      </c>
      <c r="K114" s="97">
        <f t="shared" si="119"/>
        <v>0.1310155565</v>
      </c>
      <c r="L114" s="97">
        <f t="shared" si="119"/>
        <v>-0.06648917321</v>
      </c>
      <c r="M114" s="97">
        <f t="shared" si="119"/>
        <v>-0.1616777339</v>
      </c>
      <c r="N114" s="99">
        <f t="shared" si="3"/>
        <v>2.389137178</v>
      </c>
      <c r="O114" s="100">
        <f t="shared" si="25"/>
        <v>-0.2</v>
      </c>
      <c r="P114" s="101">
        <f t="shared" si="5"/>
        <v>0.1</v>
      </c>
      <c r="Q114" s="102">
        <f t="shared" si="26"/>
        <v>2.389137178</v>
      </c>
      <c r="R114" s="100" t="str">
        <f t="shared" si="6"/>
        <v>OPEN</v>
      </c>
      <c r="S114" s="101">
        <v>1.03</v>
      </c>
      <c r="T114" s="103" t="s">
        <v>199</v>
      </c>
      <c r="U114" s="104" t="str">
        <f>IFERROR(__xludf.DUMMYFUNCTION(" IF (ROW()=MAX(FILTER(ROW(A114:A1134), A114:A1134&lt;&gt;"""")),Q114,"""")"),"")</f>
        <v/>
      </c>
      <c r="V114" s="104" t="str">
        <f>IFERROR(__xludf.DUMMYFUNCTION(" IF (ROW()=MAX(FILTER(ROW($A114:$A1134), $A114:$A1134&lt;&gt;"""")),S114,"""")"),"")</f>
        <v/>
      </c>
      <c r="W114" s="104" t="str">
        <f>IFERROR(__xludf.DUMMYFUNCTION(" IF (ROW()=MAX(FILTER(ROW($A114:$A1134), $A114:$A1134&lt;&gt;"""")),H114,"""")"),"")</f>
        <v/>
      </c>
      <c r="X114" s="104" t="str">
        <f>IFERROR(__xludf.DUMMYFUNCTION(" IF (ROW()=MAX(FILTER(ROW($A114:$A1134), $A114:$A1134&lt;&gt;"""")),I114,"""")"),"")</f>
        <v/>
      </c>
      <c r="Y114" s="104" t="str">
        <f>IFERROR(__xludf.DUMMYFUNCTION(" IF (ROW()=MAX(FILTER(ROW($A114:$A1134), $A114:$A1134&lt;&gt;"""")),J114,"""")"),"")</f>
        <v/>
      </c>
      <c r="Z114" s="104" t="str">
        <f>IFERROR(__xludf.DUMMYFUNCTION(" IF (ROW()=MAX(FILTER(ROW($A114:$A1134), $A114:$A1134&lt;&gt;"""")),K114,"""")"),"")</f>
        <v/>
      </c>
      <c r="AA114" s="104" t="str">
        <f>IFERROR(__xludf.DUMMYFUNCTION(" IF (ROW()=MAX(FILTER(ROW($A114:$A1134), $A114:$A1134&lt;&gt;"""")),L114,"""")"),"")</f>
        <v/>
      </c>
      <c r="AB114" s="104" t="str">
        <f>IFERROR(__xludf.DUMMYFUNCTION(" IF (ROW()=MAX(FILTER(ROW($A114:$A1134), $A114:$A1134&lt;&gt;"""")),M114,"""")"),"")</f>
        <v/>
      </c>
      <c r="AC114" s="105" t="str">
        <f>IFERROR(__xludf.DUMMYFUNCTION(" IF (ROW()=MAX(FILTER(ROW($A114:$A1134), $A114:$A1134&lt;&gt;"""")),R114,"""")"),"")</f>
        <v/>
      </c>
    </row>
    <row r="115">
      <c r="A115" s="106">
        <f t="array" ref="A115">INDEX(TECHNICALS!A:A, ROW())</f>
        <v>45734</v>
      </c>
      <c r="B115" s="107">
        <f>IF(COUNTA(OFFSET(TECHNICALS!AD115,-4,0,5,1))&lt;5, "", AVERAGE(OFFSET(TECHNICALS!AD115,-4,0,5,1)))</f>
        <v>27.63834682</v>
      </c>
      <c r="C115" s="108">
        <f>IF(COUNTA(OFFSET(TECHNICALS!S115,-4,0,5,1))&lt;5, "", AVERAGE(OFFSET(TECHNICALS!S115,-4,0,5,1)))</f>
        <v>-486.7325534</v>
      </c>
      <c r="D115" s="109">
        <f>IF(COUNTA(OFFSET(TECHNICALS!AE115,-4,0,5,1))&lt;5, "", AVERAGE(OFFSET(TECHNICALS!AE115,-4,0,5,1)))</f>
        <v>6.703999309</v>
      </c>
      <c r="E115" s="109">
        <f>IF(COUNTA(OFFSET(TECHNICALS!W115,-4,0,5,1))&lt;5, "", AVERAGE(OFFSET(TECHNICALS!W115,-4,0,5,1)))</f>
        <v>292.0266667</v>
      </c>
      <c r="F115" s="110">
        <f>IF(OR(TECHNICALS!M115=0, ISBLANK(TECHNICALS!M115)), "", TECHNICALS!B115 / TECHNICALS!M115)</f>
        <v>0.997844363</v>
      </c>
      <c r="G115" s="111">
        <f>IF(COUNTA(OFFSET(TECHNICALS!AI115,-4,0,5,1))&lt;5, "", AVERAGE(OFFSET(TECHNICALS!AI115,-4,0,5,1)))</f>
        <v>0.1670650599</v>
      </c>
      <c r="H115" s="110">
        <f t="shared" ref="H115:M115" si="120">IF(OR(ISERROR(B115),B115=""), "", IF(ABS((B115-AVERAGE(B:B))/STDEV(B:B))&gt;10, AVERAGE(H$2:H115), (B115-AVERAGE(B:B))/STDEV(B:B)))</f>
        <v>-1.253627369</v>
      </c>
      <c r="I115" s="110">
        <f t="shared" si="120"/>
        <v>-1.384702099</v>
      </c>
      <c r="J115" s="110">
        <f t="shared" si="120"/>
        <v>-1.26741475</v>
      </c>
      <c r="K115" s="110">
        <f t="shared" si="120"/>
        <v>-0.2405170423</v>
      </c>
      <c r="L115" s="110">
        <f t="shared" si="120"/>
        <v>-0.1717635333</v>
      </c>
      <c r="M115" s="110">
        <f t="shared" si="120"/>
        <v>-0.1689011027</v>
      </c>
      <c r="N115" s="112">
        <f t="shared" si="3"/>
        <v>2.556194249</v>
      </c>
      <c r="O115" s="113">
        <f t="shared" si="25"/>
        <v>0.2</v>
      </c>
      <c r="P115" s="114">
        <f t="shared" si="5"/>
        <v>0.1</v>
      </c>
      <c r="Q115" s="115">
        <f t="shared" si="26"/>
        <v>2.756194249</v>
      </c>
      <c r="R115" s="113" t="str">
        <f t="shared" si="6"/>
        <v>OPEN</v>
      </c>
      <c r="S115" s="114">
        <v>1.01</v>
      </c>
      <c r="T115" s="116" t="s">
        <v>200</v>
      </c>
      <c r="U115" s="117" t="str">
        <f>IFERROR(__xludf.DUMMYFUNCTION(" IF (ROW()=MAX(FILTER(ROW(A115:A1134), A115:A1134&lt;&gt;"""")),Q115,"""")"),"")</f>
        <v/>
      </c>
      <c r="V115" s="117" t="str">
        <f>IFERROR(__xludf.DUMMYFUNCTION(" IF (ROW()=MAX(FILTER(ROW($A115:$A1134), $A115:$A1134&lt;&gt;"""")),S115,"""")"),"")</f>
        <v/>
      </c>
      <c r="W115" s="117" t="str">
        <f>IFERROR(__xludf.DUMMYFUNCTION(" IF (ROW()=MAX(FILTER(ROW($A115:$A1134), $A115:$A1134&lt;&gt;"""")),H115,"""")"),"")</f>
        <v/>
      </c>
      <c r="X115" s="117" t="str">
        <f>IFERROR(__xludf.DUMMYFUNCTION(" IF (ROW()=MAX(FILTER(ROW($A115:$A1134), $A115:$A1134&lt;&gt;"""")),I115,"""")"),"")</f>
        <v/>
      </c>
      <c r="Y115" s="117" t="str">
        <f>IFERROR(__xludf.DUMMYFUNCTION(" IF (ROW()=MAX(FILTER(ROW($A115:$A1134), $A115:$A1134&lt;&gt;"""")),J115,"""")"),"")</f>
        <v/>
      </c>
      <c r="Z115" s="117" t="str">
        <f>IFERROR(__xludf.DUMMYFUNCTION(" IF (ROW()=MAX(FILTER(ROW($A115:$A1134), $A115:$A1134&lt;&gt;"""")),K115,"""")"),"")</f>
        <v/>
      </c>
      <c r="AA115" s="117" t="str">
        <f>IFERROR(__xludf.DUMMYFUNCTION(" IF (ROW()=MAX(FILTER(ROW($A115:$A1134), $A115:$A1134&lt;&gt;"""")),L115,"""")"),"")</f>
        <v/>
      </c>
      <c r="AB115" s="117" t="str">
        <f>IFERROR(__xludf.DUMMYFUNCTION(" IF (ROW()=MAX(FILTER(ROW($A115:$A1134), $A115:$A1134&lt;&gt;"""")),M115,"""")"),"")</f>
        <v/>
      </c>
      <c r="AC115" s="118" t="str">
        <f>IFERROR(__xludf.DUMMYFUNCTION(" IF (ROW()=MAX(FILTER(ROW($A115:$A1134), $A115:$A1134&lt;&gt;"""")),R115,"""")"),"")</f>
        <v/>
      </c>
    </row>
    <row r="116">
      <c r="A116" s="94">
        <f t="array" ref="A116">INDEX(TECHNICALS!A:A, ROW())</f>
        <v>45735</v>
      </c>
      <c r="B116" s="54">
        <f>IF(COUNTA(OFFSET(TECHNICALS!AD116,-4,0,5,1))&lt;5, "", AVERAGE(OFFSET(TECHNICALS!AD116,-4,0,5,1)))</f>
        <v>26.52102625</v>
      </c>
      <c r="C116" s="95">
        <f>IF(COUNTA(OFFSET(TECHNICALS!S116,-4,0,5,1))&lt;5, "", AVERAGE(OFFSET(TECHNICALS!S116,-4,0,5,1)))</f>
        <v>-486.1492776</v>
      </c>
      <c r="D116" s="96">
        <f>IF(COUNTA(OFFSET(TECHNICALS!AE116,-4,0,5,1))&lt;5, "", AVERAGE(OFFSET(TECHNICALS!AE116,-4,0,5,1)))</f>
        <v>6.808167222</v>
      </c>
      <c r="E116" s="96">
        <f>IF(COUNTA(OFFSET(TECHNICALS!W116,-4,0,5,1))&lt;5, "", AVERAGE(OFFSET(TECHNICALS!W116,-4,0,5,1)))</f>
        <v>306.5066667</v>
      </c>
      <c r="F116" s="97">
        <f>IF(OR(TECHNICALS!M116=0, ISBLANK(TECHNICALS!M116)), "", TECHNICALS!B116 / TECHNICALS!M116)</f>
        <v>1.004457812</v>
      </c>
      <c r="G116" s="98">
        <f>IF(COUNTA(OFFSET(TECHNICALS!AI116,-4,0,5,1))&lt;5, "", AVERAGE(OFFSET(TECHNICALS!AI116,-4,0,5,1)))</f>
        <v>0.1593749318</v>
      </c>
      <c r="H116" s="97">
        <f t="shared" ref="H116:M116" si="121">IF(OR(ISERROR(B116),B116=""), "", IF(ABS((B116-AVERAGE(B:B))/STDEV(B:B))&gt;10, AVERAGE(H$2:H116), (B116-AVERAGE(B:B))/STDEV(B:B)))</f>
        <v>-1.315710007</v>
      </c>
      <c r="I116" s="97">
        <f t="shared" si="121"/>
        <v>-1.383509739</v>
      </c>
      <c r="J116" s="97">
        <f t="shared" si="121"/>
        <v>-1.264381291</v>
      </c>
      <c r="K116" s="97">
        <f t="shared" si="121"/>
        <v>-0.06838205842</v>
      </c>
      <c r="L116" s="97">
        <f t="shared" si="121"/>
        <v>0.4219445293</v>
      </c>
      <c r="M116" s="97">
        <f t="shared" si="121"/>
        <v>-0.1772095449</v>
      </c>
      <c r="N116" s="99">
        <f t="shared" si="3"/>
        <v>2.100849906</v>
      </c>
      <c r="O116" s="100">
        <f t="shared" si="25"/>
        <v>-0.2</v>
      </c>
      <c r="P116" s="101">
        <f t="shared" si="5"/>
        <v>-0.1</v>
      </c>
      <c r="Q116" s="102">
        <f t="shared" si="26"/>
        <v>1.900849906</v>
      </c>
      <c r="R116" s="100" t="str">
        <f t="shared" si="6"/>
        <v>MONITOR</v>
      </c>
      <c r="S116" s="101">
        <v>0.98</v>
      </c>
      <c r="T116" s="103" t="s">
        <v>201</v>
      </c>
      <c r="U116" s="104" t="str">
        <f>IFERROR(__xludf.DUMMYFUNCTION(" IF (ROW()=MAX(FILTER(ROW(A116:A1134), A116:A1134&lt;&gt;"""")),Q116,"""")"),"")</f>
        <v/>
      </c>
      <c r="V116" s="104" t="str">
        <f>IFERROR(__xludf.DUMMYFUNCTION(" IF (ROW()=MAX(FILTER(ROW($A116:$A1134), $A116:$A1134&lt;&gt;"""")),S116,"""")"),"")</f>
        <v/>
      </c>
      <c r="W116" s="104" t="str">
        <f>IFERROR(__xludf.DUMMYFUNCTION(" IF (ROW()=MAX(FILTER(ROW($A116:$A1134), $A116:$A1134&lt;&gt;"""")),H116,"""")"),"")</f>
        <v/>
      </c>
      <c r="X116" s="104" t="str">
        <f>IFERROR(__xludf.DUMMYFUNCTION(" IF (ROW()=MAX(FILTER(ROW($A116:$A1134), $A116:$A1134&lt;&gt;"""")),I116,"""")"),"")</f>
        <v/>
      </c>
      <c r="Y116" s="104" t="str">
        <f>IFERROR(__xludf.DUMMYFUNCTION(" IF (ROW()=MAX(FILTER(ROW($A116:$A1134), $A116:$A1134&lt;&gt;"""")),J116,"""")"),"")</f>
        <v/>
      </c>
      <c r="Z116" s="104" t="str">
        <f>IFERROR(__xludf.DUMMYFUNCTION(" IF (ROW()=MAX(FILTER(ROW($A116:$A1134), $A116:$A1134&lt;&gt;"""")),K116,"""")"),"")</f>
        <v/>
      </c>
      <c r="AA116" s="104" t="str">
        <f>IFERROR(__xludf.DUMMYFUNCTION(" IF (ROW()=MAX(FILTER(ROW($A116:$A1134), $A116:$A1134&lt;&gt;"""")),L116,"""")"),"")</f>
        <v/>
      </c>
      <c r="AB116" s="104" t="str">
        <f>IFERROR(__xludf.DUMMYFUNCTION(" IF (ROW()=MAX(FILTER(ROW($A116:$A1134), $A116:$A1134&lt;&gt;"""")),M116,"""")"),"")</f>
        <v/>
      </c>
      <c r="AC116" s="105" t="str">
        <f>IFERROR(__xludf.DUMMYFUNCTION(" IF (ROW()=MAX(FILTER(ROW($A116:$A1134), $A116:$A1134&lt;&gt;"""")),R116,"""")"),"")</f>
        <v/>
      </c>
    </row>
    <row r="117">
      <c r="A117" s="106">
        <f t="array" ref="A117">INDEX(TECHNICALS!A:A, ROW())</f>
        <v>45736</v>
      </c>
      <c r="B117" s="107">
        <f>IF(COUNTA(OFFSET(TECHNICALS!AD117,-4,0,5,1))&lt;5, "", AVERAGE(OFFSET(TECHNICALS!AD117,-4,0,5,1)))</f>
        <v>24.7445254</v>
      </c>
      <c r="C117" s="108">
        <f>IF(COUNTA(OFFSET(TECHNICALS!S117,-4,0,5,1))&lt;5, "", AVERAGE(OFFSET(TECHNICALS!S117,-4,0,5,1)))</f>
        <v>-481.8592549</v>
      </c>
      <c r="D117" s="109">
        <f>IF(COUNTA(OFFSET(TECHNICALS!AE117,-4,0,5,1))&lt;5, "", AVERAGE(OFFSET(TECHNICALS!AE117,-4,0,5,1)))</f>
        <v>8.335993788</v>
      </c>
      <c r="E117" s="109">
        <f>IF(COUNTA(OFFSET(TECHNICALS!W117,-4,0,5,1))&lt;5, "", AVERAGE(OFFSET(TECHNICALS!W117,-4,0,5,1)))</f>
        <v>314.2533333</v>
      </c>
      <c r="F117" s="110">
        <f>IF(OR(TECHNICALS!M117=0, ISBLANK(TECHNICALS!M117)), "", TECHNICALS!B117 / TECHNICALS!M117)</f>
        <v>0.9933078394</v>
      </c>
      <c r="G117" s="111">
        <f>IF(COUNTA(OFFSET(TECHNICALS!AI117,-4,0,5,1))&lt;5, "", AVERAGE(OFFSET(TECHNICALS!AI117,-4,0,5,1)))</f>
        <v>0.1493394117</v>
      </c>
      <c r="H117" s="110">
        <f t="shared" ref="H117:M117" si="122">IF(OR(ISERROR(B117),B117=""), "", IF(ABS((B117-AVERAGE(B:B))/STDEV(B:B))&gt;10, AVERAGE(H$2:H117), (B117-AVERAGE(B:B))/STDEV(B:B)))</f>
        <v>-1.414419241</v>
      </c>
      <c r="I117" s="110">
        <f t="shared" si="122"/>
        <v>-1.374739875</v>
      </c>
      <c r="J117" s="110">
        <f t="shared" si="122"/>
        <v>-1.219889667</v>
      </c>
      <c r="K117" s="110">
        <f t="shared" si="122"/>
        <v>0.02370857294</v>
      </c>
      <c r="L117" s="110">
        <f t="shared" si="122"/>
        <v>-0.5790201235</v>
      </c>
      <c r="M117" s="110">
        <f t="shared" si="122"/>
        <v>-0.1880519569</v>
      </c>
      <c r="N117" s="112">
        <f t="shared" si="3"/>
        <v>2.947816251</v>
      </c>
      <c r="O117" s="113">
        <f t="shared" si="25"/>
        <v>0.2</v>
      </c>
      <c r="P117" s="114">
        <f t="shared" si="5"/>
        <v>0</v>
      </c>
      <c r="Q117" s="115">
        <f t="shared" si="26"/>
        <v>3.047816251</v>
      </c>
      <c r="R117" s="113" t="str">
        <f t="shared" si="6"/>
        <v>OPEN</v>
      </c>
      <c r="S117" s="114">
        <v>1.0</v>
      </c>
      <c r="T117" s="116" t="s">
        <v>202</v>
      </c>
      <c r="U117" s="117" t="str">
        <f>IFERROR(__xludf.DUMMYFUNCTION(" IF (ROW()=MAX(FILTER(ROW(A117:A1134), A117:A1134&lt;&gt;"""")),Q117,"""")"),"")</f>
        <v/>
      </c>
      <c r="V117" s="117" t="str">
        <f>IFERROR(__xludf.DUMMYFUNCTION(" IF (ROW()=MAX(FILTER(ROW($A117:$A1134), $A117:$A1134&lt;&gt;"""")),S117,"""")"),"")</f>
        <v/>
      </c>
      <c r="W117" s="117" t="str">
        <f>IFERROR(__xludf.DUMMYFUNCTION(" IF (ROW()=MAX(FILTER(ROW($A117:$A1134), $A117:$A1134&lt;&gt;"""")),H117,"""")"),"")</f>
        <v/>
      </c>
      <c r="X117" s="117" t="str">
        <f>IFERROR(__xludf.DUMMYFUNCTION(" IF (ROW()=MAX(FILTER(ROW($A117:$A1134), $A117:$A1134&lt;&gt;"""")),I117,"""")"),"")</f>
        <v/>
      </c>
      <c r="Y117" s="117" t="str">
        <f>IFERROR(__xludf.DUMMYFUNCTION(" IF (ROW()=MAX(FILTER(ROW($A117:$A1134), $A117:$A1134&lt;&gt;"""")),J117,"""")"),"")</f>
        <v/>
      </c>
      <c r="Z117" s="117" t="str">
        <f>IFERROR(__xludf.DUMMYFUNCTION(" IF (ROW()=MAX(FILTER(ROW($A117:$A1134), $A117:$A1134&lt;&gt;"""")),K117,"""")"),"")</f>
        <v/>
      </c>
      <c r="AA117" s="117" t="str">
        <f>IFERROR(__xludf.DUMMYFUNCTION(" IF (ROW()=MAX(FILTER(ROW($A117:$A1134), $A117:$A1134&lt;&gt;"""")),L117,"""")"),"")</f>
        <v/>
      </c>
      <c r="AB117" s="117" t="str">
        <f>IFERROR(__xludf.DUMMYFUNCTION(" IF (ROW()=MAX(FILTER(ROW($A117:$A1134), $A117:$A1134&lt;&gt;"""")),M117,"""")"),"")</f>
        <v/>
      </c>
      <c r="AC117" s="118" t="str">
        <f>IFERROR(__xludf.DUMMYFUNCTION(" IF (ROW()=MAX(FILTER(ROW($A117:$A1134), $A117:$A1134&lt;&gt;"""")),R117,"""")"),"")</f>
        <v/>
      </c>
    </row>
    <row r="118">
      <c r="A118" s="94">
        <f t="array" ref="A118">INDEX(TECHNICALS!A:A, ROW())</f>
        <v>45737</v>
      </c>
      <c r="B118" s="54">
        <f>IF(COUNTA(OFFSET(TECHNICALS!AD118,-4,0,5,1))&lt;5, "", AVERAGE(OFFSET(TECHNICALS!AD118,-4,0,5,1)))</f>
        <v>24.28965993</v>
      </c>
      <c r="C118" s="95">
        <f>IF(COUNTA(OFFSET(TECHNICALS!S118,-4,0,5,1))&lt;5, "", AVERAGE(OFFSET(TECHNICALS!S118,-4,0,5,1)))</f>
        <v>-473.1663966</v>
      </c>
      <c r="D118" s="96">
        <f>IF(COUNTA(OFFSET(TECHNICALS!AE118,-4,0,5,1))&lt;5, "", AVERAGE(OFFSET(TECHNICALS!AE118,-4,0,5,1)))</f>
        <v>10.87189577</v>
      </c>
      <c r="E118" s="96">
        <f>IF(COUNTA(OFFSET(TECHNICALS!W118,-4,0,5,1))&lt;5, "", AVERAGE(OFFSET(TECHNICALS!W118,-4,0,5,1)))</f>
        <v>308.7066667</v>
      </c>
      <c r="F118" s="97">
        <f>IF(OR(TECHNICALS!M118=0, ISBLANK(TECHNICALS!M118)), "", TECHNICALS!B118 / TECHNICALS!M118)</f>
        <v>0.9921568627</v>
      </c>
      <c r="G118" s="98">
        <f>IF(COUNTA(OFFSET(TECHNICALS!AI118,-4,0,5,1))&lt;5, "", AVERAGE(OFFSET(TECHNICALS!AI118,-4,0,5,1)))</f>
        <v>0.137666118</v>
      </c>
      <c r="H118" s="97">
        <f t="shared" ref="H118:M118" si="123">IF(OR(ISERROR(B118),B118=""), "", IF(ABS((B118-AVERAGE(B:B))/STDEV(B:B))&gt;10, AVERAGE(H$2:H118), (B118-AVERAGE(B:B))/STDEV(B:B)))</f>
        <v>-1.439693319</v>
      </c>
      <c r="I118" s="97">
        <f t="shared" si="123"/>
        <v>-1.356969529</v>
      </c>
      <c r="J118" s="97">
        <f t="shared" si="123"/>
        <v>-1.14604202</v>
      </c>
      <c r="K118" s="97">
        <f t="shared" si="123"/>
        <v>-0.04222895313</v>
      </c>
      <c r="L118" s="97">
        <f t="shared" si="123"/>
        <v>-0.6823465607</v>
      </c>
      <c r="M118" s="97">
        <f t="shared" si="123"/>
        <v>-0.2006638254</v>
      </c>
      <c r="N118" s="99">
        <f t="shared" si="3"/>
        <v>2.98936595</v>
      </c>
      <c r="O118" s="100">
        <f t="shared" si="25"/>
        <v>0.2</v>
      </c>
      <c r="P118" s="101">
        <f t="shared" si="5"/>
        <v>0.1</v>
      </c>
      <c r="Q118" s="102">
        <f t="shared" si="26"/>
        <v>3.18936595</v>
      </c>
      <c r="R118" s="100" t="str">
        <f t="shared" si="6"/>
        <v>OPEN</v>
      </c>
      <c r="S118" s="101">
        <v>1.02</v>
      </c>
      <c r="T118" s="103" t="s">
        <v>203</v>
      </c>
      <c r="U118" s="104" t="str">
        <f>IFERROR(__xludf.DUMMYFUNCTION(" IF (ROW()=MAX(FILTER(ROW(A118:A1134), A118:A1134&lt;&gt;"""")),Q118,"""")"),"")</f>
        <v/>
      </c>
      <c r="V118" s="104" t="str">
        <f>IFERROR(__xludf.DUMMYFUNCTION(" IF (ROW()=MAX(FILTER(ROW($A118:$A1134), $A118:$A1134&lt;&gt;"""")),S118,"""")"),"")</f>
        <v/>
      </c>
      <c r="W118" s="104" t="str">
        <f>IFERROR(__xludf.DUMMYFUNCTION(" IF (ROW()=MAX(FILTER(ROW($A118:$A1134), $A118:$A1134&lt;&gt;"""")),H118,"""")"),"")</f>
        <v/>
      </c>
      <c r="X118" s="104" t="str">
        <f>IFERROR(__xludf.DUMMYFUNCTION(" IF (ROW()=MAX(FILTER(ROW($A118:$A1134), $A118:$A1134&lt;&gt;"""")),I118,"""")"),"")</f>
        <v/>
      </c>
      <c r="Y118" s="104" t="str">
        <f>IFERROR(__xludf.DUMMYFUNCTION(" IF (ROW()=MAX(FILTER(ROW($A118:$A1134), $A118:$A1134&lt;&gt;"""")),J118,"""")"),"")</f>
        <v/>
      </c>
      <c r="Z118" s="104" t="str">
        <f>IFERROR(__xludf.DUMMYFUNCTION(" IF (ROW()=MAX(FILTER(ROW($A118:$A1134), $A118:$A1134&lt;&gt;"""")),K118,"""")"),"")</f>
        <v/>
      </c>
      <c r="AA118" s="104" t="str">
        <f>IFERROR(__xludf.DUMMYFUNCTION(" IF (ROW()=MAX(FILTER(ROW($A118:$A1134), $A118:$A1134&lt;&gt;"""")),L118,"""")"),"")</f>
        <v/>
      </c>
      <c r="AB118" s="104" t="str">
        <f>IFERROR(__xludf.DUMMYFUNCTION(" IF (ROW()=MAX(FILTER(ROW($A118:$A1134), $A118:$A1134&lt;&gt;"""")),M118,"""")"),"")</f>
        <v/>
      </c>
      <c r="AC118" s="105" t="str">
        <f>IFERROR(__xludf.DUMMYFUNCTION(" IF (ROW()=MAX(FILTER(ROW($A118:$A1134), $A118:$A1134&lt;&gt;"""")),R118,"""")"),"")</f>
        <v/>
      </c>
    </row>
    <row r="119">
      <c r="A119" s="106">
        <f t="array" ref="A119">INDEX(TECHNICALS!A:A, ROW())</f>
        <v>45740</v>
      </c>
      <c r="B119" s="107">
        <f>IF(COUNTA(OFFSET(TECHNICALS!AD119,-4,0,5,1))&lt;5, "", AVERAGE(OFFSET(TECHNICALS!AD119,-4,0,5,1)))</f>
        <v>26.8352671</v>
      </c>
      <c r="C119" s="108">
        <f>IF(COUNTA(OFFSET(TECHNICALS!S119,-4,0,5,1))&lt;5, "", AVERAGE(OFFSET(TECHNICALS!S119,-4,0,5,1)))</f>
        <v>-457.5014347</v>
      </c>
      <c r="D119" s="109">
        <f>IF(COUNTA(OFFSET(TECHNICALS!AE119,-4,0,5,1))&lt;5, "", AVERAGE(OFFSET(TECHNICALS!AE119,-4,0,5,1)))</f>
        <v>17.63977181</v>
      </c>
      <c r="E119" s="109">
        <f>IF(COUNTA(OFFSET(TECHNICALS!W119,-4,0,5,1))&lt;5, "", AVERAGE(OFFSET(TECHNICALS!W119,-4,0,5,1)))</f>
        <v>305.5066667</v>
      </c>
      <c r="F119" s="110">
        <f>IF(OR(TECHNICALS!M119=0, ISBLANK(TECHNICALS!M119)), "", TECHNICALS!B119 / TECHNICALS!M119)</f>
        <v>1.010292235</v>
      </c>
      <c r="G119" s="111">
        <f>IF(COUNTA(OFFSET(TECHNICALS!AI119,-4,0,5,1))&lt;5, "", AVERAGE(OFFSET(TECHNICALS!AI119,-4,0,5,1)))</f>
        <v>0.1411291984</v>
      </c>
      <c r="H119" s="110">
        <f t="shared" ref="H119:M119" si="124">IF(OR(ISERROR(B119),B119=""), "", IF(ABS((B119-AVERAGE(B:B))/STDEV(B:B))&gt;10, AVERAGE(H$2:H119), (B119-AVERAGE(B:B))/STDEV(B:B)))</f>
        <v>-1.298249574</v>
      </c>
      <c r="I119" s="110">
        <f t="shared" si="124"/>
        <v>-1.324946484</v>
      </c>
      <c r="J119" s="110">
        <f t="shared" si="124"/>
        <v>-0.9489556482</v>
      </c>
      <c r="K119" s="110">
        <f t="shared" si="124"/>
        <v>-0.08026983355</v>
      </c>
      <c r="L119" s="110">
        <f t="shared" si="124"/>
        <v>0.9457172796</v>
      </c>
      <c r="M119" s="110">
        <f t="shared" si="124"/>
        <v>-0.1969223009</v>
      </c>
      <c r="N119" s="112">
        <f t="shared" si="3"/>
        <v>1.331923047</v>
      </c>
      <c r="O119" s="113">
        <f t="shared" si="25"/>
        <v>-0.2</v>
      </c>
      <c r="P119" s="114">
        <f t="shared" si="5"/>
        <v>0.1</v>
      </c>
      <c r="Q119" s="115">
        <f t="shared" si="26"/>
        <v>1.331923047</v>
      </c>
      <c r="R119" s="113" t="str">
        <f t="shared" si="6"/>
        <v>MONITOR</v>
      </c>
      <c r="S119" s="114">
        <v>1.03</v>
      </c>
      <c r="T119" s="116" t="s">
        <v>204</v>
      </c>
      <c r="U119" s="117" t="str">
        <f>IFERROR(__xludf.DUMMYFUNCTION(" IF (ROW()=MAX(FILTER(ROW(A119:A1134), A119:A1134&lt;&gt;"""")),Q119,"""")"),"")</f>
        <v/>
      </c>
      <c r="V119" s="117" t="str">
        <f>IFERROR(__xludf.DUMMYFUNCTION(" IF (ROW()=MAX(FILTER(ROW($A119:$A1134), $A119:$A1134&lt;&gt;"""")),S119,"""")"),"")</f>
        <v/>
      </c>
      <c r="W119" s="117" t="str">
        <f>IFERROR(__xludf.DUMMYFUNCTION(" IF (ROW()=MAX(FILTER(ROW($A119:$A1134), $A119:$A1134&lt;&gt;"""")),H119,"""")"),"")</f>
        <v/>
      </c>
      <c r="X119" s="117" t="str">
        <f>IFERROR(__xludf.DUMMYFUNCTION(" IF (ROW()=MAX(FILTER(ROW($A119:$A1134), $A119:$A1134&lt;&gt;"""")),I119,"""")"),"")</f>
        <v/>
      </c>
      <c r="Y119" s="117" t="str">
        <f>IFERROR(__xludf.DUMMYFUNCTION(" IF (ROW()=MAX(FILTER(ROW($A119:$A1134), $A119:$A1134&lt;&gt;"""")),J119,"""")"),"")</f>
        <v/>
      </c>
      <c r="Z119" s="117" t="str">
        <f>IFERROR(__xludf.DUMMYFUNCTION(" IF (ROW()=MAX(FILTER(ROW($A119:$A1134), $A119:$A1134&lt;&gt;"""")),K119,"""")"),"")</f>
        <v/>
      </c>
      <c r="AA119" s="117" t="str">
        <f>IFERROR(__xludf.DUMMYFUNCTION(" IF (ROW()=MAX(FILTER(ROW($A119:$A1134), $A119:$A1134&lt;&gt;"""")),L119,"""")"),"")</f>
        <v/>
      </c>
      <c r="AB119" s="117" t="str">
        <f>IFERROR(__xludf.DUMMYFUNCTION(" IF (ROW()=MAX(FILTER(ROW($A119:$A1134), $A119:$A1134&lt;&gt;"""")),M119,"""")"),"")</f>
        <v/>
      </c>
      <c r="AC119" s="118" t="str">
        <f>IFERROR(__xludf.DUMMYFUNCTION(" IF (ROW()=MAX(FILTER(ROW($A119:$A1134), $A119:$A1134&lt;&gt;"""")),R119,"""")"),"")</f>
        <v/>
      </c>
    </row>
    <row r="120">
      <c r="A120" s="94">
        <f t="array" ref="A120">INDEX(TECHNICALS!A:A, ROW())</f>
        <v>45741</v>
      </c>
      <c r="B120" s="54">
        <f>IF(COUNTA(OFFSET(TECHNICALS!AD120,-4,0,5,1))&lt;5, "", AVERAGE(OFFSET(TECHNICALS!AD120,-4,0,5,1)))</f>
        <v>31.91579827</v>
      </c>
      <c r="C120" s="95">
        <f>IF(COUNTA(OFFSET(TECHNICALS!S120,-4,0,5,1))&lt;5, "", AVERAGE(OFFSET(TECHNICALS!S120,-4,0,5,1)))</f>
        <v>-439.7753086</v>
      </c>
      <c r="D120" s="96">
        <f>IF(COUNTA(OFFSET(TECHNICALS!AE120,-4,0,5,1))&lt;5, "", AVERAGE(OFFSET(TECHNICALS!AE120,-4,0,5,1)))</f>
        <v>20.13112784</v>
      </c>
      <c r="E120" s="96">
        <f>IF(COUNTA(OFFSET(TECHNICALS!W120,-4,0,5,1))&lt;5, "", AVERAGE(OFFSET(TECHNICALS!W120,-4,0,5,1)))</f>
        <v>312.5066667</v>
      </c>
      <c r="F120" s="97">
        <f>IF(OR(TECHNICALS!M120=0, ISBLANK(TECHNICALS!M120)), "", TECHNICALS!B120 / TECHNICALS!M120)</f>
        <v>0.99432153</v>
      </c>
      <c r="G120" s="98">
        <f>IF(COUNTA(OFFSET(TECHNICALS!AI120,-4,0,5,1))&lt;5, "", AVERAGE(OFFSET(TECHNICALS!AI120,-4,0,5,1)))</f>
        <v>0.141666495</v>
      </c>
      <c r="H120" s="97">
        <f t="shared" ref="H120:M120" si="125">IF(OR(ISERROR(B120),B120=""), "", IF(ABS((B120-AVERAGE(B:B))/STDEV(B:B))&gt;10, AVERAGE(H$2:H120), (B120-AVERAGE(B:B))/STDEV(B:B)))</f>
        <v>-1.015955681</v>
      </c>
      <c r="I120" s="97">
        <f t="shared" si="125"/>
        <v>-1.288709911</v>
      </c>
      <c r="J120" s="97">
        <f t="shared" si="125"/>
        <v>-0.8764052175</v>
      </c>
      <c r="K120" s="97">
        <f t="shared" si="125"/>
        <v>0.002944592372</v>
      </c>
      <c r="L120" s="97">
        <f t="shared" si="125"/>
        <v>-0.4880182451</v>
      </c>
      <c r="M120" s="97">
        <f t="shared" si="125"/>
        <v>-0.1963418038</v>
      </c>
      <c r="N120" s="99">
        <f t="shared" si="3"/>
        <v>2.208715978</v>
      </c>
      <c r="O120" s="100">
        <f t="shared" si="25"/>
        <v>0.2</v>
      </c>
      <c r="P120" s="101">
        <f t="shared" si="5"/>
        <v>0.1</v>
      </c>
      <c r="Q120" s="102">
        <f t="shared" si="26"/>
        <v>2.408715978</v>
      </c>
      <c r="R120" s="100" t="str">
        <f t="shared" si="6"/>
        <v>OPEN</v>
      </c>
      <c r="S120" s="101">
        <v>1.01</v>
      </c>
      <c r="T120" s="103" t="s">
        <v>205</v>
      </c>
      <c r="U120" s="104" t="str">
        <f>IFERROR(__xludf.DUMMYFUNCTION(" IF (ROW()=MAX(FILTER(ROW(A120:A1134), A120:A1134&lt;&gt;"""")),Q120,"""")"),"")</f>
        <v/>
      </c>
      <c r="V120" s="104" t="str">
        <f>IFERROR(__xludf.DUMMYFUNCTION(" IF (ROW()=MAX(FILTER(ROW($A120:$A1134), $A120:$A1134&lt;&gt;"""")),S120,"""")"),"")</f>
        <v/>
      </c>
      <c r="W120" s="104" t="str">
        <f>IFERROR(__xludf.DUMMYFUNCTION(" IF (ROW()=MAX(FILTER(ROW($A120:$A1134), $A120:$A1134&lt;&gt;"""")),H120,"""")"),"")</f>
        <v/>
      </c>
      <c r="X120" s="104" t="str">
        <f>IFERROR(__xludf.DUMMYFUNCTION(" IF (ROW()=MAX(FILTER(ROW($A120:$A1134), $A120:$A1134&lt;&gt;"""")),I120,"""")"),"")</f>
        <v/>
      </c>
      <c r="Y120" s="104" t="str">
        <f>IFERROR(__xludf.DUMMYFUNCTION(" IF (ROW()=MAX(FILTER(ROW($A120:$A1134), $A120:$A1134&lt;&gt;"""")),J120,"""")"),"")</f>
        <v/>
      </c>
      <c r="Z120" s="104" t="str">
        <f>IFERROR(__xludf.DUMMYFUNCTION(" IF (ROW()=MAX(FILTER(ROW($A120:$A1134), $A120:$A1134&lt;&gt;"""")),K120,"""")"),"")</f>
        <v/>
      </c>
      <c r="AA120" s="104" t="str">
        <f>IFERROR(__xludf.DUMMYFUNCTION(" IF (ROW()=MAX(FILTER(ROW($A120:$A1134), $A120:$A1134&lt;&gt;"""")),L120,"""")"),"")</f>
        <v/>
      </c>
      <c r="AB120" s="104" t="str">
        <f>IFERROR(__xludf.DUMMYFUNCTION(" IF (ROW()=MAX(FILTER(ROW($A120:$A1134), $A120:$A1134&lt;&gt;"""")),M120,"""")"),"")</f>
        <v/>
      </c>
      <c r="AC120" s="105" t="str">
        <f>IFERROR(__xludf.DUMMYFUNCTION(" IF (ROW()=MAX(FILTER(ROW($A120:$A1134), $A120:$A1134&lt;&gt;"""")),R120,"""")"),"")</f>
        <v/>
      </c>
    </row>
    <row r="121">
      <c r="A121" s="106">
        <f t="array" ref="A121">INDEX(TECHNICALS!A:A, ROW())</f>
        <v>45742</v>
      </c>
      <c r="B121" s="107">
        <f>IF(COUNTA(OFFSET(TECHNICALS!AD121,-4,0,5,1))&lt;5, "", AVERAGE(OFFSET(TECHNICALS!AD121,-4,0,5,1)))</f>
        <v>36.47492335</v>
      </c>
      <c r="C121" s="108">
        <f>IF(COUNTA(OFFSET(TECHNICALS!S121,-4,0,5,1))&lt;5, "", AVERAGE(OFFSET(TECHNICALS!S121,-4,0,5,1)))</f>
        <v>-420.5246365</v>
      </c>
      <c r="D121" s="109">
        <f>IF(COUNTA(OFFSET(TECHNICALS!AE121,-4,0,5,1))&lt;5, "", AVERAGE(OFFSET(TECHNICALS!AE121,-4,0,5,1)))</f>
        <v>24.06546493</v>
      </c>
      <c r="E121" s="109">
        <f>IF(COUNTA(OFFSET(TECHNICALS!W121,-4,0,5,1))&lt;5, "", AVERAGE(OFFSET(TECHNICALS!W121,-4,0,5,1)))</f>
        <v>301.2</v>
      </c>
      <c r="F121" s="110">
        <f>IF(OR(TECHNICALS!M121=0, ISBLANK(TECHNICALS!M121)), "", TECHNICALS!B121 / TECHNICALS!M121)</f>
        <v>0.9944891903</v>
      </c>
      <c r="G121" s="111">
        <f>IF(COUNTA(OFFSET(TECHNICALS!AI121,-4,0,5,1))&lt;5, "", AVERAGE(OFFSET(TECHNICALS!AI121,-4,0,5,1)))</f>
        <v>0.133308865</v>
      </c>
      <c r="H121" s="110">
        <f t="shared" ref="H121:M121" si="126">IF(OR(ISERROR(B121),B121=""), "", IF(ABS((B121-AVERAGE(B:B))/STDEV(B:B))&gt;10, AVERAGE(H$2:H121), (B121-AVERAGE(B:B))/STDEV(B:B)))</f>
        <v>-0.7626331204</v>
      </c>
      <c r="I121" s="110">
        <f t="shared" si="126"/>
        <v>-1.24935679</v>
      </c>
      <c r="J121" s="110">
        <f t="shared" si="126"/>
        <v>-0.761833937</v>
      </c>
      <c r="K121" s="110">
        <f t="shared" si="126"/>
        <v>-0.1314665185</v>
      </c>
      <c r="L121" s="110">
        <f t="shared" si="126"/>
        <v>-0.472966899</v>
      </c>
      <c r="M121" s="110">
        <f t="shared" si="126"/>
        <v>-0.2053714174</v>
      </c>
      <c r="N121" s="112">
        <f t="shared" si="3"/>
        <v>1.902110016</v>
      </c>
      <c r="O121" s="113">
        <f t="shared" si="25"/>
        <v>-0.2</v>
      </c>
      <c r="P121" s="114">
        <f t="shared" si="5"/>
        <v>-0.1</v>
      </c>
      <c r="Q121" s="115">
        <f t="shared" si="26"/>
        <v>1.702110016</v>
      </c>
      <c r="R121" s="113" t="str">
        <f t="shared" si="6"/>
        <v>MONITOR</v>
      </c>
      <c r="S121" s="114">
        <v>0.96</v>
      </c>
      <c r="T121" s="116" t="s">
        <v>206</v>
      </c>
      <c r="U121" s="117" t="str">
        <f>IFERROR(__xludf.DUMMYFUNCTION(" IF (ROW()=MAX(FILTER(ROW(A121:A1134), A121:A1134&lt;&gt;"""")),Q121,"""")"),"")</f>
        <v/>
      </c>
      <c r="V121" s="117" t="str">
        <f>IFERROR(__xludf.DUMMYFUNCTION(" IF (ROW()=MAX(FILTER(ROW($A121:$A1134), $A121:$A1134&lt;&gt;"""")),S121,"""")"),"")</f>
        <v/>
      </c>
      <c r="W121" s="117" t="str">
        <f>IFERROR(__xludf.DUMMYFUNCTION(" IF (ROW()=MAX(FILTER(ROW($A121:$A1134), $A121:$A1134&lt;&gt;"""")),H121,"""")"),"")</f>
        <v/>
      </c>
      <c r="X121" s="117" t="str">
        <f>IFERROR(__xludf.DUMMYFUNCTION(" IF (ROW()=MAX(FILTER(ROW($A121:$A1134), $A121:$A1134&lt;&gt;"""")),I121,"""")"),"")</f>
        <v/>
      </c>
      <c r="Y121" s="117" t="str">
        <f>IFERROR(__xludf.DUMMYFUNCTION(" IF (ROW()=MAX(FILTER(ROW($A121:$A1134), $A121:$A1134&lt;&gt;"""")),J121,"""")"),"")</f>
        <v/>
      </c>
      <c r="Z121" s="117" t="str">
        <f>IFERROR(__xludf.DUMMYFUNCTION(" IF (ROW()=MAX(FILTER(ROW($A121:$A1134), $A121:$A1134&lt;&gt;"""")),K121,"""")"),"")</f>
        <v/>
      </c>
      <c r="AA121" s="117" t="str">
        <f>IFERROR(__xludf.DUMMYFUNCTION(" IF (ROW()=MAX(FILTER(ROW($A121:$A1134), $A121:$A1134&lt;&gt;"""")),L121,"""")"),"")</f>
        <v/>
      </c>
      <c r="AB121" s="117" t="str">
        <f>IFERROR(__xludf.DUMMYFUNCTION(" IF (ROW()=MAX(FILTER(ROW($A121:$A1134), $A121:$A1134&lt;&gt;"""")),M121,"""")"),"")</f>
        <v/>
      </c>
      <c r="AC121" s="118" t="str">
        <f>IFERROR(__xludf.DUMMYFUNCTION(" IF (ROW()=MAX(FILTER(ROW($A121:$A1134), $A121:$A1134&lt;&gt;"""")),R121,"""")"),"")</f>
        <v/>
      </c>
    </row>
    <row r="122">
      <c r="A122" s="94">
        <f t="array" ref="A122">INDEX(TECHNICALS!A:A, ROW())</f>
        <v>45743</v>
      </c>
      <c r="B122" s="54">
        <f>IF(COUNTA(OFFSET(TECHNICALS!AD122,-4,0,5,1))&lt;5, "", AVERAGE(OFFSET(TECHNICALS!AD122,-4,0,5,1)))</f>
        <v>39.55432652</v>
      </c>
      <c r="C122" s="95">
        <f>IF(COUNTA(OFFSET(TECHNICALS!S122,-4,0,5,1))&lt;5, "", AVERAGE(OFFSET(TECHNICALS!S122,-4,0,5,1)))</f>
        <v>-401.7507522</v>
      </c>
      <c r="D122" s="96">
        <f>IF(COUNTA(OFFSET(TECHNICALS!AE122,-4,0,5,1))&lt;5, "", AVERAGE(OFFSET(TECHNICALS!AE122,-4,0,5,1)))</f>
        <v>25.70534848</v>
      </c>
      <c r="E122" s="96">
        <f>IF(COUNTA(OFFSET(TECHNICALS!W122,-4,0,5,1))&lt;5, "", AVERAGE(OFFSET(TECHNICALS!W122,-4,0,5,1)))</f>
        <v>287.12</v>
      </c>
      <c r="F122" s="97">
        <f>IF(OR(TECHNICALS!M122=0, ISBLANK(TECHNICALS!M122)), "", TECHNICALS!B122 / TECHNICALS!M122)</f>
        <v>0.9932334461</v>
      </c>
      <c r="G122" s="98">
        <f>IF(COUNTA(OFFSET(TECHNICALS!AI122,-4,0,5,1))&lt;5, "", AVERAGE(OFFSET(TECHNICALS!AI122,-4,0,5,1)))</f>
        <v>0.124117507</v>
      </c>
      <c r="H122" s="97">
        <f t="shared" ref="H122:M122" si="127">IF(OR(ISERROR(B122),B122=""), "", IF(ABS((B122-AVERAGE(B:B))/STDEV(B:B))&gt;10, AVERAGE(H$2:H122), (B122-AVERAGE(B:B))/STDEV(B:B)))</f>
        <v>-0.5915296121</v>
      </c>
      <c r="I122" s="97">
        <f t="shared" si="127"/>
        <v>-1.210978341</v>
      </c>
      <c r="J122" s="97">
        <f t="shared" si="127"/>
        <v>-0.7140791176</v>
      </c>
      <c r="K122" s="97">
        <f t="shared" si="127"/>
        <v>-0.2988463923</v>
      </c>
      <c r="L122" s="97">
        <f t="shared" si="127"/>
        <v>-0.5856986192</v>
      </c>
      <c r="M122" s="97">
        <f t="shared" si="127"/>
        <v>-0.2153017936</v>
      </c>
      <c r="N122" s="99">
        <f t="shared" si="3"/>
        <v>1.846363686</v>
      </c>
      <c r="O122" s="100">
        <f t="shared" si="25"/>
        <v>-0.2</v>
      </c>
      <c r="P122" s="101">
        <f t="shared" si="5"/>
        <v>0.1</v>
      </c>
      <c r="Q122" s="102">
        <f t="shared" si="26"/>
        <v>1.846363686</v>
      </c>
      <c r="R122" s="100" t="str">
        <f t="shared" si="6"/>
        <v>MONITOR</v>
      </c>
      <c r="S122" s="101">
        <v>1.04</v>
      </c>
      <c r="T122" s="103" t="s">
        <v>207</v>
      </c>
      <c r="U122" s="104" t="str">
        <f>IFERROR(__xludf.DUMMYFUNCTION(" IF (ROW()=MAX(FILTER(ROW(A122:A1134), A122:A1134&lt;&gt;"""")),Q122,"""")"),"")</f>
        <v/>
      </c>
      <c r="V122" s="104" t="str">
        <f>IFERROR(__xludf.DUMMYFUNCTION(" IF (ROW()=MAX(FILTER(ROW($A122:$A1134), $A122:$A1134&lt;&gt;"""")),S122,"""")"),"")</f>
        <v/>
      </c>
      <c r="W122" s="104" t="str">
        <f>IFERROR(__xludf.DUMMYFUNCTION(" IF (ROW()=MAX(FILTER(ROW($A122:$A1134), $A122:$A1134&lt;&gt;"""")),H122,"""")"),"")</f>
        <v/>
      </c>
      <c r="X122" s="104" t="str">
        <f>IFERROR(__xludf.DUMMYFUNCTION(" IF (ROW()=MAX(FILTER(ROW($A122:$A1134), $A122:$A1134&lt;&gt;"""")),I122,"""")"),"")</f>
        <v/>
      </c>
      <c r="Y122" s="104" t="str">
        <f>IFERROR(__xludf.DUMMYFUNCTION(" IF (ROW()=MAX(FILTER(ROW($A122:$A1134), $A122:$A1134&lt;&gt;"""")),J122,"""")"),"")</f>
        <v/>
      </c>
      <c r="Z122" s="104" t="str">
        <f>IFERROR(__xludf.DUMMYFUNCTION(" IF (ROW()=MAX(FILTER(ROW($A122:$A1134), $A122:$A1134&lt;&gt;"""")),K122,"""")"),"")</f>
        <v/>
      </c>
      <c r="AA122" s="104" t="str">
        <f>IFERROR(__xludf.DUMMYFUNCTION(" IF (ROW()=MAX(FILTER(ROW($A122:$A1134), $A122:$A1134&lt;&gt;"""")),L122,"""")"),"")</f>
        <v/>
      </c>
      <c r="AB122" s="104" t="str">
        <f>IFERROR(__xludf.DUMMYFUNCTION(" IF (ROW()=MAX(FILTER(ROW($A122:$A1134), $A122:$A1134&lt;&gt;"""")),M122,"""")"),"")</f>
        <v/>
      </c>
      <c r="AC122" s="105" t="str">
        <f>IFERROR(__xludf.DUMMYFUNCTION(" IF (ROW()=MAX(FILTER(ROW($A122:$A1134), $A122:$A1134&lt;&gt;"""")),R122,"""")"),"")</f>
        <v/>
      </c>
    </row>
    <row r="123">
      <c r="A123" s="106">
        <f t="array" ref="A123">INDEX(TECHNICALS!A:A, ROW())</f>
        <v>45744</v>
      </c>
      <c r="B123" s="107">
        <f>IF(COUNTA(OFFSET(TECHNICALS!AD123,-4,0,5,1))&lt;5, "", AVERAGE(OFFSET(TECHNICALS!AD123,-4,0,5,1)))</f>
        <v>41.4303784</v>
      </c>
      <c r="C123" s="108">
        <f>IF(COUNTA(OFFSET(TECHNICALS!S123,-4,0,5,1))&lt;5, "", AVERAGE(OFFSET(TECHNICALS!S123,-4,0,5,1)))</f>
        <v>-379.4800366</v>
      </c>
      <c r="D123" s="109">
        <f>IF(COUNTA(OFFSET(TECHNICALS!AE123,-4,0,5,1))&lt;5, "", AVERAGE(OFFSET(TECHNICALS!AE123,-4,0,5,1)))</f>
        <v>32.4806954</v>
      </c>
      <c r="E123" s="109">
        <f>IF(COUNTA(OFFSET(TECHNICALS!W123,-4,0,5,1))&lt;5, "", AVERAGE(OFFSET(TECHNICALS!W123,-4,0,5,1)))</f>
        <v>258.2133333</v>
      </c>
      <c r="F123" s="110">
        <f>IF(OR(TECHNICALS!M123=0, ISBLANK(TECHNICALS!M123)), "", TECHNICALS!B123 / TECHNICALS!M123)</f>
        <v>1.007566001</v>
      </c>
      <c r="G123" s="111">
        <f>IF(COUNTA(OFFSET(TECHNICALS!AI123,-4,0,5,1))&lt;5, "", AVERAGE(OFFSET(TECHNICALS!AI123,-4,0,5,1)))</f>
        <v>0.1244276722</v>
      </c>
      <c r="H123" s="110">
        <f t="shared" ref="H123:M123" si="128">IF(OR(ISERROR(B123),B123=""), "", IF(ABS((B123-AVERAGE(B:B))/STDEV(B:B))&gt;10, AVERAGE(H$2:H123), (B123-AVERAGE(B:B))/STDEV(B:B)))</f>
        <v>-0.4872889394</v>
      </c>
      <c r="I123" s="110">
        <f t="shared" si="128"/>
        <v>-1.165451507</v>
      </c>
      <c r="J123" s="110">
        <f t="shared" si="128"/>
        <v>-0.5167751869</v>
      </c>
      <c r="K123" s="110">
        <f t="shared" si="128"/>
        <v>-0.6424823454</v>
      </c>
      <c r="L123" s="110">
        <f t="shared" si="128"/>
        <v>0.7009755037</v>
      </c>
      <c r="M123" s="110">
        <f t="shared" si="128"/>
        <v>-0.21496669</v>
      </c>
      <c r="N123" s="112">
        <f t="shared" si="3"/>
        <v>0.5400020643</v>
      </c>
      <c r="O123" s="113">
        <f t="shared" si="25"/>
        <v>-0.2</v>
      </c>
      <c r="P123" s="114">
        <f t="shared" si="5"/>
        <v>0.1</v>
      </c>
      <c r="Q123" s="115">
        <f t="shared" si="26"/>
        <v>0.5400020643</v>
      </c>
      <c r="R123" s="113" t="str">
        <f t="shared" si="6"/>
        <v>MONITOR</v>
      </c>
      <c r="S123" s="114">
        <v>1.02</v>
      </c>
      <c r="T123" s="116" t="s">
        <v>208</v>
      </c>
      <c r="U123" s="117" t="str">
        <f>IFERROR(__xludf.DUMMYFUNCTION(" IF (ROW()=MAX(FILTER(ROW(A123:A1134), A123:A1134&lt;&gt;"""")),Q123,"""")"),"")</f>
        <v/>
      </c>
      <c r="V123" s="117" t="str">
        <f>IFERROR(__xludf.DUMMYFUNCTION(" IF (ROW()=MAX(FILTER(ROW($A123:$A1134), $A123:$A1134&lt;&gt;"""")),S123,"""")"),"")</f>
        <v/>
      </c>
      <c r="W123" s="117" t="str">
        <f>IFERROR(__xludf.DUMMYFUNCTION(" IF (ROW()=MAX(FILTER(ROW($A123:$A1134), $A123:$A1134&lt;&gt;"""")),H123,"""")"),"")</f>
        <v/>
      </c>
      <c r="X123" s="117" t="str">
        <f>IFERROR(__xludf.DUMMYFUNCTION(" IF (ROW()=MAX(FILTER(ROW($A123:$A1134), $A123:$A1134&lt;&gt;"""")),I123,"""")"),"")</f>
        <v/>
      </c>
      <c r="Y123" s="117" t="str">
        <f>IFERROR(__xludf.DUMMYFUNCTION(" IF (ROW()=MAX(FILTER(ROW($A123:$A1134), $A123:$A1134&lt;&gt;"""")),J123,"""")"),"")</f>
        <v/>
      </c>
      <c r="Z123" s="117" t="str">
        <f>IFERROR(__xludf.DUMMYFUNCTION(" IF (ROW()=MAX(FILTER(ROW($A123:$A1134), $A123:$A1134&lt;&gt;"""")),K123,"""")"),"")</f>
        <v/>
      </c>
      <c r="AA123" s="117" t="str">
        <f>IFERROR(__xludf.DUMMYFUNCTION(" IF (ROW()=MAX(FILTER(ROW($A123:$A1134), $A123:$A1134&lt;&gt;"""")),L123,"""")"),"")</f>
        <v/>
      </c>
      <c r="AB123" s="117" t="str">
        <f>IFERROR(__xludf.DUMMYFUNCTION(" IF (ROW()=MAX(FILTER(ROW($A123:$A1134), $A123:$A1134&lt;&gt;"""")),M123,"""")"),"")</f>
        <v/>
      </c>
      <c r="AC123" s="118" t="str">
        <f>IFERROR(__xludf.DUMMYFUNCTION(" IF (ROW()=MAX(FILTER(ROW($A123:$A1134), $A123:$A1134&lt;&gt;"""")),R123,"""")"),"")</f>
        <v/>
      </c>
    </row>
    <row r="124">
      <c r="A124" s="94">
        <f t="array" ref="A124">INDEX(TECHNICALS!A:A, ROW())</f>
        <v>45747</v>
      </c>
      <c r="B124" s="54">
        <f>IF(COUNTA(OFFSET(TECHNICALS!AD124,-4,0,5,1))&lt;5, "", AVERAGE(OFFSET(TECHNICALS!AD124,-4,0,5,1)))</f>
        <v>41.8364357</v>
      </c>
      <c r="C124" s="95">
        <f>IF(COUNTA(OFFSET(TECHNICALS!S124,-4,0,5,1))&lt;5, "", AVERAGE(OFFSET(TECHNICALS!S124,-4,0,5,1)))</f>
        <v>-359.5735781</v>
      </c>
      <c r="D124" s="96">
        <f>IF(COUNTA(OFFSET(TECHNICALS!AE124,-4,0,5,1))&lt;5, "", AVERAGE(OFFSET(TECHNICALS!AE124,-4,0,5,1)))</f>
        <v>31.04007192</v>
      </c>
      <c r="E124" s="96">
        <f>IF(COUNTA(OFFSET(TECHNICALS!W124,-4,0,5,1))&lt;5, "", AVERAGE(OFFSET(TECHNICALS!W124,-4,0,5,1)))</f>
        <v>223.7466667</v>
      </c>
      <c r="F124" s="97">
        <f>IF(OR(TECHNICALS!M124=0, ISBLANK(TECHNICALS!M124)), "", TECHNICALS!B124 / TECHNICALS!M124)</f>
        <v>0.9963562319</v>
      </c>
      <c r="G124" s="98">
        <f>IF(COUNTA(OFFSET(TECHNICALS!AI124,-4,0,5,1))&lt;5, "", AVERAGE(OFFSET(TECHNICALS!AI124,-4,0,5,1)))</f>
        <v>0.1257476855</v>
      </c>
      <c r="H124" s="97">
        <f t="shared" ref="H124:M124" si="129">IF(OR(ISERROR(B124),B124=""), "", IF(ABS((B124-AVERAGE(B:B))/STDEV(B:B))&gt;10, AVERAGE(H$2:H124), (B124-AVERAGE(B:B))/STDEV(B:B)))</f>
        <v>-0.4647268307</v>
      </c>
      <c r="I124" s="97">
        <f t="shared" si="129"/>
        <v>-1.124757797</v>
      </c>
      <c r="J124" s="97">
        <f t="shared" si="129"/>
        <v>-0.5587273821</v>
      </c>
      <c r="K124" s="97">
        <f t="shared" si="129"/>
        <v>-1.052214328</v>
      </c>
      <c r="L124" s="97">
        <f t="shared" si="129"/>
        <v>-0.3053572817</v>
      </c>
      <c r="M124" s="97">
        <f t="shared" si="129"/>
        <v>-0.2135405429</v>
      </c>
      <c r="N124" s="99">
        <f t="shared" si="3"/>
        <v>1.460304268</v>
      </c>
      <c r="O124" s="100">
        <f t="shared" si="25"/>
        <v>0.2</v>
      </c>
      <c r="P124" s="101">
        <f t="shared" si="5"/>
        <v>0.1</v>
      </c>
      <c r="Q124" s="102">
        <f t="shared" si="26"/>
        <v>1.660304268</v>
      </c>
      <c r="R124" s="100" t="str">
        <f t="shared" si="6"/>
        <v>MONITOR</v>
      </c>
      <c r="S124" s="101">
        <v>1.03</v>
      </c>
      <c r="T124" s="103" t="s">
        <v>209</v>
      </c>
      <c r="U124" s="104" t="str">
        <f>IFERROR(__xludf.DUMMYFUNCTION(" IF (ROW()=MAX(FILTER(ROW(A124:A1134), A124:A1134&lt;&gt;"""")),Q124,"""")"),"")</f>
        <v/>
      </c>
      <c r="V124" s="104" t="str">
        <f>IFERROR(__xludf.DUMMYFUNCTION(" IF (ROW()=MAX(FILTER(ROW($A124:$A1134), $A124:$A1134&lt;&gt;"""")),S124,"""")"),"")</f>
        <v/>
      </c>
      <c r="W124" s="104" t="str">
        <f>IFERROR(__xludf.DUMMYFUNCTION(" IF (ROW()=MAX(FILTER(ROW($A124:$A1134), $A124:$A1134&lt;&gt;"""")),H124,"""")"),"")</f>
        <v/>
      </c>
      <c r="X124" s="104" t="str">
        <f>IFERROR(__xludf.DUMMYFUNCTION(" IF (ROW()=MAX(FILTER(ROW($A124:$A1134), $A124:$A1134&lt;&gt;"""")),I124,"""")"),"")</f>
        <v/>
      </c>
      <c r="Y124" s="104" t="str">
        <f>IFERROR(__xludf.DUMMYFUNCTION(" IF (ROW()=MAX(FILTER(ROW($A124:$A1134), $A124:$A1134&lt;&gt;"""")),J124,"""")"),"")</f>
        <v/>
      </c>
      <c r="Z124" s="104" t="str">
        <f>IFERROR(__xludf.DUMMYFUNCTION(" IF (ROW()=MAX(FILTER(ROW($A124:$A1134), $A124:$A1134&lt;&gt;"""")),K124,"""")"),"")</f>
        <v/>
      </c>
      <c r="AA124" s="104" t="str">
        <f>IFERROR(__xludf.DUMMYFUNCTION(" IF (ROW()=MAX(FILTER(ROW($A124:$A1134), $A124:$A1134&lt;&gt;"""")),L124,"""")"),"")</f>
        <v/>
      </c>
      <c r="AB124" s="104" t="str">
        <f>IFERROR(__xludf.DUMMYFUNCTION(" IF (ROW()=MAX(FILTER(ROW($A124:$A1134), $A124:$A1134&lt;&gt;"""")),M124,"""")"),"")</f>
        <v/>
      </c>
      <c r="AC124" s="105" t="str">
        <f>IFERROR(__xludf.DUMMYFUNCTION(" IF (ROW()=MAX(FILTER(ROW($A124:$A1134), $A124:$A1134&lt;&gt;"""")),R124,"""")"),"")</f>
        <v/>
      </c>
    </row>
    <row r="125">
      <c r="A125" s="106">
        <f t="array" ref="A125">INDEX(TECHNICALS!A:A, ROW())</f>
        <v>45748</v>
      </c>
      <c r="B125" s="107">
        <f>IF(COUNTA(OFFSET(TECHNICALS!AD125,-4,0,5,1))&lt;5, "", AVERAGE(OFFSET(TECHNICALS!AD125,-4,0,5,1)))</f>
        <v>41.80826187</v>
      </c>
      <c r="C125" s="108">
        <f>IF(COUNTA(OFFSET(TECHNICALS!S125,-4,0,5,1))&lt;5, "", AVERAGE(OFFSET(TECHNICALS!S125,-4,0,5,1)))</f>
        <v>-338.0608419</v>
      </c>
      <c r="D125" s="109">
        <f>IF(COUNTA(OFFSET(TECHNICALS!AE125,-4,0,5,1))&lt;5, "", AVERAGE(OFFSET(TECHNICALS!AE125,-4,0,5,1)))</f>
        <v>35.2682854</v>
      </c>
      <c r="E125" s="109">
        <f>IF(COUNTA(OFFSET(TECHNICALS!W125,-4,0,5,1))&lt;5, "", AVERAGE(OFFSET(TECHNICALS!W125,-4,0,5,1)))</f>
        <v>208.4266667</v>
      </c>
      <c r="F125" s="110">
        <f>IF(OR(TECHNICALS!M125=0, ISBLANK(TECHNICALS!M125)), "", TECHNICALS!B125 / TECHNICALS!M125)</f>
        <v>1.004570335</v>
      </c>
      <c r="G125" s="111">
        <f>IF(COUNTA(OFFSET(TECHNICALS!AI125,-4,0,5,1))&lt;5, "", AVERAGE(OFFSET(TECHNICALS!AI125,-4,0,5,1)))</f>
        <v>0.1214210037</v>
      </c>
      <c r="H125" s="110">
        <f t="shared" ref="H125:M125" si="130">IF(OR(ISERROR(B125),B125=""), "", IF(ABS((B125-AVERAGE(B:B))/STDEV(B:B))&gt;10, AVERAGE(H$2:H125), (B125-AVERAGE(B:B))/STDEV(B:B)))</f>
        <v>-0.4662922775</v>
      </c>
      <c r="I125" s="110">
        <f t="shared" si="130"/>
        <v>-1.080780459</v>
      </c>
      <c r="J125" s="110">
        <f t="shared" si="130"/>
        <v>-0.4355981684</v>
      </c>
      <c r="K125" s="110">
        <f t="shared" si="130"/>
        <v>-1.234335043</v>
      </c>
      <c r="L125" s="110">
        <f t="shared" si="130"/>
        <v>0.432046076</v>
      </c>
      <c r="M125" s="110">
        <f t="shared" si="130"/>
        <v>-0.2182151054</v>
      </c>
      <c r="N125" s="112">
        <f t="shared" si="3"/>
        <v>0.7580532769</v>
      </c>
      <c r="O125" s="113">
        <f t="shared" si="25"/>
        <v>-0.2</v>
      </c>
      <c r="P125" s="114">
        <f t="shared" si="5"/>
        <v>0.1</v>
      </c>
      <c r="Q125" s="115">
        <f t="shared" si="26"/>
        <v>0.7580532769</v>
      </c>
      <c r="R125" s="113" t="str">
        <f t="shared" si="6"/>
        <v>MONITOR</v>
      </c>
      <c r="S125" s="114">
        <v>1.02</v>
      </c>
      <c r="T125" s="116" t="s">
        <v>210</v>
      </c>
      <c r="U125" s="117" t="str">
        <f>IFERROR(__xludf.DUMMYFUNCTION(" IF (ROW()=MAX(FILTER(ROW(A125:A1134), A125:A1134&lt;&gt;"""")),Q125,"""")"),"")</f>
        <v/>
      </c>
      <c r="V125" s="117" t="str">
        <f>IFERROR(__xludf.DUMMYFUNCTION(" IF (ROW()=MAX(FILTER(ROW($A125:$A1134), $A125:$A1134&lt;&gt;"""")),S125,"""")"),"")</f>
        <v/>
      </c>
      <c r="W125" s="117" t="str">
        <f>IFERROR(__xludf.DUMMYFUNCTION(" IF (ROW()=MAX(FILTER(ROW($A125:$A1134), $A125:$A1134&lt;&gt;"""")),H125,"""")"),"")</f>
        <v/>
      </c>
      <c r="X125" s="117" t="str">
        <f>IFERROR(__xludf.DUMMYFUNCTION(" IF (ROW()=MAX(FILTER(ROW($A125:$A1134), $A125:$A1134&lt;&gt;"""")),I125,"""")"),"")</f>
        <v/>
      </c>
      <c r="Y125" s="117" t="str">
        <f>IFERROR(__xludf.DUMMYFUNCTION(" IF (ROW()=MAX(FILTER(ROW($A125:$A1134), $A125:$A1134&lt;&gt;"""")),J125,"""")"),"")</f>
        <v/>
      </c>
      <c r="Z125" s="117" t="str">
        <f>IFERROR(__xludf.DUMMYFUNCTION(" IF (ROW()=MAX(FILTER(ROW($A125:$A1134), $A125:$A1134&lt;&gt;"""")),K125,"""")"),"")</f>
        <v/>
      </c>
      <c r="AA125" s="117" t="str">
        <f>IFERROR(__xludf.DUMMYFUNCTION(" IF (ROW()=MAX(FILTER(ROW($A125:$A1134), $A125:$A1134&lt;&gt;"""")),L125,"""")"),"")</f>
        <v/>
      </c>
      <c r="AB125" s="117" t="str">
        <f>IFERROR(__xludf.DUMMYFUNCTION(" IF (ROW()=MAX(FILTER(ROW($A125:$A1134), $A125:$A1134&lt;&gt;"""")),M125,"""")"),"")</f>
        <v/>
      </c>
      <c r="AC125" s="118" t="str">
        <f>IFERROR(__xludf.DUMMYFUNCTION(" IF (ROW()=MAX(FILTER(ROW($A125:$A1134), $A125:$A1134&lt;&gt;"""")),R125,"""")"),"")</f>
        <v/>
      </c>
    </row>
    <row r="126">
      <c r="A126" s="94">
        <f t="array" ref="A126">INDEX(TECHNICALS!A:A, ROW())</f>
        <v>45749</v>
      </c>
      <c r="B126" s="54">
        <f>IF(COUNTA(OFFSET(TECHNICALS!AD126,-4,0,5,1))&lt;5, "", AVERAGE(OFFSET(TECHNICALS!AD126,-4,0,5,1)))</f>
        <v>45.42943933</v>
      </c>
      <c r="C126" s="95">
        <f>IF(COUNTA(OFFSET(TECHNICALS!S126,-4,0,5,1))&lt;5, "", AVERAGE(OFFSET(TECHNICALS!S126,-4,0,5,1)))</f>
        <v>-309.1530191</v>
      </c>
      <c r="D126" s="96">
        <f>IF(COUNTA(OFFSET(TECHNICALS!AE126,-4,0,5,1))&lt;5, "", AVERAGE(OFFSET(TECHNICALS!AE126,-4,0,5,1)))</f>
        <v>50.06188199</v>
      </c>
      <c r="E126" s="96">
        <f>IF(COUNTA(OFFSET(TECHNICALS!W126,-4,0,5,1))&lt;5, "", AVERAGE(OFFSET(TECHNICALS!W126,-4,0,5,1)))</f>
        <v>203.44</v>
      </c>
      <c r="F126" s="97">
        <f>IF(OR(TECHNICALS!M126=0, ISBLANK(TECHNICALS!M126)), "", TECHNICALS!B126 / TECHNICALS!M126)</f>
        <v>1.020141644</v>
      </c>
      <c r="G126" s="98">
        <f>IF(COUNTA(OFFSET(TECHNICALS!AI126,-4,0,5,1))&lt;5, "", AVERAGE(OFFSET(TECHNICALS!AI126,-4,0,5,1)))</f>
        <v>0.159020823</v>
      </c>
      <c r="H126" s="97">
        <f t="shared" ref="H126:M126" si="131">IF(OR(ISERROR(B126),B126=""), "", IF(ABS((B126-AVERAGE(B:B))/STDEV(B:B))&gt;10, AVERAGE(H$2:H126), (B126-AVERAGE(B:B))/STDEV(B:B)))</f>
        <v>-0.2650857012</v>
      </c>
      <c r="I126" s="97">
        <f t="shared" si="131"/>
        <v>-1.021685741</v>
      </c>
      <c r="J126" s="97">
        <f t="shared" si="131"/>
        <v>-0.004795910355</v>
      </c>
      <c r="K126" s="97">
        <f t="shared" si="131"/>
        <v>-1.293615415</v>
      </c>
      <c r="L126" s="97">
        <f t="shared" si="131"/>
        <v>1.829926656</v>
      </c>
      <c r="M126" s="97">
        <f t="shared" si="131"/>
        <v>-0.1775921253</v>
      </c>
      <c r="N126" s="99">
        <f t="shared" si="3"/>
        <v>-1.03253931</v>
      </c>
      <c r="O126" s="100">
        <f t="shared" si="25"/>
        <v>-0.2</v>
      </c>
      <c r="P126" s="101">
        <f t="shared" si="5"/>
        <v>-0.1</v>
      </c>
      <c r="Q126" s="102">
        <f t="shared" si="26"/>
        <v>-1.23253931</v>
      </c>
      <c r="R126" s="100" t="str">
        <f t="shared" si="6"/>
        <v>MONITOR</v>
      </c>
      <c r="S126" s="101">
        <v>0.98</v>
      </c>
      <c r="T126" s="103" t="s">
        <v>211</v>
      </c>
      <c r="U126" s="104" t="str">
        <f>IFERROR(__xludf.DUMMYFUNCTION(" IF (ROW()=MAX(FILTER(ROW(A126:A1134), A126:A1134&lt;&gt;"""")),Q126,"""")"),"")</f>
        <v/>
      </c>
      <c r="V126" s="104" t="str">
        <f>IFERROR(__xludf.DUMMYFUNCTION(" IF (ROW()=MAX(FILTER(ROW($A126:$A1134), $A126:$A1134&lt;&gt;"""")),S126,"""")"),"")</f>
        <v/>
      </c>
      <c r="W126" s="104" t="str">
        <f>IFERROR(__xludf.DUMMYFUNCTION(" IF (ROW()=MAX(FILTER(ROW($A126:$A1134), $A126:$A1134&lt;&gt;"""")),H126,"""")"),"")</f>
        <v/>
      </c>
      <c r="X126" s="104" t="str">
        <f>IFERROR(__xludf.DUMMYFUNCTION(" IF (ROW()=MAX(FILTER(ROW($A126:$A1134), $A126:$A1134&lt;&gt;"""")),I126,"""")"),"")</f>
        <v/>
      </c>
      <c r="Y126" s="104" t="str">
        <f>IFERROR(__xludf.DUMMYFUNCTION(" IF (ROW()=MAX(FILTER(ROW($A126:$A1134), $A126:$A1134&lt;&gt;"""")),J126,"""")"),"")</f>
        <v/>
      </c>
      <c r="Z126" s="104" t="str">
        <f>IFERROR(__xludf.DUMMYFUNCTION(" IF (ROW()=MAX(FILTER(ROW($A126:$A1134), $A126:$A1134&lt;&gt;"""")),K126,"""")"),"")</f>
        <v/>
      </c>
      <c r="AA126" s="104" t="str">
        <f>IFERROR(__xludf.DUMMYFUNCTION(" IF (ROW()=MAX(FILTER(ROW($A126:$A1134), $A126:$A1134&lt;&gt;"""")),L126,"""")"),"")</f>
        <v/>
      </c>
      <c r="AB126" s="104" t="str">
        <f>IFERROR(__xludf.DUMMYFUNCTION(" IF (ROW()=MAX(FILTER(ROW($A126:$A1134), $A126:$A1134&lt;&gt;"""")),M126,"""")"),"")</f>
        <v/>
      </c>
      <c r="AC126" s="105" t="str">
        <f>IFERROR(__xludf.DUMMYFUNCTION(" IF (ROW()=MAX(FILTER(ROW($A126:$A1134), $A126:$A1134&lt;&gt;"""")),R126,"""")"),"")</f>
        <v/>
      </c>
    </row>
    <row r="127">
      <c r="A127" s="106">
        <f t="array" ref="A127">INDEX(TECHNICALS!A:A, ROW())</f>
        <v>45750</v>
      </c>
      <c r="B127" s="107">
        <f>IF(COUNTA(OFFSET(TECHNICALS!AD127,-4,0,5,1))&lt;5, "", AVERAGE(OFFSET(TECHNICALS!AD127,-4,0,5,1)))</f>
        <v>51.32443502</v>
      </c>
      <c r="C127" s="108">
        <f>IF(COUNTA(OFFSET(TECHNICALS!S127,-4,0,5,1))&lt;5, "", AVERAGE(OFFSET(TECHNICALS!S127,-4,0,5,1)))</f>
        <v>-275.211528</v>
      </c>
      <c r="D127" s="109">
        <f>IF(COUNTA(OFFSET(TECHNICALS!AE127,-4,0,5,1))&lt;5, "", AVERAGE(OFFSET(TECHNICALS!AE127,-4,0,5,1)))</f>
        <v>61.28787549</v>
      </c>
      <c r="E127" s="109">
        <f>IF(COUNTA(OFFSET(TECHNICALS!W127,-4,0,5,1))&lt;5, "", AVERAGE(OFFSET(TECHNICALS!W127,-4,0,5,1)))</f>
        <v>259.2</v>
      </c>
      <c r="F127" s="110">
        <f>IF(OR(TECHNICALS!M127=0, ISBLANK(TECHNICALS!M127)), "", TECHNICALS!B127 / TECHNICALS!M127)</f>
        <v>1.002008435</v>
      </c>
      <c r="G127" s="111">
        <f>IF(COUNTA(OFFSET(TECHNICALS!AI127,-4,0,5,1))&lt;5, "", AVERAGE(OFFSET(TECHNICALS!AI127,-4,0,5,1)))</f>
        <v>0.1765579396</v>
      </c>
      <c r="H127" s="110">
        <f t="shared" ref="H127:M127" si="132">IF(OR(ISERROR(B127),B127=""), "", IF(ABS((B127-AVERAGE(B:B))/STDEV(B:B))&gt;10, AVERAGE(H$2:H127), (B127-AVERAGE(B:B))/STDEV(B:B)))</f>
        <v>0.06246297932</v>
      </c>
      <c r="I127" s="110">
        <f t="shared" si="132"/>
        <v>-0.9523009634</v>
      </c>
      <c r="J127" s="110">
        <f t="shared" si="132"/>
        <v>0.3221146771</v>
      </c>
      <c r="K127" s="110">
        <f t="shared" si="132"/>
        <v>-0.630753074</v>
      </c>
      <c r="L127" s="110">
        <f t="shared" si="132"/>
        <v>0.2020570563</v>
      </c>
      <c r="M127" s="110">
        <f t="shared" si="132"/>
        <v>-0.1586449613</v>
      </c>
      <c r="N127" s="112">
        <f t="shared" si="3"/>
        <v>-0.3844348193</v>
      </c>
      <c r="O127" s="113">
        <f t="shared" si="25"/>
        <v>0.2</v>
      </c>
      <c r="P127" s="114">
        <f t="shared" si="5"/>
        <v>0.1</v>
      </c>
      <c r="Q127" s="115">
        <f t="shared" si="26"/>
        <v>-0.1844348193</v>
      </c>
      <c r="R127" s="113" t="str">
        <f t="shared" si="6"/>
        <v>MONITOR</v>
      </c>
      <c r="S127" s="114">
        <v>1.1</v>
      </c>
      <c r="T127" s="116" t="s">
        <v>212</v>
      </c>
      <c r="U127" s="117" t="str">
        <f>IFERROR(__xludf.DUMMYFUNCTION(" IF (ROW()=MAX(FILTER(ROW(A127:A1134), A127:A1134&lt;&gt;"""")),Q127,"""")"),"")</f>
        <v/>
      </c>
      <c r="V127" s="117" t="str">
        <f>IFERROR(__xludf.DUMMYFUNCTION(" IF (ROW()=MAX(FILTER(ROW($A127:$A1134), $A127:$A1134&lt;&gt;"""")),S127,"""")"),"")</f>
        <v/>
      </c>
      <c r="W127" s="117" t="str">
        <f>IFERROR(__xludf.DUMMYFUNCTION(" IF (ROW()=MAX(FILTER(ROW($A127:$A1134), $A127:$A1134&lt;&gt;"""")),H127,"""")"),"")</f>
        <v/>
      </c>
      <c r="X127" s="117" t="str">
        <f>IFERROR(__xludf.DUMMYFUNCTION(" IF (ROW()=MAX(FILTER(ROW($A127:$A1134), $A127:$A1134&lt;&gt;"""")),I127,"""")"),"")</f>
        <v/>
      </c>
      <c r="Y127" s="117" t="str">
        <f>IFERROR(__xludf.DUMMYFUNCTION(" IF (ROW()=MAX(FILTER(ROW($A127:$A1134), $A127:$A1134&lt;&gt;"""")),J127,"""")"),"")</f>
        <v/>
      </c>
      <c r="Z127" s="117" t="str">
        <f>IFERROR(__xludf.DUMMYFUNCTION(" IF (ROW()=MAX(FILTER(ROW($A127:$A1134), $A127:$A1134&lt;&gt;"""")),K127,"""")"),"")</f>
        <v/>
      </c>
      <c r="AA127" s="117" t="str">
        <f>IFERROR(__xludf.DUMMYFUNCTION(" IF (ROW()=MAX(FILTER(ROW($A127:$A1134), $A127:$A1134&lt;&gt;"""")),L127,"""")"),"")</f>
        <v/>
      </c>
      <c r="AB127" s="117" t="str">
        <f>IFERROR(__xludf.DUMMYFUNCTION(" IF (ROW()=MAX(FILTER(ROW($A127:$A1134), $A127:$A1134&lt;&gt;"""")),M127,"""")"),"")</f>
        <v/>
      </c>
      <c r="AC127" s="118" t="str">
        <f>IFERROR(__xludf.DUMMYFUNCTION(" IF (ROW()=MAX(FILTER(ROW($A127:$A1134), $A127:$A1134&lt;&gt;"""")),R127,"""")"),"")</f>
        <v/>
      </c>
    </row>
    <row r="128">
      <c r="A128" s="94">
        <f t="array" ref="A128">INDEX(TECHNICALS!A:A, ROW())</f>
        <v>45751</v>
      </c>
      <c r="B128" s="54">
        <f>IF(COUNTA(OFFSET(TECHNICALS!AD128,-4,0,5,1))&lt;5, "", AVERAGE(OFFSET(TECHNICALS!AD128,-4,0,5,1)))</f>
        <v>54.30459548</v>
      </c>
      <c r="C128" s="95">
        <f>IF(COUNTA(OFFSET(TECHNICALS!S128,-4,0,5,1))&lt;5, "", AVERAGE(OFFSET(TECHNICALS!S128,-4,0,5,1)))</f>
        <v>-244.1586615</v>
      </c>
      <c r="D128" s="96">
        <f>IF(COUNTA(OFFSET(TECHNICALS!AE128,-4,0,5,1))&lt;5, "", AVERAGE(OFFSET(TECHNICALS!AE128,-4,0,5,1)))</f>
        <v>62.0583231</v>
      </c>
      <c r="E128" s="96">
        <f>IF(COUNTA(OFFSET(TECHNICALS!W128,-4,0,5,1))&lt;5, "", AVERAGE(OFFSET(TECHNICALS!W128,-4,0,5,1)))</f>
        <v>300.24</v>
      </c>
      <c r="F128" s="97">
        <f>IF(OR(TECHNICALS!M128=0, ISBLANK(TECHNICALS!M128)), "", TECHNICALS!B128 / TECHNICALS!M128)</f>
        <v>0.9802163833</v>
      </c>
      <c r="G128" s="98">
        <f>IF(COUNTA(OFFSET(TECHNICALS!AI128,-4,0,5,1))&lt;5, "", AVERAGE(OFFSET(TECHNICALS!AI128,-4,0,5,1)))</f>
        <v>0.2159626141</v>
      </c>
      <c r="H128" s="97">
        <f t="shared" ref="H128:M128" si="133">IF(OR(ISERROR(B128),B128=""), "", IF(ABS((B128-AVERAGE(B:B))/STDEV(B:B))&gt;10, AVERAGE(H$2:H128), (B128-AVERAGE(B:B))/STDEV(B:B)))</f>
        <v>0.2280521803</v>
      </c>
      <c r="I128" s="97">
        <f t="shared" si="133"/>
        <v>-0.8888212468</v>
      </c>
      <c r="J128" s="97">
        <f t="shared" si="133"/>
        <v>0.3445507741</v>
      </c>
      <c r="K128" s="97">
        <f t="shared" si="133"/>
        <v>-0.1428787826</v>
      </c>
      <c r="L128" s="97">
        <f t="shared" si="133"/>
        <v>-1.754277261</v>
      </c>
      <c r="M128" s="97">
        <f t="shared" si="133"/>
        <v>-0.1160720091</v>
      </c>
      <c r="N128" s="99">
        <f t="shared" si="3"/>
        <v>1.018218933</v>
      </c>
      <c r="O128" s="100">
        <f t="shared" si="25"/>
        <v>0.2</v>
      </c>
      <c r="P128" s="101">
        <f t="shared" si="5"/>
        <v>0</v>
      </c>
      <c r="Q128" s="102">
        <f t="shared" si="26"/>
        <v>1.118218933</v>
      </c>
      <c r="R128" s="100" t="str">
        <f t="shared" si="6"/>
        <v>MONITOR</v>
      </c>
      <c r="S128" s="101">
        <v>1.0</v>
      </c>
      <c r="T128" s="103" t="s">
        <v>213</v>
      </c>
      <c r="U128" s="104" t="str">
        <f>IFERROR(__xludf.DUMMYFUNCTION(" IF (ROW()=MAX(FILTER(ROW(A128:A1134), A128:A1134&lt;&gt;"""")),Q128,"""")"),"")</f>
        <v/>
      </c>
      <c r="V128" s="104" t="str">
        <f>IFERROR(__xludf.DUMMYFUNCTION(" IF (ROW()=MAX(FILTER(ROW($A128:$A1134), $A128:$A1134&lt;&gt;"""")),S128,"""")"),"")</f>
        <v/>
      </c>
      <c r="W128" s="104" t="str">
        <f>IFERROR(__xludf.DUMMYFUNCTION(" IF (ROW()=MAX(FILTER(ROW($A128:$A1134), $A128:$A1134&lt;&gt;"""")),H128,"""")"),"")</f>
        <v/>
      </c>
      <c r="X128" s="104" t="str">
        <f>IFERROR(__xludf.DUMMYFUNCTION(" IF (ROW()=MAX(FILTER(ROW($A128:$A1134), $A128:$A1134&lt;&gt;"""")),I128,"""")"),"")</f>
        <v/>
      </c>
      <c r="Y128" s="104" t="str">
        <f>IFERROR(__xludf.DUMMYFUNCTION(" IF (ROW()=MAX(FILTER(ROW($A128:$A1134), $A128:$A1134&lt;&gt;"""")),J128,"""")"),"")</f>
        <v/>
      </c>
      <c r="Z128" s="104" t="str">
        <f>IFERROR(__xludf.DUMMYFUNCTION(" IF (ROW()=MAX(FILTER(ROW($A128:$A1134), $A128:$A1134&lt;&gt;"""")),K128,"""")"),"")</f>
        <v/>
      </c>
      <c r="AA128" s="104" t="str">
        <f>IFERROR(__xludf.DUMMYFUNCTION(" IF (ROW()=MAX(FILTER(ROW($A128:$A1134), $A128:$A1134&lt;&gt;"""")),L128,"""")"),"")</f>
        <v/>
      </c>
      <c r="AB128" s="104" t="str">
        <f>IFERROR(__xludf.DUMMYFUNCTION(" IF (ROW()=MAX(FILTER(ROW($A128:$A1134), $A128:$A1134&lt;&gt;"""")),M128,"""")"),"")</f>
        <v/>
      </c>
      <c r="AC128" s="105" t="str">
        <f>IFERROR(__xludf.DUMMYFUNCTION(" IF (ROW()=MAX(FILTER(ROW($A128:$A1134), $A128:$A1134&lt;&gt;"""")),R128,"""")"),"")</f>
        <v/>
      </c>
    </row>
    <row r="129">
      <c r="A129" s="106">
        <f t="array" ref="A129">INDEX(TECHNICALS!A:A, ROW())</f>
        <v>45754</v>
      </c>
      <c r="B129" s="107">
        <f>IF(COUNTA(OFFSET(TECHNICALS!AD129,-4,0,5,1))&lt;5, "", AVERAGE(OFFSET(TECHNICALS!AD129,-4,0,5,1)))</f>
        <v>54.81538021</v>
      </c>
      <c r="C129" s="108">
        <f>IF(COUNTA(OFFSET(TECHNICALS!S129,-4,0,5,1))&lt;5, "", AVERAGE(OFFSET(TECHNICALS!S129,-4,0,5,1)))</f>
        <v>-220.6846645</v>
      </c>
      <c r="D129" s="109">
        <f>IF(COUNTA(OFFSET(TECHNICALS!AE129,-4,0,5,1))&lt;5, "", AVERAGE(OFFSET(TECHNICALS!AE129,-4,0,5,1)))</f>
        <v>55.81627044</v>
      </c>
      <c r="E129" s="109">
        <f>IF(COUNTA(OFFSET(TECHNICALS!W129,-4,0,5,1))&lt;5, "", AVERAGE(OFFSET(TECHNICALS!W129,-4,0,5,1)))</f>
        <v>369.6666667</v>
      </c>
      <c r="F129" s="110">
        <f>IF(OR(TECHNICALS!M129=0, ISBLANK(TECHNICALS!M129)), "", TECHNICALS!B129 / TECHNICALS!M129)</f>
        <v>0.9817464233</v>
      </c>
      <c r="G129" s="111">
        <f>IF(COUNTA(OFFSET(TECHNICALS!AI129,-4,0,5,1))&lt;5, "", AVERAGE(OFFSET(TECHNICALS!AI129,-4,0,5,1)))</f>
        <v>0.22052539</v>
      </c>
      <c r="H129" s="110">
        <f t="shared" ref="H129:M129" si="134">IF(OR(ISERROR(B129),B129=""), "", IF(ABS((B129-AVERAGE(B:B))/STDEV(B:B))&gt;10, AVERAGE(H$2:H129), (B129-AVERAGE(B:B))/STDEV(B:B)))</f>
        <v>0.2564333481</v>
      </c>
      <c r="I129" s="110">
        <f t="shared" si="134"/>
        <v>-0.8408346084</v>
      </c>
      <c r="J129" s="110">
        <f t="shared" si="134"/>
        <v>0.1627768314</v>
      </c>
      <c r="K129" s="110">
        <f t="shared" si="134"/>
        <v>0.6824498189</v>
      </c>
      <c r="L129" s="110">
        <f t="shared" si="134"/>
        <v>-1.616921233</v>
      </c>
      <c r="M129" s="110">
        <f t="shared" si="134"/>
        <v>-0.1111423696</v>
      </c>
      <c r="N129" s="112">
        <f t="shared" si="3"/>
        <v>1.024187536</v>
      </c>
      <c r="O129" s="113">
        <f t="shared" si="25"/>
        <v>0.2</v>
      </c>
      <c r="P129" s="114">
        <f t="shared" si="5"/>
        <v>-0.1</v>
      </c>
      <c r="Q129" s="115">
        <f t="shared" si="26"/>
        <v>1.024187536</v>
      </c>
      <c r="R129" s="113" t="str">
        <f t="shared" si="6"/>
        <v>MONITOR</v>
      </c>
      <c r="S129" s="114">
        <v>0.95</v>
      </c>
      <c r="T129" s="116" t="s">
        <v>214</v>
      </c>
      <c r="U129" s="117" t="str">
        <f>IFERROR(__xludf.DUMMYFUNCTION(" IF (ROW()=MAX(FILTER(ROW(A129:A1134), A129:A1134&lt;&gt;"""")),Q129,"""")"),"")</f>
        <v/>
      </c>
      <c r="V129" s="117" t="str">
        <f>IFERROR(__xludf.DUMMYFUNCTION(" IF (ROW()=MAX(FILTER(ROW($A129:$A1134), $A129:$A1134&lt;&gt;"""")),S129,"""")"),"")</f>
        <v/>
      </c>
      <c r="W129" s="117" t="str">
        <f>IFERROR(__xludf.DUMMYFUNCTION(" IF (ROW()=MAX(FILTER(ROW($A129:$A1134), $A129:$A1134&lt;&gt;"""")),H129,"""")"),"")</f>
        <v/>
      </c>
      <c r="X129" s="117" t="str">
        <f>IFERROR(__xludf.DUMMYFUNCTION(" IF (ROW()=MAX(FILTER(ROW($A129:$A1134), $A129:$A1134&lt;&gt;"""")),I129,"""")"),"")</f>
        <v/>
      </c>
      <c r="Y129" s="117" t="str">
        <f>IFERROR(__xludf.DUMMYFUNCTION(" IF (ROW()=MAX(FILTER(ROW($A129:$A1134), $A129:$A1134&lt;&gt;"""")),J129,"""")"),"")</f>
        <v/>
      </c>
      <c r="Z129" s="117" t="str">
        <f>IFERROR(__xludf.DUMMYFUNCTION(" IF (ROW()=MAX(FILTER(ROW($A129:$A1134), $A129:$A1134&lt;&gt;"""")),K129,"""")"),"")</f>
        <v/>
      </c>
      <c r="AA129" s="117" t="str">
        <f>IFERROR(__xludf.DUMMYFUNCTION(" IF (ROW()=MAX(FILTER(ROW($A129:$A1134), $A129:$A1134&lt;&gt;"""")),L129,"""")"),"")</f>
        <v/>
      </c>
      <c r="AB129" s="117" t="str">
        <f>IFERROR(__xludf.DUMMYFUNCTION(" IF (ROW()=MAX(FILTER(ROW($A129:$A1134), $A129:$A1134&lt;&gt;"""")),M129,"""")"),"")</f>
        <v/>
      </c>
      <c r="AC129" s="118" t="str">
        <f>IFERROR(__xludf.DUMMYFUNCTION(" IF (ROW()=MAX(FILTER(ROW($A129:$A1134), $A129:$A1134&lt;&gt;"""")),R129,"""")"),"")</f>
        <v/>
      </c>
    </row>
    <row r="130">
      <c r="A130" s="94">
        <f t="array" ref="A130">INDEX(TECHNICALS!A:A, ROW())</f>
        <v>45755</v>
      </c>
      <c r="B130" s="54">
        <f>IF(COUNTA(OFFSET(TECHNICALS!AD130,-4,0,5,1))&lt;5, "", AVERAGE(OFFSET(TECHNICALS!AD130,-4,0,5,1)))</f>
        <v>54.0538747</v>
      </c>
      <c r="C130" s="95">
        <f>IF(COUNTA(OFFSET(TECHNICALS!S130,-4,0,5,1))&lt;5, "", AVERAGE(OFFSET(TECHNICALS!S130,-4,0,5,1)))</f>
        <v>-208.6809955</v>
      </c>
      <c r="D130" s="96">
        <f>IF(COUNTA(OFFSET(TECHNICALS!AE130,-4,0,5,1))&lt;5, "", AVERAGE(OFFSET(TECHNICALS!AE130,-4,0,5,1)))</f>
        <v>42.3134319</v>
      </c>
      <c r="E130" s="96">
        <f>IF(COUNTA(OFFSET(TECHNICALS!W130,-4,0,5,1))&lt;5, "", AVERAGE(OFFSET(TECHNICALS!W130,-4,0,5,1)))</f>
        <v>412.6133333</v>
      </c>
      <c r="F130" s="97">
        <f>IF(OR(TECHNICALS!M130=0, ISBLANK(TECHNICALS!M130)), "", TECHNICALS!B130 / TECHNICALS!M130)</f>
        <v>0.9925110893</v>
      </c>
      <c r="G130" s="98">
        <f>IF(COUNTA(OFFSET(TECHNICALS!AI130,-4,0,5,1))&lt;5, "", AVERAGE(OFFSET(TECHNICALS!AI130,-4,0,5,1)))</f>
        <v>0.2344194165</v>
      </c>
      <c r="H130" s="97">
        <f t="shared" ref="H130:M130" si="135">IF(OR(ISERROR(B130),B130=""), "", IF(ABS((B130-AVERAGE(B:B))/STDEV(B:B))&gt;10, AVERAGE(H$2:H130), (B130-AVERAGE(B:B))/STDEV(B:B)))</f>
        <v>0.2141211673</v>
      </c>
      <c r="I130" s="97">
        <f t="shared" si="135"/>
        <v>-0.8162961489</v>
      </c>
      <c r="J130" s="97">
        <f t="shared" si="135"/>
        <v>-0.2304374419</v>
      </c>
      <c r="K130" s="97">
        <f t="shared" si="135"/>
        <v>1.192990135</v>
      </c>
      <c r="L130" s="97">
        <f t="shared" si="135"/>
        <v>-0.650546634</v>
      </c>
      <c r="M130" s="97">
        <f t="shared" si="135"/>
        <v>-0.09613121329</v>
      </c>
      <c r="N130" s="99">
        <f t="shared" si="3"/>
        <v>0.6693741535</v>
      </c>
      <c r="O130" s="100">
        <f t="shared" si="25"/>
        <v>-0.2</v>
      </c>
      <c r="P130" s="101">
        <f t="shared" si="5"/>
        <v>0.1</v>
      </c>
      <c r="Q130" s="102">
        <f t="shared" si="26"/>
        <v>0.6693741535</v>
      </c>
      <c r="R130" s="100" t="str">
        <f t="shared" si="6"/>
        <v>MONITOR</v>
      </c>
      <c r="S130" s="101">
        <v>1.03</v>
      </c>
      <c r="T130" s="103" t="s">
        <v>215</v>
      </c>
      <c r="U130" s="104" t="str">
        <f>IFERROR(__xludf.DUMMYFUNCTION(" IF (ROW()=MAX(FILTER(ROW(A130:A1134), A130:A1134&lt;&gt;"""")),Q130,"""")"),"")</f>
        <v/>
      </c>
      <c r="V130" s="104" t="str">
        <f>IFERROR(__xludf.DUMMYFUNCTION(" IF (ROW()=MAX(FILTER(ROW($A130:$A1134), $A130:$A1134&lt;&gt;"""")),S130,"""")"),"")</f>
        <v/>
      </c>
      <c r="W130" s="104" t="str">
        <f>IFERROR(__xludf.DUMMYFUNCTION(" IF (ROW()=MAX(FILTER(ROW($A130:$A1134), $A130:$A1134&lt;&gt;"""")),H130,"""")"),"")</f>
        <v/>
      </c>
      <c r="X130" s="104" t="str">
        <f>IFERROR(__xludf.DUMMYFUNCTION(" IF (ROW()=MAX(FILTER(ROW($A130:$A1134), $A130:$A1134&lt;&gt;"""")),I130,"""")"),"")</f>
        <v/>
      </c>
      <c r="Y130" s="104" t="str">
        <f>IFERROR(__xludf.DUMMYFUNCTION(" IF (ROW()=MAX(FILTER(ROW($A130:$A1134), $A130:$A1134&lt;&gt;"""")),J130,"""")"),"")</f>
        <v/>
      </c>
      <c r="Z130" s="104" t="str">
        <f>IFERROR(__xludf.DUMMYFUNCTION(" IF (ROW()=MAX(FILTER(ROW($A130:$A1134), $A130:$A1134&lt;&gt;"""")),K130,"""")"),"")</f>
        <v/>
      </c>
      <c r="AA130" s="104" t="str">
        <f>IFERROR(__xludf.DUMMYFUNCTION(" IF (ROW()=MAX(FILTER(ROW($A130:$A1134), $A130:$A1134&lt;&gt;"""")),L130,"""")"),"")</f>
        <v/>
      </c>
      <c r="AB130" s="104" t="str">
        <f>IFERROR(__xludf.DUMMYFUNCTION(" IF (ROW()=MAX(FILTER(ROW($A130:$A1134), $A130:$A1134&lt;&gt;"""")),M130,"""")"),"")</f>
        <v/>
      </c>
      <c r="AC130" s="105" t="str">
        <f>IFERROR(__xludf.DUMMYFUNCTION(" IF (ROW()=MAX(FILTER(ROW($A130:$A1134), $A130:$A1134&lt;&gt;"""")),R130,"""")"),"")</f>
        <v/>
      </c>
    </row>
    <row r="131">
      <c r="A131" s="106">
        <f t="array" ref="A131">INDEX(TECHNICALS!A:A, ROW())</f>
        <v>45756</v>
      </c>
      <c r="B131" s="107">
        <f>IF(COUNTA(OFFSET(TECHNICALS!AD131,-4,0,5,1))&lt;5, "", AVERAGE(OFFSET(TECHNICALS!AD131,-4,0,5,1)))</f>
        <v>51.2292659</v>
      </c>
      <c r="C131" s="108">
        <f>IF(COUNTA(OFFSET(TECHNICALS!S131,-4,0,5,1))&lt;5, "", AVERAGE(OFFSET(TECHNICALS!S131,-4,0,5,1)))</f>
        <v>-207.6036936</v>
      </c>
      <c r="D131" s="109">
        <f>IF(COUNTA(OFFSET(TECHNICALS!AE131,-4,0,5,1))&lt;5, "", AVERAGE(OFFSET(TECHNICALS!AE131,-4,0,5,1)))</f>
        <v>28.76624723</v>
      </c>
      <c r="E131" s="109">
        <f>IF(COUNTA(OFFSET(TECHNICALS!W131,-4,0,5,1))&lt;5, "", AVERAGE(OFFSET(TECHNICALS!W131,-4,0,5,1)))</f>
        <v>462.2133333</v>
      </c>
      <c r="F131" s="110">
        <f>IF(OR(TECHNICALS!M131=0, ISBLANK(TECHNICALS!M131)), "", TECHNICALS!B131 / TECHNICALS!M131)</f>
        <v>1.026940562</v>
      </c>
      <c r="G131" s="111">
        <f>IF(COUNTA(OFFSET(TECHNICALS!AI131,-4,0,5,1))&lt;5, "", AVERAGE(OFFSET(TECHNICALS!AI131,-4,0,5,1)))</f>
        <v>0.1921775334</v>
      </c>
      <c r="H131" s="110">
        <f t="shared" ref="H131:M131" si="136">IF(OR(ISERROR(B131),B131=""), "", IF(ABS((B131-AVERAGE(B:B))/STDEV(B:B))&gt;10, AVERAGE(H$2:H131), (B131-AVERAGE(B:B))/STDEV(B:B)))</f>
        <v>0.05717501575</v>
      </c>
      <c r="I131" s="110">
        <f t="shared" si="136"/>
        <v>-0.8140938782</v>
      </c>
      <c r="J131" s="110">
        <f t="shared" si="136"/>
        <v>-0.624943113</v>
      </c>
      <c r="K131" s="110">
        <f t="shared" si="136"/>
        <v>1.782623781</v>
      </c>
      <c r="L131" s="110">
        <f t="shared" si="136"/>
        <v>2.440284796</v>
      </c>
      <c r="M131" s="110">
        <f t="shared" si="136"/>
        <v>-0.141769496</v>
      </c>
      <c r="N131" s="112">
        <f t="shared" si="3"/>
        <v>-1.323542262</v>
      </c>
      <c r="O131" s="113">
        <f t="shared" si="25"/>
        <v>-0.2</v>
      </c>
      <c r="P131" s="114">
        <f t="shared" si="5"/>
        <v>0.1</v>
      </c>
      <c r="Q131" s="115">
        <f t="shared" si="26"/>
        <v>-1.323542262</v>
      </c>
      <c r="R131" s="113" t="str">
        <f t="shared" si="6"/>
        <v>MONITOR</v>
      </c>
      <c r="S131" s="114">
        <v>1.07</v>
      </c>
      <c r="T131" s="116" t="s">
        <v>216</v>
      </c>
      <c r="U131" s="117" t="str">
        <f>IFERROR(__xludf.DUMMYFUNCTION(" IF (ROW()=MAX(FILTER(ROW(A131:A1134), A131:A1134&lt;&gt;"""")),Q131,"""")"),"")</f>
        <v/>
      </c>
      <c r="V131" s="117" t="str">
        <f>IFERROR(__xludf.DUMMYFUNCTION(" IF (ROW()=MAX(FILTER(ROW($A131:$A1134), $A131:$A1134&lt;&gt;"""")),S131,"""")"),"")</f>
        <v/>
      </c>
      <c r="W131" s="117" t="str">
        <f>IFERROR(__xludf.DUMMYFUNCTION(" IF (ROW()=MAX(FILTER(ROW($A131:$A1134), $A131:$A1134&lt;&gt;"""")),H131,"""")"),"")</f>
        <v/>
      </c>
      <c r="X131" s="117" t="str">
        <f>IFERROR(__xludf.DUMMYFUNCTION(" IF (ROW()=MAX(FILTER(ROW($A131:$A1134), $A131:$A1134&lt;&gt;"""")),I131,"""")"),"")</f>
        <v/>
      </c>
      <c r="Y131" s="117" t="str">
        <f>IFERROR(__xludf.DUMMYFUNCTION(" IF (ROW()=MAX(FILTER(ROW($A131:$A1134), $A131:$A1134&lt;&gt;"""")),J131,"""")"),"")</f>
        <v/>
      </c>
      <c r="Z131" s="117" t="str">
        <f>IFERROR(__xludf.DUMMYFUNCTION(" IF (ROW()=MAX(FILTER(ROW($A131:$A1134), $A131:$A1134&lt;&gt;"""")),K131,"""")"),"")</f>
        <v/>
      </c>
      <c r="AA131" s="117" t="str">
        <f>IFERROR(__xludf.DUMMYFUNCTION(" IF (ROW()=MAX(FILTER(ROW($A131:$A1134), $A131:$A1134&lt;&gt;"""")),L131,"""")"),"")</f>
        <v/>
      </c>
      <c r="AB131" s="117" t="str">
        <f>IFERROR(__xludf.DUMMYFUNCTION(" IF (ROW()=MAX(FILTER(ROW($A131:$A1134), $A131:$A1134&lt;&gt;"""")),M131,"""")"),"")</f>
        <v/>
      </c>
      <c r="AC131" s="118" t="str">
        <f>IFERROR(__xludf.DUMMYFUNCTION(" IF (ROW()=MAX(FILTER(ROW($A131:$A1134), $A131:$A1134&lt;&gt;"""")),R131,"""")"),"")</f>
        <v/>
      </c>
    </row>
    <row r="132">
      <c r="A132" s="94">
        <f t="array" ref="A132">INDEX(TECHNICALS!A:A, ROW())</f>
        <v>45757</v>
      </c>
      <c r="B132" s="54">
        <f>IF(COUNTA(OFFSET(TECHNICALS!AD132,-4,0,5,1))&lt;5, "", AVERAGE(OFFSET(TECHNICALS!AD132,-4,0,5,1)))</f>
        <v>47.55477636</v>
      </c>
      <c r="C132" s="95">
        <f>IF(COUNTA(OFFSET(TECHNICALS!S132,-4,0,5,1))&lt;5, "", AVERAGE(OFFSET(TECHNICALS!S132,-4,0,5,1)))</f>
        <v>-214.9715773</v>
      </c>
      <c r="D132" s="96">
        <f>IF(COUNTA(OFFSET(TECHNICALS!AE132,-4,0,5,1))&lt;5, "", AVERAGE(OFFSET(TECHNICALS!AE132,-4,0,5,1)))</f>
        <v>19.30612312</v>
      </c>
      <c r="E132" s="96">
        <f>IF(COUNTA(OFFSET(TECHNICALS!W132,-4,0,5,1))&lt;5, "", AVERAGE(OFFSET(TECHNICALS!W132,-4,0,5,1)))</f>
        <v>471.32</v>
      </c>
      <c r="F132" s="97">
        <f>IF(OR(TECHNICALS!M132=0, ISBLANK(TECHNICALS!M132)), "", TECHNICALS!B132 / TECHNICALS!M132)</f>
        <v>0.9854651163</v>
      </c>
      <c r="G132" s="98">
        <f>IF(COUNTA(OFFSET(TECHNICALS!AI132,-4,0,5,1))&lt;5, "", AVERAGE(OFFSET(TECHNICALS!AI132,-4,0,5,1)))</f>
        <v>0.1680067021</v>
      </c>
      <c r="H132" s="97">
        <f t="shared" ref="H132:M132" si="137">IF(OR(ISERROR(B132),B132=""), "", IF(ABS((B132-AVERAGE(B:B))/STDEV(B:B))&gt;10, AVERAGE(H$2:H132), (B132-AVERAGE(B:B))/STDEV(B:B)))</f>
        <v>-0.1469937846</v>
      </c>
      <c r="I132" s="97">
        <f t="shared" si="137"/>
        <v>-0.8291556495</v>
      </c>
      <c r="J132" s="97">
        <f t="shared" si="137"/>
        <v>-0.9004300646</v>
      </c>
      <c r="K132" s="97">
        <f t="shared" si="137"/>
        <v>1.890881787</v>
      </c>
      <c r="L132" s="97">
        <f t="shared" si="137"/>
        <v>-1.283083618</v>
      </c>
      <c r="M132" s="97">
        <f t="shared" si="137"/>
        <v>-0.1678837491</v>
      </c>
      <c r="N132" s="99">
        <f t="shared" si="3"/>
        <v>2.204768816</v>
      </c>
      <c r="O132" s="100">
        <f t="shared" si="25"/>
        <v>0.2</v>
      </c>
      <c r="P132" s="101">
        <f t="shared" si="5"/>
        <v>-0.1</v>
      </c>
      <c r="Q132" s="102">
        <f t="shared" si="26"/>
        <v>2.204768816</v>
      </c>
      <c r="R132" s="100" t="str">
        <f t="shared" si="6"/>
        <v>OPEN</v>
      </c>
      <c r="S132" s="101">
        <v>0.92</v>
      </c>
      <c r="T132" s="103" t="s">
        <v>217</v>
      </c>
      <c r="U132" s="104" t="str">
        <f>IFERROR(__xludf.DUMMYFUNCTION(" IF (ROW()=MAX(FILTER(ROW(A132:A1134), A132:A1134&lt;&gt;"""")),Q132,"""")"),"")</f>
        <v/>
      </c>
      <c r="V132" s="104" t="str">
        <f>IFERROR(__xludf.DUMMYFUNCTION(" IF (ROW()=MAX(FILTER(ROW($A132:$A1134), $A132:$A1134&lt;&gt;"""")),S132,"""")"),"")</f>
        <v/>
      </c>
      <c r="W132" s="104" t="str">
        <f>IFERROR(__xludf.DUMMYFUNCTION(" IF (ROW()=MAX(FILTER(ROW($A132:$A1134), $A132:$A1134&lt;&gt;"""")),H132,"""")"),"")</f>
        <v/>
      </c>
      <c r="X132" s="104" t="str">
        <f>IFERROR(__xludf.DUMMYFUNCTION(" IF (ROW()=MAX(FILTER(ROW($A132:$A1134), $A132:$A1134&lt;&gt;"""")),I132,"""")"),"")</f>
        <v/>
      </c>
      <c r="Y132" s="104" t="str">
        <f>IFERROR(__xludf.DUMMYFUNCTION(" IF (ROW()=MAX(FILTER(ROW($A132:$A1134), $A132:$A1134&lt;&gt;"""")),J132,"""")"),"")</f>
        <v/>
      </c>
      <c r="Z132" s="104" t="str">
        <f>IFERROR(__xludf.DUMMYFUNCTION(" IF (ROW()=MAX(FILTER(ROW($A132:$A1134), $A132:$A1134&lt;&gt;"""")),K132,"""")"),"")</f>
        <v/>
      </c>
      <c r="AA132" s="104" t="str">
        <f>IFERROR(__xludf.DUMMYFUNCTION(" IF (ROW()=MAX(FILTER(ROW($A132:$A1134), $A132:$A1134&lt;&gt;"""")),L132,"""")"),"")</f>
        <v/>
      </c>
      <c r="AB132" s="104" t="str">
        <f>IFERROR(__xludf.DUMMYFUNCTION(" IF (ROW()=MAX(FILTER(ROW($A132:$A1134), $A132:$A1134&lt;&gt;"""")),M132,"""")"),"")</f>
        <v/>
      </c>
      <c r="AC132" s="105" t="str">
        <f>IFERROR(__xludf.DUMMYFUNCTION(" IF (ROW()=MAX(FILTER(ROW($A132:$A1134), $A132:$A1134&lt;&gt;"""")),R132,"""")"),"")</f>
        <v/>
      </c>
    </row>
    <row r="133">
      <c r="A133" s="106">
        <f t="array" ref="A133">INDEX(TECHNICALS!A:A, ROW())</f>
        <v>45758</v>
      </c>
      <c r="B133" s="107">
        <f>IF(COUNTA(OFFSET(TECHNICALS!AD133,-4,0,5,1))&lt;5, "", AVERAGE(OFFSET(TECHNICALS!AD133,-4,0,5,1)))</f>
        <v>45.94018133</v>
      </c>
      <c r="C133" s="108">
        <f>IF(COUNTA(OFFSET(TECHNICALS!S133,-4,0,5,1))&lt;5, "", AVERAGE(OFFSET(TECHNICALS!S133,-4,0,5,1)))</f>
        <v>-220.4003002</v>
      </c>
      <c r="D133" s="109">
        <f>IF(COUNTA(OFFSET(TECHNICALS!AE133,-4,0,5,1))&lt;5, "", AVERAGE(OFFSET(TECHNICALS!AE133,-4,0,5,1)))</f>
        <v>20.7610834</v>
      </c>
      <c r="E133" s="109">
        <f>IF(COUNTA(OFFSET(TECHNICALS!W133,-4,0,5,1))&lt;5, "", AVERAGE(OFFSET(TECHNICALS!W133,-4,0,5,1)))</f>
        <v>464.5066667</v>
      </c>
      <c r="F133" s="110">
        <f>IF(OR(TECHNICALS!M133=0, ISBLANK(TECHNICALS!M133)), "", TECHNICALS!B133 / TECHNICALS!M133)</f>
        <v>1.012830271</v>
      </c>
      <c r="G133" s="111">
        <f>IF(COUNTA(OFFSET(TECHNICALS!AI133,-4,0,5,1))&lt;5, "", AVERAGE(OFFSET(TECHNICALS!AI133,-4,0,5,1)))</f>
        <v>0.1260459158</v>
      </c>
      <c r="H133" s="110">
        <f t="shared" ref="H133:M133" si="138">IF(OR(ISERROR(B133),B133=""), "", IF(ABS((B133-AVERAGE(B:B))/STDEV(B:B))&gt;10, AVERAGE(H$2:H133), (B133-AVERAGE(B:B))/STDEV(B:B)))</f>
        <v>-0.2367069073</v>
      </c>
      <c r="I133" s="110">
        <f t="shared" si="138"/>
        <v>-0.8402532977</v>
      </c>
      <c r="J133" s="110">
        <f t="shared" si="138"/>
        <v>-0.8580603697</v>
      </c>
      <c r="K133" s="110">
        <f t="shared" si="138"/>
        <v>1.809886412</v>
      </c>
      <c r="L133" s="110">
        <f t="shared" si="138"/>
        <v>1.173563901</v>
      </c>
      <c r="M133" s="110">
        <f t="shared" si="138"/>
        <v>-0.2132183338</v>
      </c>
      <c r="N133" s="112">
        <f t="shared" si="3"/>
        <v>0.2390879992</v>
      </c>
      <c r="O133" s="113">
        <f t="shared" si="25"/>
        <v>-0.2</v>
      </c>
      <c r="P133" s="114">
        <f t="shared" si="5"/>
        <v>0.1</v>
      </c>
      <c r="Q133" s="115">
        <f t="shared" si="26"/>
        <v>0.2390879992</v>
      </c>
      <c r="R133" s="113" t="str">
        <f t="shared" si="6"/>
        <v>MONITOR</v>
      </c>
      <c r="S133" s="114">
        <v>1.06</v>
      </c>
      <c r="T133" s="116" t="s">
        <v>218</v>
      </c>
      <c r="U133" s="117" t="str">
        <f>IFERROR(__xludf.DUMMYFUNCTION(" IF (ROW()=MAX(FILTER(ROW(A133:A1134), A133:A1134&lt;&gt;"""")),Q133,"""")"),"")</f>
        <v/>
      </c>
      <c r="V133" s="117" t="str">
        <f>IFERROR(__xludf.DUMMYFUNCTION(" IF (ROW()=MAX(FILTER(ROW($A133:$A1134), $A133:$A1134&lt;&gt;"""")),S133,"""")"),"")</f>
        <v/>
      </c>
      <c r="W133" s="117" t="str">
        <f>IFERROR(__xludf.DUMMYFUNCTION(" IF (ROW()=MAX(FILTER(ROW($A133:$A1134), $A133:$A1134&lt;&gt;"""")),H133,"""")"),"")</f>
        <v/>
      </c>
      <c r="X133" s="117" t="str">
        <f>IFERROR(__xludf.DUMMYFUNCTION(" IF (ROW()=MAX(FILTER(ROW($A133:$A1134), $A133:$A1134&lt;&gt;"""")),I133,"""")"),"")</f>
        <v/>
      </c>
      <c r="Y133" s="117" t="str">
        <f>IFERROR(__xludf.DUMMYFUNCTION(" IF (ROW()=MAX(FILTER(ROW($A133:$A1134), $A133:$A1134&lt;&gt;"""")),J133,"""")"),"")</f>
        <v/>
      </c>
      <c r="Z133" s="117" t="str">
        <f>IFERROR(__xludf.DUMMYFUNCTION(" IF (ROW()=MAX(FILTER(ROW($A133:$A1134), $A133:$A1134&lt;&gt;"""")),K133,"""")"),"")</f>
        <v/>
      </c>
      <c r="AA133" s="117" t="str">
        <f>IFERROR(__xludf.DUMMYFUNCTION(" IF (ROW()=MAX(FILTER(ROW($A133:$A1134), $A133:$A1134&lt;&gt;"""")),L133,"""")"),"")</f>
        <v/>
      </c>
      <c r="AB133" s="117" t="str">
        <f>IFERROR(__xludf.DUMMYFUNCTION(" IF (ROW()=MAX(FILTER(ROW($A133:$A1134), $A133:$A1134&lt;&gt;"""")),M133,"""")"),"")</f>
        <v/>
      </c>
      <c r="AC133" s="118" t="str">
        <f>IFERROR(__xludf.DUMMYFUNCTION(" IF (ROW()=MAX(FILTER(ROW($A133:$A1134), $A133:$A1134&lt;&gt;"""")),R133,"""")"),"")</f>
        <v/>
      </c>
    </row>
    <row r="134">
      <c r="A134" s="94">
        <f t="array" ref="A134">INDEX(TECHNICALS!A:A, ROW())</f>
        <v>45761</v>
      </c>
      <c r="B134" s="54">
        <f>IF(COUNTA(OFFSET(TECHNICALS!AD134,-4,0,5,1))&lt;5, "", AVERAGE(OFFSET(TECHNICALS!AD134,-4,0,5,1)))</f>
        <v>46.07131761</v>
      </c>
      <c r="C134" s="95">
        <f>IF(COUNTA(OFFSET(TECHNICALS!S134,-4,0,5,1))&lt;5, "", AVERAGE(OFFSET(TECHNICALS!S134,-4,0,5,1)))</f>
        <v>-222.0940255</v>
      </c>
      <c r="D134" s="96">
        <f>IF(COUNTA(OFFSET(TECHNICALS!AE134,-4,0,5,1))&lt;5, "", AVERAGE(OFFSET(TECHNICALS!AE134,-4,0,5,1)))</f>
        <v>27.11154809</v>
      </c>
      <c r="E134" s="96">
        <f>IF(COUNTA(OFFSET(TECHNICALS!W134,-4,0,5,1))&lt;5, "", AVERAGE(OFFSET(TECHNICALS!W134,-4,0,5,1)))</f>
        <v>422.08</v>
      </c>
      <c r="F134" s="97">
        <f>IF(OR(TECHNICALS!M134=0, ISBLANK(TECHNICALS!M134)), "", TECHNICALS!B134 / TECHNICALS!M134)</f>
        <v>0.9848309975</v>
      </c>
      <c r="G134" s="98">
        <f>IF(COUNTA(OFFSET(TECHNICALS!AI134,-4,0,5,1))&lt;5, "", AVERAGE(OFFSET(TECHNICALS!AI134,-4,0,5,1)))</f>
        <v>0.1422894215</v>
      </c>
      <c r="H134" s="97">
        <f t="shared" ref="H134:M134" si="139">IF(OR(ISERROR(B134),B134=""), "", IF(ABS((B134-AVERAGE(B:B))/STDEV(B:B))&gt;10, AVERAGE(H$2:H134), (B134-AVERAGE(B:B))/STDEV(B:B)))</f>
        <v>-0.2294204701</v>
      </c>
      <c r="I134" s="97">
        <f t="shared" si="139"/>
        <v>-0.8437156899</v>
      </c>
      <c r="J134" s="97">
        <f t="shared" si="139"/>
        <v>-0.6731293752</v>
      </c>
      <c r="K134" s="97">
        <f t="shared" si="139"/>
        <v>1.305527739</v>
      </c>
      <c r="L134" s="97">
        <f t="shared" si="139"/>
        <v>-1.340010256</v>
      </c>
      <c r="M134" s="97">
        <f t="shared" si="139"/>
        <v>-0.1956687917</v>
      </c>
      <c r="N134" s="99">
        <f t="shared" si="3"/>
        <v>2.124599689</v>
      </c>
      <c r="O134" s="100">
        <f t="shared" si="25"/>
        <v>0.2</v>
      </c>
      <c r="P134" s="101">
        <f t="shared" si="5"/>
        <v>0.1</v>
      </c>
      <c r="Q134" s="102">
        <f t="shared" si="26"/>
        <v>2.324599689</v>
      </c>
      <c r="R134" s="100" t="str">
        <f t="shared" si="6"/>
        <v>OPEN</v>
      </c>
      <c r="S134" s="101">
        <v>1.01</v>
      </c>
      <c r="T134" s="103" t="s">
        <v>219</v>
      </c>
      <c r="U134" s="104" t="str">
        <f>IFERROR(__xludf.DUMMYFUNCTION(" IF (ROW()=MAX(FILTER(ROW(A134:A1134), A134:A1134&lt;&gt;"""")),Q134,"""")"),"")</f>
        <v/>
      </c>
      <c r="V134" s="104" t="str">
        <f>IFERROR(__xludf.DUMMYFUNCTION(" IF (ROW()=MAX(FILTER(ROW($A134:$A1134), $A134:$A1134&lt;&gt;"""")),S134,"""")"),"")</f>
        <v/>
      </c>
      <c r="W134" s="104" t="str">
        <f>IFERROR(__xludf.DUMMYFUNCTION(" IF (ROW()=MAX(FILTER(ROW($A134:$A1134), $A134:$A1134&lt;&gt;"""")),H134,"""")"),"")</f>
        <v/>
      </c>
      <c r="X134" s="104" t="str">
        <f>IFERROR(__xludf.DUMMYFUNCTION(" IF (ROW()=MAX(FILTER(ROW($A134:$A1134), $A134:$A1134&lt;&gt;"""")),I134,"""")"),"")</f>
        <v/>
      </c>
      <c r="Y134" s="104" t="str">
        <f>IFERROR(__xludf.DUMMYFUNCTION(" IF (ROW()=MAX(FILTER(ROW($A134:$A1134), $A134:$A1134&lt;&gt;"""")),J134,"""")"),"")</f>
        <v/>
      </c>
      <c r="Z134" s="104" t="str">
        <f>IFERROR(__xludf.DUMMYFUNCTION(" IF (ROW()=MAX(FILTER(ROW($A134:$A1134), $A134:$A1134&lt;&gt;"""")),K134,"""")"),"")</f>
        <v/>
      </c>
      <c r="AA134" s="104" t="str">
        <f>IFERROR(__xludf.DUMMYFUNCTION(" IF (ROW()=MAX(FILTER(ROW($A134:$A1134), $A134:$A1134&lt;&gt;"""")),L134,"""")"),"")</f>
        <v/>
      </c>
      <c r="AB134" s="104" t="str">
        <f>IFERROR(__xludf.DUMMYFUNCTION(" IF (ROW()=MAX(FILTER(ROW($A134:$A1134), $A134:$A1134&lt;&gt;"""")),M134,"""")"),"")</f>
        <v/>
      </c>
      <c r="AC134" s="105" t="str">
        <f>IFERROR(__xludf.DUMMYFUNCTION(" IF (ROW()=MAX(FILTER(ROW($A134:$A1134), $A134:$A1134&lt;&gt;"""")),R134,"""")"),"")</f>
        <v/>
      </c>
    </row>
    <row r="135">
      <c r="A135" s="106">
        <f t="array" ref="A135">INDEX(TECHNICALS!A:A, ROW())</f>
        <v>45762</v>
      </c>
      <c r="B135" s="107">
        <f>IF(COUNTA(OFFSET(TECHNICALS!AD135,-4,0,5,1))&lt;5, "", AVERAGE(OFFSET(TECHNICALS!AD135,-4,0,5,1)))</f>
        <v>46.49926545</v>
      </c>
      <c r="C135" s="108">
        <f>IF(COUNTA(OFFSET(TECHNICALS!S135,-4,0,5,1))&lt;5, "", AVERAGE(OFFSET(TECHNICALS!S135,-4,0,5,1)))</f>
        <v>-220.1401747</v>
      </c>
      <c r="D135" s="109">
        <f>IF(COUNTA(OFFSET(TECHNICALS!AE135,-4,0,5,1))&lt;5, "", AVERAGE(OFFSET(TECHNICALS!AE135,-4,0,5,1)))</f>
        <v>34.98141853</v>
      </c>
      <c r="E135" s="109">
        <f>IF(COUNTA(OFFSET(TECHNICALS!W135,-4,0,5,1))&lt;5, "", AVERAGE(OFFSET(TECHNICALS!W135,-4,0,5,1)))</f>
        <v>405.3466667</v>
      </c>
      <c r="F135" s="110">
        <f>IF(OR(TECHNICALS!M135=0, ISBLANK(TECHNICALS!M135)), "", TECHNICALS!B135 / TECHNICALS!M135)</f>
        <v>0.9897999886</v>
      </c>
      <c r="G135" s="111">
        <f>IF(COUNTA(OFFSET(TECHNICALS!AI135,-4,0,5,1))&lt;5, "", AVERAGE(OFFSET(TECHNICALS!AI135,-4,0,5,1)))</f>
        <v>0.1669736589</v>
      </c>
      <c r="H135" s="110">
        <f t="shared" ref="H135:M135" si="140">IF(OR(ISERROR(B135),B135=""), "", IF(ABS((B135-AVERAGE(B:B))/STDEV(B:B))&gt;10, AVERAGE(H$2:H135), (B135-AVERAGE(B:B))/STDEV(B:B)))</f>
        <v>-0.2056420391</v>
      </c>
      <c r="I135" s="110">
        <f t="shared" si="140"/>
        <v>-0.8397215371</v>
      </c>
      <c r="J135" s="110">
        <f t="shared" si="140"/>
        <v>-0.4439519784</v>
      </c>
      <c r="K135" s="110">
        <f t="shared" si="140"/>
        <v>1.106605636</v>
      </c>
      <c r="L135" s="110">
        <f t="shared" si="140"/>
        <v>-0.8939298361</v>
      </c>
      <c r="M135" s="110">
        <f t="shared" si="140"/>
        <v>-0.1689998527</v>
      </c>
      <c r="N135" s="112">
        <f t="shared" si="3"/>
        <v>1.484153722</v>
      </c>
      <c r="O135" s="113">
        <f t="shared" si="25"/>
        <v>-0.2</v>
      </c>
      <c r="P135" s="114">
        <f t="shared" si="5"/>
        <v>-0.1</v>
      </c>
      <c r="Q135" s="115">
        <f t="shared" si="26"/>
        <v>1.284153722</v>
      </c>
      <c r="R135" s="113" t="str">
        <f t="shared" si="6"/>
        <v>MONITOR</v>
      </c>
      <c r="S135" s="114">
        <v>0.99</v>
      </c>
      <c r="T135" s="116" t="s">
        <v>220</v>
      </c>
      <c r="U135" s="117" t="str">
        <f>IFERROR(__xludf.DUMMYFUNCTION(" IF (ROW()=MAX(FILTER(ROW(A135:A1134), A135:A1134&lt;&gt;"""")),Q135,"""")"),"")</f>
        <v/>
      </c>
      <c r="V135" s="117" t="str">
        <f>IFERROR(__xludf.DUMMYFUNCTION(" IF (ROW()=MAX(FILTER(ROW($A135:$A1134), $A135:$A1134&lt;&gt;"""")),S135,"""")"),"")</f>
        <v/>
      </c>
      <c r="W135" s="117" t="str">
        <f>IFERROR(__xludf.DUMMYFUNCTION(" IF (ROW()=MAX(FILTER(ROW($A135:$A1134), $A135:$A1134&lt;&gt;"""")),H135,"""")"),"")</f>
        <v/>
      </c>
      <c r="X135" s="117" t="str">
        <f>IFERROR(__xludf.DUMMYFUNCTION(" IF (ROW()=MAX(FILTER(ROW($A135:$A1134), $A135:$A1134&lt;&gt;"""")),I135,"""")"),"")</f>
        <v/>
      </c>
      <c r="Y135" s="117" t="str">
        <f>IFERROR(__xludf.DUMMYFUNCTION(" IF (ROW()=MAX(FILTER(ROW($A135:$A1134), $A135:$A1134&lt;&gt;"""")),J135,"""")"),"")</f>
        <v/>
      </c>
      <c r="Z135" s="117" t="str">
        <f>IFERROR(__xludf.DUMMYFUNCTION(" IF (ROW()=MAX(FILTER(ROW($A135:$A1134), $A135:$A1134&lt;&gt;"""")),K135,"""")"),"")</f>
        <v/>
      </c>
      <c r="AA135" s="117" t="str">
        <f>IFERROR(__xludf.DUMMYFUNCTION(" IF (ROW()=MAX(FILTER(ROW($A135:$A1134), $A135:$A1134&lt;&gt;"""")),L135,"""")"),"")</f>
        <v/>
      </c>
      <c r="AB135" s="117" t="str">
        <f>IFERROR(__xludf.DUMMYFUNCTION(" IF (ROW()=MAX(FILTER(ROW($A135:$A1134), $A135:$A1134&lt;&gt;"""")),M135,"""")"),"")</f>
        <v/>
      </c>
      <c r="AC135" s="118" t="str">
        <f>IFERROR(__xludf.DUMMYFUNCTION(" IF (ROW()=MAX(FILTER(ROW($A135:$A1134), $A135:$A1134&lt;&gt;"""")),R135,"""")"),"")</f>
        <v/>
      </c>
    </row>
    <row r="136">
      <c r="A136" s="94">
        <f t="array" ref="A136">INDEX(TECHNICALS!A:A, ROW())</f>
        <v>45763</v>
      </c>
      <c r="B136" s="54">
        <f>IF(COUNTA(OFFSET(TECHNICALS!AD136,-4,0,5,1))&lt;5, "", AVERAGE(OFFSET(TECHNICALS!AD136,-4,0,5,1)))</f>
        <v>45.87206975</v>
      </c>
      <c r="C136" s="95">
        <f>IF(COUNTA(OFFSET(TECHNICALS!S136,-4,0,5,1))&lt;5, "", AVERAGE(OFFSET(TECHNICALS!S136,-4,0,5,1)))</f>
        <v>-220.2009449</v>
      </c>
      <c r="D136" s="96">
        <f>IF(COUNTA(OFFSET(TECHNICALS!AE136,-4,0,5,1))&lt;5, "", AVERAGE(OFFSET(TECHNICALS!AE136,-4,0,5,1)))</f>
        <v>30.89456869</v>
      </c>
      <c r="E136" s="96">
        <f>IF(COUNTA(OFFSET(TECHNICALS!W136,-4,0,5,1))&lt;5, "", AVERAGE(OFFSET(TECHNICALS!W136,-4,0,5,1)))</f>
        <v>351.0133333</v>
      </c>
      <c r="F136" s="97">
        <f>IF(OR(TECHNICALS!M136=0, ISBLANK(TECHNICALS!M136)), "", TECHNICALS!B136 / TECHNICALS!M136)</f>
        <v>1.005911726</v>
      </c>
      <c r="G136" s="98">
        <f>IF(COUNTA(OFFSET(TECHNICALS!AI136,-4,0,5,1))&lt;5, "", AVERAGE(OFFSET(TECHNICALS!AI136,-4,0,5,1)))</f>
        <v>0.1719274432</v>
      </c>
      <c r="H136" s="97">
        <f t="shared" ref="H136:M136" si="141">IF(OR(ISERROR(B136),B136=""), "", IF(ABS((B136-AVERAGE(B:B))/STDEV(B:B))&gt;10, AVERAGE(H$2:H136), (B136-AVERAGE(B:B))/STDEV(B:B)))</f>
        <v>-0.240491449</v>
      </c>
      <c r="I136" s="97">
        <f t="shared" si="141"/>
        <v>-0.8398457663</v>
      </c>
      <c r="J136" s="97">
        <f t="shared" si="141"/>
        <v>-0.5629645612</v>
      </c>
      <c r="K136" s="97">
        <f t="shared" si="141"/>
        <v>0.4607031868</v>
      </c>
      <c r="L136" s="97">
        <f t="shared" si="141"/>
        <v>0.5524665091</v>
      </c>
      <c r="M136" s="97">
        <f t="shared" si="141"/>
        <v>-0.1636477663</v>
      </c>
      <c r="N136" s="99">
        <f t="shared" si="3"/>
        <v>0.5318996607</v>
      </c>
      <c r="O136" s="100">
        <f t="shared" si="25"/>
        <v>-0.2</v>
      </c>
      <c r="P136" s="101">
        <f t="shared" si="5"/>
        <v>0.1</v>
      </c>
      <c r="Q136" s="102">
        <f t="shared" si="26"/>
        <v>0.5318996607</v>
      </c>
      <c r="R136" s="100" t="str">
        <f t="shared" si="6"/>
        <v>MONITOR</v>
      </c>
      <c r="S136" s="101">
        <v>1.08</v>
      </c>
      <c r="T136" s="103" t="s">
        <v>221</v>
      </c>
      <c r="U136" s="104" t="str">
        <f>IFERROR(__xludf.DUMMYFUNCTION(" IF (ROW()=MAX(FILTER(ROW(A136:A1134), A136:A1134&lt;&gt;"""")),Q136,"""")"),"")</f>
        <v/>
      </c>
      <c r="V136" s="104" t="str">
        <f>IFERROR(__xludf.DUMMYFUNCTION(" IF (ROW()=MAX(FILTER(ROW($A136:$A1134), $A136:$A1134&lt;&gt;"""")),S136,"""")"),"")</f>
        <v/>
      </c>
      <c r="W136" s="104" t="str">
        <f>IFERROR(__xludf.DUMMYFUNCTION(" IF (ROW()=MAX(FILTER(ROW($A136:$A1134), $A136:$A1134&lt;&gt;"""")),H136,"""")"),"")</f>
        <v/>
      </c>
      <c r="X136" s="104" t="str">
        <f>IFERROR(__xludf.DUMMYFUNCTION(" IF (ROW()=MAX(FILTER(ROW($A136:$A1134), $A136:$A1134&lt;&gt;"""")),I136,"""")"),"")</f>
        <v/>
      </c>
      <c r="Y136" s="104" t="str">
        <f>IFERROR(__xludf.DUMMYFUNCTION(" IF (ROW()=MAX(FILTER(ROW($A136:$A1134), $A136:$A1134&lt;&gt;"""")),J136,"""")"),"")</f>
        <v/>
      </c>
      <c r="Z136" s="104" t="str">
        <f>IFERROR(__xludf.DUMMYFUNCTION(" IF (ROW()=MAX(FILTER(ROW($A136:$A1134), $A136:$A1134&lt;&gt;"""")),K136,"""")"),"")</f>
        <v/>
      </c>
      <c r="AA136" s="104" t="str">
        <f>IFERROR(__xludf.DUMMYFUNCTION(" IF (ROW()=MAX(FILTER(ROW($A136:$A1134), $A136:$A1134&lt;&gt;"""")),L136,"""")"),"")</f>
        <v/>
      </c>
      <c r="AB136" s="104" t="str">
        <f>IFERROR(__xludf.DUMMYFUNCTION(" IF (ROW()=MAX(FILTER(ROW($A136:$A1134), $A136:$A1134&lt;&gt;"""")),M136,"""")"),"")</f>
        <v/>
      </c>
      <c r="AC136" s="105" t="str">
        <f>IFERROR(__xludf.DUMMYFUNCTION(" IF (ROW()=MAX(FILTER(ROW($A136:$A1134), $A136:$A1134&lt;&gt;"""")),R136,"""")"),"")</f>
        <v/>
      </c>
    </row>
    <row r="137">
      <c r="A137" s="106">
        <f t="array" ref="A137">INDEX(TECHNICALS!A:A, ROW())</f>
        <v>45764</v>
      </c>
      <c r="B137" s="107">
        <f>IF(COUNTA(OFFSET(TECHNICALS!AD137,-4,0,5,1))&lt;5, "", AVERAGE(OFFSET(TECHNICALS!AD137,-4,0,5,1)))</f>
        <v>45.77197816</v>
      </c>
      <c r="C137" s="108">
        <f>IF(COUNTA(OFFSET(TECHNICALS!S137,-4,0,5,1))&lt;5, "", AVERAGE(OFFSET(TECHNICALS!S137,-4,0,5,1)))</f>
        <v>-215.425754</v>
      </c>
      <c r="D137" s="109">
        <f>IF(COUNTA(OFFSET(TECHNICALS!AE137,-4,0,5,1))&lt;5, "", AVERAGE(OFFSET(TECHNICALS!AE137,-4,0,5,1)))</f>
        <v>33.21086262</v>
      </c>
      <c r="E137" s="109">
        <f>IF(COUNTA(OFFSET(TECHNICALS!W137,-4,0,5,1))&lt;5, "", AVERAGE(OFFSET(TECHNICALS!W137,-4,0,5,1)))</f>
        <v>285.88</v>
      </c>
      <c r="F137" s="110">
        <f>IF(OR(TECHNICALS!M137=0, ISBLANK(TECHNICALS!M137)), "", TECHNICALS!B137 / TECHNICALS!M137)</f>
        <v>1.014107792</v>
      </c>
      <c r="G137" s="111">
        <f>IF(COUNTA(OFFSET(TECHNICALS!AI137,-4,0,5,1))&lt;5, "", AVERAGE(OFFSET(TECHNICALS!AI137,-4,0,5,1)))</f>
        <v>0.1973819978</v>
      </c>
      <c r="H137" s="110">
        <f t="shared" ref="H137:M137" si="142">IF(OR(ISERROR(B137),B137=""), "", IF(ABS((B137-AVERAGE(B:B))/STDEV(B:B))&gt;10, AVERAGE(H$2:H137), (B137-AVERAGE(B:B))/STDEV(B:B)))</f>
        <v>-0.2460529238</v>
      </c>
      <c r="I137" s="110">
        <f t="shared" si="142"/>
        <v>-0.8300840986</v>
      </c>
      <c r="J137" s="110">
        <f t="shared" si="142"/>
        <v>-0.4955120895</v>
      </c>
      <c r="K137" s="110">
        <f t="shared" si="142"/>
        <v>-0.3135872335</v>
      </c>
      <c r="L137" s="110">
        <f t="shared" si="142"/>
        <v>1.288250639</v>
      </c>
      <c r="M137" s="110">
        <f t="shared" si="142"/>
        <v>-0.1361465739</v>
      </c>
      <c r="N137" s="112">
        <f t="shared" si="3"/>
        <v>-0.06964008446</v>
      </c>
      <c r="O137" s="113">
        <f t="shared" si="25"/>
        <v>-0.2</v>
      </c>
      <c r="P137" s="114">
        <f t="shared" si="5"/>
        <v>0.1</v>
      </c>
      <c r="Q137" s="115">
        <f t="shared" si="26"/>
        <v>-0.06964008446</v>
      </c>
      <c r="R137" s="113" t="str">
        <f t="shared" si="6"/>
        <v>MONITOR</v>
      </c>
      <c r="S137" s="114">
        <v>1.04</v>
      </c>
      <c r="T137" s="116" t="s">
        <v>222</v>
      </c>
      <c r="U137" s="117" t="str">
        <f>IFERROR(__xludf.DUMMYFUNCTION(" IF (ROW()=MAX(FILTER(ROW(A137:A1134), A137:A1134&lt;&gt;"""")),Q137,"""")"),"")</f>
        <v/>
      </c>
      <c r="V137" s="117" t="str">
        <f>IFERROR(__xludf.DUMMYFUNCTION(" IF (ROW()=MAX(FILTER(ROW($A137:$A1134), $A137:$A1134&lt;&gt;"""")),S137,"""")"),"")</f>
        <v/>
      </c>
      <c r="W137" s="117" t="str">
        <f>IFERROR(__xludf.DUMMYFUNCTION(" IF (ROW()=MAX(FILTER(ROW($A137:$A1134), $A137:$A1134&lt;&gt;"""")),H137,"""")"),"")</f>
        <v/>
      </c>
      <c r="X137" s="117" t="str">
        <f>IFERROR(__xludf.DUMMYFUNCTION(" IF (ROW()=MAX(FILTER(ROW($A137:$A1134), $A137:$A1134&lt;&gt;"""")),I137,"""")"),"")</f>
        <v/>
      </c>
      <c r="Y137" s="117" t="str">
        <f>IFERROR(__xludf.DUMMYFUNCTION(" IF (ROW()=MAX(FILTER(ROW($A137:$A1134), $A137:$A1134&lt;&gt;"""")),J137,"""")"),"")</f>
        <v/>
      </c>
      <c r="Z137" s="117" t="str">
        <f>IFERROR(__xludf.DUMMYFUNCTION(" IF (ROW()=MAX(FILTER(ROW($A137:$A1134), $A137:$A1134&lt;&gt;"""")),K137,"""")"),"")</f>
        <v/>
      </c>
      <c r="AA137" s="117" t="str">
        <f>IFERROR(__xludf.DUMMYFUNCTION(" IF (ROW()=MAX(FILTER(ROW($A137:$A1134), $A137:$A1134&lt;&gt;"""")),L137,"""")"),"")</f>
        <v/>
      </c>
      <c r="AB137" s="117" t="str">
        <f>IFERROR(__xludf.DUMMYFUNCTION(" IF (ROW()=MAX(FILTER(ROW($A137:$A1134), $A137:$A1134&lt;&gt;"""")),M137,"""")"),"")</f>
        <v/>
      </c>
      <c r="AC137" s="118" t="str">
        <f>IFERROR(__xludf.DUMMYFUNCTION(" IF (ROW()=MAX(FILTER(ROW($A137:$A1134), $A137:$A1134&lt;&gt;"""")),R137,"""")"),"")</f>
        <v/>
      </c>
    </row>
    <row r="138">
      <c r="A138" s="94">
        <f t="array" ref="A138">INDEX(TECHNICALS!A:A, ROW())</f>
        <v>45771</v>
      </c>
      <c r="B138" s="54">
        <f>IF(COUNTA(OFFSET(TECHNICALS!AD138,-4,0,5,1))&lt;5, "", AVERAGE(OFFSET(TECHNICALS!AD138,-4,0,5,1)))</f>
        <v>46.91089125</v>
      </c>
      <c r="C138" s="95">
        <f>IF(COUNTA(OFFSET(TECHNICALS!S138,-4,0,5,1))&lt;5, "", AVERAGE(OFFSET(TECHNICALS!S138,-4,0,5,1)))</f>
        <v>-205.3685446</v>
      </c>
      <c r="D138" s="96">
        <f>IF(COUNTA(OFFSET(TECHNICALS!AE138,-4,0,5,1))&lt;5, "", AVERAGE(OFFSET(TECHNICALS!AE138,-4,0,5,1)))</f>
        <v>37.07667732</v>
      </c>
      <c r="E138" s="96">
        <f>IF(COUNTA(OFFSET(TECHNICALS!W138,-4,0,5,1))&lt;5, "", AVERAGE(OFFSET(TECHNICALS!W138,-4,0,5,1)))</f>
        <v>277.28</v>
      </c>
      <c r="F138" s="97">
        <f>IF(OR(TECHNICALS!M138=0, ISBLANK(TECHNICALS!M138)), "", TECHNICALS!B138 / TECHNICALS!M138)</f>
        <v>1.015263572</v>
      </c>
      <c r="G138" s="98">
        <f>IF(COUNTA(OFFSET(TECHNICALS!AI138,-4,0,5,1))&lt;5, "", AVERAGE(OFFSET(TECHNICALS!AI138,-4,0,5,1)))</f>
        <v>0.1973238186</v>
      </c>
      <c r="H138" s="97">
        <f t="shared" ref="H138:M138" si="143">IF(OR(ISERROR(B138),B138=""), "", IF(ABS((B138-AVERAGE(B:B))/STDEV(B:B))&gt;10, AVERAGE(H$2:H138), (B138-AVERAGE(B:B))/STDEV(B:B)))</f>
        <v>-0.182770523</v>
      </c>
      <c r="I138" s="97">
        <f t="shared" si="143"/>
        <v>-0.8095246826</v>
      </c>
      <c r="J138" s="97">
        <f t="shared" si="143"/>
        <v>-0.3829362402</v>
      </c>
      <c r="K138" s="97">
        <f t="shared" si="143"/>
        <v>-0.4158220996</v>
      </c>
      <c r="L138" s="97">
        <f t="shared" si="143"/>
        <v>1.392008255</v>
      </c>
      <c r="M138" s="97">
        <f t="shared" si="143"/>
        <v>-0.1362094309</v>
      </c>
      <c r="N138" s="99">
        <f t="shared" si="3"/>
        <v>-0.3139497765</v>
      </c>
      <c r="O138" s="100">
        <f t="shared" si="25"/>
        <v>-0.2</v>
      </c>
      <c r="P138" s="101">
        <f t="shared" si="5"/>
        <v>-0.1</v>
      </c>
      <c r="Q138" s="102">
        <f t="shared" si="26"/>
        <v>-0.5139497765</v>
      </c>
      <c r="R138" s="100" t="str">
        <f t="shared" si="6"/>
        <v>MONITOR</v>
      </c>
      <c r="S138" s="101">
        <v>0.97</v>
      </c>
      <c r="T138" s="103" t="s">
        <v>223</v>
      </c>
      <c r="U138" s="104" t="str">
        <f>IFERROR(__xludf.DUMMYFUNCTION(" IF (ROW()=MAX(FILTER(ROW(A138:A1134), A138:A1134&lt;&gt;"""")),Q138,"""")"),"")</f>
        <v/>
      </c>
      <c r="V138" s="104" t="str">
        <f>IFERROR(__xludf.DUMMYFUNCTION(" IF (ROW()=MAX(FILTER(ROW($A138:$A1134), $A138:$A1134&lt;&gt;"""")),S138,"""")"),"")</f>
        <v/>
      </c>
      <c r="W138" s="104" t="str">
        <f>IFERROR(__xludf.DUMMYFUNCTION(" IF (ROW()=MAX(FILTER(ROW($A138:$A1134), $A138:$A1134&lt;&gt;"""")),H138,"""")"),"")</f>
        <v/>
      </c>
      <c r="X138" s="104" t="str">
        <f>IFERROR(__xludf.DUMMYFUNCTION(" IF (ROW()=MAX(FILTER(ROW($A138:$A1134), $A138:$A1134&lt;&gt;"""")),I138,"""")"),"")</f>
        <v/>
      </c>
      <c r="Y138" s="104" t="str">
        <f>IFERROR(__xludf.DUMMYFUNCTION(" IF (ROW()=MAX(FILTER(ROW($A138:$A1134), $A138:$A1134&lt;&gt;"""")),J138,"""")"),"")</f>
        <v/>
      </c>
      <c r="Z138" s="104" t="str">
        <f>IFERROR(__xludf.DUMMYFUNCTION(" IF (ROW()=MAX(FILTER(ROW($A138:$A1134), $A138:$A1134&lt;&gt;"""")),K138,"""")"),"")</f>
        <v/>
      </c>
      <c r="AA138" s="104" t="str">
        <f>IFERROR(__xludf.DUMMYFUNCTION(" IF (ROW()=MAX(FILTER(ROW($A138:$A1134), $A138:$A1134&lt;&gt;"""")),L138,"""")"),"")</f>
        <v/>
      </c>
      <c r="AB138" s="104" t="str">
        <f>IFERROR(__xludf.DUMMYFUNCTION(" IF (ROW()=MAX(FILTER(ROW($A138:$A1134), $A138:$A1134&lt;&gt;"""")),M138,"""")"),"")</f>
        <v/>
      </c>
      <c r="AC138" s="105" t="str">
        <f>IFERROR(__xludf.DUMMYFUNCTION(" IF (ROW()=MAX(FILTER(ROW($A138:$A1134), $A138:$A1134&lt;&gt;"""")),R138,"""")"),"")</f>
        <v/>
      </c>
    </row>
    <row r="139">
      <c r="A139" s="106">
        <f t="array" ref="A139">INDEX(TECHNICALS!A:A, ROW())</f>
        <v>45772.86968</v>
      </c>
      <c r="B139" s="107">
        <f>IF(COUNTA(OFFSET(TECHNICALS!AD139,-4,0,5,1))&lt;5, "", AVERAGE(OFFSET(TECHNICALS!AD139,-4,0,5,1)))</f>
        <v>48.22857976</v>
      </c>
      <c r="C139" s="108">
        <f>IF(COUNTA(OFFSET(TECHNICALS!S139,-4,0,5,1))&lt;5, "", AVERAGE(OFFSET(TECHNICALS!S139,-4,0,5,1)))</f>
        <v>-186.9480126</v>
      </c>
      <c r="D139" s="109">
        <f>IF(COUNTA(OFFSET(TECHNICALS!AE139,-4,0,5,1))&lt;5, "", AVERAGE(OFFSET(TECHNICALS!AE139,-4,0,5,1)))</f>
        <v>45.28753994</v>
      </c>
      <c r="E139" s="109">
        <f>IF(COUNTA(OFFSET(TECHNICALS!W139,-4,0,5,1))&lt;5, "", AVERAGE(OFFSET(TECHNICALS!W139,-4,0,5,1)))</f>
        <v>282.0533333</v>
      </c>
      <c r="F139" s="110">
        <f>IF(OR(TECHNICALS!M139=0, ISBLANK(TECHNICALS!M139)), "", TECHNICALS!B139 / TECHNICALS!M139)</f>
        <v>1.009702189</v>
      </c>
      <c r="G139" s="111">
        <f>IF(COUNTA(OFFSET(TECHNICALS!AI139,-4,0,5,1))&lt;5, "", AVERAGE(OFFSET(TECHNICALS!AI139,-4,0,5,1)))</f>
        <v>0.1713444274</v>
      </c>
      <c r="H139" s="110">
        <f t="shared" ref="H139:M139" si="144">IF(OR(ISERROR(B139),B139=""), "", IF(ABS((B139-AVERAGE(B:B))/STDEV(B:B))&gt;10, AVERAGE(H$2:H139), (B139-AVERAGE(B:B))/STDEV(B:B)))</f>
        <v>-0.1095546707</v>
      </c>
      <c r="I139" s="110">
        <f t="shared" si="144"/>
        <v>-0.7718685726</v>
      </c>
      <c r="J139" s="110">
        <f t="shared" si="144"/>
        <v>-0.1438288577</v>
      </c>
      <c r="K139" s="110">
        <f t="shared" si="144"/>
        <v>-0.3590777863</v>
      </c>
      <c r="L139" s="110">
        <f t="shared" si="144"/>
        <v>0.8927471754</v>
      </c>
      <c r="M139" s="110">
        <f t="shared" si="144"/>
        <v>-0.1642776587</v>
      </c>
      <c r="N139" s="112">
        <f t="shared" si="3"/>
        <v>-0.2129556806</v>
      </c>
      <c r="O139" s="113">
        <f t="shared" si="25"/>
        <v>0.2</v>
      </c>
      <c r="P139" s="114">
        <f t="shared" si="5"/>
        <v>0</v>
      </c>
      <c r="Q139" s="115">
        <f t="shared" si="26"/>
        <v>-0.1129556806</v>
      </c>
      <c r="R139" s="113" t="str">
        <f t="shared" si="6"/>
        <v>MONITOR</v>
      </c>
      <c r="S139" s="114">
        <v>1.0</v>
      </c>
      <c r="T139" s="116" t="s">
        <v>224</v>
      </c>
      <c r="U139" s="117" t="str">
        <f>IFERROR(__xludf.DUMMYFUNCTION(" IF (ROW()=MAX(FILTER(ROW(A139:A1134), A139:A1134&lt;&gt;"""")),Q139,"""")"),"")</f>
        <v/>
      </c>
      <c r="V139" s="117" t="str">
        <f>IFERROR(__xludf.DUMMYFUNCTION(" IF (ROW()=MAX(FILTER(ROW($A139:$A1134), $A139:$A1134&lt;&gt;"""")),S139,"""")"),"")</f>
        <v/>
      </c>
      <c r="W139" s="117" t="str">
        <f>IFERROR(__xludf.DUMMYFUNCTION(" IF (ROW()=MAX(FILTER(ROW($A139:$A1134), $A139:$A1134&lt;&gt;"""")),H139,"""")"),"")</f>
        <v/>
      </c>
      <c r="X139" s="117" t="str">
        <f>IFERROR(__xludf.DUMMYFUNCTION(" IF (ROW()=MAX(FILTER(ROW($A139:$A1134), $A139:$A1134&lt;&gt;"""")),I139,"""")"),"")</f>
        <v/>
      </c>
      <c r="Y139" s="117" t="str">
        <f>IFERROR(__xludf.DUMMYFUNCTION(" IF (ROW()=MAX(FILTER(ROW($A139:$A1134), $A139:$A1134&lt;&gt;"""")),J139,"""")"),"")</f>
        <v/>
      </c>
      <c r="Z139" s="117" t="str">
        <f>IFERROR(__xludf.DUMMYFUNCTION(" IF (ROW()=MAX(FILTER(ROW($A139:$A1134), $A139:$A1134&lt;&gt;"""")),K139,"""")"),"")</f>
        <v/>
      </c>
      <c r="AA139" s="117" t="str">
        <f>IFERROR(__xludf.DUMMYFUNCTION(" IF (ROW()=MAX(FILTER(ROW($A139:$A1134), $A139:$A1134&lt;&gt;"""")),L139,"""")"),"")</f>
        <v/>
      </c>
      <c r="AB139" s="117" t="str">
        <f>IFERROR(__xludf.DUMMYFUNCTION(" IF (ROW()=MAX(FILTER(ROW($A139:$A1134), $A139:$A1134&lt;&gt;"""")),M139,"""")"),"")</f>
        <v/>
      </c>
      <c r="AC139" s="118" t="str">
        <f>IFERROR(__xludf.DUMMYFUNCTION(" IF (ROW()=MAX(FILTER(ROW($A139:$A1134), $A139:$A1134&lt;&gt;"""")),R139,"""")"),"")</f>
        <v/>
      </c>
    </row>
    <row r="140">
      <c r="A140" s="94">
        <f t="array" ref="A140">INDEX(TECHNICALS!A:A, ROW())</f>
        <v>45775.77874</v>
      </c>
      <c r="B140" s="54">
        <f>IF(COUNTA(OFFSET(TECHNICALS!AD140,-4,0,5,1))&lt;5, "", AVERAGE(OFFSET(TECHNICALS!AD140,-4,0,5,1)))</f>
        <v>48.21363706</v>
      </c>
      <c r="C140" s="95">
        <f>IF(COUNTA(OFFSET(TECHNICALS!S140,-4,0,5,1))&lt;5, "", AVERAGE(OFFSET(TECHNICALS!S140,-4,0,5,1)))</f>
        <v>-162.4561653</v>
      </c>
      <c r="D140" s="96">
        <f>IF(COUNTA(OFFSET(TECHNICALS!AE140,-4,0,5,1))&lt;5, "", AVERAGE(OFFSET(TECHNICALS!AE140,-4,0,5,1)))</f>
        <v>53.22683706</v>
      </c>
      <c r="E140" s="96">
        <f>IF(COUNTA(OFFSET(TECHNICALS!W140,-4,0,5,1))&lt;5, "", AVERAGE(OFFSET(TECHNICALS!W140,-4,0,5,1)))</f>
        <v>260.3066667</v>
      </c>
      <c r="F140" s="97">
        <f>IF(OR(TECHNICALS!M140=0, ISBLANK(TECHNICALS!M140)), "", TECHNICALS!B140 / TECHNICALS!M140)</f>
        <v>0.9904426824</v>
      </c>
      <c r="G140" s="98">
        <f>IF(COUNTA(OFFSET(TECHNICALS!AI140,-4,0,5,1))&lt;5, "", AVERAGE(OFFSET(TECHNICALS!AI140,-4,0,5,1)))</f>
        <v>0.1305958229</v>
      </c>
      <c r="H140" s="97">
        <f t="shared" ref="H140:M140" si="145">IF(OR(ISERROR(B140),B140=""), "", IF(ABS((B140-AVERAGE(B:B))/STDEV(B:B))&gt;10, AVERAGE(H$2:H140), (B140-AVERAGE(B:B))/STDEV(B:B)))</f>
        <v>-0.1103849448</v>
      </c>
      <c r="I140" s="97">
        <f t="shared" si="145"/>
        <v>-0.7218011974</v>
      </c>
      <c r="J140" s="97">
        <f t="shared" si="145"/>
        <v>0.0873703039</v>
      </c>
      <c r="K140" s="97">
        <f t="shared" si="145"/>
        <v>-0.6175972695</v>
      </c>
      <c r="L140" s="97">
        <f t="shared" si="145"/>
        <v>-0.8362333959</v>
      </c>
      <c r="M140" s="97">
        <f t="shared" si="145"/>
        <v>-0.2083025977</v>
      </c>
      <c r="N140" s="99">
        <f t="shared" si="3"/>
        <v>1.013136402</v>
      </c>
      <c r="O140" s="100">
        <f t="shared" si="25"/>
        <v>0.2</v>
      </c>
      <c r="P140" s="101">
        <v>0.0</v>
      </c>
      <c r="Q140" s="102">
        <f t="shared" si="26"/>
        <v>1.113136402</v>
      </c>
      <c r="R140" s="100" t="str">
        <f t="shared" si="6"/>
        <v>MONITOR</v>
      </c>
      <c r="S140" s="101">
        <v>1.0</v>
      </c>
      <c r="T140" s="103" t="s">
        <v>225</v>
      </c>
      <c r="U140" s="104" t="str">
        <f>IFERROR(__xludf.DUMMYFUNCTION(" IF (ROW()=MAX(FILTER(ROW(A140:A1134), A140:A1134&lt;&gt;"""")),Q140,"""")"),"")</f>
        <v/>
      </c>
      <c r="V140" s="104" t="str">
        <f>IFERROR(__xludf.DUMMYFUNCTION(" IF (ROW()=MAX(FILTER(ROW($A140:$A1134), $A140:$A1134&lt;&gt;"""")),S140,"""")"),"")</f>
        <v/>
      </c>
      <c r="W140" s="104" t="str">
        <f>IFERROR(__xludf.DUMMYFUNCTION(" IF (ROW()=MAX(FILTER(ROW($A140:$A1134), $A140:$A1134&lt;&gt;"""")),H140,"""")"),"")</f>
        <v/>
      </c>
      <c r="X140" s="104" t="str">
        <f>IFERROR(__xludf.DUMMYFUNCTION(" IF (ROW()=MAX(FILTER(ROW($A140:$A1134), $A140:$A1134&lt;&gt;"""")),I140,"""")"),"")</f>
        <v/>
      </c>
      <c r="Y140" s="104" t="str">
        <f>IFERROR(__xludf.DUMMYFUNCTION(" IF (ROW()=MAX(FILTER(ROW($A140:$A1134), $A140:$A1134&lt;&gt;"""")),J140,"""")"),"")</f>
        <v/>
      </c>
      <c r="Z140" s="104" t="str">
        <f>IFERROR(__xludf.DUMMYFUNCTION(" IF (ROW()=MAX(FILTER(ROW($A140:$A1134), $A140:$A1134&lt;&gt;"""")),K140,"""")"),"")</f>
        <v/>
      </c>
      <c r="AA140" s="104" t="str">
        <f>IFERROR(__xludf.DUMMYFUNCTION(" IF (ROW()=MAX(FILTER(ROW($A140:$A1134), $A140:$A1134&lt;&gt;"""")),L140,"""")"),"")</f>
        <v/>
      </c>
      <c r="AB140" s="104" t="str">
        <f>IFERROR(__xludf.DUMMYFUNCTION(" IF (ROW()=MAX(FILTER(ROW($A140:$A1134), $A140:$A1134&lt;&gt;"""")),M140,"""")"),"")</f>
        <v/>
      </c>
      <c r="AC140" s="105" t="str">
        <f>IFERROR(__xludf.DUMMYFUNCTION(" IF (ROW()=MAX(FILTER(ROW($A140:$A1134), $A140:$A1134&lt;&gt;"""")),R140,"""")"),"")</f>
        <v/>
      </c>
    </row>
    <row r="141">
      <c r="A141" s="106">
        <f t="array" ref="A141">INDEX(TECHNICALS!A:A, ROW())</f>
        <v>45776.93906</v>
      </c>
      <c r="B141" s="107">
        <f>IF(COUNTA(OFFSET(TECHNICALS!AD141,-4,0,5,1))&lt;5, "", AVERAGE(OFFSET(TECHNICALS!AD141,-4,0,5,1)))</f>
        <v>48.17279972</v>
      </c>
      <c r="C141" s="108">
        <f>IF(COUNTA(OFFSET(TECHNICALS!S141,-4,0,5,1))&lt;5, "", AVERAGE(OFFSET(TECHNICALS!S141,-4,0,5,1)))</f>
        <v>-133.8855595</v>
      </c>
      <c r="D141" s="109">
        <f>IF(COUNTA(OFFSET(TECHNICALS!AE141,-4,0,5,1))&lt;5, "", AVERAGE(OFFSET(TECHNICALS!AE141,-4,0,5,1)))</f>
        <v>60.76677316</v>
      </c>
      <c r="E141" s="109">
        <f>IF(COUNTA(OFFSET(TECHNICALS!W141,-4,0,5,1))&lt;5, "", AVERAGE(OFFSET(TECHNICALS!W141,-4,0,5,1)))</f>
        <v>271.0933333</v>
      </c>
      <c r="F141" s="110">
        <f>IF(OR(TECHNICALS!M141=0, ISBLANK(TECHNICALS!M141)), "", TECHNICALS!B141 / TECHNICALS!M141)</f>
        <v>0.9956373193</v>
      </c>
      <c r="G141" s="111">
        <f>IF(COUNTA(OFFSET(TECHNICALS!AI141,-4,0,5,1))&lt;5, "", AVERAGE(OFFSET(TECHNICALS!AI141,-4,0,5,1)))</f>
        <v>0.1472549873</v>
      </c>
      <c r="H141" s="110">
        <f t="shared" ref="H141:M141" si="146">IF(OR(ISERROR(B141),B141=""), "", IF(ABS((B141-AVERAGE(B:B))/STDEV(B:B))&gt;10, AVERAGE(H$2:H141), (B141-AVERAGE(B:B))/STDEV(B:B)))</f>
        <v>-0.112654025</v>
      </c>
      <c r="I141" s="110">
        <f t="shared" si="146"/>
        <v>-0.6633958338</v>
      </c>
      <c r="J141" s="110">
        <f t="shared" si="146"/>
        <v>0.306939729</v>
      </c>
      <c r="K141" s="110">
        <f t="shared" si="146"/>
        <v>-0.4893678017</v>
      </c>
      <c r="L141" s="110">
        <f t="shared" si="146"/>
        <v>-0.3698961044</v>
      </c>
      <c r="M141" s="110">
        <f t="shared" si="146"/>
        <v>-0.1903039765</v>
      </c>
      <c r="N141" s="112">
        <f t="shared" si="3"/>
        <v>0.3829859671</v>
      </c>
      <c r="O141" s="113">
        <f t="shared" si="25"/>
        <v>-0.2</v>
      </c>
      <c r="P141" s="114">
        <v>0.0</v>
      </c>
      <c r="Q141" s="115">
        <f t="shared" si="26"/>
        <v>0.2829859671</v>
      </c>
      <c r="R141" s="113" t="str">
        <f t="shared" si="6"/>
        <v>MONITOR</v>
      </c>
      <c r="S141" s="114">
        <v>1.0</v>
      </c>
      <c r="T141" s="116" t="s">
        <v>225</v>
      </c>
      <c r="U141" s="117" t="str">
        <f>IFERROR(__xludf.DUMMYFUNCTION(" IF (ROW()=MAX(FILTER(ROW(A141:A1134), A141:A1134&lt;&gt;"""")),Q141,"""")"),"")</f>
        <v/>
      </c>
      <c r="V141" s="117" t="str">
        <f>IFERROR(__xludf.DUMMYFUNCTION(" IF (ROW()=MAX(FILTER(ROW($A141:$A1134), $A141:$A1134&lt;&gt;"""")),S141,"""")"),"")</f>
        <v/>
      </c>
      <c r="W141" s="117" t="str">
        <f>IFERROR(__xludf.DUMMYFUNCTION(" IF (ROW()=MAX(FILTER(ROW($A141:$A1134), $A141:$A1134&lt;&gt;"""")),H141,"""")"),"")</f>
        <v/>
      </c>
      <c r="X141" s="117" t="str">
        <f>IFERROR(__xludf.DUMMYFUNCTION(" IF (ROW()=MAX(FILTER(ROW($A141:$A1134), $A141:$A1134&lt;&gt;"""")),I141,"""")"),"")</f>
        <v/>
      </c>
      <c r="Y141" s="117" t="str">
        <f>IFERROR(__xludf.DUMMYFUNCTION(" IF (ROW()=MAX(FILTER(ROW($A141:$A1134), $A141:$A1134&lt;&gt;"""")),J141,"""")"),"")</f>
        <v/>
      </c>
      <c r="Z141" s="117" t="str">
        <f>IFERROR(__xludf.DUMMYFUNCTION(" IF (ROW()=MAX(FILTER(ROW($A141:$A1134), $A141:$A1134&lt;&gt;"""")),K141,"""")"),"")</f>
        <v/>
      </c>
      <c r="AA141" s="117" t="str">
        <f>IFERROR(__xludf.DUMMYFUNCTION(" IF (ROW()=MAX(FILTER(ROW($A141:$A1134), $A141:$A1134&lt;&gt;"""")),L141,"""")"),"")</f>
        <v/>
      </c>
      <c r="AB141" s="117" t="str">
        <f>IFERROR(__xludf.DUMMYFUNCTION(" IF (ROW()=MAX(FILTER(ROW($A141:$A1134), $A141:$A1134&lt;&gt;"""")),M141,"""")"),"")</f>
        <v/>
      </c>
      <c r="AC141" s="118" t="str">
        <f>IFERROR(__xludf.DUMMYFUNCTION(" IF (ROW()=MAX(FILTER(ROW($A141:$A1134), $A141:$A1134&lt;&gt;"""")),R141,"""")"),"")</f>
        <v/>
      </c>
    </row>
    <row r="142">
      <c r="A142" s="94">
        <f t="array" ref="A142">INDEX(TECHNICALS!A:A, ROW())</f>
        <v>45777.90039</v>
      </c>
      <c r="B142" s="54">
        <f>IF(COUNTA(OFFSET(TECHNICALS!AD142,-4,0,5,1))&lt;5, "", AVERAGE(OFFSET(TECHNICALS!AD142,-4,0,5,1)))</f>
        <v>49.04771806</v>
      </c>
      <c r="C142" s="95">
        <f>IF(COUNTA(OFFSET(TECHNICALS!S142,-4,0,5,1))&lt;5, "", AVERAGE(OFFSET(TECHNICALS!S142,-4,0,5,1)))</f>
        <v>-104.5509189</v>
      </c>
      <c r="D142" s="96">
        <f>IF(COUNTA(OFFSET(TECHNICALS!AE142,-4,0,5,1))&lt;5, "", AVERAGE(OFFSET(TECHNICALS!AE142,-4,0,5,1)))</f>
        <v>66.50297859</v>
      </c>
      <c r="E142" s="96">
        <f>IF(COUNTA(OFFSET(TECHNICALS!W142,-4,0,5,1))&lt;5, "", AVERAGE(OFFSET(TECHNICALS!W142,-4,0,5,1)))</f>
        <v>289.2266667</v>
      </c>
      <c r="F142" s="97">
        <f>IF(OR(TECHNICALS!M142=0, ISBLANK(TECHNICALS!M142)), "", TECHNICALS!B142 / TECHNICALS!M142)</f>
        <v>1.02086728</v>
      </c>
      <c r="G142" s="98">
        <f>IF(COUNTA(OFFSET(TECHNICALS!AI142,-4,0,5,1))&lt;5, "", AVERAGE(OFFSET(TECHNICALS!AI142,-4,0,5,1)))</f>
        <v>0.1627527336</v>
      </c>
      <c r="H142" s="97">
        <f t="shared" ref="H142:M142" si="147">IF(OR(ISERROR(B142),B142=""), "", IF(ABS((B142-AVERAGE(B:B))/STDEV(B:B))&gt;10, AVERAGE(H$2:H142), (B142-AVERAGE(B:B))/STDEV(B:B)))</f>
        <v>-0.06404018982</v>
      </c>
      <c r="I142" s="97">
        <f t="shared" si="147"/>
        <v>-0.6034285947</v>
      </c>
      <c r="J142" s="97">
        <f t="shared" si="147"/>
        <v>0.4739829655</v>
      </c>
      <c r="K142" s="97">
        <f t="shared" si="147"/>
        <v>-0.2738028127</v>
      </c>
      <c r="L142" s="97">
        <f t="shared" si="147"/>
        <v>1.895069004</v>
      </c>
      <c r="M142" s="97">
        <f t="shared" si="147"/>
        <v>-0.1735601556</v>
      </c>
      <c r="N142" s="99">
        <f t="shared" si="3"/>
        <v>-1.709495495</v>
      </c>
      <c r="O142" s="100">
        <f t="shared" si="25"/>
        <v>-0.2</v>
      </c>
      <c r="P142" s="101">
        <v>0.0</v>
      </c>
      <c r="Q142" s="102">
        <f t="shared" si="26"/>
        <v>-1.809495495</v>
      </c>
      <c r="R142" s="100" t="str">
        <f t="shared" si="6"/>
        <v>MONITOR</v>
      </c>
      <c r="S142" s="101">
        <v>1.0</v>
      </c>
      <c r="T142" s="103" t="s">
        <v>225</v>
      </c>
      <c r="U142" s="104" t="str">
        <f>IFERROR(__xludf.DUMMYFUNCTION(" IF (ROW()=MAX(FILTER(ROW(A142:A1134), A142:A1134&lt;&gt;"""")),Q142,"""")"),"")</f>
        <v/>
      </c>
      <c r="V142" s="104" t="str">
        <f>IFERROR(__xludf.DUMMYFUNCTION(" IF (ROW()=MAX(FILTER(ROW($A142:$A1134), $A142:$A1134&lt;&gt;"""")),S142,"""")"),"")</f>
        <v/>
      </c>
      <c r="W142" s="104" t="str">
        <f>IFERROR(__xludf.DUMMYFUNCTION(" IF (ROW()=MAX(FILTER(ROW($A142:$A1134), $A142:$A1134&lt;&gt;"""")),H142,"""")"),"")</f>
        <v/>
      </c>
      <c r="X142" s="104" t="str">
        <f>IFERROR(__xludf.DUMMYFUNCTION(" IF (ROW()=MAX(FILTER(ROW($A142:$A1134), $A142:$A1134&lt;&gt;"""")),I142,"""")"),"")</f>
        <v/>
      </c>
      <c r="Y142" s="104" t="str">
        <f>IFERROR(__xludf.DUMMYFUNCTION(" IF (ROW()=MAX(FILTER(ROW($A142:$A1134), $A142:$A1134&lt;&gt;"""")),J142,"""")"),"")</f>
        <v/>
      </c>
      <c r="Z142" s="104" t="str">
        <f>IFERROR(__xludf.DUMMYFUNCTION(" IF (ROW()=MAX(FILTER(ROW($A142:$A1134), $A142:$A1134&lt;&gt;"""")),K142,"""")"),"")</f>
        <v/>
      </c>
      <c r="AA142" s="104" t="str">
        <f>IFERROR(__xludf.DUMMYFUNCTION(" IF (ROW()=MAX(FILTER(ROW($A142:$A1134), $A142:$A1134&lt;&gt;"""")),L142,"""")"),"")</f>
        <v/>
      </c>
      <c r="AB142" s="104" t="str">
        <f>IFERROR(__xludf.DUMMYFUNCTION(" IF (ROW()=MAX(FILTER(ROW($A142:$A1134), $A142:$A1134&lt;&gt;"""")),M142,"""")"),"")</f>
        <v/>
      </c>
      <c r="AC142" s="105" t="str">
        <f>IFERROR(__xludf.DUMMYFUNCTION(" IF (ROW()=MAX(FILTER(ROW($A142:$A1134), $A142:$A1134&lt;&gt;"""")),R142,"""")"),"")</f>
        <v/>
      </c>
    </row>
    <row r="143">
      <c r="A143" s="106">
        <f t="array" ref="A143">INDEX(TECHNICALS!A:A, ROW())</f>
        <v>45778.86169</v>
      </c>
      <c r="B143" s="107">
        <f>IF(COUNTA(OFFSET(TECHNICALS!AD143,-4,0,5,1))&lt;5, "", AVERAGE(OFFSET(TECHNICALS!AD143,-4,0,5,1)))</f>
        <v>49.88419993</v>
      </c>
      <c r="C143" s="108">
        <f>IF(COUNTA(OFFSET(TECHNICALS!S143,-4,0,5,1))&lt;5, "", AVERAGE(OFFSET(TECHNICALS!S143,-4,0,5,1)))</f>
        <v>-81.66878265</v>
      </c>
      <c r="D143" s="109">
        <f>IF(COUNTA(OFFSET(TECHNICALS!AE143,-4,0,5,1))&lt;5, "", AVERAGE(OFFSET(TECHNICALS!AE143,-4,0,5,1)))</f>
        <v>69.58042378</v>
      </c>
      <c r="E143" s="109">
        <f>IF(COUNTA(OFFSET(TECHNICALS!W143,-4,0,5,1))&lt;5, "", AVERAGE(OFFSET(TECHNICALS!W143,-4,0,5,1)))</f>
        <v>306.9733333</v>
      </c>
      <c r="F143" s="110">
        <f>IF(OR(TECHNICALS!M143=0, ISBLANK(TECHNICALS!M143)), "", TECHNICALS!B143 / TECHNICALS!M143)</f>
        <v>0.9986936984</v>
      </c>
      <c r="G143" s="111">
        <f>IF(COUNTA(OFFSET(TECHNICALS!AI143,-4,0,5,1))&lt;5, "", AVERAGE(OFFSET(TECHNICALS!AI143,-4,0,5,1)))</f>
        <v>0.1579273411</v>
      </c>
      <c r="H143" s="110">
        <f t="shared" ref="H143:M143" si="148">IF(OR(ISERROR(B143),B143=""), "", IF(ABS((B143-AVERAGE(B:B))/STDEV(B:B))&gt;10, AVERAGE(H$2:H143), (B143-AVERAGE(B:B))/STDEV(B:B)))</f>
        <v>-0.01756203348</v>
      </c>
      <c r="I143" s="110">
        <f t="shared" si="148"/>
        <v>-0.5566518656</v>
      </c>
      <c r="J143" s="110">
        <f t="shared" si="148"/>
        <v>0.5636008165</v>
      </c>
      <c r="K143" s="110">
        <f t="shared" si="148"/>
        <v>-0.06283443002</v>
      </c>
      <c r="L143" s="110">
        <f t="shared" si="148"/>
        <v>-0.09551628664</v>
      </c>
      <c r="M143" s="110">
        <f t="shared" si="148"/>
        <v>-0.1787735271</v>
      </c>
      <c r="N143" s="112">
        <f t="shared" si="3"/>
        <v>-0.2154649784</v>
      </c>
      <c r="O143" s="113">
        <f t="shared" si="25"/>
        <v>0.2</v>
      </c>
      <c r="P143" s="114">
        <v>0.0</v>
      </c>
      <c r="Q143" s="115">
        <f t="shared" si="26"/>
        <v>-0.1154649784</v>
      </c>
      <c r="R143" s="113" t="str">
        <f t="shared" si="6"/>
        <v>MONITOR</v>
      </c>
      <c r="S143" s="114">
        <v>1.0</v>
      </c>
      <c r="T143" s="116" t="s">
        <v>225</v>
      </c>
      <c r="U143" s="117" t="str">
        <f>IFERROR(__xludf.DUMMYFUNCTION(" IF (ROW()=MAX(FILTER(ROW(A143:A1134), A143:A1134&lt;&gt;"""")),Q143,"""")"),"")</f>
        <v/>
      </c>
      <c r="V143" s="117" t="str">
        <f>IFERROR(__xludf.DUMMYFUNCTION(" IF (ROW()=MAX(FILTER(ROW($A143:$A1134), $A143:$A1134&lt;&gt;"""")),S143,"""")"),"")</f>
        <v/>
      </c>
      <c r="W143" s="117" t="str">
        <f>IFERROR(__xludf.DUMMYFUNCTION(" IF (ROW()=MAX(FILTER(ROW($A143:$A1134), $A143:$A1134&lt;&gt;"""")),H143,"""")"),"")</f>
        <v/>
      </c>
      <c r="X143" s="117" t="str">
        <f>IFERROR(__xludf.DUMMYFUNCTION(" IF (ROW()=MAX(FILTER(ROW($A143:$A1134), $A143:$A1134&lt;&gt;"""")),I143,"""")"),"")</f>
        <v/>
      </c>
      <c r="Y143" s="117" t="str">
        <f>IFERROR(__xludf.DUMMYFUNCTION(" IF (ROW()=MAX(FILTER(ROW($A143:$A1134), $A143:$A1134&lt;&gt;"""")),J143,"""")"),"")</f>
        <v/>
      </c>
      <c r="Z143" s="117" t="str">
        <f>IFERROR(__xludf.DUMMYFUNCTION(" IF (ROW()=MAX(FILTER(ROW($A143:$A1134), $A143:$A1134&lt;&gt;"""")),K143,"""")"),"")</f>
        <v/>
      </c>
      <c r="AA143" s="117" t="str">
        <f>IFERROR(__xludf.DUMMYFUNCTION(" IF (ROW()=MAX(FILTER(ROW($A143:$A1134), $A143:$A1134&lt;&gt;"""")),L143,"""")"),"")</f>
        <v/>
      </c>
      <c r="AB143" s="117" t="str">
        <f>IFERROR(__xludf.DUMMYFUNCTION(" IF (ROW()=MAX(FILTER(ROW($A143:$A1134), $A143:$A1134&lt;&gt;"""")),M143,"""")"),"")</f>
        <v/>
      </c>
      <c r="AC143" s="118" t="str">
        <f>IFERROR(__xludf.DUMMYFUNCTION(" IF (ROW()=MAX(FILTER(ROW($A143:$A1134), $A143:$A1134&lt;&gt;"""")),R143,"""")"),"")</f>
        <v/>
      </c>
    </row>
    <row r="144">
      <c r="A144" s="94">
        <f t="array" ref="A144">INDEX(TECHNICALS!A:A, ROW())</f>
        <v>45779.86058</v>
      </c>
      <c r="B144" s="54">
        <f>IF(COUNTA(OFFSET(TECHNICALS!AD144,-4,0,5,1))&lt;5, "", AVERAGE(OFFSET(TECHNICALS!AD144,-4,0,5,1)))</f>
        <v>51.82377281</v>
      </c>
      <c r="C144" s="95">
        <f>IF(COUNTA(OFFSET(TECHNICALS!S144,-4,0,5,1))&lt;5, "", AVERAGE(OFFSET(TECHNICALS!S144,-4,0,5,1)))</f>
        <v>-65.34723676</v>
      </c>
      <c r="D144" s="96">
        <f>IF(COUNTA(OFFSET(TECHNICALS!AE144,-4,0,5,1))&lt;5, "", AVERAGE(OFFSET(TECHNICALS!AE144,-4,0,5,1)))</f>
        <v>71.17601676</v>
      </c>
      <c r="E144" s="96">
        <f>IF(COUNTA(OFFSET(TECHNICALS!W144,-4,0,5,1))&lt;5, "", AVERAGE(OFFSET(TECHNICALS!W144,-4,0,5,1)))</f>
        <v>286.8</v>
      </c>
      <c r="F144" s="97">
        <f>IF(OR(TECHNICALS!M144=0, ISBLANK(TECHNICALS!M144)), "", TECHNICALS!B144 / TECHNICALS!M144)</f>
        <v>0.9936665794</v>
      </c>
      <c r="G144" s="98">
        <f>IF(COUNTA(OFFSET(TECHNICALS!AI144,-4,0,5,1))&lt;5, "", AVERAGE(OFFSET(TECHNICALS!AI144,-4,0,5,1)))</f>
        <v>0.2260492517</v>
      </c>
      <c r="H144" s="97">
        <f t="shared" ref="H144:M144" si="149">IF(OR(ISERROR(B144),B144=""), "", IF(ABS((B144-AVERAGE(B:B))/STDEV(B:B))&gt;10, AVERAGE(H$2:H144), (B144-AVERAGE(B:B))/STDEV(B:B)))</f>
        <v>0.09020811095</v>
      </c>
      <c r="I144" s="97">
        <f t="shared" si="149"/>
        <v>-0.523286601</v>
      </c>
      <c r="J144" s="97">
        <f t="shared" si="149"/>
        <v>0.6100658564</v>
      </c>
      <c r="K144" s="97">
        <f t="shared" si="149"/>
        <v>-0.3026504803</v>
      </c>
      <c r="L144" s="97">
        <f t="shared" si="149"/>
        <v>-0.5468150127</v>
      </c>
      <c r="M144" s="97">
        <f t="shared" si="149"/>
        <v>-0.1051743695</v>
      </c>
      <c r="N144" s="99">
        <f t="shared" si="3"/>
        <v>0.02001929979</v>
      </c>
      <c r="O144" s="100">
        <f t="shared" si="25"/>
        <v>0.2</v>
      </c>
      <c r="P144" s="101">
        <v>0.0</v>
      </c>
      <c r="Q144" s="102">
        <f t="shared" si="26"/>
        <v>0.1200192998</v>
      </c>
      <c r="R144" s="100" t="str">
        <f t="shared" si="6"/>
        <v>MONITOR</v>
      </c>
      <c r="S144" s="101">
        <v>1.0</v>
      </c>
      <c r="T144" s="103" t="s">
        <v>225</v>
      </c>
      <c r="U144" s="104" t="str">
        <f>IFERROR(__xludf.DUMMYFUNCTION(" IF (ROW()=MAX(FILTER(ROW(A144:A1134), A144:A1134&lt;&gt;"""")),Q144,"""")"),"")</f>
        <v/>
      </c>
      <c r="V144" s="104" t="str">
        <f>IFERROR(__xludf.DUMMYFUNCTION(" IF (ROW()=MAX(FILTER(ROW($A144:$A1134), $A144:$A1134&lt;&gt;"""")),S144,"""")"),"")</f>
        <v/>
      </c>
      <c r="W144" s="104" t="str">
        <f>IFERROR(__xludf.DUMMYFUNCTION(" IF (ROW()=MAX(FILTER(ROW($A144:$A1134), $A144:$A1134&lt;&gt;"""")),H144,"""")"),"")</f>
        <v/>
      </c>
      <c r="X144" s="104" t="str">
        <f>IFERROR(__xludf.DUMMYFUNCTION(" IF (ROW()=MAX(FILTER(ROW($A144:$A1134), $A144:$A1134&lt;&gt;"""")),I144,"""")"),"")</f>
        <v/>
      </c>
      <c r="Y144" s="104" t="str">
        <f>IFERROR(__xludf.DUMMYFUNCTION(" IF (ROW()=MAX(FILTER(ROW($A144:$A1134), $A144:$A1134&lt;&gt;"""")),J144,"""")"),"")</f>
        <v/>
      </c>
      <c r="Z144" s="104" t="str">
        <f>IFERROR(__xludf.DUMMYFUNCTION(" IF (ROW()=MAX(FILTER(ROW($A144:$A1134), $A144:$A1134&lt;&gt;"""")),K144,"""")"),"")</f>
        <v/>
      </c>
      <c r="AA144" s="104" t="str">
        <f>IFERROR(__xludf.DUMMYFUNCTION(" IF (ROW()=MAX(FILTER(ROW($A144:$A1134), $A144:$A1134&lt;&gt;"""")),L144,"""")"),"")</f>
        <v/>
      </c>
      <c r="AB144" s="104" t="str">
        <f>IFERROR(__xludf.DUMMYFUNCTION(" IF (ROW()=MAX(FILTER(ROW($A144:$A1134), $A144:$A1134&lt;&gt;"""")),M144,"""")"),"")</f>
        <v/>
      </c>
      <c r="AC144" s="105" t="str">
        <f>IFERROR(__xludf.DUMMYFUNCTION(" IF (ROW()=MAX(FILTER(ROW($A144:$A1134), $A144:$A1134&lt;&gt;"""")),R144,"""")"),"")</f>
        <v/>
      </c>
    </row>
    <row r="145">
      <c r="A145" s="106">
        <f t="array" ref="A145">INDEX(TECHNICALS!A:A, ROW())</f>
        <v>45782.88277</v>
      </c>
      <c r="B145" s="107">
        <f>IF(COUNTA(OFFSET(TECHNICALS!AD145,-4,0,5,1))&lt;5, "", AVERAGE(OFFSET(TECHNICALS!AD145,-4,0,5,1)))</f>
        <v>54.57328812</v>
      </c>
      <c r="C145" s="108">
        <f>IF(COUNTA(OFFSET(TECHNICALS!S145,-4,0,5,1))&lt;5, "", AVERAGE(OFFSET(TECHNICALS!S145,-4,0,5,1)))</f>
        <v>-51.1608719</v>
      </c>
      <c r="D145" s="109">
        <f>IF(COUNTA(OFFSET(TECHNICALS!AE145,-4,0,5,1))&lt;5, "", AVERAGE(OFFSET(TECHNICALS!AE145,-4,0,5,1)))</f>
        <v>75.89735151</v>
      </c>
      <c r="E145" s="109">
        <f>IF(COUNTA(OFFSET(TECHNICALS!W145,-4,0,5,1))&lt;5, "", AVERAGE(OFFSET(TECHNICALS!W145,-4,0,5,1)))</f>
        <v>291.6533333</v>
      </c>
      <c r="F145" s="110">
        <f>IF(OR(TECHNICALS!M145=0, ISBLANK(TECHNICALS!M145)), "", TECHNICALS!B145 / TECHNICALS!M145)</f>
        <v>0.9936665794</v>
      </c>
      <c r="G145" s="111">
        <f>IF(COUNTA(OFFSET(TECHNICALS!AI145,-4,0,5,1))&lt;5, "", AVERAGE(OFFSET(TECHNICALS!AI145,-4,0,5,1)))</f>
        <v>0.2991707154</v>
      </c>
      <c r="H145" s="110">
        <f t="shared" ref="H145:M145" si="150">IF(OR(ISERROR(B145),B145=""), "", IF(ABS((B145-AVERAGE(B:B))/STDEV(B:B))&gt;10, AVERAGE(H$2:H145), (B145-AVERAGE(B:B))/STDEV(B:B)))</f>
        <v>0.2429817787</v>
      </c>
      <c r="I145" s="110">
        <f t="shared" si="150"/>
        <v>-0.494286173</v>
      </c>
      <c r="J145" s="110">
        <f t="shared" si="150"/>
        <v>0.7475551857</v>
      </c>
      <c r="K145" s="110">
        <f t="shared" si="150"/>
        <v>-0.244955145</v>
      </c>
      <c r="L145" s="110">
        <f t="shared" si="150"/>
        <v>-0.5468150127</v>
      </c>
      <c r="M145" s="110">
        <f t="shared" si="150"/>
        <v>-0.02617367678</v>
      </c>
      <c r="N145" s="112">
        <f t="shared" si="3"/>
        <v>-0.2933761571</v>
      </c>
      <c r="O145" s="113">
        <f t="shared" si="25"/>
        <v>-0.2</v>
      </c>
      <c r="P145" s="114">
        <v>0.1</v>
      </c>
      <c r="Q145" s="115">
        <f t="shared" si="26"/>
        <v>-0.2933761571</v>
      </c>
      <c r="R145" s="113" t="str">
        <f t="shared" si="6"/>
        <v>MONITOR</v>
      </c>
      <c r="S145" s="114">
        <v>1.1</v>
      </c>
      <c r="T145" s="116" t="s">
        <v>226</v>
      </c>
      <c r="U145" s="117" t="str">
        <f>IFERROR(__xludf.DUMMYFUNCTION(" IF (ROW()=MAX(FILTER(ROW(A145:A1134), A145:A1134&lt;&gt;"""")),Q145,"""")"),"")</f>
        <v/>
      </c>
      <c r="V145" s="117" t="str">
        <f>IFERROR(__xludf.DUMMYFUNCTION(" IF (ROW()=MAX(FILTER(ROW($A145:$A1134), $A145:$A1134&lt;&gt;"""")),S145,"""")"),"")</f>
        <v/>
      </c>
      <c r="W145" s="117" t="str">
        <f>IFERROR(__xludf.DUMMYFUNCTION(" IF (ROW()=MAX(FILTER(ROW($A145:$A1134), $A145:$A1134&lt;&gt;"""")),H145,"""")"),"")</f>
        <v/>
      </c>
      <c r="X145" s="117" t="str">
        <f>IFERROR(__xludf.DUMMYFUNCTION(" IF (ROW()=MAX(FILTER(ROW($A145:$A1134), $A145:$A1134&lt;&gt;"""")),I145,"""")"),"")</f>
        <v/>
      </c>
      <c r="Y145" s="117" t="str">
        <f>IFERROR(__xludf.DUMMYFUNCTION(" IF (ROW()=MAX(FILTER(ROW($A145:$A1134), $A145:$A1134&lt;&gt;"""")),J145,"""")"),"")</f>
        <v/>
      </c>
      <c r="Z145" s="117" t="str">
        <f>IFERROR(__xludf.DUMMYFUNCTION(" IF (ROW()=MAX(FILTER(ROW($A145:$A1134), $A145:$A1134&lt;&gt;"""")),K145,"""")"),"")</f>
        <v/>
      </c>
      <c r="AA145" s="117" t="str">
        <f>IFERROR(__xludf.DUMMYFUNCTION(" IF (ROW()=MAX(FILTER(ROW($A145:$A1134), $A145:$A1134&lt;&gt;"""")),L145,"""")"),"")</f>
        <v/>
      </c>
      <c r="AB145" s="117" t="str">
        <f>IFERROR(__xludf.DUMMYFUNCTION(" IF (ROW()=MAX(FILTER(ROW($A145:$A1134), $A145:$A1134&lt;&gt;"""")),M145,"""")"),"")</f>
        <v/>
      </c>
      <c r="AC145" s="118" t="str">
        <f>IFERROR(__xludf.DUMMYFUNCTION(" IF (ROW()=MAX(FILTER(ROW($A145:$A1134), $A145:$A1134&lt;&gt;"""")),R145,"""")"),"")</f>
        <v/>
      </c>
    </row>
    <row r="146">
      <c r="A146" s="94">
        <f t="array" ref="A146">INDEX(TECHNICALS!A:A, ROW())</f>
        <v>45783.86483</v>
      </c>
      <c r="B146" s="54">
        <f>IF(COUNTA(OFFSET(TECHNICALS!AD146,-4,0,5,1))&lt;5, "", AVERAGE(OFFSET(TECHNICALS!AD146,-4,0,5,1)))</f>
        <v>58.04374999</v>
      </c>
      <c r="C146" s="95">
        <f>IF(COUNTA(OFFSET(TECHNICALS!S146,-4,0,5,1))&lt;5, "", AVERAGE(OFFSET(TECHNICALS!S146,-4,0,5,1)))</f>
        <v>-37.26145929</v>
      </c>
      <c r="D146" s="96">
        <f>IF(COUNTA(OFFSET(TECHNICALS!AE146,-4,0,5,1))&lt;5, "", AVERAGE(OFFSET(TECHNICALS!AE146,-4,0,5,1)))</f>
        <v>82.66335416</v>
      </c>
      <c r="E146" s="96">
        <f>IF(COUNTA(OFFSET(TECHNICALS!W146,-4,0,5,1))&lt;5, "", AVERAGE(OFFSET(TECHNICALS!W146,-4,0,5,1)))</f>
        <v>290.4933333</v>
      </c>
      <c r="F146" s="97">
        <f>IF(OR(TECHNICALS!M146=0, ISBLANK(TECHNICALS!M146)), "", TECHNICALS!B146 / TECHNICALS!M146)</f>
        <v>1.01489094</v>
      </c>
      <c r="G146" s="98">
        <f>IF(COUNTA(OFFSET(TECHNICALS!AI146,-4,0,5,1))&lt;5, "", AVERAGE(OFFSET(TECHNICALS!AI146,-4,0,5,1)))</f>
        <v>0.2941719383</v>
      </c>
      <c r="H146" s="97">
        <f t="shared" ref="H146:M146" si="151">IF(OR(ISERROR(B146),B146=""), "", IF(ABS((B146-AVERAGE(B:B))/STDEV(B:B))&gt;10, AVERAGE(H$2:H146), (B146-AVERAGE(B:B))/STDEV(B:B)))</f>
        <v>0.4358140156</v>
      </c>
      <c r="I146" s="97">
        <f t="shared" si="151"/>
        <v>-0.4658723461</v>
      </c>
      <c r="J146" s="97">
        <f t="shared" si="151"/>
        <v>0.9445870031</v>
      </c>
      <c r="K146" s="97">
        <f t="shared" si="151"/>
        <v>-0.2587449642</v>
      </c>
      <c r="L146" s="97">
        <f t="shared" si="151"/>
        <v>1.358555988</v>
      </c>
      <c r="M146" s="97">
        <f t="shared" si="151"/>
        <v>-0.03157437358</v>
      </c>
      <c r="N146" s="99">
        <f t="shared" si="3"/>
        <v>-2.218426735</v>
      </c>
      <c r="O146" s="100">
        <f t="shared" si="25"/>
        <v>-0.2</v>
      </c>
      <c r="P146" s="101">
        <v>-0.1</v>
      </c>
      <c r="Q146" s="102">
        <f t="shared" si="26"/>
        <v>-2.418426735</v>
      </c>
      <c r="R146" s="100" t="str">
        <f t="shared" si="6"/>
        <v>HEDGE</v>
      </c>
      <c r="S146" s="101">
        <v>0.9</v>
      </c>
      <c r="T146" s="103" t="s">
        <v>227</v>
      </c>
      <c r="U146" s="104" t="str">
        <f>IFERROR(__xludf.DUMMYFUNCTION(" IF (ROW()=MAX(FILTER(ROW(A146:A1134), A146:A1134&lt;&gt;"""")),Q146,"""")"),"")</f>
        <v/>
      </c>
      <c r="V146" s="104" t="str">
        <f>IFERROR(__xludf.DUMMYFUNCTION(" IF (ROW()=MAX(FILTER(ROW($A146:$A1134), $A146:$A1134&lt;&gt;"""")),S146,"""")"),"")</f>
        <v/>
      </c>
      <c r="W146" s="104" t="str">
        <f>IFERROR(__xludf.DUMMYFUNCTION(" IF (ROW()=MAX(FILTER(ROW($A146:$A1134), $A146:$A1134&lt;&gt;"""")),H146,"""")"),"")</f>
        <v/>
      </c>
      <c r="X146" s="104" t="str">
        <f>IFERROR(__xludf.DUMMYFUNCTION(" IF (ROW()=MAX(FILTER(ROW($A146:$A1134), $A146:$A1134&lt;&gt;"""")),I146,"""")"),"")</f>
        <v/>
      </c>
      <c r="Y146" s="104" t="str">
        <f>IFERROR(__xludf.DUMMYFUNCTION(" IF (ROW()=MAX(FILTER(ROW($A146:$A1134), $A146:$A1134&lt;&gt;"""")),J146,"""")"),"")</f>
        <v/>
      </c>
      <c r="Z146" s="104" t="str">
        <f>IFERROR(__xludf.DUMMYFUNCTION(" IF (ROW()=MAX(FILTER(ROW($A146:$A1134), $A146:$A1134&lt;&gt;"""")),K146,"""")"),"")</f>
        <v/>
      </c>
      <c r="AA146" s="104" t="str">
        <f>IFERROR(__xludf.DUMMYFUNCTION(" IF (ROW()=MAX(FILTER(ROW($A146:$A1134), $A146:$A1134&lt;&gt;"""")),L146,"""")"),"")</f>
        <v/>
      </c>
      <c r="AB146" s="104" t="str">
        <f>IFERROR(__xludf.DUMMYFUNCTION(" IF (ROW()=MAX(FILTER(ROW($A146:$A1134), $A146:$A1134&lt;&gt;"""")),M146,"""")"),"")</f>
        <v/>
      </c>
      <c r="AC146" s="105" t="str">
        <f>IFERROR(__xludf.DUMMYFUNCTION(" IF (ROW()=MAX(FILTER(ROW($A146:$A1134), $A146:$A1134&lt;&gt;"""")),R146,"""")"),"")</f>
        <v/>
      </c>
    </row>
    <row r="147">
      <c r="A147" s="106">
        <f t="array" ref="A147">INDEX(TECHNICALS!A:A, ROW())</f>
        <v>45784.89296</v>
      </c>
      <c r="B147" s="107">
        <f>IF(COUNTA(OFFSET(TECHNICALS!AD147,-4,0,5,1))&lt;5, "", AVERAGE(OFFSET(TECHNICALS!AD147,-4,0,5,1)))</f>
        <v>60.00893378</v>
      </c>
      <c r="C147" s="108">
        <f>IF(COUNTA(OFFSET(TECHNICALS!S147,-4,0,5,1))&lt;5, "", AVERAGE(OFFSET(TECHNICALS!S147,-4,0,5,1)))</f>
        <v>-22.27745843</v>
      </c>
      <c r="D147" s="109">
        <f>IF(COUNTA(OFFSET(TECHNICALS!AE147,-4,0,5,1))&lt;5, "", AVERAGE(OFFSET(TECHNICALS!AE147,-4,0,5,1)))</f>
        <v>92.7074058</v>
      </c>
      <c r="E147" s="109">
        <f>IF(COUNTA(OFFSET(TECHNICALS!W147,-4,0,5,1))&lt;5, "", AVERAGE(OFFSET(TECHNICALS!W147,-4,0,5,1)))</f>
        <v>295.68</v>
      </c>
      <c r="F147" s="110">
        <f>IF(OR(TECHNICALS!M147=0, ISBLANK(TECHNICALS!M147)), "", TECHNICALS!B147 / TECHNICALS!M147)</f>
        <v>1.015193579</v>
      </c>
      <c r="G147" s="111">
        <f>IF(COUNTA(OFFSET(TECHNICALS!AI147,-4,0,5,1))&lt;5, "", AVERAGE(OFFSET(TECHNICALS!AI147,-4,0,5,1)))</f>
        <v>0.2890091303</v>
      </c>
      <c r="H147" s="110">
        <f t="shared" ref="H147:M147" si="152">IF(OR(ISERROR(B147),B147=""), "", IF(ABS((B147-AVERAGE(B:B))/STDEV(B:B))&gt;10, AVERAGE(H$2:H147), (B147-AVERAGE(B:B))/STDEV(B:B)))</f>
        <v>0.5450072011</v>
      </c>
      <c r="I147" s="110">
        <f t="shared" si="152"/>
        <v>-0.4352413534</v>
      </c>
      <c r="J147" s="110">
        <f t="shared" si="152"/>
        <v>1.237078427</v>
      </c>
      <c r="K147" s="110">
        <f t="shared" si="152"/>
        <v>-0.1970870372</v>
      </c>
      <c r="L147" s="110">
        <f t="shared" si="152"/>
        <v>1.385724815</v>
      </c>
      <c r="M147" s="110">
        <f t="shared" si="152"/>
        <v>-0.03715228995</v>
      </c>
      <c r="N147" s="112">
        <f t="shared" si="3"/>
        <v>-2.65513051</v>
      </c>
      <c r="O147" s="113">
        <f t="shared" si="25"/>
        <v>-0.2</v>
      </c>
      <c r="P147" s="114">
        <v>0.1</v>
      </c>
      <c r="Q147" s="115">
        <f t="shared" si="26"/>
        <v>-2.65513051</v>
      </c>
      <c r="R147" s="113" t="str">
        <f t="shared" si="6"/>
        <v>HEDGE</v>
      </c>
      <c r="S147" s="114">
        <v>1.1</v>
      </c>
      <c r="T147" s="116" t="s">
        <v>228</v>
      </c>
      <c r="U147" s="117" t="str">
        <f>IFERROR(__xludf.DUMMYFUNCTION(" IF (ROW()=MAX(FILTER(ROW(A147:A1134), A147:A1134&lt;&gt;"""")),Q147,"""")"),"")</f>
        <v/>
      </c>
      <c r="V147" s="117" t="str">
        <f>IFERROR(__xludf.DUMMYFUNCTION(" IF (ROW()=MAX(FILTER(ROW($A147:$A1134), $A147:$A1134&lt;&gt;"""")),S147,"""")"),"")</f>
        <v/>
      </c>
      <c r="W147" s="117" t="str">
        <f>IFERROR(__xludf.DUMMYFUNCTION(" IF (ROW()=MAX(FILTER(ROW($A147:$A1134), $A147:$A1134&lt;&gt;"""")),H147,"""")"),"")</f>
        <v/>
      </c>
      <c r="X147" s="117" t="str">
        <f>IFERROR(__xludf.DUMMYFUNCTION(" IF (ROW()=MAX(FILTER(ROW($A147:$A1134), $A147:$A1134&lt;&gt;"""")),I147,"""")"),"")</f>
        <v/>
      </c>
      <c r="Y147" s="117" t="str">
        <f>IFERROR(__xludf.DUMMYFUNCTION(" IF (ROW()=MAX(FILTER(ROW($A147:$A1134), $A147:$A1134&lt;&gt;"""")),J147,"""")"),"")</f>
        <v/>
      </c>
      <c r="Z147" s="117" t="str">
        <f>IFERROR(__xludf.DUMMYFUNCTION(" IF (ROW()=MAX(FILTER(ROW($A147:$A1134), $A147:$A1134&lt;&gt;"""")),K147,"""")"),"")</f>
        <v/>
      </c>
      <c r="AA147" s="117" t="str">
        <f>IFERROR(__xludf.DUMMYFUNCTION(" IF (ROW()=MAX(FILTER(ROW($A147:$A1134), $A147:$A1134&lt;&gt;"""")),L147,"""")"),"")</f>
        <v/>
      </c>
      <c r="AB147" s="117" t="str">
        <f>IFERROR(__xludf.DUMMYFUNCTION(" IF (ROW()=MAX(FILTER(ROW($A147:$A1134), $A147:$A1134&lt;&gt;"""")),M147,"""")"),"")</f>
        <v/>
      </c>
      <c r="AC147" s="118" t="str">
        <f>IFERROR(__xludf.DUMMYFUNCTION(" IF (ROW()=MAX(FILTER(ROW($A147:$A1134), $A147:$A1134&lt;&gt;"""")),R147,"""")"),"")</f>
        <v/>
      </c>
    </row>
    <row r="148">
      <c r="A148" s="94">
        <f t="array" ref="A148">INDEX(TECHNICALS!A:A, ROW())</f>
        <v>45785.87302</v>
      </c>
      <c r="B148" s="54">
        <f>IF(COUNTA(OFFSET(TECHNICALS!AD148,-4,0,5,1))&lt;5, "", AVERAGE(OFFSET(TECHNICALS!AD148,-4,0,5,1)))</f>
        <v>61.56383505</v>
      </c>
      <c r="C148" s="95">
        <f>IF(COUNTA(OFFSET(TECHNICALS!S148,-4,0,5,1))&lt;5, "", AVERAGE(OFFSET(TECHNICALS!S148,-4,0,5,1)))</f>
        <v>-7.01332717</v>
      </c>
      <c r="D148" s="96">
        <f>IF(COUNTA(OFFSET(TECHNICALS!AE148,-4,0,5,1))&lt;5, "", AVERAGE(OFFSET(TECHNICALS!AE148,-4,0,5,1)))</f>
        <v>92.45150502</v>
      </c>
      <c r="E148" s="96">
        <f>IF(COUNTA(OFFSET(TECHNICALS!W148,-4,0,5,1))&lt;5, "", AVERAGE(OFFSET(TECHNICALS!W148,-4,0,5,1)))</f>
        <v>288.9333333</v>
      </c>
      <c r="F148" s="97">
        <f>IF(OR(TECHNICALS!M148=0, ISBLANK(TECHNICALS!M148)), "", TECHNICALS!B148 / TECHNICALS!M148)</f>
        <v>0.9980775068</v>
      </c>
      <c r="G148" s="98">
        <f>IF(COUNTA(OFFSET(TECHNICALS!AI148,-4,0,5,1))&lt;5, "", AVERAGE(OFFSET(TECHNICALS!AI148,-4,0,5,1)))</f>
        <v>0.32450593</v>
      </c>
      <c r="H148" s="97">
        <f t="shared" ref="H148:M148" si="153">IF(OR(ISERROR(B148),B148=""), "", IF(ABS((B148-AVERAGE(B:B))/STDEV(B:B))&gt;10, AVERAGE(H$2:H148), (B148-AVERAGE(B:B))/STDEV(B:B)))</f>
        <v>0.6314035085</v>
      </c>
      <c r="I148" s="97">
        <f t="shared" si="153"/>
        <v>-0.4040377051</v>
      </c>
      <c r="J148" s="97">
        <f t="shared" si="153"/>
        <v>1.229626376</v>
      </c>
      <c r="K148" s="97">
        <f t="shared" si="153"/>
        <v>-0.2772898934</v>
      </c>
      <c r="L148" s="97">
        <f t="shared" si="153"/>
        <v>-0.1508335514</v>
      </c>
      <c r="M148" s="97">
        <f t="shared" si="153"/>
        <v>0.001198580363</v>
      </c>
      <c r="N148" s="99">
        <f t="shared" si="3"/>
        <v>-1.450591705</v>
      </c>
      <c r="O148" s="100">
        <f t="shared" si="25"/>
        <v>0.2</v>
      </c>
      <c r="P148" s="101">
        <v>0.0</v>
      </c>
      <c r="Q148" s="102">
        <f t="shared" si="26"/>
        <v>-1.350591705</v>
      </c>
      <c r="R148" s="100" t="str">
        <f t="shared" si="6"/>
        <v>MONITOR</v>
      </c>
      <c r="S148" s="101">
        <v>1.0</v>
      </c>
      <c r="T148" s="103" t="s">
        <v>229</v>
      </c>
      <c r="U148" s="104" t="str">
        <f>IFERROR(__xludf.DUMMYFUNCTION(" IF (ROW()=MAX(FILTER(ROW(A148:A1134), A148:A1134&lt;&gt;"""")),Q148,"""")"),"")</f>
        <v/>
      </c>
      <c r="V148" s="104" t="str">
        <f>IFERROR(__xludf.DUMMYFUNCTION(" IF (ROW()=MAX(FILTER(ROW($A148:$A1134), $A148:$A1134&lt;&gt;"""")),S148,"""")"),"")</f>
        <v/>
      </c>
      <c r="W148" s="104" t="str">
        <f>IFERROR(__xludf.DUMMYFUNCTION(" IF (ROW()=MAX(FILTER(ROW($A148:$A1134), $A148:$A1134&lt;&gt;"""")),H148,"""")"),"")</f>
        <v/>
      </c>
      <c r="X148" s="104" t="str">
        <f>IFERROR(__xludf.DUMMYFUNCTION(" IF (ROW()=MAX(FILTER(ROW($A148:$A1134), $A148:$A1134&lt;&gt;"""")),I148,"""")"),"")</f>
        <v/>
      </c>
      <c r="Y148" s="104" t="str">
        <f>IFERROR(__xludf.DUMMYFUNCTION(" IF (ROW()=MAX(FILTER(ROW($A148:$A1134), $A148:$A1134&lt;&gt;"""")),J148,"""")"),"")</f>
        <v/>
      </c>
      <c r="Z148" s="104" t="str">
        <f>IFERROR(__xludf.DUMMYFUNCTION(" IF (ROW()=MAX(FILTER(ROW($A148:$A1134), $A148:$A1134&lt;&gt;"""")),K148,"""")"),"")</f>
        <v/>
      </c>
      <c r="AA148" s="104" t="str">
        <f>IFERROR(__xludf.DUMMYFUNCTION(" IF (ROW()=MAX(FILTER(ROW($A148:$A1134), $A148:$A1134&lt;&gt;"""")),L148,"""")"),"")</f>
        <v/>
      </c>
      <c r="AB148" s="104" t="str">
        <f>IFERROR(__xludf.DUMMYFUNCTION(" IF (ROW()=MAX(FILTER(ROW($A148:$A1134), $A148:$A1134&lt;&gt;"""")),M148,"""")"),"")</f>
        <v/>
      </c>
      <c r="AC148" s="105" t="str">
        <f>IFERROR(__xludf.DUMMYFUNCTION(" IF (ROW()=MAX(FILTER(ROW($A148:$A1134), $A148:$A1134&lt;&gt;"""")),R148,"""")"),"")</f>
        <v/>
      </c>
    </row>
    <row r="149">
      <c r="A149" s="106">
        <f t="array" ref="A149">INDEX(TECHNICALS!A:A, ROW())</f>
        <v>45786.87525</v>
      </c>
      <c r="B149" s="107">
        <f>IF(COUNTA(OFFSET(TECHNICALS!AD149,-4,0,5,1))&lt;5, "", AVERAGE(OFFSET(TECHNICALS!AD149,-4,0,5,1)))</f>
        <v>63.6465767</v>
      </c>
      <c r="C149" s="108">
        <f>IF(COUNTA(OFFSET(TECHNICALS!S149,-4,0,5,1))&lt;5, "", AVERAGE(OFFSET(TECHNICALS!S149,-4,0,5,1)))</f>
        <v>9.253594211</v>
      </c>
      <c r="D149" s="109">
        <f>IF(COUNTA(OFFSET(TECHNICALS!AE149,-4,0,5,1))&lt;5, "", AVERAGE(OFFSET(TECHNICALS!AE149,-4,0,5,1)))</f>
        <v>92.34235862</v>
      </c>
      <c r="E149" s="109">
        <f>IF(COUNTA(OFFSET(TECHNICALS!W149,-4,0,5,1))&lt;5, "", AVERAGE(OFFSET(TECHNICALS!W149,-4,0,5,1)))</f>
        <v>329.64</v>
      </c>
      <c r="F149" s="110">
        <f>IF(OR(TECHNICALS!M149=0, ISBLANK(TECHNICALS!M149)), "", TECHNICALS!B149 / TECHNICALS!M149)</f>
        <v>0.9951698113</v>
      </c>
      <c r="G149" s="111">
        <f>IF(COUNTA(OFFSET(TECHNICALS!AI149,-4,0,5,1))&lt;5, "", AVERAGE(OFFSET(TECHNICALS!AI149,-4,0,5,1)))</f>
        <v>0.2655604813</v>
      </c>
      <c r="H149" s="110">
        <f t="shared" ref="H149:M149" si="154">IF(OR(ISERROR(B149),B149=""), "", IF(ABS((B149-AVERAGE(B:B))/STDEV(B:B))&gt;10, AVERAGE(H$2:H149), (B149-AVERAGE(B:B))/STDEV(B:B)))</f>
        <v>0.7471286612</v>
      </c>
      <c r="I149" s="110">
        <f t="shared" si="154"/>
        <v>-0.3707841064</v>
      </c>
      <c r="J149" s="110">
        <f t="shared" si="154"/>
        <v>1.226447939</v>
      </c>
      <c r="K149" s="110">
        <f t="shared" si="154"/>
        <v>0.2066218063</v>
      </c>
      <c r="L149" s="110">
        <f t="shared" si="154"/>
        <v>-0.4118656229</v>
      </c>
      <c r="M149" s="110">
        <f t="shared" si="154"/>
        <v>-0.06248629472</v>
      </c>
      <c r="N149" s="112">
        <f t="shared" si="3"/>
        <v>-1.328101178</v>
      </c>
      <c r="O149" s="113">
        <f t="shared" si="25"/>
        <v>0.2</v>
      </c>
      <c r="P149" s="114">
        <v>0.1</v>
      </c>
      <c r="Q149" s="115">
        <f t="shared" si="26"/>
        <v>-1.128101178</v>
      </c>
      <c r="R149" s="113" t="str">
        <f t="shared" si="6"/>
        <v>MONITOR</v>
      </c>
      <c r="S149" s="114">
        <v>1.1</v>
      </c>
      <c r="T149" s="116" t="s">
        <v>230</v>
      </c>
      <c r="U149" s="117" t="str">
        <f>IFERROR(__xludf.DUMMYFUNCTION(" IF (ROW()=MAX(FILTER(ROW(A149:A1134), A149:A1134&lt;&gt;"""")),Q149,"""")"),"")</f>
        <v/>
      </c>
      <c r="V149" s="117" t="str">
        <f>IFERROR(__xludf.DUMMYFUNCTION(" IF (ROW()=MAX(FILTER(ROW($A149:$A1134), $A149:$A1134&lt;&gt;"""")),S149,"""")"),"")</f>
        <v/>
      </c>
      <c r="W149" s="117" t="str">
        <f>IFERROR(__xludf.DUMMYFUNCTION(" IF (ROW()=MAX(FILTER(ROW($A149:$A1134), $A149:$A1134&lt;&gt;"""")),H149,"""")"),"")</f>
        <v/>
      </c>
      <c r="X149" s="117" t="str">
        <f>IFERROR(__xludf.DUMMYFUNCTION(" IF (ROW()=MAX(FILTER(ROW($A149:$A1134), $A149:$A1134&lt;&gt;"""")),I149,"""")"),"")</f>
        <v/>
      </c>
      <c r="Y149" s="117" t="str">
        <f>IFERROR(__xludf.DUMMYFUNCTION(" IF (ROW()=MAX(FILTER(ROW($A149:$A1134), $A149:$A1134&lt;&gt;"""")),J149,"""")"),"")</f>
        <v/>
      </c>
      <c r="Z149" s="117" t="str">
        <f>IFERROR(__xludf.DUMMYFUNCTION(" IF (ROW()=MAX(FILTER(ROW($A149:$A1134), $A149:$A1134&lt;&gt;"""")),K149,"""")"),"")</f>
        <v/>
      </c>
      <c r="AA149" s="117" t="str">
        <f>IFERROR(__xludf.DUMMYFUNCTION(" IF (ROW()=MAX(FILTER(ROW($A149:$A1134), $A149:$A1134&lt;&gt;"""")),L149,"""")"),"")</f>
        <v/>
      </c>
      <c r="AB149" s="117" t="str">
        <f>IFERROR(__xludf.DUMMYFUNCTION(" IF (ROW()=MAX(FILTER(ROW($A149:$A1134), $A149:$A1134&lt;&gt;"""")),M149,"""")"),"")</f>
        <v/>
      </c>
      <c r="AC149" s="118" t="str">
        <f>IFERROR(__xludf.DUMMYFUNCTION(" IF (ROW()=MAX(FILTER(ROW($A149:$A1134), $A149:$A1134&lt;&gt;"""")),R149,"""")"),"")</f>
        <v/>
      </c>
    </row>
    <row r="150">
      <c r="A150" s="94">
        <f t="array" ref="A150">INDEX(TECHNICALS!A:A, ROW())</f>
        <v>45789.86124</v>
      </c>
      <c r="B150" s="54">
        <f>IF(COUNTA(OFFSET(TECHNICALS!AD150,-4,0,5,1))&lt;5, "", AVERAGE(OFFSET(TECHNICALS!AD150,-4,0,5,1)))</f>
        <v>67.08580582</v>
      </c>
      <c r="C150" s="95">
        <f>IF(COUNTA(OFFSET(TECHNICALS!S150,-4,0,5,1))&lt;5, "", AVERAGE(OFFSET(TECHNICALS!S150,-4,0,5,1)))</f>
        <v>26.99829223</v>
      </c>
      <c r="D150" s="96">
        <f>IF(COUNTA(OFFSET(TECHNICALS!AE150,-4,0,5,1))&lt;5, "", AVERAGE(OFFSET(TECHNICALS!AE150,-4,0,5,1)))</f>
        <v>93.08537756</v>
      </c>
      <c r="E150" s="96">
        <f>IF(COUNTA(OFFSET(TECHNICALS!W150,-4,0,5,1))&lt;5, "", AVERAGE(OFFSET(TECHNICALS!W150,-4,0,5,1)))</f>
        <v>352.1066667</v>
      </c>
      <c r="F150" s="97">
        <f>IF(OR(TECHNICALS!M150=0, ISBLANK(TECHNICALS!M150)), "", TECHNICALS!B150 / TECHNICALS!M150)</f>
        <v>1.006002522</v>
      </c>
      <c r="G150" s="98">
        <f>IF(COUNTA(OFFSET(TECHNICALS!AI150,-4,0,5,1))&lt;5, "", AVERAGE(OFFSET(TECHNICALS!AI150,-4,0,5,1)))</f>
        <v>0.1930709837</v>
      </c>
      <c r="H150" s="97">
        <f t="shared" ref="H150:M150" si="155">IF(OR(ISERROR(B150),B150=""), "", IF(ABS((B150-AVERAGE(B:B))/STDEV(B:B))&gt;10, AVERAGE(H$2:H150), (B150-AVERAGE(B:B))/STDEV(B:B)))</f>
        <v>0.9382254861</v>
      </c>
      <c r="I150" s="97">
        <f t="shared" si="155"/>
        <v>-0.334509568</v>
      </c>
      <c r="J150" s="97">
        <f t="shared" si="155"/>
        <v>1.24808529</v>
      </c>
      <c r="K150" s="97">
        <f t="shared" si="155"/>
        <v>0.4737004876</v>
      </c>
      <c r="L150" s="97">
        <f t="shared" si="155"/>
        <v>0.5606175404</v>
      </c>
      <c r="M150" s="97">
        <f t="shared" si="155"/>
        <v>-0.140804209</v>
      </c>
      <c r="N150" s="99">
        <f t="shared" si="3"/>
        <v>-2.272482006</v>
      </c>
      <c r="O150" s="100">
        <f t="shared" si="25"/>
        <v>-0.2</v>
      </c>
      <c r="P150" s="101">
        <v>0.1</v>
      </c>
      <c r="Q150" s="102">
        <f t="shared" si="26"/>
        <v>-2.272482006</v>
      </c>
      <c r="R150" s="100" t="str">
        <f t="shared" si="6"/>
        <v>HEDGE</v>
      </c>
      <c r="S150" s="101">
        <v>1.1</v>
      </c>
      <c r="T150" s="103" t="s">
        <v>231</v>
      </c>
      <c r="U150" s="104" t="str">
        <f>IFERROR(__xludf.DUMMYFUNCTION(" IF (ROW()=MAX(FILTER(ROW(A150:A1134), A150:A1134&lt;&gt;"""")),Q150,"""")"),"")</f>
        <v/>
      </c>
      <c r="V150" s="104" t="str">
        <f>IFERROR(__xludf.DUMMYFUNCTION(" IF (ROW()=MAX(FILTER(ROW($A150:$A1134), $A150:$A1134&lt;&gt;"""")),S150,"""")"),"")</f>
        <v/>
      </c>
      <c r="W150" s="104" t="str">
        <f>IFERROR(__xludf.DUMMYFUNCTION(" IF (ROW()=MAX(FILTER(ROW($A150:$A1134), $A150:$A1134&lt;&gt;"""")),H150,"""")"),"")</f>
        <v/>
      </c>
      <c r="X150" s="104" t="str">
        <f>IFERROR(__xludf.DUMMYFUNCTION(" IF (ROW()=MAX(FILTER(ROW($A150:$A1134), $A150:$A1134&lt;&gt;"""")),I150,"""")"),"")</f>
        <v/>
      </c>
      <c r="Y150" s="104" t="str">
        <f>IFERROR(__xludf.DUMMYFUNCTION(" IF (ROW()=MAX(FILTER(ROW($A150:$A1134), $A150:$A1134&lt;&gt;"""")),J150,"""")"),"")</f>
        <v/>
      </c>
      <c r="Z150" s="104" t="str">
        <f>IFERROR(__xludf.DUMMYFUNCTION(" IF (ROW()=MAX(FILTER(ROW($A150:$A1134), $A150:$A1134&lt;&gt;"""")),K150,"""")"),"")</f>
        <v/>
      </c>
      <c r="AA150" s="104" t="str">
        <f>IFERROR(__xludf.DUMMYFUNCTION(" IF (ROW()=MAX(FILTER(ROW($A150:$A1134), $A150:$A1134&lt;&gt;"""")),L150,"""")"),"")</f>
        <v/>
      </c>
      <c r="AB150" s="104" t="str">
        <f>IFERROR(__xludf.DUMMYFUNCTION(" IF (ROW()=MAX(FILTER(ROW($A150:$A1134), $A150:$A1134&lt;&gt;"""")),M150,"""")"),"")</f>
        <v/>
      </c>
      <c r="AC150" s="105" t="str">
        <f>IFERROR(__xludf.DUMMYFUNCTION(" IF (ROW()=MAX(FILTER(ROW($A150:$A1134), $A150:$A1134&lt;&gt;"""")),R150,"""")"),"")</f>
        <v/>
      </c>
    </row>
    <row r="151">
      <c r="A151" s="106">
        <f t="array" ref="A151">INDEX(TECHNICALS!A:A, ROW())</f>
        <v>45790.86536</v>
      </c>
      <c r="B151" s="107">
        <f>IF(COUNTA(OFFSET(TECHNICALS!AD151,-4,0,5,1))&lt;5, "", AVERAGE(OFFSET(TECHNICALS!AD151,-4,0,5,1)))</f>
        <v>69.73048443</v>
      </c>
      <c r="C151" s="108">
        <f>IF(COUNTA(OFFSET(TECHNICALS!S151,-4,0,5,1))&lt;5, "", AVERAGE(OFFSET(TECHNICALS!S151,-4,0,5,1)))</f>
        <v>50.4370352</v>
      </c>
      <c r="D151" s="109">
        <f>IF(COUNTA(OFFSET(TECHNICALS!AE151,-4,0,5,1))&lt;5, "", AVERAGE(OFFSET(TECHNICALS!AE151,-4,0,5,1)))</f>
        <v>99.41199423</v>
      </c>
      <c r="E151" s="109">
        <f>IF(COUNTA(OFFSET(TECHNICALS!W151,-4,0,5,1))&lt;5, "", AVERAGE(OFFSET(TECHNICALS!W151,-4,0,5,1)))</f>
        <v>359.0933333</v>
      </c>
      <c r="F151" s="110">
        <f>IF(OR(TECHNICALS!M151=0, ISBLANK(TECHNICALS!M151)), "", TECHNICALS!B151 / TECHNICALS!M151)</f>
        <v>1.013864321</v>
      </c>
      <c r="G151" s="111">
        <f>IF(COUNTA(OFFSET(TECHNICALS!AI151,-4,0,5,1))&lt;5, "", AVERAGE(OFFSET(TECHNICALS!AI151,-4,0,5,1)))</f>
        <v>0.2156874009</v>
      </c>
      <c r="H151" s="110">
        <f t="shared" ref="H151:M151" si="156">IF(OR(ISERROR(B151),B151=""), "", IF(ABS((B151-AVERAGE(B:B))/STDEV(B:B))&gt;10, AVERAGE(H$2:H151), (B151-AVERAGE(B:B))/STDEV(B:B)))</f>
        <v>1.085174023</v>
      </c>
      <c r="I151" s="110">
        <f t="shared" si="156"/>
        <v>-0.2865949975</v>
      </c>
      <c r="J151" s="110">
        <f t="shared" si="156"/>
        <v>1.432321809</v>
      </c>
      <c r="K151" s="110">
        <f t="shared" si="156"/>
        <v>0.5567564098</v>
      </c>
      <c r="L151" s="110">
        <f t="shared" si="156"/>
        <v>1.266393515</v>
      </c>
      <c r="M151" s="110">
        <f t="shared" si="156"/>
        <v>-0.1163693504</v>
      </c>
      <c r="N151" s="112">
        <f t="shared" si="3"/>
        <v>-3.17938615</v>
      </c>
      <c r="O151" s="113">
        <f t="shared" si="25"/>
        <v>-0.2</v>
      </c>
      <c r="P151" s="114">
        <v>0.1</v>
      </c>
      <c r="Q151" s="115">
        <f t="shared" si="26"/>
        <v>-3.17938615</v>
      </c>
      <c r="R151" s="113" t="str">
        <f t="shared" si="6"/>
        <v>HEDGE</v>
      </c>
      <c r="S151" s="114">
        <v>1.1</v>
      </c>
      <c r="T151" s="116" t="s">
        <v>232</v>
      </c>
      <c r="U151" s="117" t="str">
        <f>IFERROR(__xludf.DUMMYFUNCTION(" IF (ROW()=MAX(FILTER(ROW(A151:A1134), A151:A1134&lt;&gt;"""")),Q151,"""")"),"")</f>
        <v/>
      </c>
      <c r="V151" s="117" t="str">
        <f>IFERROR(__xludf.DUMMYFUNCTION(" IF (ROW()=MAX(FILTER(ROW($A151:$A1134), $A151:$A1134&lt;&gt;"""")),S151,"""")"),"")</f>
        <v/>
      </c>
      <c r="W151" s="117" t="str">
        <f>IFERROR(__xludf.DUMMYFUNCTION(" IF (ROW()=MAX(FILTER(ROW($A151:$A1134), $A151:$A1134&lt;&gt;"""")),H151,"""")"),"")</f>
        <v/>
      </c>
      <c r="X151" s="117" t="str">
        <f>IFERROR(__xludf.DUMMYFUNCTION(" IF (ROW()=MAX(FILTER(ROW($A151:$A1134), $A151:$A1134&lt;&gt;"""")),I151,"""")"),"")</f>
        <v/>
      </c>
      <c r="Y151" s="117" t="str">
        <f>IFERROR(__xludf.DUMMYFUNCTION(" IF (ROW()=MAX(FILTER(ROW($A151:$A1134), $A151:$A1134&lt;&gt;"""")),J151,"""")"),"")</f>
        <v/>
      </c>
      <c r="Z151" s="117" t="str">
        <f>IFERROR(__xludf.DUMMYFUNCTION(" IF (ROW()=MAX(FILTER(ROW($A151:$A1134), $A151:$A1134&lt;&gt;"""")),K151,"""")"),"")</f>
        <v/>
      </c>
      <c r="AA151" s="117" t="str">
        <f>IFERROR(__xludf.DUMMYFUNCTION(" IF (ROW()=MAX(FILTER(ROW($A151:$A1134), $A151:$A1134&lt;&gt;"""")),L151,"""")"),"")</f>
        <v/>
      </c>
      <c r="AB151" s="117" t="str">
        <f>IFERROR(__xludf.DUMMYFUNCTION(" IF (ROW()=MAX(FILTER(ROW($A151:$A1134), $A151:$A1134&lt;&gt;"""")),M151,"""")"),"")</f>
        <v/>
      </c>
      <c r="AC151" s="118" t="str">
        <f>IFERROR(__xludf.DUMMYFUNCTION(" IF (ROW()=MAX(FILTER(ROW($A151:$A1134), $A151:$A1134&lt;&gt;"""")),R151,"""")"),"")</f>
        <v/>
      </c>
    </row>
    <row r="152">
      <c r="A152" s="94">
        <f t="array" ref="A152">INDEX(TECHNICALS!A:A, ROW())</f>
        <v>45791.99338</v>
      </c>
      <c r="B152" s="54">
        <f>IF(COUNTA(OFFSET(TECHNICALS!AD152,-4,0,5,1))&lt;5, "", AVERAGE(OFFSET(TECHNICALS!AD152,-4,0,5,1)))</f>
        <v>71.26548178</v>
      </c>
      <c r="C152" s="95">
        <f>IF(COUNTA(OFFSET(TECHNICALS!S152,-4,0,5,1))&lt;5, "", AVERAGE(OFFSET(TECHNICALS!S152,-4,0,5,1)))</f>
        <v>74.17693884</v>
      </c>
      <c r="D152" s="96">
        <f>IF(COUNTA(OFFSET(TECHNICALS!AE152,-4,0,5,1))&lt;5, "", AVERAGE(OFFSET(TECHNICALS!AE152,-4,0,5,1)))</f>
        <v>92.43691531</v>
      </c>
      <c r="E152" s="96">
        <f>IF(COUNTA(OFFSET(TECHNICALS!W152,-4,0,5,1))&lt;5, "", AVERAGE(OFFSET(TECHNICALS!W152,-4,0,5,1)))</f>
        <v>395.3333333</v>
      </c>
      <c r="F152" s="97">
        <f>IF(OR(TECHNICALS!M152=0, ISBLANK(TECHNICALS!M152)), "", TECHNICALS!B152 / TECHNICALS!M152)</f>
        <v>1.004352145</v>
      </c>
      <c r="G152" s="98">
        <f>IF(COUNTA(OFFSET(TECHNICALS!AI152,-4,0,5,1))&lt;5, "", AVERAGE(OFFSET(TECHNICALS!AI152,-4,0,5,1)))</f>
        <v>0.1968757646</v>
      </c>
      <c r="H152" s="97">
        <f t="shared" ref="H152:M152" si="157">IF(OR(ISERROR(B152),B152=""), "", IF(ABS((B152-AVERAGE(B:B))/STDEV(B:B))&gt;10, AVERAGE(H$2:H152), (B152-AVERAGE(B:B))/STDEV(B:B)))</f>
        <v>1.170464392</v>
      </c>
      <c r="I152" s="97">
        <f t="shared" si="157"/>
        <v>-0.2380647804</v>
      </c>
      <c r="J152" s="97">
        <f t="shared" si="157"/>
        <v>1.229201511</v>
      </c>
      <c r="K152" s="97">
        <f t="shared" si="157"/>
        <v>0.9875693806</v>
      </c>
      <c r="L152" s="97">
        <f t="shared" si="157"/>
        <v>0.4124585399</v>
      </c>
      <c r="M152" s="97">
        <f t="shared" si="157"/>
        <v>-0.1366935101</v>
      </c>
      <c r="N152" s="99">
        <f t="shared" si="3"/>
        <v>-2.323960374</v>
      </c>
      <c r="O152" s="100">
        <f t="shared" si="25"/>
        <v>0.2</v>
      </c>
      <c r="P152" s="101">
        <v>0.1</v>
      </c>
      <c r="Q152" s="102">
        <f t="shared" si="26"/>
        <v>-2.123960374</v>
      </c>
      <c r="R152" s="100" t="str">
        <f t="shared" si="6"/>
        <v>HEDGE</v>
      </c>
      <c r="S152" s="101">
        <v>1.1</v>
      </c>
      <c r="T152" s="103" t="s">
        <v>233</v>
      </c>
      <c r="U152" s="104" t="str">
        <f>IFERROR(__xludf.DUMMYFUNCTION(" IF (ROW()=MAX(FILTER(ROW(A152:A1134), A152:A1134&lt;&gt;"""")),Q152,"""")"),"")</f>
        <v/>
      </c>
      <c r="V152" s="104" t="str">
        <f>IFERROR(__xludf.DUMMYFUNCTION(" IF (ROW()=MAX(FILTER(ROW($A152:$A1134), $A152:$A1134&lt;&gt;"""")),S152,"""")"),"")</f>
        <v/>
      </c>
      <c r="W152" s="104" t="str">
        <f>IFERROR(__xludf.DUMMYFUNCTION(" IF (ROW()=MAX(FILTER(ROW($A152:$A1134), $A152:$A1134&lt;&gt;"""")),H152,"""")"),"")</f>
        <v/>
      </c>
      <c r="X152" s="104" t="str">
        <f>IFERROR(__xludf.DUMMYFUNCTION(" IF (ROW()=MAX(FILTER(ROW($A152:$A1134), $A152:$A1134&lt;&gt;"""")),I152,"""")"),"")</f>
        <v/>
      </c>
      <c r="Y152" s="104" t="str">
        <f>IFERROR(__xludf.DUMMYFUNCTION(" IF (ROW()=MAX(FILTER(ROW($A152:$A1134), $A152:$A1134&lt;&gt;"""")),J152,"""")"),"")</f>
        <v/>
      </c>
      <c r="Z152" s="104" t="str">
        <f>IFERROR(__xludf.DUMMYFUNCTION(" IF (ROW()=MAX(FILTER(ROW($A152:$A1134), $A152:$A1134&lt;&gt;"""")),K152,"""")"),"")</f>
        <v/>
      </c>
      <c r="AA152" s="104" t="str">
        <f>IFERROR(__xludf.DUMMYFUNCTION(" IF (ROW()=MAX(FILTER(ROW($A152:$A1134), $A152:$A1134&lt;&gt;"""")),L152,"""")"),"")</f>
        <v/>
      </c>
      <c r="AB152" s="104" t="str">
        <f>IFERROR(__xludf.DUMMYFUNCTION(" IF (ROW()=MAX(FILTER(ROW($A152:$A1134), $A152:$A1134&lt;&gt;"""")),M152,"""")"),"")</f>
        <v/>
      </c>
      <c r="AC152" s="105" t="str">
        <f>IFERROR(__xludf.DUMMYFUNCTION(" IF (ROW()=MAX(FILTER(ROW($A152:$A1134), $A152:$A1134&lt;&gt;"""")),R152,"""")"),"")</f>
        <v/>
      </c>
    </row>
    <row r="153">
      <c r="A153" s="106">
        <f t="array" ref="A153">INDEX(TECHNICALS!A:A, ROW())</f>
        <v>45792.87937</v>
      </c>
      <c r="B153" s="107">
        <f>IF(COUNTA(OFFSET(TECHNICALS!AD153,-4,0,5,1))&lt;5, "", AVERAGE(OFFSET(TECHNICALS!AD153,-4,0,5,1)))</f>
        <v>72.85912057</v>
      </c>
      <c r="C153" s="108">
        <f>IF(COUNTA(OFFSET(TECHNICALS!S153,-4,0,5,1))&lt;5, "", AVERAGE(OFFSET(TECHNICALS!S153,-4,0,5,1)))</f>
        <v>104.1363854</v>
      </c>
      <c r="D153" s="109">
        <f>IF(COUNTA(OFFSET(TECHNICALS!AE153,-4,0,5,1))&lt;5, "", AVERAGE(OFFSET(TECHNICALS!AE153,-4,0,5,1)))</f>
        <v>97.9081509</v>
      </c>
      <c r="E153" s="109">
        <f>IF(COUNTA(OFFSET(TECHNICALS!W153,-4,0,5,1))&lt;5, "", AVERAGE(OFFSET(TECHNICALS!W153,-4,0,5,1)))</f>
        <v>363.8</v>
      </c>
      <c r="F153" s="110">
        <f>IF(OR(TECHNICALS!M153=0, ISBLANK(TECHNICALS!M153)), "", TECHNICALS!B153 / TECHNICALS!M153)</f>
        <v>1.015633647</v>
      </c>
      <c r="G153" s="111">
        <f>IF(COUNTA(OFFSET(TECHNICALS!AI153,-4,0,5,1))&lt;5, "", AVERAGE(OFFSET(TECHNICALS!AI153,-4,0,5,1)))</f>
        <v>0.1722799758</v>
      </c>
      <c r="H153" s="110">
        <f t="shared" ref="H153:M153" si="158">IF(OR(ISERROR(B153),B153=""), "", IF(ABS((B153-AVERAGE(B:B))/STDEV(B:B))&gt;10, AVERAGE(H$2:H153), (B153-AVERAGE(B:B))/STDEV(B:B)))</f>
        <v>1.259013104</v>
      </c>
      <c r="I153" s="110">
        <f t="shared" si="158"/>
        <v>-0.1768202838</v>
      </c>
      <c r="J153" s="110">
        <f t="shared" si="158"/>
        <v>1.388528598</v>
      </c>
      <c r="K153" s="110">
        <f t="shared" si="158"/>
        <v>0.6127082048</v>
      </c>
      <c r="L153" s="110">
        <f t="shared" si="158"/>
        <v>1.425230931</v>
      </c>
      <c r="M153" s="110">
        <f t="shared" si="158"/>
        <v>-0.1632668888</v>
      </c>
      <c r="N153" s="112">
        <f t="shared" si="3"/>
        <v>-3.324143949</v>
      </c>
      <c r="O153" s="113">
        <f t="shared" si="25"/>
        <v>-0.2</v>
      </c>
      <c r="P153" s="114">
        <v>0.0</v>
      </c>
      <c r="Q153" s="115">
        <f t="shared" si="26"/>
        <v>-3.424143949</v>
      </c>
      <c r="R153" s="113" t="str">
        <f t="shared" si="6"/>
        <v>HEDGE</v>
      </c>
      <c r="S153" s="114">
        <v>1.0</v>
      </c>
      <c r="T153" s="116" t="s">
        <v>234</v>
      </c>
      <c r="U153" s="117" t="str">
        <f>IFERROR(__xludf.DUMMYFUNCTION(" IF (ROW()=MAX(FILTER(ROW(A153:A1134), A153:A1134&lt;&gt;"""")),Q153,"""")"),"")</f>
        <v/>
      </c>
      <c r="V153" s="117" t="str">
        <f>IFERROR(__xludf.DUMMYFUNCTION(" IF (ROW()=MAX(FILTER(ROW($A153:$A1134), $A153:$A1134&lt;&gt;"""")),S153,"""")"),"")</f>
        <v/>
      </c>
      <c r="W153" s="117" t="str">
        <f>IFERROR(__xludf.DUMMYFUNCTION(" IF (ROW()=MAX(FILTER(ROW($A153:$A1134), $A153:$A1134&lt;&gt;"""")),H153,"""")"),"")</f>
        <v/>
      </c>
      <c r="X153" s="117" t="str">
        <f>IFERROR(__xludf.DUMMYFUNCTION(" IF (ROW()=MAX(FILTER(ROW($A153:$A1134), $A153:$A1134&lt;&gt;"""")),I153,"""")"),"")</f>
        <v/>
      </c>
      <c r="Y153" s="117" t="str">
        <f>IFERROR(__xludf.DUMMYFUNCTION(" IF (ROW()=MAX(FILTER(ROW($A153:$A1134), $A153:$A1134&lt;&gt;"""")),J153,"""")"),"")</f>
        <v/>
      </c>
      <c r="Z153" s="117" t="str">
        <f>IFERROR(__xludf.DUMMYFUNCTION(" IF (ROW()=MAX(FILTER(ROW($A153:$A1134), $A153:$A1134&lt;&gt;"""")),K153,"""")"),"")</f>
        <v/>
      </c>
      <c r="AA153" s="117" t="str">
        <f>IFERROR(__xludf.DUMMYFUNCTION(" IF (ROW()=MAX(FILTER(ROW($A153:$A1134), $A153:$A1134&lt;&gt;"""")),L153,"""")"),"")</f>
        <v/>
      </c>
      <c r="AB153" s="117" t="str">
        <f>IFERROR(__xludf.DUMMYFUNCTION(" IF (ROW()=MAX(FILTER(ROW($A153:$A1134), $A153:$A1134&lt;&gt;"""")),M153,"""")"),"")</f>
        <v/>
      </c>
      <c r="AC153" s="118" t="str">
        <f>IFERROR(__xludf.DUMMYFUNCTION(" IF (ROW()=MAX(FILTER(ROW($A153:$A1134), $A153:$A1134&lt;&gt;"""")),R153,"""")"),"")</f>
        <v/>
      </c>
    </row>
    <row r="154">
      <c r="A154" s="94">
        <f t="array" ref="A154">INDEX(TECHNICALS!A:A, ROW())</f>
        <v>45793.94108</v>
      </c>
      <c r="B154" s="54">
        <f>IF(COUNTA(OFFSET(TECHNICALS!AD154,-4,0,5,1))&lt;5, "", AVERAGE(OFFSET(TECHNICALS!AD154,-4,0,5,1)))</f>
        <v>75.51524316</v>
      </c>
      <c r="C154" s="95">
        <f>IF(COUNTA(OFFSET(TECHNICALS!S154,-4,0,5,1))&lt;5, "", AVERAGE(OFFSET(TECHNICALS!S154,-4,0,5,1)))</f>
        <v>144.4985001</v>
      </c>
      <c r="D154" s="96">
        <f>IF(COUNTA(OFFSET(TECHNICALS!AE154,-4,0,5,1))&lt;5, "", AVERAGE(OFFSET(TECHNICALS!AE154,-4,0,5,1)))</f>
        <v>107.2736381</v>
      </c>
      <c r="E154" s="96">
        <f>IF(COUNTA(OFFSET(TECHNICALS!W154,-4,0,5,1))&lt;5, "", AVERAGE(OFFSET(TECHNICALS!W154,-4,0,5,1)))</f>
        <v>361.4666667</v>
      </c>
      <c r="F154" s="97">
        <f>IF(OR(TECHNICALS!M154=0, ISBLANK(TECHNICALS!M154)), "", TECHNICALS!B154 / TECHNICALS!M154)</f>
        <v>1.013334499</v>
      </c>
      <c r="G154" s="98">
        <f>IF(COUNTA(OFFSET(TECHNICALS!AI154,-4,0,5,1))&lt;5, "", AVERAGE(OFFSET(TECHNICALS!AI154,-4,0,5,1)))</f>
        <v>0.1876774992</v>
      </c>
      <c r="H154" s="97">
        <f t="shared" ref="H154:M154" si="159">IF(OR(ISERROR(B154),B154=""), "", IF(ABS((B154-AVERAGE(B:B))/STDEV(B:B))&gt;10, AVERAGE(H$2:H154), (B154-AVERAGE(B:B))/STDEV(B:B)))</f>
        <v>1.406597513</v>
      </c>
      <c r="I154" s="97">
        <f t="shared" si="159"/>
        <v>-0.09431016829</v>
      </c>
      <c r="J154" s="97">
        <f t="shared" si="159"/>
        <v>1.661259642</v>
      </c>
      <c r="K154" s="97">
        <f t="shared" si="159"/>
        <v>0.5849700628</v>
      </c>
      <c r="L154" s="97">
        <f t="shared" si="159"/>
        <v>1.218829919</v>
      </c>
      <c r="M154" s="97">
        <f t="shared" si="159"/>
        <v>-0.1466313491</v>
      </c>
      <c r="N154" s="99">
        <f t="shared" si="3"/>
        <v>-3.553024141</v>
      </c>
      <c r="O154" s="100">
        <f t="shared" si="25"/>
        <v>-0.2</v>
      </c>
      <c r="P154" s="101">
        <v>0.1</v>
      </c>
      <c r="Q154" s="102">
        <f t="shared" si="26"/>
        <v>-3.553024141</v>
      </c>
      <c r="R154" s="100" t="str">
        <f t="shared" si="6"/>
        <v>HEDGE</v>
      </c>
      <c r="S154" s="101">
        <v>1.1</v>
      </c>
      <c r="T154" s="103" t="s">
        <v>235</v>
      </c>
      <c r="U154" s="104" t="str">
        <f>IFERROR(__xludf.DUMMYFUNCTION(" IF (ROW()=MAX(FILTER(ROW(A154:A1134), A154:A1134&lt;&gt;"""")),Q154,"""")"),"")</f>
        <v/>
      </c>
      <c r="V154" s="104" t="str">
        <f>IFERROR(__xludf.DUMMYFUNCTION(" IF (ROW()=MAX(FILTER(ROW($A154:$A1134), $A154:$A1134&lt;&gt;"""")),S154,"""")"),"")</f>
        <v/>
      </c>
      <c r="W154" s="104" t="str">
        <f>IFERROR(__xludf.DUMMYFUNCTION(" IF (ROW()=MAX(FILTER(ROW($A154:$A1134), $A154:$A1134&lt;&gt;"""")),H154,"""")"),"")</f>
        <v/>
      </c>
      <c r="X154" s="104" t="str">
        <f>IFERROR(__xludf.DUMMYFUNCTION(" IF (ROW()=MAX(FILTER(ROW($A154:$A1134), $A154:$A1134&lt;&gt;"""")),I154,"""")"),"")</f>
        <v/>
      </c>
      <c r="Y154" s="104" t="str">
        <f>IFERROR(__xludf.DUMMYFUNCTION(" IF (ROW()=MAX(FILTER(ROW($A154:$A1134), $A154:$A1134&lt;&gt;"""")),J154,"""")"),"")</f>
        <v/>
      </c>
      <c r="Z154" s="104" t="str">
        <f>IFERROR(__xludf.DUMMYFUNCTION(" IF (ROW()=MAX(FILTER(ROW($A154:$A1134), $A154:$A1134&lt;&gt;"""")),K154,"""")"),"")</f>
        <v/>
      </c>
      <c r="AA154" s="104" t="str">
        <f>IFERROR(__xludf.DUMMYFUNCTION(" IF (ROW()=MAX(FILTER(ROW($A154:$A1134), $A154:$A1134&lt;&gt;"""")),L154,"""")"),"")</f>
        <v/>
      </c>
      <c r="AB154" s="104" t="str">
        <f>IFERROR(__xludf.DUMMYFUNCTION(" IF (ROW()=MAX(FILTER(ROW($A154:$A1134), $A154:$A1134&lt;&gt;"""")),M154,"""")"),"")</f>
        <v/>
      </c>
      <c r="AC154" s="105" t="str">
        <f>IFERROR(__xludf.DUMMYFUNCTION(" IF (ROW()=MAX(FILTER(ROW($A154:$A1134), $A154:$A1134&lt;&gt;"""")),R154,"""")"),"")</f>
        <v/>
      </c>
    </row>
    <row r="155">
      <c r="A155" s="106">
        <f t="array" ref="A155">INDEX(TECHNICALS!A:A, ROW())</f>
        <v>45796.87366</v>
      </c>
      <c r="B155" s="107">
        <f>IF(COUNTA(OFFSET(TECHNICALS!AD155,-4,0,5,1))&lt;5, "", AVERAGE(OFFSET(TECHNICALS!AD155,-4,0,5,1)))</f>
        <v>77.4982033</v>
      </c>
      <c r="C155" s="108">
        <f>IF(COUNTA(OFFSET(TECHNICALS!S155,-4,0,5,1))&lt;5, "", AVERAGE(OFFSET(TECHNICALS!S155,-4,0,5,1)))</f>
        <v>190.4927666</v>
      </c>
      <c r="D155" s="109">
        <f>IF(COUNTA(OFFSET(TECHNICALS!AE155,-4,0,5,1))&lt;5, "", AVERAGE(OFFSET(TECHNICALS!AE155,-4,0,5,1)))</f>
        <v>108.1003474</v>
      </c>
      <c r="E155" s="109">
        <f>IF(COUNTA(OFFSET(TECHNICALS!W155,-4,0,5,1))&lt;5, "", AVERAGE(OFFSET(TECHNICALS!W155,-4,0,5,1)))</f>
        <v>402.7866667</v>
      </c>
      <c r="F155" s="110">
        <f>IF(OR(TECHNICALS!M155=0, ISBLANK(TECHNICALS!M155)), "", TECHNICALS!B155 / TECHNICALS!M155)</f>
        <v>1.016021953</v>
      </c>
      <c r="G155" s="111">
        <f>IF(COUNTA(OFFSET(TECHNICALS!AI155,-4,0,5,1))&lt;5, "", AVERAGE(OFFSET(TECHNICALS!AI155,-4,0,5,1)))</f>
        <v>0.2078933455</v>
      </c>
      <c r="H155" s="110">
        <f t="shared" ref="H155:M155" si="160">IF(OR(ISERROR(B155),B155=""), "", IF(ABS((B155-AVERAGE(B:B))/STDEV(B:B))&gt;10, AVERAGE(H$2:H155), (B155-AVERAGE(B:B))/STDEV(B:B)))</f>
        <v>1.516778421</v>
      </c>
      <c r="I155" s="110">
        <f t="shared" si="160"/>
        <v>-0.0002865456628</v>
      </c>
      <c r="J155" s="110">
        <f t="shared" si="160"/>
        <v>1.685334126</v>
      </c>
      <c r="K155" s="110">
        <f t="shared" si="160"/>
        <v>1.076172931</v>
      </c>
      <c r="L155" s="110">
        <f t="shared" si="160"/>
        <v>1.460090244</v>
      </c>
      <c r="M155" s="110">
        <f t="shared" si="160"/>
        <v>-0.1247900759</v>
      </c>
      <c r="N155" s="112">
        <f t="shared" si="3"/>
        <v>-3.88514513</v>
      </c>
      <c r="O155" s="113">
        <f t="shared" si="25"/>
        <v>-0.2</v>
      </c>
      <c r="P155" s="114">
        <v>0.1</v>
      </c>
      <c r="Q155" s="115">
        <f t="shared" si="26"/>
        <v>-3.88514513</v>
      </c>
      <c r="R155" s="113" t="str">
        <f t="shared" si="6"/>
        <v>HEDGE</v>
      </c>
      <c r="S155" s="114">
        <v>1.2</v>
      </c>
      <c r="T155" s="116" t="s">
        <v>236</v>
      </c>
      <c r="U155" s="117" t="str">
        <f>IFERROR(__xludf.DUMMYFUNCTION(" IF (ROW()=MAX(FILTER(ROW(A155:A1134), A155:A1134&lt;&gt;"""")),Q155,"""")"),"")</f>
        <v/>
      </c>
      <c r="V155" s="117" t="str">
        <f>IFERROR(__xludf.DUMMYFUNCTION(" IF (ROW()=MAX(FILTER(ROW($A155:$A1134), $A155:$A1134&lt;&gt;"""")),S155,"""")"),"")</f>
        <v/>
      </c>
      <c r="W155" s="117" t="str">
        <f>IFERROR(__xludf.DUMMYFUNCTION(" IF (ROW()=MAX(FILTER(ROW($A155:$A1134), $A155:$A1134&lt;&gt;"""")),H155,"""")"),"")</f>
        <v/>
      </c>
      <c r="X155" s="117" t="str">
        <f>IFERROR(__xludf.DUMMYFUNCTION(" IF (ROW()=MAX(FILTER(ROW($A155:$A1134), $A155:$A1134&lt;&gt;"""")),I155,"""")"),"")</f>
        <v/>
      </c>
      <c r="Y155" s="117" t="str">
        <f>IFERROR(__xludf.DUMMYFUNCTION(" IF (ROW()=MAX(FILTER(ROW($A155:$A1134), $A155:$A1134&lt;&gt;"""")),J155,"""")"),"")</f>
        <v/>
      </c>
      <c r="Z155" s="117" t="str">
        <f>IFERROR(__xludf.DUMMYFUNCTION(" IF (ROW()=MAX(FILTER(ROW($A155:$A1134), $A155:$A1134&lt;&gt;"""")),K155,"""")"),"")</f>
        <v/>
      </c>
      <c r="AA155" s="117" t="str">
        <f>IFERROR(__xludf.DUMMYFUNCTION(" IF (ROW()=MAX(FILTER(ROW($A155:$A1134), $A155:$A1134&lt;&gt;"""")),L155,"""")"),"")</f>
        <v/>
      </c>
      <c r="AB155" s="117" t="str">
        <f>IFERROR(__xludf.DUMMYFUNCTION(" IF (ROW()=MAX(FILTER(ROW($A155:$A1134), $A155:$A1134&lt;&gt;"""")),M155,"""")"),"")</f>
        <v/>
      </c>
      <c r="AC155" s="118" t="str">
        <f>IFERROR(__xludf.DUMMYFUNCTION(" IF (ROW()=MAX(FILTER(ROW($A155:$A1134), $A155:$A1134&lt;&gt;"""")),R155,"""")"),"")</f>
        <v/>
      </c>
    </row>
    <row r="156">
      <c r="A156" s="94">
        <f t="array" ref="A156">INDEX(TECHNICALS!A:A, ROW())</f>
        <v>45797.91043</v>
      </c>
      <c r="B156" s="54">
        <f>IF(COUNTA(OFFSET(TECHNICALS!AD156,-4,0,5,1))&lt;5, "", AVERAGE(OFFSET(TECHNICALS!AD156,-4,0,5,1)))</f>
        <v>78.71511929</v>
      </c>
      <c r="C156" s="95">
        <f>IF(COUNTA(OFFSET(TECHNICALS!S156,-4,0,5,1))&lt;5, "", AVERAGE(OFFSET(TECHNICALS!S156,-4,0,5,1)))</f>
        <v>233.4672744</v>
      </c>
      <c r="D156" s="96">
        <f>IF(COUNTA(OFFSET(TECHNICALS!AE156,-4,0,5,1))&lt;5, "", AVERAGE(OFFSET(TECHNICALS!AE156,-4,0,5,1)))</f>
        <v>100.7349576</v>
      </c>
      <c r="E156" s="96">
        <f>IF(COUNTA(OFFSET(TECHNICALS!W156,-4,0,5,1))&lt;5, "", AVERAGE(OFFSET(TECHNICALS!W156,-4,0,5,1)))</f>
        <v>432.7466667</v>
      </c>
      <c r="F156" s="97">
        <f>IF(OR(TECHNICALS!M156=0, ISBLANK(TECHNICALS!M156)), "", TECHNICALS!B156 / TECHNICALS!M156)</f>
        <v>0.9954397394</v>
      </c>
      <c r="G156" s="98">
        <f>IF(COUNTA(OFFSET(TECHNICALS!AI156,-4,0,5,1))&lt;5, "", AVERAGE(OFFSET(TECHNICALS!AI156,-4,0,5,1)))</f>
        <v>0.1844603822</v>
      </c>
      <c r="H156" s="97">
        <f t="shared" ref="H156:M156" si="161">IF(OR(ISERROR(B156),B156=""), "", IF(ABS((B156-AVERAGE(B:B))/STDEV(B:B))&gt;10, AVERAGE(H$2:H156), (B156-AVERAGE(B:B))/STDEV(B:B)))</f>
        <v>1.584394963</v>
      </c>
      <c r="I156" s="97">
        <f t="shared" si="161"/>
        <v>0.08756394542</v>
      </c>
      <c r="J156" s="97">
        <f t="shared" si="161"/>
        <v>1.470847642</v>
      </c>
      <c r="K156" s="97">
        <f t="shared" si="161"/>
        <v>1.432330674</v>
      </c>
      <c r="L156" s="97">
        <f t="shared" si="161"/>
        <v>-0.3876334126</v>
      </c>
      <c r="M156" s="97">
        <f t="shared" si="161"/>
        <v>-0.1501071339</v>
      </c>
      <c r="N156" s="99">
        <f t="shared" si="3"/>
        <v>-2.157590218</v>
      </c>
      <c r="O156" s="100">
        <f t="shared" si="25"/>
        <v>0.2</v>
      </c>
      <c r="P156" s="101">
        <v>0.1</v>
      </c>
      <c r="Q156" s="102">
        <f t="shared" si="26"/>
        <v>-1.957590218</v>
      </c>
      <c r="R156" s="100" t="str">
        <f t="shared" si="6"/>
        <v>MONITOR</v>
      </c>
      <c r="S156" s="101">
        <v>1.1</v>
      </c>
      <c r="T156" s="103" t="s">
        <v>237</v>
      </c>
      <c r="U156" s="104" t="str">
        <f>IFERROR(__xludf.DUMMYFUNCTION(" IF (ROW()=MAX(FILTER(ROW(A156:A1134), A156:A1134&lt;&gt;"""")),Q156,"""")"),"")</f>
        <v/>
      </c>
      <c r="V156" s="104" t="str">
        <f>IFERROR(__xludf.DUMMYFUNCTION(" IF (ROW()=MAX(FILTER(ROW($A156:$A1134), $A156:$A1134&lt;&gt;"""")),S156,"""")"),"")</f>
        <v/>
      </c>
      <c r="W156" s="104" t="str">
        <f>IFERROR(__xludf.DUMMYFUNCTION(" IF (ROW()=MAX(FILTER(ROW($A156:$A1134), $A156:$A1134&lt;&gt;"""")),H156,"""")"),"")</f>
        <v/>
      </c>
      <c r="X156" s="104" t="str">
        <f>IFERROR(__xludf.DUMMYFUNCTION(" IF (ROW()=MAX(FILTER(ROW($A156:$A1134), $A156:$A1134&lt;&gt;"""")),I156,"""")"),"")</f>
        <v/>
      </c>
      <c r="Y156" s="104" t="str">
        <f>IFERROR(__xludf.DUMMYFUNCTION(" IF (ROW()=MAX(FILTER(ROW($A156:$A1134), $A156:$A1134&lt;&gt;"""")),J156,"""")"),"")</f>
        <v/>
      </c>
      <c r="Z156" s="104" t="str">
        <f>IFERROR(__xludf.DUMMYFUNCTION(" IF (ROW()=MAX(FILTER(ROW($A156:$A1134), $A156:$A1134&lt;&gt;"""")),K156,"""")"),"")</f>
        <v/>
      </c>
      <c r="AA156" s="104" t="str">
        <f>IFERROR(__xludf.DUMMYFUNCTION(" IF (ROW()=MAX(FILTER(ROW($A156:$A1134), $A156:$A1134&lt;&gt;"""")),L156,"""")"),"")</f>
        <v/>
      </c>
      <c r="AB156" s="104" t="str">
        <f>IFERROR(__xludf.DUMMYFUNCTION(" IF (ROW()=MAX(FILTER(ROW($A156:$A1134), $A156:$A1134&lt;&gt;"""")),M156,"""")"),"")</f>
        <v/>
      </c>
      <c r="AC156" s="105" t="str">
        <f>IFERROR(__xludf.DUMMYFUNCTION(" IF (ROW()=MAX(FILTER(ROW($A156:$A1134), $A156:$A1134&lt;&gt;"""")),R156,"""")"),"")</f>
        <v/>
      </c>
    </row>
    <row r="157">
      <c r="A157" s="106">
        <f t="array" ref="A157">INDEX(TECHNICALS!A:A, ROW())</f>
        <v>45798.86392</v>
      </c>
      <c r="B157" s="107">
        <f>IF(COUNTA(OFFSET(TECHNICALS!AD157,-4,0,5,1))&lt;5, "", AVERAGE(OFFSET(TECHNICALS!AD157,-4,0,5,1)))</f>
        <v>80.23420565</v>
      </c>
      <c r="C157" s="108">
        <f>IF(COUNTA(OFFSET(TECHNICALS!S157,-4,0,5,1))&lt;5, "", AVERAGE(OFFSET(TECHNICALS!S157,-4,0,5,1)))</f>
        <v>270.4750252</v>
      </c>
      <c r="D157" s="109">
        <f>IF(COUNTA(OFFSET(TECHNICALS!AE157,-4,0,5,1))&lt;5, "", AVERAGE(OFFSET(TECHNICALS!AE157,-4,0,5,1)))</f>
        <v>98.21996912</v>
      </c>
      <c r="E157" s="109">
        <f>IF(COUNTA(OFFSET(TECHNICALS!W157,-4,0,5,1))&lt;5, "", AVERAGE(OFFSET(TECHNICALS!W157,-4,0,5,1)))</f>
        <v>388.0666667</v>
      </c>
      <c r="F157" s="110">
        <f>IF(OR(TECHNICALS!M157=0, ISBLANK(TECHNICALS!M157)), "", TECHNICALS!B157 / TECHNICALS!M157)</f>
        <v>0.9938658488</v>
      </c>
      <c r="G157" s="111">
        <f>IF(COUNTA(OFFSET(TECHNICALS!AI157,-4,0,5,1))&lt;5, "", AVERAGE(OFFSET(TECHNICALS!AI157,-4,0,5,1)))</f>
        <v>0.1777624908</v>
      </c>
      <c r="H157" s="110">
        <f t="shared" ref="H157:M157" si="162">IF(OR(ISERROR(B157),B157=""), "", IF(ABS((B157-AVERAGE(B:B))/STDEV(B:B))&gt;10, AVERAGE(H$2:H157), (B157-AVERAGE(B:B))/STDEV(B:B)))</f>
        <v>1.668801256</v>
      </c>
      <c r="I157" s="110">
        <f t="shared" si="162"/>
        <v>0.1632169139</v>
      </c>
      <c r="J157" s="110">
        <f t="shared" si="162"/>
        <v>1.397609012</v>
      </c>
      <c r="K157" s="110">
        <f t="shared" si="162"/>
        <v>0.9011848813</v>
      </c>
      <c r="L157" s="110">
        <f t="shared" si="162"/>
        <v>-0.528926038</v>
      </c>
      <c r="M157" s="110">
        <f t="shared" si="162"/>
        <v>-0.1573435598</v>
      </c>
      <c r="N157" s="112">
        <f t="shared" si="3"/>
        <v>-1.924195494</v>
      </c>
      <c r="O157" s="113">
        <f t="shared" si="25"/>
        <v>0.2</v>
      </c>
      <c r="P157" s="114">
        <v>0.1</v>
      </c>
      <c r="Q157" s="115">
        <f t="shared" si="26"/>
        <v>-1.724195494</v>
      </c>
      <c r="R157" s="113" t="str">
        <f t="shared" si="6"/>
        <v>MONITOR</v>
      </c>
      <c r="S157" s="114">
        <v>1.1</v>
      </c>
      <c r="T157" s="116" t="s">
        <v>238</v>
      </c>
      <c r="U157" s="117" t="str">
        <f>IFERROR(__xludf.DUMMYFUNCTION(" IF (ROW()=MAX(FILTER(ROW(A157:A1134), A157:A1134&lt;&gt;"""")),Q157,"""")"),"")</f>
        <v/>
      </c>
      <c r="V157" s="117" t="str">
        <f>IFERROR(__xludf.DUMMYFUNCTION(" IF (ROW()=MAX(FILTER(ROW($A157:$A1134), $A157:$A1134&lt;&gt;"""")),S157,"""")"),"")</f>
        <v/>
      </c>
      <c r="W157" s="117" t="str">
        <f>IFERROR(__xludf.DUMMYFUNCTION(" IF (ROW()=MAX(FILTER(ROW($A157:$A1134), $A157:$A1134&lt;&gt;"""")),H157,"""")"),"")</f>
        <v/>
      </c>
      <c r="X157" s="117" t="str">
        <f>IFERROR(__xludf.DUMMYFUNCTION(" IF (ROW()=MAX(FILTER(ROW($A157:$A1134), $A157:$A1134&lt;&gt;"""")),I157,"""")"),"")</f>
        <v/>
      </c>
      <c r="Y157" s="117" t="str">
        <f>IFERROR(__xludf.DUMMYFUNCTION(" IF (ROW()=MAX(FILTER(ROW($A157:$A1134), $A157:$A1134&lt;&gt;"""")),J157,"""")"),"")</f>
        <v/>
      </c>
      <c r="Z157" s="117" t="str">
        <f>IFERROR(__xludf.DUMMYFUNCTION(" IF (ROW()=MAX(FILTER(ROW($A157:$A1134), $A157:$A1134&lt;&gt;"""")),K157,"""")"),"")</f>
        <v/>
      </c>
      <c r="AA157" s="117" t="str">
        <f>IFERROR(__xludf.DUMMYFUNCTION(" IF (ROW()=MAX(FILTER(ROW($A157:$A1134), $A157:$A1134&lt;&gt;"""")),L157,"""")"),"")</f>
        <v/>
      </c>
      <c r="AB157" s="117" t="str">
        <f>IFERROR(__xludf.DUMMYFUNCTION(" IF (ROW()=MAX(FILTER(ROW($A157:$A1134), $A157:$A1134&lt;&gt;"""")),M157,"""")"),"")</f>
        <v/>
      </c>
      <c r="AC157" s="118" t="str">
        <f>IFERROR(__xludf.DUMMYFUNCTION(" IF (ROW()=MAX(FILTER(ROW($A157:$A1134), $A157:$A1134&lt;&gt;"""")),R157,"""")"),"")</f>
        <v/>
      </c>
    </row>
    <row r="158">
      <c r="A158" s="94">
        <f t="array" ref="A158">INDEX(TECHNICALS!A:A, ROW())</f>
        <v>45799.91271</v>
      </c>
      <c r="B158" s="54">
        <f>IF(COUNTA(OFFSET(TECHNICALS!AD158,-4,0,5,1))&lt;5, "", AVERAGE(OFFSET(TECHNICALS!AD158,-4,0,5,1)))</f>
        <v>78.87512341</v>
      </c>
      <c r="C158" s="95">
        <f>IF(COUNTA(OFFSET(TECHNICALS!S158,-4,0,5,1))&lt;5, "", AVERAGE(OFFSET(TECHNICALS!S158,-4,0,5,1)))</f>
        <v>292.5263967</v>
      </c>
      <c r="D158" s="96">
        <f>IF(COUNTA(OFFSET(TECHNICALS!AE158,-4,0,5,1))&lt;5, "", AVERAGE(OFFSET(TECHNICALS!AE158,-4,0,5,1)))</f>
        <v>87.01403538</v>
      </c>
      <c r="E158" s="96">
        <f>IF(COUNTA(OFFSET(TECHNICALS!W158,-4,0,5,1))&lt;5, "", AVERAGE(OFFSET(TECHNICALS!W158,-4,0,5,1)))</f>
        <v>421.5333333</v>
      </c>
      <c r="F158" s="97">
        <f>IF(OR(TECHNICALS!M158=0, ISBLANK(TECHNICALS!M158)), "", TECHNICALS!B158 / TECHNICALS!M158)</f>
        <v>0.9863832152</v>
      </c>
      <c r="G158" s="98">
        <f>IF(COUNTA(OFFSET(TECHNICALS!AI158,-4,0,5,1))&lt;5, "", AVERAGE(OFFSET(TECHNICALS!AI158,-4,0,5,1)))</f>
        <v>0.1795447348</v>
      </c>
      <c r="H158" s="97">
        <f t="shared" ref="H158:M158" si="163">IF(OR(ISERROR(B158),B158=""), "", IF(ABS((B158-AVERAGE(B:B))/STDEV(B:B))&gt;10, AVERAGE(H$2:H158), (B158-AVERAGE(B:B))/STDEV(B:B)))</f>
        <v>1.593285409</v>
      </c>
      <c r="I158" s="97">
        <f t="shared" si="163"/>
        <v>0.2082953549</v>
      </c>
      <c r="J158" s="97">
        <f t="shared" si="163"/>
        <v>1.071282583</v>
      </c>
      <c r="K158" s="97">
        <f t="shared" si="163"/>
        <v>1.299029089</v>
      </c>
      <c r="L158" s="97">
        <f t="shared" si="163"/>
        <v>-1.200663271</v>
      </c>
      <c r="M158" s="97">
        <f t="shared" si="163"/>
        <v>-0.155418017</v>
      </c>
      <c r="N158" s="99">
        <f t="shared" si="3"/>
        <v>-0.9578504933</v>
      </c>
      <c r="O158" s="100">
        <f t="shared" si="25"/>
        <v>0.2</v>
      </c>
      <c r="P158" s="101">
        <v>0.1</v>
      </c>
      <c r="Q158" s="102">
        <f t="shared" si="26"/>
        <v>-0.7578504933</v>
      </c>
      <c r="R158" s="100" t="str">
        <f t="shared" si="6"/>
        <v>MONITOR</v>
      </c>
      <c r="S158" s="101">
        <v>1.1</v>
      </c>
      <c r="T158" s="103" t="s">
        <v>239</v>
      </c>
      <c r="U158" s="104" t="str">
        <f>IFERROR(__xludf.DUMMYFUNCTION(" IF (ROW()=MAX(FILTER(ROW(A158:A1134), A158:A1134&lt;&gt;"""")),Q158,"""")"),"")</f>
        <v/>
      </c>
      <c r="V158" s="104" t="str">
        <f>IFERROR(__xludf.DUMMYFUNCTION(" IF (ROW()=MAX(FILTER(ROW($A158:$A1134), $A158:$A1134&lt;&gt;"""")),S158,"""")"),"")</f>
        <v/>
      </c>
      <c r="W158" s="104" t="str">
        <f>IFERROR(__xludf.DUMMYFUNCTION(" IF (ROW()=MAX(FILTER(ROW($A158:$A1134), $A158:$A1134&lt;&gt;"""")),H158,"""")"),"")</f>
        <v/>
      </c>
      <c r="X158" s="104" t="str">
        <f>IFERROR(__xludf.DUMMYFUNCTION(" IF (ROW()=MAX(FILTER(ROW($A158:$A1134), $A158:$A1134&lt;&gt;"""")),I158,"""")"),"")</f>
        <v/>
      </c>
      <c r="Y158" s="104" t="str">
        <f>IFERROR(__xludf.DUMMYFUNCTION(" IF (ROW()=MAX(FILTER(ROW($A158:$A1134), $A158:$A1134&lt;&gt;"""")),J158,"""")"),"")</f>
        <v/>
      </c>
      <c r="Z158" s="104" t="str">
        <f>IFERROR(__xludf.DUMMYFUNCTION(" IF (ROW()=MAX(FILTER(ROW($A158:$A1134), $A158:$A1134&lt;&gt;"""")),K158,"""")"),"")</f>
        <v/>
      </c>
      <c r="AA158" s="104" t="str">
        <f>IFERROR(__xludf.DUMMYFUNCTION(" IF (ROW()=MAX(FILTER(ROW($A158:$A1134), $A158:$A1134&lt;&gt;"""")),L158,"""")"),"")</f>
        <v/>
      </c>
      <c r="AB158" s="104" t="str">
        <f>IFERROR(__xludf.DUMMYFUNCTION(" IF (ROW()=MAX(FILTER(ROW($A158:$A1134), $A158:$A1134&lt;&gt;"""")),M158,"""")"),"")</f>
        <v/>
      </c>
      <c r="AC158" s="105" t="str">
        <f>IFERROR(__xludf.DUMMYFUNCTION(" IF (ROW()=MAX(FILTER(ROW($A158:$A1134), $A158:$A1134&lt;&gt;"""")),R158,"""")"),"")</f>
        <v/>
      </c>
    </row>
    <row r="159">
      <c r="A159" s="106">
        <f t="array" ref="A159">INDEX(TECHNICALS!A:A, ROW())</f>
        <v>45804.87573</v>
      </c>
      <c r="B159" s="107">
        <f>IF(COUNTA(OFFSET(TECHNICALS!AD159,-4,0,5,1))&lt;5, "", AVERAGE(OFFSET(TECHNICALS!AD159,-4,0,5,1)))</f>
        <v>72.78802069</v>
      </c>
      <c r="C159" s="108">
        <f>IF(COUNTA(OFFSET(TECHNICALS!S159,-4,0,5,1))&lt;5, "", AVERAGE(OFFSET(TECHNICALS!S159,-4,0,5,1)))</f>
        <v>289.2068</v>
      </c>
      <c r="D159" s="109">
        <f>IF(COUNTA(OFFSET(TECHNICALS!AE159,-4,0,5,1))&lt;5, "", AVERAGE(OFFSET(TECHNICALS!AE159,-4,0,5,1)))</f>
        <v>67.38990065</v>
      </c>
      <c r="E159" s="109">
        <f>IF(COUNTA(OFFSET(TECHNICALS!W159,-4,0,5,1))&lt;5, "", AVERAGE(OFFSET(TECHNICALS!W159,-4,0,5,1)))</f>
        <v>426.7866667</v>
      </c>
      <c r="F159" s="110">
        <f>IF(OR(TECHNICALS!M159=0, ISBLANK(TECHNICALS!M159)), "", TECHNICALS!B159 / TECHNICALS!M159)</f>
        <v>0.9768672809</v>
      </c>
      <c r="G159" s="111">
        <f>IF(COUNTA(OFFSET(TECHNICALS!AI159,-4,0,5,1))&lt;5, "", AVERAGE(OFFSET(TECHNICALS!AI159,-4,0,5,1)))</f>
        <v>0.1742210112</v>
      </c>
      <c r="H159" s="110">
        <f t="shared" ref="H159:M159" si="164">IF(OR(ISERROR(B159),B159=""), "", IF(ABS((B159-AVERAGE(B:B))/STDEV(B:B))&gt;10, AVERAGE(H$2:H159), (B159-AVERAGE(B:B))/STDEV(B:B)))</f>
        <v>1.255062522</v>
      </c>
      <c r="I159" s="110">
        <f t="shared" si="164"/>
        <v>0.2015092806</v>
      </c>
      <c r="J159" s="110">
        <f t="shared" si="164"/>
        <v>0.4998108986</v>
      </c>
      <c r="K159" s="110">
        <f t="shared" si="164"/>
        <v>1.361479534</v>
      </c>
      <c r="L159" s="110">
        <f t="shared" si="164"/>
        <v>-2.054935679</v>
      </c>
      <c r="M159" s="110">
        <f t="shared" si="164"/>
        <v>-0.1611697872</v>
      </c>
      <c r="N159" s="112">
        <f t="shared" si="3"/>
        <v>0.6655523106</v>
      </c>
      <c r="O159" s="113">
        <f t="shared" si="25"/>
        <v>0.2</v>
      </c>
      <c r="P159" s="114">
        <v>0.1</v>
      </c>
      <c r="Q159" s="115">
        <f t="shared" si="26"/>
        <v>0.8655523106</v>
      </c>
      <c r="R159" s="113" t="str">
        <f t="shared" si="6"/>
        <v>MONITOR</v>
      </c>
      <c r="S159" s="114">
        <v>1.12</v>
      </c>
      <c r="T159" s="116" t="s">
        <v>240</v>
      </c>
      <c r="U159" s="117" t="str">
        <f>IFERROR(__xludf.DUMMYFUNCTION(" IF (ROW()=MAX(FILTER(ROW(A159:A1134), A159:A1134&lt;&gt;"""")),Q159,"""")"),"")</f>
        <v/>
      </c>
      <c r="V159" s="117" t="str">
        <f>IFERROR(__xludf.DUMMYFUNCTION(" IF (ROW()=MAX(FILTER(ROW($A159:$A1134), $A159:$A1134&lt;&gt;"""")),S159,"""")"),"")</f>
        <v/>
      </c>
      <c r="W159" s="117" t="str">
        <f>IFERROR(__xludf.DUMMYFUNCTION(" IF (ROW()=MAX(FILTER(ROW($A159:$A1134), $A159:$A1134&lt;&gt;"""")),H159,"""")"),"")</f>
        <v/>
      </c>
      <c r="X159" s="117" t="str">
        <f>IFERROR(__xludf.DUMMYFUNCTION(" IF (ROW()=MAX(FILTER(ROW($A159:$A1134), $A159:$A1134&lt;&gt;"""")),I159,"""")"),"")</f>
        <v/>
      </c>
      <c r="Y159" s="117" t="str">
        <f>IFERROR(__xludf.DUMMYFUNCTION(" IF (ROW()=MAX(FILTER(ROW($A159:$A1134), $A159:$A1134&lt;&gt;"""")),J159,"""")"),"")</f>
        <v/>
      </c>
      <c r="Z159" s="117" t="str">
        <f>IFERROR(__xludf.DUMMYFUNCTION(" IF (ROW()=MAX(FILTER(ROW($A159:$A1134), $A159:$A1134&lt;&gt;"""")),K159,"""")"),"")</f>
        <v/>
      </c>
      <c r="AA159" s="117" t="str">
        <f>IFERROR(__xludf.DUMMYFUNCTION(" IF (ROW()=MAX(FILTER(ROW($A159:$A1134), $A159:$A1134&lt;&gt;"""")),L159,"""")"),"")</f>
        <v/>
      </c>
      <c r="AB159" s="117" t="str">
        <f>IFERROR(__xludf.DUMMYFUNCTION(" IF (ROW()=MAX(FILTER(ROW($A159:$A1134), $A159:$A1134&lt;&gt;"""")),M159,"""")"),"")</f>
        <v/>
      </c>
      <c r="AC159" s="118" t="str">
        <f>IFERROR(__xludf.DUMMYFUNCTION(" IF (ROW()=MAX(FILTER(ROW($A159:$A1134), $A159:$A1134&lt;&gt;"""")),R159,"""")"),"")</f>
        <v/>
      </c>
    </row>
    <row r="160">
      <c r="A160" s="94">
        <f t="array" ref="A160">INDEX(TECHNICALS!A:A, ROW())</f>
        <v>45804.92551</v>
      </c>
      <c r="B160" s="54">
        <f>IF(COUNTA(OFFSET(TECHNICALS!AD160,-4,0,5,1))&lt;5, "", AVERAGE(OFFSET(TECHNICALS!AD160,-4,0,5,1)))</f>
        <v>66.61816438</v>
      </c>
      <c r="C160" s="95">
        <f>IF(COUNTA(OFFSET(TECHNICALS!S160,-4,0,5,1))&lt;5, "", AVERAGE(OFFSET(TECHNICALS!S160,-4,0,5,1)))</f>
        <v>265.919859</v>
      </c>
      <c r="D160" s="96">
        <f>IF(COUNTA(OFFSET(TECHNICALS!AE160,-4,0,5,1))&lt;5, "", AVERAGE(OFFSET(TECHNICALS!AE160,-4,0,5,1)))</f>
        <v>54.56637059</v>
      </c>
      <c r="E160" s="96">
        <f>IF(COUNTA(OFFSET(TECHNICALS!W160,-4,0,5,1))&lt;5, "", AVERAGE(OFFSET(TECHNICALS!W160,-4,0,5,1)))</f>
        <v>432.8533333</v>
      </c>
      <c r="F160" s="97">
        <f>IF(OR(TECHNICALS!M160=0, ISBLANK(TECHNICALS!M160)), "", TECHNICALS!B160 / TECHNICALS!M160)</f>
        <v>0.9886500603</v>
      </c>
      <c r="G160" s="98">
        <f>IF(COUNTA(OFFSET(TECHNICALS!AI160,-4,0,5,1))&lt;5, "", AVERAGE(OFFSET(TECHNICALS!AI160,-4,0,5,1)))</f>
        <v>0.1734914003</v>
      </c>
      <c r="H160" s="97">
        <f t="shared" ref="H160:M160" si="165">IF(OR(ISERROR(B160),B160=""), "", IF(ABS((B160-AVERAGE(B:B))/STDEV(B:B))&gt;10, AVERAGE(H$2:H160), (B160-AVERAGE(B:B))/STDEV(B:B)))</f>
        <v>0.9122415254</v>
      </c>
      <c r="I160" s="97">
        <f t="shared" si="165"/>
        <v>0.1539050308</v>
      </c>
      <c r="J160" s="97">
        <f t="shared" si="165"/>
        <v>0.1263786727</v>
      </c>
      <c r="K160" s="97">
        <f t="shared" si="165"/>
        <v>1.433598704</v>
      </c>
      <c r="L160" s="97">
        <f t="shared" si="165"/>
        <v>-0.997162164</v>
      </c>
      <c r="M160" s="97">
        <f t="shared" si="165"/>
        <v>-0.1619580614</v>
      </c>
      <c r="N160" s="99">
        <f t="shared" si="3"/>
        <v>0.4713387088</v>
      </c>
      <c r="O160" s="100">
        <f t="shared" si="25"/>
        <v>-0.2</v>
      </c>
      <c r="P160" s="101">
        <v>0.1</v>
      </c>
      <c r="Q160" s="102">
        <f t="shared" si="26"/>
        <v>0.4713387088</v>
      </c>
      <c r="R160" s="100" t="str">
        <f t="shared" si="6"/>
        <v>MONITOR</v>
      </c>
      <c r="S160" s="101">
        <v>1.05</v>
      </c>
      <c r="T160" s="103" t="s">
        <v>241</v>
      </c>
      <c r="U160" s="104" t="str">
        <f>IFERROR(__xludf.DUMMYFUNCTION(" IF (ROW()=MAX(FILTER(ROW(A160:A1134), A160:A1134&lt;&gt;"""")),Q160,"""")"),"")</f>
        <v/>
      </c>
      <c r="V160" s="104" t="str">
        <f>IFERROR(__xludf.DUMMYFUNCTION(" IF (ROW()=MAX(FILTER(ROW($A160:$A1134), $A160:$A1134&lt;&gt;"""")),S160,"""")"),"")</f>
        <v/>
      </c>
      <c r="W160" s="104" t="str">
        <f>IFERROR(__xludf.DUMMYFUNCTION(" IF (ROW()=MAX(FILTER(ROW($A160:$A1134), $A160:$A1134&lt;&gt;"""")),H160,"""")"),"")</f>
        <v/>
      </c>
      <c r="X160" s="104" t="str">
        <f>IFERROR(__xludf.DUMMYFUNCTION(" IF (ROW()=MAX(FILTER(ROW($A160:$A1134), $A160:$A1134&lt;&gt;"""")),I160,"""")"),"")</f>
        <v/>
      </c>
      <c r="Y160" s="104" t="str">
        <f>IFERROR(__xludf.DUMMYFUNCTION(" IF (ROW()=MAX(FILTER(ROW($A160:$A1134), $A160:$A1134&lt;&gt;"""")),J160,"""")"),"")</f>
        <v/>
      </c>
      <c r="Z160" s="104" t="str">
        <f>IFERROR(__xludf.DUMMYFUNCTION(" IF (ROW()=MAX(FILTER(ROW($A160:$A1134), $A160:$A1134&lt;&gt;"""")),K160,"""")"),"")</f>
        <v/>
      </c>
      <c r="AA160" s="104" t="str">
        <f>IFERROR(__xludf.DUMMYFUNCTION(" IF (ROW()=MAX(FILTER(ROW($A160:$A1134), $A160:$A1134&lt;&gt;"""")),L160,"""")"),"")</f>
        <v/>
      </c>
      <c r="AB160" s="104" t="str">
        <f>IFERROR(__xludf.DUMMYFUNCTION(" IF (ROW()=MAX(FILTER(ROW($A160:$A1134), $A160:$A1134&lt;&gt;"""")),M160,"""")"),"")</f>
        <v/>
      </c>
      <c r="AC160" s="105" t="str">
        <f>IFERROR(__xludf.DUMMYFUNCTION(" IF (ROW()=MAX(FILTER(ROW($A160:$A1134), $A160:$A1134&lt;&gt;"""")),R160,"""")"),"")</f>
        <v/>
      </c>
    </row>
    <row r="161">
      <c r="A161" s="106">
        <f t="array" ref="A161">INDEX(TECHNICALS!A:A, ROW())</f>
        <v>45805.93026</v>
      </c>
      <c r="B161" s="107">
        <f>IF(COUNTA(OFFSET(TECHNICALS!AD161,-4,0,5,1))&lt;5, "", AVERAGE(OFFSET(TECHNICALS!AD161,-4,0,5,1)))</f>
        <v>59.64313366</v>
      </c>
      <c r="C161" s="108">
        <f>IF(COUNTA(OFFSET(TECHNICALS!S161,-4,0,5,1))&lt;5, "", AVERAGE(OFFSET(TECHNICALS!S161,-4,0,5,1)))</f>
        <v>226.5523712</v>
      </c>
      <c r="D161" s="109">
        <f>IF(COUNTA(OFFSET(TECHNICALS!AE161,-4,0,5,1))&lt;5, "", AVERAGE(OFFSET(TECHNICALS!AE161,-4,0,5,1)))</f>
        <v>38.90182228</v>
      </c>
      <c r="E161" s="109">
        <f>IF(COUNTA(OFFSET(TECHNICALS!W161,-4,0,5,1))&lt;5, "", AVERAGE(OFFSET(TECHNICALS!W161,-4,0,5,1)))</f>
        <v>397.0933333</v>
      </c>
      <c r="F161" s="110">
        <f>IF(OR(TECHNICALS!M161=0, ISBLANK(TECHNICALS!M161)), "", TECHNICALS!B161 / TECHNICALS!M161)</f>
        <v>1.003702561</v>
      </c>
      <c r="G161" s="111">
        <f>IF(COUNTA(OFFSET(TECHNICALS!AI161,-4,0,5,1))&lt;5, "", AVERAGE(OFFSET(TECHNICALS!AI161,-4,0,5,1)))</f>
        <v>0.1858888062</v>
      </c>
      <c r="H161" s="110">
        <f t="shared" ref="H161:M161" si="166">IF(OR(ISERROR(B161),B161=""), "", IF(ABS((B161-AVERAGE(B:B))/STDEV(B:B))&gt;10, AVERAGE(H$2:H161), (B161-AVERAGE(B:B))/STDEV(B:B)))</f>
        <v>0.5246819366</v>
      </c>
      <c r="I161" s="110">
        <f t="shared" si="166"/>
        <v>0.07342817804</v>
      </c>
      <c r="J161" s="110">
        <f t="shared" si="166"/>
        <v>-0.3297864488</v>
      </c>
      <c r="K161" s="110">
        <f t="shared" si="166"/>
        <v>1.008491865</v>
      </c>
      <c r="L161" s="110">
        <f t="shared" si="166"/>
        <v>0.3541435075</v>
      </c>
      <c r="M161" s="110">
        <f t="shared" si="166"/>
        <v>-0.1485638595</v>
      </c>
      <c r="N161" s="112">
        <f t="shared" si="3"/>
        <v>0.1989547836</v>
      </c>
      <c r="O161" s="113">
        <f t="shared" si="25"/>
        <v>-0.2</v>
      </c>
      <c r="P161" s="114">
        <v>0.1</v>
      </c>
      <c r="Q161" s="115">
        <f t="shared" si="26"/>
        <v>0.1989547836</v>
      </c>
      <c r="R161" s="113" t="str">
        <f t="shared" si="6"/>
        <v>MONITOR</v>
      </c>
      <c r="S161" s="114">
        <v>1.1</v>
      </c>
      <c r="T161" s="116" t="s">
        <v>242</v>
      </c>
      <c r="U161" s="117" t="str">
        <f>IFERROR(__xludf.DUMMYFUNCTION(" IF (ROW()=MAX(FILTER(ROW(A161:A1134), A161:A1134&lt;&gt;"""")),Q161,"""")"),"")</f>
        <v/>
      </c>
      <c r="V161" s="117" t="str">
        <f>IFERROR(__xludf.DUMMYFUNCTION(" IF (ROW()=MAX(FILTER(ROW($A161:$A1134), $A161:$A1134&lt;&gt;"""")),S161,"""")"),"")</f>
        <v/>
      </c>
      <c r="W161" s="117" t="str">
        <f>IFERROR(__xludf.DUMMYFUNCTION(" IF (ROW()=MAX(FILTER(ROW($A161:$A1134), $A161:$A1134&lt;&gt;"""")),H161,"""")"),"")</f>
        <v/>
      </c>
      <c r="X161" s="117" t="str">
        <f>IFERROR(__xludf.DUMMYFUNCTION(" IF (ROW()=MAX(FILTER(ROW($A161:$A1134), $A161:$A1134&lt;&gt;"""")),I161,"""")"),"")</f>
        <v/>
      </c>
      <c r="Y161" s="117" t="str">
        <f>IFERROR(__xludf.DUMMYFUNCTION(" IF (ROW()=MAX(FILTER(ROW($A161:$A1134), $A161:$A1134&lt;&gt;"""")),J161,"""")"),"")</f>
        <v/>
      </c>
      <c r="Z161" s="117" t="str">
        <f>IFERROR(__xludf.DUMMYFUNCTION(" IF (ROW()=MAX(FILTER(ROW($A161:$A1134), $A161:$A1134&lt;&gt;"""")),K161,"""")"),"")</f>
        <v/>
      </c>
      <c r="AA161" s="117" t="str">
        <f>IFERROR(__xludf.DUMMYFUNCTION(" IF (ROW()=MAX(FILTER(ROW($A161:$A1134), $A161:$A1134&lt;&gt;"""")),L161,"""")"),"")</f>
        <v/>
      </c>
      <c r="AB161" s="117" t="str">
        <f>IFERROR(__xludf.DUMMYFUNCTION(" IF (ROW()=MAX(FILTER(ROW($A161:$A1134), $A161:$A1134&lt;&gt;"""")),M161,"""")"),"")</f>
        <v/>
      </c>
      <c r="AC161" s="118" t="str">
        <f>IFERROR(__xludf.DUMMYFUNCTION(" IF (ROW()=MAX(FILTER(ROW($A161:$A1134), $A161:$A1134&lt;&gt;"""")),R161,"""")"),"")</f>
        <v/>
      </c>
    </row>
    <row r="162">
      <c r="A162" s="94">
        <f t="array" ref="A162">INDEX(TECHNICALS!A:A, ROW())</f>
        <v>45806.88978</v>
      </c>
      <c r="B162" s="54">
        <f>IF(COUNTA(OFFSET(TECHNICALS!AD162,-4,0,5,1))&lt;5, "", AVERAGE(OFFSET(TECHNICALS!AD162,-4,0,5,1)))</f>
        <v>52.74887872</v>
      </c>
      <c r="C162" s="95">
        <f>IF(COUNTA(OFFSET(TECHNICALS!S162,-4,0,5,1))&lt;5, "", AVERAGE(OFFSET(TECHNICALS!S162,-4,0,5,1)))</f>
        <v>173.1521757</v>
      </c>
      <c r="D162" s="96">
        <f>IF(COUNTA(OFFSET(TECHNICALS!AE162,-4,0,5,1))&lt;5, "", AVERAGE(OFFSET(TECHNICALS!AE162,-4,0,5,1)))</f>
        <v>22.0524129</v>
      </c>
      <c r="E162" s="96">
        <f>IF(COUNTA(OFFSET(TECHNICALS!W162,-4,0,5,1))&lt;5, "", AVERAGE(OFFSET(TECHNICALS!W162,-4,0,5,1)))</f>
        <v>399.16</v>
      </c>
      <c r="F162" s="97">
        <f>IF(OR(TECHNICALS!M162=0, ISBLANK(TECHNICALS!M162)), "", TECHNICALS!B162 / TECHNICALS!M162)</f>
        <v>0.9824663322</v>
      </c>
      <c r="G162" s="98">
        <f>IF(COUNTA(OFFSET(TECHNICALS!AI162,-4,0,5,1))&lt;5, "", AVERAGE(OFFSET(TECHNICALS!AI162,-4,0,5,1)))</f>
        <v>0.1954192486</v>
      </c>
      <c r="H162" s="97">
        <f t="shared" ref="H162:M162" si="167">IF(OR(ISERROR(B162),B162=""), "", IF(ABS((B162-AVERAGE(B:B))/STDEV(B:B))&gt;10, AVERAGE(H$2:H162), (B162-AVERAGE(B:B))/STDEV(B:B)))</f>
        <v>0.1416105608</v>
      </c>
      <c r="I162" s="97">
        <f t="shared" si="167"/>
        <v>-0.03573498971</v>
      </c>
      <c r="J162" s="97">
        <f t="shared" si="167"/>
        <v>-0.8204557439</v>
      </c>
      <c r="K162" s="97">
        <f t="shared" si="167"/>
        <v>1.033059933</v>
      </c>
      <c r="L162" s="97">
        <f t="shared" si="167"/>
        <v>-1.552292969</v>
      </c>
      <c r="M162" s="97">
        <f t="shared" si="167"/>
        <v>-0.1382671352</v>
      </c>
      <c r="N162" s="99">
        <f t="shared" si="3"/>
        <v>2.572488727</v>
      </c>
      <c r="O162" s="100">
        <f t="shared" si="25"/>
        <v>0.2</v>
      </c>
      <c r="P162" s="101">
        <v>0.0</v>
      </c>
      <c r="Q162" s="102">
        <f t="shared" si="26"/>
        <v>2.672488727</v>
      </c>
      <c r="R162" s="100" t="str">
        <f t="shared" si="6"/>
        <v>OPEN</v>
      </c>
      <c r="S162" s="101">
        <v>1.0</v>
      </c>
      <c r="T162" s="103" t="s">
        <v>243</v>
      </c>
      <c r="U162" s="104" t="str">
        <f>IFERROR(__xludf.DUMMYFUNCTION(" IF (ROW()=MAX(FILTER(ROW(A162:A1134), A162:A1134&lt;&gt;"""")),Q162,"""")"),"")</f>
        <v/>
      </c>
      <c r="V162" s="104" t="str">
        <f>IFERROR(__xludf.DUMMYFUNCTION(" IF (ROW()=MAX(FILTER(ROW($A162:$A1134), $A162:$A1134&lt;&gt;"""")),S162,"""")"),"")</f>
        <v/>
      </c>
      <c r="W162" s="104" t="str">
        <f>IFERROR(__xludf.DUMMYFUNCTION(" IF (ROW()=MAX(FILTER(ROW($A162:$A1134), $A162:$A1134&lt;&gt;"""")),H162,"""")"),"")</f>
        <v/>
      </c>
      <c r="X162" s="104" t="str">
        <f>IFERROR(__xludf.DUMMYFUNCTION(" IF (ROW()=MAX(FILTER(ROW($A162:$A1134), $A162:$A1134&lt;&gt;"""")),I162,"""")"),"")</f>
        <v/>
      </c>
      <c r="Y162" s="104" t="str">
        <f>IFERROR(__xludf.DUMMYFUNCTION(" IF (ROW()=MAX(FILTER(ROW($A162:$A1134), $A162:$A1134&lt;&gt;"""")),J162,"""")"),"")</f>
        <v/>
      </c>
      <c r="Z162" s="104" t="str">
        <f>IFERROR(__xludf.DUMMYFUNCTION(" IF (ROW()=MAX(FILTER(ROW($A162:$A1134), $A162:$A1134&lt;&gt;"""")),K162,"""")"),"")</f>
        <v/>
      </c>
      <c r="AA162" s="104" t="str">
        <f>IFERROR(__xludf.DUMMYFUNCTION(" IF (ROW()=MAX(FILTER(ROW($A162:$A1134), $A162:$A1134&lt;&gt;"""")),L162,"""")"),"")</f>
        <v/>
      </c>
      <c r="AB162" s="104" t="str">
        <f>IFERROR(__xludf.DUMMYFUNCTION(" IF (ROW()=MAX(FILTER(ROW($A162:$A1134), $A162:$A1134&lt;&gt;"""")),M162,"""")"),"")</f>
        <v/>
      </c>
      <c r="AC162" s="105" t="str">
        <f>IFERROR(__xludf.DUMMYFUNCTION(" IF (ROW()=MAX(FILTER(ROW($A162:$A1134), $A162:$A1134&lt;&gt;"""")),R162,"""")"),"")</f>
        <v/>
      </c>
    </row>
    <row r="163">
      <c r="A163" s="106">
        <f t="array" ref="A163">INDEX(TECHNICALS!A:A, ROW())</f>
        <v>45807.87047</v>
      </c>
      <c r="B163" s="107">
        <f>IF(COUNTA(OFFSET(TECHNICALS!AD163,-4,0,5,1))&lt;5, "", AVERAGE(OFFSET(TECHNICALS!AD163,-4,0,5,1)))</f>
        <v>49.1953333</v>
      </c>
      <c r="C163" s="108">
        <f>IF(COUNTA(OFFSET(TECHNICALS!S163,-4,0,5,1))&lt;5, "", AVERAGE(OFFSET(TECHNICALS!S163,-4,0,5,1)))</f>
        <v>120.4386074</v>
      </c>
      <c r="D163" s="109">
        <f>IF(COUNTA(OFFSET(TECHNICALS!AE163,-4,0,5,1))&lt;5, "", AVERAGE(OFFSET(TECHNICALS!AE163,-4,0,5,1)))</f>
        <v>15.34378558</v>
      </c>
      <c r="E163" s="109">
        <f>IF(COUNTA(OFFSET(TECHNICALS!W163,-4,0,5,1))&lt;5, "", AVERAGE(OFFSET(TECHNICALS!W163,-4,0,5,1)))</f>
        <v>399.8533333</v>
      </c>
      <c r="F163" s="110">
        <f>IF(OR(TECHNICALS!M163=0, ISBLANK(TECHNICALS!M163)), "", TECHNICALS!B163 / TECHNICALS!M163)</f>
        <v>1.017948851</v>
      </c>
      <c r="G163" s="111">
        <f>IF(COUNTA(OFFSET(TECHNICALS!AI163,-4,0,5,1))&lt;5, "", AVERAGE(OFFSET(TECHNICALS!AI163,-4,0,5,1)))</f>
        <v>0.198356606</v>
      </c>
      <c r="H163" s="110">
        <f t="shared" ref="H163:M163" si="168">IF(OR(ISERROR(B163),B163=""), "", IF(ABS((B163-AVERAGE(B:B))/STDEV(B:B))&gt;10, AVERAGE(H$2:H163), (B163-AVERAGE(B:B))/STDEV(B:B)))</f>
        <v>-0.05583811816</v>
      </c>
      <c r="I163" s="110">
        <f t="shared" si="168"/>
        <v>-0.1434945221</v>
      </c>
      <c r="J163" s="110">
        <f t="shared" si="168"/>
        <v>-1.015816742</v>
      </c>
      <c r="K163" s="110">
        <f t="shared" si="168"/>
        <v>1.041302124</v>
      </c>
      <c r="L163" s="110">
        <f t="shared" si="168"/>
        <v>1.633073363</v>
      </c>
      <c r="M163" s="110">
        <f t="shared" si="168"/>
        <v>-0.1350936036</v>
      </c>
      <c r="N163" s="112">
        <f t="shared" si="3"/>
        <v>0.2877325011</v>
      </c>
      <c r="O163" s="113">
        <f t="shared" si="25"/>
        <v>-0.2</v>
      </c>
      <c r="P163" s="114">
        <v>0.1</v>
      </c>
      <c r="Q163" s="115">
        <f t="shared" si="26"/>
        <v>0.2877325011</v>
      </c>
      <c r="R163" s="113" t="str">
        <f t="shared" si="6"/>
        <v>MONITOR</v>
      </c>
      <c r="S163" s="114">
        <v>1.1</v>
      </c>
      <c r="T163" s="116" t="s">
        <v>244</v>
      </c>
      <c r="U163" s="117" t="str">
        <f>IFERROR(__xludf.DUMMYFUNCTION(" IF (ROW()=MAX(FILTER(ROW(A163:A1134), A163:A1134&lt;&gt;"""")),Q163,"""")"),"")</f>
        <v/>
      </c>
      <c r="V163" s="117" t="str">
        <f>IFERROR(__xludf.DUMMYFUNCTION(" IF (ROW()=MAX(FILTER(ROW($A163:$A1134), $A163:$A1134&lt;&gt;"""")),S163,"""")"),"")</f>
        <v/>
      </c>
      <c r="W163" s="117" t="str">
        <f>IFERROR(__xludf.DUMMYFUNCTION(" IF (ROW()=MAX(FILTER(ROW($A163:$A1134), $A163:$A1134&lt;&gt;"""")),H163,"""")"),"")</f>
        <v/>
      </c>
      <c r="X163" s="117" t="str">
        <f>IFERROR(__xludf.DUMMYFUNCTION(" IF (ROW()=MAX(FILTER(ROW($A163:$A1134), $A163:$A1134&lt;&gt;"""")),I163,"""")"),"")</f>
        <v/>
      </c>
      <c r="Y163" s="117" t="str">
        <f>IFERROR(__xludf.DUMMYFUNCTION(" IF (ROW()=MAX(FILTER(ROW($A163:$A1134), $A163:$A1134&lt;&gt;"""")),J163,"""")"),"")</f>
        <v/>
      </c>
      <c r="Z163" s="117" t="str">
        <f>IFERROR(__xludf.DUMMYFUNCTION(" IF (ROW()=MAX(FILTER(ROW($A163:$A1134), $A163:$A1134&lt;&gt;"""")),K163,"""")"),"")</f>
        <v/>
      </c>
      <c r="AA163" s="117" t="str">
        <f>IFERROR(__xludf.DUMMYFUNCTION(" IF (ROW()=MAX(FILTER(ROW($A163:$A1134), $A163:$A1134&lt;&gt;"""")),L163,"""")"),"")</f>
        <v/>
      </c>
      <c r="AB163" s="117" t="str">
        <f>IFERROR(__xludf.DUMMYFUNCTION(" IF (ROW()=MAX(FILTER(ROW($A163:$A1134), $A163:$A1134&lt;&gt;"""")),M163,"""")"),"")</f>
        <v/>
      </c>
      <c r="AC163" s="118" t="str">
        <f>IFERROR(__xludf.DUMMYFUNCTION(" IF (ROW()=MAX(FILTER(ROW($A163:$A1134), $A163:$A1134&lt;&gt;"""")),R163,"""")"),"")</f>
        <v/>
      </c>
    </row>
    <row r="164">
      <c r="A164" s="94">
        <f t="array" ref="A164">INDEX(TECHNICALS!A:A, ROW())</f>
        <v>45810.87031</v>
      </c>
      <c r="B164" s="54">
        <f>IF(COUNTA(OFFSET(TECHNICALS!AD164,-4,0,5,1))&lt;5, "", AVERAGE(OFFSET(TECHNICALS!AD164,-4,0,5,1)))</f>
        <v>47.01220689</v>
      </c>
      <c r="C164" s="95">
        <f>IF(COUNTA(OFFSET(TECHNICALS!S164,-4,0,5,1))&lt;5, "", AVERAGE(OFFSET(TECHNICALS!S164,-4,0,5,1)))</f>
        <v>72.64491589</v>
      </c>
      <c r="D164" s="96">
        <f>IF(COUNTA(OFFSET(TECHNICALS!AE164,-4,0,5,1))&lt;5, "", AVERAGE(OFFSET(TECHNICALS!AE164,-4,0,5,1)))</f>
        <v>11.36131017</v>
      </c>
      <c r="E164" s="96">
        <f>IF(COUNTA(OFFSET(TECHNICALS!W164,-4,0,5,1))&lt;5, "", AVERAGE(OFFSET(TECHNICALS!W164,-4,0,5,1)))</f>
        <v>389.6266667</v>
      </c>
      <c r="F164" s="97">
        <f>IF(OR(TECHNICALS!M164=0, ISBLANK(TECHNICALS!M164)), "", TECHNICALS!B164 / TECHNICALS!M164)</f>
        <v>0.9866326849</v>
      </c>
      <c r="G164" s="98">
        <f>IF(COUNTA(OFFSET(TECHNICALS!AI164,-4,0,5,1))&lt;5, "", AVERAGE(OFFSET(TECHNICALS!AI164,-4,0,5,1)))</f>
        <v>0.1768906863</v>
      </c>
      <c r="H164" s="97">
        <f t="shared" ref="H164:M164" si="169">IF(OR(ISERROR(B164),B164=""), "", IF(ABS((B164-AVERAGE(B:B))/STDEV(B:B))&gt;10, AVERAGE(H$2:H164), (B164-AVERAGE(B:B))/STDEV(B:B)))</f>
        <v>-0.1771410353</v>
      </c>
      <c r="I164" s="97">
        <f t="shared" si="169"/>
        <v>-0.2411966131</v>
      </c>
      <c r="J164" s="97">
        <f t="shared" si="169"/>
        <v>-1.131789852</v>
      </c>
      <c r="K164" s="97">
        <f t="shared" si="169"/>
        <v>0.9197298105</v>
      </c>
      <c r="L164" s="97">
        <f t="shared" si="169"/>
        <v>-1.178267671</v>
      </c>
      <c r="M164" s="97">
        <f t="shared" si="169"/>
        <v>-0.1582854607</v>
      </c>
      <c r="N164" s="99">
        <f t="shared" si="3"/>
        <v>2.800948956</v>
      </c>
      <c r="O164" s="100">
        <f t="shared" si="25"/>
        <v>0.2</v>
      </c>
      <c r="P164" s="101">
        <v>-0.1</v>
      </c>
      <c r="Q164" s="102">
        <f t="shared" si="26"/>
        <v>2.800948956</v>
      </c>
      <c r="R164" s="100" t="str">
        <f t="shared" si="6"/>
        <v>OPEN</v>
      </c>
      <c r="S164" s="101">
        <v>0.89</v>
      </c>
      <c r="T164" s="103" t="s">
        <v>245</v>
      </c>
      <c r="U164" s="104" t="str">
        <f>IFERROR(__xludf.DUMMYFUNCTION(" IF (ROW()=MAX(FILTER(ROW(A164:A1134), A164:A1134&lt;&gt;"""")),Q164,"""")"),"")</f>
        <v/>
      </c>
      <c r="V164" s="104" t="str">
        <f>IFERROR(__xludf.DUMMYFUNCTION(" IF (ROW()=MAX(FILTER(ROW($A164:$A1134), $A164:$A1134&lt;&gt;"""")),S164,"""")"),"")</f>
        <v/>
      </c>
      <c r="W164" s="104" t="str">
        <f>IFERROR(__xludf.DUMMYFUNCTION(" IF (ROW()=MAX(FILTER(ROW($A164:$A1134), $A164:$A1134&lt;&gt;"""")),H164,"""")"),"")</f>
        <v/>
      </c>
      <c r="X164" s="104" t="str">
        <f>IFERROR(__xludf.DUMMYFUNCTION(" IF (ROW()=MAX(FILTER(ROW($A164:$A1134), $A164:$A1134&lt;&gt;"""")),I164,"""")"),"")</f>
        <v/>
      </c>
      <c r="Y164" s="104" t="str">
        <f>IFERROR(__xludf.DUMMYFUNCTION(" IF (ROW()=MAX(FILTER(ROW($A164:$A1134), $A164:$A1134&lt;&gt;"""")),J164,"""")"),"")</f>
        <v/>
      </c>
      <c r="Z164" s="104" t="str">
        <f>IFERROR(__xludf.DUMMYFUNCTION(" IF (ROW()=MAX(FILTER(ROW($A164:$A1134), $A164:$A1134&lt;&gt;"""")),K164,"""")"),"")</f>
        <v/>
      </c>
      <c r="AA164" s="104" t="str">
        <f>IFERROR(__xludf.DUMMYFUNCTION(" IF (ROW()=MAX(FILTER(ROW($A164:$A1134), $A164:$A1134&lt;&gt;"""")),L164,"""")"),"")</f>
        <v/>
      </c>
      <c r="AB164" s="104" t="str">
        <f>IFERROR(__xludf.DUMMYFUNCTION(" IF (ROW()=MAX(FILTER(ROW($A164:$A1134), $A164:$A1134&lt;&gt;"""")),M164,"""")"),"")</f>
        <v/>
      </c>
      <c r="AC164" s="105" t="str">
        <f>IFERROR(__xludf.DUMMYFUNCTION(" IF (ROW()=MAX(FILTER(ROW($A164:$A1134), $A164:$A1134&lt;&gt;"""")),R164,"""")"),"")</f>
        <v/>
      </c>
    </row>
    <row r="165">
      <c r="A165" s="106">
        <f t="array" ref="A165">INDEX(TECHNICALS!A:A, ROW())</f>
        <v>45811.89073</v>
      </c>
      <c r="B165" s="107">
        <f>IF(COUNTA(OFFSET(TECHNICALS!AD165,-4,0,5,1))&lt;5, "", AVERAGE(OFFSET(TECHNICALS!AD165,-4,0,5,1)))</f>
        <v>44.54578074</v>
      </c>
      <c r="C165" s="108">
        <f>IF(COUNTA(OFFSET(TECHNICALS!S165,-4,0,5,1))&lt;5, "", AVERAGE(OFFSET(TECHNICALS!S165,-4,0,5,1)))</f>
        <v>32.96786512</v>
      </c>
      <c r="D165" s="109">
        <f>IF(COUNTA(OFFSET(TECHNICALS!AE165,-4,0,5,1))&lt;5, "", AVERAGE(OFFSET(TECHNICALS!AE165,-4,0,5,1)))</f>
        <v>10.1167518</v>
      </c>
      <c r="E165" s="109">
        <f>IF(COUNTA(OFFSET(TECHNICALS!W165,-4,0,5,1))&lt;5, "", AVERAGE(OFFSET(TECHNICALS!W165,-4,0,5,1)))</f>
        <v>337.6133333</v>
      </c>
      <c r="F165" s="110">
        <f>IF(OR(TECHNICALS!M165=0, ISBLANK(TECHNICALS!M165)), "", TECHNICALS!B165 / TECHNICALS!M165)</f>
        <v>1.006582016</v>
      </c>
      <c r="G165" s="111">
        <f>IF(COUNTA(OFFSET(TECHNICALS!AI165,-4,0,5,1))&lt;5, "", AVERAGE(OFFSET(TECHNICALS!AI165,-4,0,5,1)))</f>
        <v>0.1607276598</v>
      </c>
      <c r="H165" s="110">
        <f t="shared" ref="H165:M165" si="170">IF(OR(ISERROR(B165),B165=""), "", IF(ABS((B165-AVERAGE(B:B))/STDEV(B:B))&gt;10, AVERAGE(H$2:H165), (B165-AVERAGE(B:B))/STDEV(B:B)))</f>
        <v>-0.3141851782</v>
      </c>
      <c r="I165" s="110">
        <f t="shared" si="170"/>
        <v>-0.3223062889</v>
      </c>
      <c r="J165" s="110">
        <f t="shared" si="170"/>
        <v>-1.168032462</v>
      </c>
      <c r="K165" s="110">
        <f t="shared" si="170"/>
        <v>0.301407</v>
      </c>
      <c r="L165" s="110">
        <f t="shared" si="170"/>
        <v>0.61264036</v>
      </c>
      <c r="M165" s="110">
        <f t="shared" si="170"/>
        <v>-0.1757480527</v>
      </c>
      <c r="N165" s="112">
        <f t="shared" si="3"/>
        <v>1.520062987</v>
      </c>
      <c r="O165" s="113">
        <f t="shared" si="25"/>
        <v>-0.2</v>
      </c>
      <c r="P165" s="114">
        <v>0.1</v>
      </c>
      <c r="Q165" s="115">
        <f t="shared" si="26"/>
        <v>1.520062987</v>
      </c>
      <c r="R165" s="113" t="str">
        <f t="shared" si="6"/>
        <v>MONITOR</v>
      </c>
      <c r="S165" s="114">
        <v>1.15</v>
      </c>
      <c r="T165" s="116" t="s">
        <v>246</v>
      </c>
      <c r="U165" s="117" t="str">
        <f>IFERROR(__xludf.DUMMYFUNCTION(" IF (ROW()=MAX(FILTER(ROW(A165:A1134), A165:A1134&lt;&gt;"""")),Q165,"""")"),"")</f>
        <v/>
      </c>
      <c r="V165" s="117" t="str">
        <f>IFERROR(__xludf.DUMMYFUNCTION(" IF (ROW()=MAX(FILTER(ROW($A165:$A1134), $A165:$A1134&lt;&gt;"""")),S165,"""")"),"")</f>
        <v/>
      </c>
      <c r="W165" s="117" t="str">
        <f>IFERROR(__xludf.DUMMYFUNCTION(" IF (ROW()=MAX(FILTER(ROW($A165:$A1134), $A165:$A1134&lt;&gt;"""")),H165,"""")"),"")</f>
        <v/>
      </c>
      <c r="X165" s="117" t="str">
        <f>IFERROR(__xludf.DUMMYFUNCTION(" IF (ROW()=MAX(FILTER(ROW($A165:$A1134), $A165:$A1134&lt;&gt;"""")),I165,"""")"),"")</f>
        <v/>
      </c>
      <c r="Y165" s="117" t="str">
        <f>IFERROR(__xludf.DUMMYFUNCTION(" IF (ROW()=MAX(FILTER(ROW($A165:$A1134), $A165:$A1134&lt;&gt;"""")),J165,"""")"),"")</f>
        <v/>
      </c>
      <c r="Z165" s="117" t="str">
        <f>IFERROR(__xludf.DUMMYFUNCTION(" IF (ROW()=MAX(FILTER(ROW($A165:$A1134), $A165:$A1134&lt;&gt;"""")),K165,"""")"),"")</f>
        <v/>
      </c>
      <c r="AA165" s="117" t="str">
        <f>IFERROR(__xludf.DUMMYFUNCTION(" IF (ROW()=MAX(FILTER(ROW($A165:$A1134), $A165:$A1134&lt;&gt;"""")),L165,"""")"),"")</f>
        <v/>
      </c>
      <c r="AB165" s="117" t="str">
        <f>IFERROR(__xludf.DUMMYFUNCTION(" IF (ROW()=MAX(FILTER(ROW($A165:$A1134), $A165:$A1134&lt;&gt;"""")),M165,"""")"),"")</f>
        <v/>
      </c>
      <c r="AC165" s="118" t="str">
        <f>IFERROR(__xludf.DUMMYFUNCTION(" IF (ROW()=MAX(FILTER(ROW($A165:$A1134), $A165:$A1134&lt;&gt;"""")),R165,"""")"),"")</f>
        <v/>
      </c>
    </row>
    <row r="166">
      <c r="A166" s="94">
        <f t="array" ref="A166">INDEX(TECHNICALS!A:A, ROW())</f>
        <v>45812.90307</v>
      </c>
      <c r="B166" s="54">
        <f>IF(COUNTA(OFFSET(TECHNICALS!AD166,-4,0,5,1))&lt;5, "", AVERAGE(OFFSET(TECHNICALS!AD166,-4,0,5,1)))</f>
        <v>43.54545138</v>
      </c>
      <c r="C166" s="95">
        <f>IF(COUNTA(OFFSET(TECHNICALS!S166,-4,0,5,1))&lt;5, "", AVERAGE(OFFSET(TECHNICALS!S166,-4,0,5,1)))</f>
        <v>2.160285574</v>
      </c>
      <c r="D166" s="96">
        <f>IF(COUNTA(OFFSET(TECHNICALS!AE166,-4,0,5,1))&lt;5, "", AVERAGE(OFFSET(TECHNICALS!AE166,-4,0,5,1)))</f>
        <v>12.70760056</v>
      </c>
      <c r="E166" s="96">
        <f>IF(COUNTA(OFFSET(TECHNICALS!W166,-4,0,5,1))&lt;5, "", AVERAGE(OFFSET(TECHNICALS!W166,-4,0,5,1)))</f>
        <v>336.5866667</v>
      </c>
      <c r="F166" s="97">
        <f>IF(OR(TECHNICALS!M166=0, ISBLANK(TECHNICALS!M166)), "", TECHNICALS!B166 / TECHNICALS!M166)</f>
        <v>1.009820051</v>
      </c>
      <c r="G166" s="98">
        <f>IF(COUNTA(OFFSET(TECHNICALS!AI166,-4,0,5,1))&lt;5, "", AVERAGE(OFFSET(TECHNICALS!AI166,-4,0,5,1)))</f>
        <v>0.1436011024</v>
      </c>
      <c r="H166" s="97">
        <f t="shared" ref="H166:M166" si="171">IF(OR(ISERROR(B166),B166=""), "", IF(ABS((B166-AVERAGE(B:B))/STDEV(B:B))&gt;10, AVERAGE(H$2:H166), (B166-AVERAGE(B:B))/STDEV(B:B)))</f>
        <v>-0.3697673326</v>
      </c>
      <c r="I166" s="97">
        <f t="shared" si="171"/>
        <v>-0.3852845785</v>
      </c>
      <c r="J166" s="97">
        <f t="shared" si="171"/>
        <v>-1.092584718</v>
      </c>
      <c r="K166" s="97">
        <f t="shared" si="171"/>
        <v>0.2892022175</v>
      </c>
      <c r="L166" s="97">
        <f t="shared" si="171"/>
        <v>0.9033279756</v>
      </c>
      <c r="M166" s="97">
        <f t="shared" si="171"/>
        <v>-0.1942516469</v>
      </c>
      <c r="N166" s="99">
        <f t="shared" si="3"/>
        <v>1.218194694</v>
      </c>
      <c r="O166" s="100">
        <f t="shared" si="25"/>
        <v>-0.2</v>
      </c>
      <c r="P166" s="101">
        <v>0.1</v>
      </c>
      <c r="Q166" s="102">
        <f t="shared" si="26"/>
        <v>1.218194694</v>
      </c>
      <c r="R166" s="100" t="str">
        <f t="shared" si="6"/>
        <v>MONITOR</v>
      </c>
      <c r="S166" s="101">
        <v>1.1</v>
      </c>
      <c r="T166" s="103" t="s">
        <v>247</v>
      </c>
      <c r="U166" s="104" t="str">
        <f>IFERROR(__xludf.DUMMYFUNCTION(" IF (ROW()=MAX(FILTER(ROW(A166:A1134), A166:A1134&lt;&gt;"""")),Q166,"""")"),"")</f>
        <v/>
      </c>
      <c r="V166" s="104" t="str">
        <f>IFERROR(__xludf.DUMMYFUNCTION(" IF (ROW()=MAX(FILTER(ROW($A166:$A1134), $A166:$A1134&lt;&gt;"""")),S166,"""")"),"")</f>
        <v/>
      </c>
      <c r="W166" s="104" t="str">
        <f>IFERROR(__xludf.DUMMYFUNCTION(" IF (ROW()=MAX(FILTER(ROW($A166:$A1134), $A166:$A1134&lt;&gt;"""")),H166,"""")"),"")</f>
        <v/>
      </c>
      <c r="X166" s="104" t="str">
        <f>IFERROR(__xludf.DUMMYFUNCTION(" IF (ROW()=MAX(FILTER(ROW($A166:$A1134), $A166:$A1134&lt;&gt;"""")),I166,"""")"),"")</f>
        <v/>
      </c>
      <c r="Y166" s="104" t="str">
        <f>IFERROR(__xludf.DUMMYFUNCTION(" IF (ROW()=MAX(FILTER(ROW($A166:$A1134), $A166:$A1134&lt;&gt;"""")),J166,"""")"),"")</f>
        <v/>
      </c>
      <c r="Z166" s="104" t="str">
        <f>IFERROR(__xludf.DUMMYFUNCTION(" IF (ROW()=MAX(FILTER(ROW($A166:$A1134), $A166:$A1134&lt;&gt;"""")),K166,"""")"),"")</f>
        <v/>
      </c>
      <c r="AA166" s="104" t="str">
        <f>IFERROR(__xludf.DUMMYFUNCTION(" IF (ROW()=MAX(FILTER(ROW($A166:$A1134), $A166:$A1134&lt;&gt;"""")),L166,"""")"),"")</f>
        <v/>
      </c>
      <c r="AB166" s="104" t="str">
        <f>IFERROR(__xludf.DUMMYFUNCTION(" IF (ROW()=MAX(FILTER(ROW($A166:$A1134), $A166:$A1134&lt;&gt;"""")),M166,"""")"),"")</f>
        <v/>
      </c>
      <c r="AC166" s="105" t="str">
        <f>IFERROR(__xludf.DUMMYFUNCTION(" IF (ROW()=MAX(FILTER(ROW($A166:$A1134), $A166:$A1134&lt;&gt;"""")),R166,"""")"),"")</f>
        <v/>
      </c>
    </row>
    <row r="167">
      <c r="A167" s="106">
        <f t="array" ref="A167">INDEX(TECHNICALS!A:A, ROW())</f>
        <v>45813.94255</v>
      </c>
      <c r="B167" s="107">
        <f>IF(COUNTA(OFFSET(TECHNICALS!AD167,-4,0,5,1))&lt;5, "", AVERAGE(OFFSET(TECHNICALS!AD167,-4,0,5,1)))</f>
        <v>42.30314209</v>
      </c>
      <c r="C167" s="108">
        <f>IF(COUNTA(OFFSET(TECHNICALS!S167,-4,0,5,1))&lt;5, "", AVERAGE(OFFSET(TECHNICALS!S167,-4,0,5,1)))</f>
        <v>-15.44406063</v>
      </c>
      <c r="D167" s="109">
        <f>IF(COUNTA(OFFSET(TECHNICALS!AE167,-4,0,5,1))&lt;5, "", AVERAGE(OFFSET(TECHNICALS!AE167,-4,0,5,1)))</f>
        <v>19.56316411</v>
      </c>
      <c r="E167" s="109">
        <f>IF(COUNTA(OFFSET(TECHNICALS!W167,-4,0,5,1))&lt;5, "", AVERAGE(OFFSET(TECHNICALS!W167,-4,0,5,1)))</f>
        <v>332.4666667</v>
      </c>
      <c r="F167" s="110">
        <f>IF(OR(TECHNICALS!M167=0, ISBLANK(TECHNICALS!M167)), "", TECHNICALS!B167 / TECHNICALS!M167)</f>
        <v>1.005474453</v>
      </c>
      <c r="G167" s="111">
        <f>IF(COUNTA(OFFSET(TECHNICALS!AI167,-4,0,5,1))&lt;5, "", AVERAGE(OFFSET(TECHNICALS!AI167,-4,0,5,1)))</f>
        <v>0.1226122432</v>
      </c>
      <c r="H167" s="110">
        <f t="shared" ref="H167:M167" si="172">IF(OR(ISERROR(B167),B167=""), "", IF(ABS((B167-AVERAGE(B:B))/STDEV(B:B))&gt;10, AVERAGE(H$2:H167), (B167-AVERAGE(B:B))/STDEV(B:B)))</f>
        <v>-0.4387948251</v>
      </c>
      <c r="I167" s="110">
        <f t="shared" si="172"/>
        <v>-0.4212722032</v>
      </c>
      <c r="J167" s="110">
        <f t="shared" si="172"/>
        <v>-0.8929448099</v>
      </c>
      <c r="K167" s="110">
        <f t="shared" si="172"/>
        <v>0.240224584</v>
      </c>
      <c r="L167" s="110">
        <f t="shared" si="172"/>
        <v>0.5132112427</v>
      </c>
      <c r="M167" s="110">
        <f t="shared" si="172"/>
        <v>-0.216928086</v>
      </c>
      <c r="N167" s="112">
        <f t="shared" si="3"/>
        <v>1.360585193</v>
      </c>
      <c r="O167" s="113">
        <f t="shared" si="25"/>
        <v>0.2</v>
      </c>
      <c r="P167" s="114">
        <v>0.1</v>
      </c>
      <c r="Q167" s="115">
        <f t="shared" si="26"/>
        <v>1.560585193</v>
      </c>
      <c r="R167" s="113" t="str">
        <f t="shared" si="6"/>
        <v>MONITOR</v>
      </c>
      <c r="S167" s="114">
        <v>1.1</v>
      </c>
      <c r="T167" s="116" t="s">
        <v>248</v>
      </c>
      <c r="U167" s="117" t="str">
        <f>IFERROR(__xludf.DUMMYFUNCTION(" IF (ROW()=MAX(FILTER(ROW(A167:A1134), A167:A1134&lt;&gt;"""")),Q167,"""")"),"")</f>
        <v/>
      </c>
      <c r="V167" s="117" t="str">
        <f>IFERROR(__xludf.DUMMYFUNCTION(" IF (ROW()=MAX(FILTER(ROW($A167:$A1134), $A167:$A1134&lt;&gt;"""")),S167,"""")"),"")</f>
        <v/>
      </c>
      <c r="W167" s="117" t="str">
        <f>IFERROR(__xludf.DUMMYFUNCTION(" IF (ROW()=MAX(FILTER(ROW($A167:$A1134), $A167:$A1134&lt;&gt;"""")),H167,"""")"),"")</f>
        <v/>
      </c>
      <c r="X167" s="117" t="str">
        <f>IFERROR(__xludf.DUMMYFUNCTION(" IF (ROW()=MAX(FILTER(ROW($A167:$A1134), $A167:$A1134&lt;&gt;"""")),I167,"""")"),"")</f>
        <v/>
      </c>
      <c r="Y167" s="117" t="str">
        <f>IFERROR(__xludf.DUMMYFUNCTION(" IF (ROW()=MAX(FILTER(ROW($A167:$A1134), $A167:$A1134&lt;&gt;"""")),J167,"""")"),"")</f>
        <v/>
      </c>
      <c r="Z167" s="117" t="str">
        <f>IFERROR(__xludf.DUMMYFUNCTION(" IF (ROW()=MAX(FILTER(ROW($A167:$A1134), $A167:$A1134&lt;&gt;"""")),K167,"""")"),"")</f>
        <v/>
      </c>
      <c r="AA167" s="117" t="str">
        <f>IFERROR(__xludf.DUMMYFUNCTION(" IF (ROW()=MAX(FILTER(ROW($A167:$A1134), $A167:$A1134&lt;&gt;"""")),L167,"""")"),"")</f>
        <v/>
      </c>
      <c r="AB167" s="117" t="str">
        <f>IFERROR(__xludf.DUMMYFUNCTION(" IF (ROW()=MAX(FILTER(ROW($A167:$A1134), $A167:$A1134&lt;&gt;"""")),M167,"""")"),"")</f>
        <v/>
      </c>
      <c r="AC167" s="118" t="str">
        <f>IFERROR(__xludf.DUMMYFUNCTION(" IF (ROW()=MAX(FILTER(ROW($A167:$A1134), $A167:$A1134&lt;&gt;"""")),R167,"""")"),"")</f>
        <v/>
      </c>
    </row>
    <row r="168">
      <c r="A168" s="94">
        <f t="array" ref="A168">INDEX(TECHNICALS!A:A, ROW())</f>
        <v>45814.70896</v>
      </c>
      <c r="B168" s="54">
        <f>IF(COUNTA(OFFSET(TECHNICALS!AD168,-4,0,5,1))&lt;5, "", AVERAGE(OFFSET(TECHNICALS!AD168,-4,0,5,1)))</f>
        <v>37.40412729</v>
      </c>
      <c r="C168" s="95">
        <f>IF(COUNTA(OFFSET(TECHNICALS!S168,-4,0,5,1))&lt;5, "", AVERAGE(OFFSET(TECHNICALS!S168,-4,0,5,1)))</f>
        <v>-30.81562463</v>
      </c>
      <c r="D168" s="96">
        <f>IF(COUNTA(OFFSET(TECHNICALS!AE168,-4,0,5,1))&lt;5, "", AVERAGE(OFFSET(TECHNICALS!AE168,-4,0,5,1)))</f>
        <v>18.26446281</v>
      </c>
      <c r="E168" s="96">
        <f>IF(COUNTA(OFFSET(TECHNICALS!W168,-4,0,5,1))&lt;5, "", AVERAGE(OFFSET(TECHNICALS!W168,-4,0,5,1)))</f>
        <v>294.0666667</v>
      </c>
      <c r="F168" s="97">
        <f>IF(OR(TECHNICALS!M168=0, ISBLANK(TECHNICALS!M168)), "", TECHNICALS!B168 / TECHNICALS!M168)</f>
        <v>1.001817427</v>
      </c>
      <c r="G168" s="98">
        <f>IF(COUNTA(OFFSET(TECHNICALS!AI168,-4,0,5,1))&lt;5, "", AVERAGE(OFFSET(TECHNICALS!AI168,-4,0,5,1)))</f>
        <v>0.1261549644</v>
      </c>
      <c r="H168" s="97">
        <f t="shared" ref="H168:M168" si="173">IF(OR(ISERROR(B168),B168=""), "", IF(ABS((B168-AVERAGE(B:B))/STDEV(B:B))&gt;10, AVERAGE(H$2:H168), (B168-AVERAGE(B:B))/STDEV(B:B)))</f>
        <v>-0.7110029687</v>
      </c>
      <c r="I168" s="97">
        <f t="shared" si="173"/>
        <v>-0.4526954706</v>
      </c>
      <c r="J168" s="97">
        <f t="shared" si="173"/>
        <v>-0.9307641088</v>
      </c>
      <c r="K168" s="97">
        <f t="shared" si="173"/>
        <v>-0.2162659811</v>
      </c>
      <c r="L168" s="97">
        <f t="shared" si="173"/>
        <v>0.1849096453</v>
      </c>
      <c r="M168" s="97">
        <f t="shared" si="173"/>
        <v>-0.2131005172</v>
      </c>
      <c r="N168" s="99">
        <f t="shared" si="3"/>
        <v>1.921533549</v>
      </c>
      <c r="O168" s="100">
        <f t="shared" si="25"/>
        <v>0.2</v>
      </c>
      <c r="P168" s="101">
        <v>0.1</v>
      </c>
      <c r="Q168" s="102">
        <f t="shared" si="26"/>
        <v>2.121533549</v>
      </c>
      <c r="R168" s="100" t="str">
        <f t="shared" si="6"/>
        <v>OPEN</v>
      </c>
      <c r="S168" s="101">
        <v>1.1</v>
      </c>
      <c r="T168" s="103" t="s">
        <v>249</v>
      </c>
      <c r="U168" s="104" t="str">
        <f>IFERROR(__xludf.DUMMYFUNCTION(" IF (ROW()=MAX(FILTER(ROW(A168:A1134), A168:A1134&lt;&gt;"""")),Q168,"""")"),"")</f>
        <v/>
      </c>
      <c r="V168" s="104" t="str">
        <f>IFERROR(__xludf.DUMMYFUNCTION(" IF (ROW()=MAX(FILTER(ROW($A168:$A1134), $A168:$A1134&lt;&gt;"""")),S168,"""")"),"")</f>
        <v/>
      </c>
      <c r="W168" s="104" t="str">
        <f>IFERROR(__xludf.DUMMYFUNCTION(" IF (ROW()=MAX(FILTER(ROW($A168:$A1134), $A168:$A1134&lt;&gt;"""")),H168,"""")"),"")</f>
        <v/>
      </c>
      <c r="X168" s="104" t="str">
        <f>IFERROR(__xludf.DUMMYFUNCTION(" IF (ROW()=MAX(FILTER(ROW($A168:$A1134), $A168:$A1134&lt;&gt;"""")),I168,"""")"),"")</f>
        <v/>
      </c>
      <c r="Y168" s="104" t="str">
        <f>IFERROR(__xludf.DUMMYFUNCTION(" IF (ROW()=MAX(FILTER(ROW($A168:$A1134), $A168:$A1134&lt;&gt;"""")),J168,"""")"),"")</f>
        <v/>
      </c>
      <c r="Z168" s="104" t="str">
        <f>IFERROR(__xludf.DUMMYFUNCTION(" IF (ROW()=MAX(FILTER(ROW($A168:$A1134), $A168:$A1134&lt;&gt;"""")),K168,"""")"),"")</f>
        <v/>
      </c>
      <c r="AA168" s="104" t="str">
        <f>IFERROR(__xludf.DUMMYFUNCTION(" IF (ROW()=MAX(FILTER(ROW($A168:$A1134), $A168:$A1134&lt;&gt;"""")),L168,"""")"),"")</f>
        <v/>
      </c>
      <c r="AB168" s="104" t="str">
        <f>IFERROR(__xludf.DUMMYFUNCTION(" IF (ROW()=MAX(FILTER(ROW($A168:$A1134), $A168:$A1134&lt;&gt;"""")),M168,"""")"),"")</f>
        <v/>
      </c>
      <c r="AC168" s="105" t="str">
        <f>IFERROR(__xludf.DUMMYFUNCTION(" IF (ROW()=MAX(FILTER(ROW($A168:$A1134), $A168:$A1134&lt;&gt;"""")),R168,"""")"),"")</f>
        <v/>
      </c>
    </row>
    <row r="169">
      <c r="A169" s="106">
        <f t="array" ref="A169">INDEX(TECHNICALS!A:A, ROW())</f>
        <v>45814.86475</v>
      </c>
      <c r="B169" s="107">
        <f>IF(COUNTA(OFFSET(TECHNICALS!AD169,-4,0,5,1))&lt;5, "", AVERAGE(OFFSET(TECHNICALS!AD169,-4,0,5,1)))</f>
        <v>34.69805873</v>
      </c>
      <c r="C169" s="108">
        <f>IF(COUNTA(OFFSET(TECHNICALS!S169,-4,0,5,1))&lt;5, "", AVERAGE(OFFSET(TECHNICALS!S169,-4,0,5,1)))</f>
        <v>-37.35442122</v>
      </c>
      <c r="D169" s="109">
        <f>IF(COUNTA(OFFSET(TECHNICALS!AE169,-4,0,5,1))&lt;5, "", AVERAGE(OFFSET(TECHNICALS!AE169,-4,0,5,1)))</f>
        <v>22.17966692</v>
      </c>
      <c r="E169" s="109">
        <f>IF(COUNTA(OFFSET(TECHNICALS!W169,-4,0,5,1))&lt;5, "", AVERAGE(OFFSET(TECHNICALS!W169,-4,0,5,1)))</f>
        <v>269.9066667</v>
      </c>
      <c r="F169" s="110">
        <f>IF(OR(TECHNICALS!M169=0, ISBLANK(TECHNICALS!M169)), "", TECHNICALS!B169 / TECHNICALS!M169)</f>
        <v>1.002967956</v>
      </c>
      <c r="G169" s="111">
        <f>IF(COUNTA(OFFSET(TECHNICALS!AI169,-4,0,5,1))&lt;5, "", AVERAGE(OFFSET(TECHNICALS!AI169,-4,0,5,1)))</f>
        <v>0.1507194015</v>
      </c>
      <c r="H169" s="110">
        <f t="shared" ref="H169:M169" si="174">IF(OR(ISERROR(B169),B169=""), "", IF(ABS((B169-AVERAGE(B:B))/STDEV(B:B))&gt;10, AVERAGE(H$2:H169), (B169-AVERAGE(B:B))/STDEV(B:B)))</f>
        <v>-0.861362567</v>
      </c>
      <c r="I169" s="110">
        <f t="shared" si="174"/>
        <v>-0.4660623832</v>
      </c>
      <c r="J169" s="110">
        <f t="shared" si="174"/>
        <v>-0.8167499972</v>
      </c>
      <c r="K169" s="110">
        <f t="shared" si="174"/>
        <v>-0.5034746282</v>
      </c>
      <c r="L169" s="110">
        <f t="shared" si="174"/>
        <v>0.2881959511</v>
      </c>
      <c r="M169" s="110">
        <f t="shared" si="174"/>
        <v>-0.186561011</v>
      </c>
      <c r="N169" s="112">
        <f t="shared" si="3"/>
        <v>1.834609112</v>
      </c>
      <c r="O169" s="113">
        <f t="shared" si="25"/>
        <v>-0.2</v>
      </c>
      <c r="P169" s="114">
        <v>0.1</v>
      </c>
      <c r="Q169" s="115">
        <f t="shared" si="26"/>
        <v>1.834609112</v>
      </c>
      <c r="R169" s="113" t="str">
        <f t="shared" si="6"/>
        <v>MONITOR</v>
      </c>
      <c r="S169" s="114">
        <v>1.15</v>
      </c>
      <c r="T169" s="116" t="s">
        <v>250</v>
      </c>
      <c r="U169" s="117" t="str">
        <f>IFERROR(__xludf.DUMMYFUNCTION(" IF (ROW()=MAX(FILTER(ROW(A169:A1134), A169:A1134&lt;&gt;"""")),Q169,"""")"),"")</f>
        <v/>
      </c>
      <c r="V169" s="117" t="str">
        <f>IFERROR(__xludf.DUMMYFUNCTION(" IF (ROW()=MAX(FILTER(ROW($A169:$A1134), $A169:$A1134&lt;&gt;"""")),S169,"""")"),"")</f>
        <v/>
      </c>
      <c r="W169" s="117" t="str">
        <f>IFERROR(__xludf.DUMMYFUNCTION(" IF (ROW()=MAX(FILTER(ROW($A169:$A1134), $A169:$A1134&lt;&gt;"""")),H169,"""")"),"")</f>
        <v/>
      </c>
      <c r="X169" s="117" t="str">
        <f>IFERROR(__xludf.DUMMYFUNCTION(" IF (ROW()=MAX(FILTER(ROW($A169:$A1134), $A169:$A1134&lt;&gt;"""")),I169,"""")"),"")</f>
        <v/>
      </c>
      <c r="Y169" s="117" t="str">
        <f>IFERROR(__xludf.DUMMYFUNCTION(" IF (ROW()=MAX(FILTER(ROW($A169:$A1134), $A169:$A1134&lt;&gt;"""")),J169,"""")"),"")</f>
        <v/>
      </c>
      <c r="Z169" s="117" t="str">
        <f>IFERROR(__xludf.DUMMYFUNCTION(" IF (ROW()=MAX(FILTER(ROW($A169:$A1134), $A169:$A1134&lt;&gt;"""")),K169,"""")"),"")</f>
        <v/>
      </c>
      <c r="AA169" s="117" t="str">
        <f>IFERROR(__xludf.DUMMYFUNCTION(" IF (ROW()=MAX(FILTER(ROW($A169:$A1134), $A169:$A1134&lt;&gt;"""")),L169,"""")"),"")</f>
        <v/>
      </c>
      <c r="AB169" s="117" t="str">
        <f>IFERROR(__xludf.DUMMYFUNCTION(" IF (ROW()=MAX(FILTER(ROW($A169:$A1134), $A169:$A1134&lt;&gt;"""")),M169,"""")"),"")</f>
        <v/>
      </c>
      <c r="AC169" s="118" t="str">
        <f>IFERROR(__xludf.DUMMYFUNCTION(" IF (ROW()=MAX(FILTER(ROW($A169:$A1134), $A169:$A1134&lt;&gt;"""")),R169,"""")"),"")</f>
        <v/>
      </c>
    </row>
    <row r="170">
      <c r="A170" s="94">
        <f t="array" ref="A170">INDEX(TECHNICALS!A:A, ROW())</f>
        <v>45817.86937</v>
      </c>
      <c r="B170" s="54">
        <f>IF(COUNTA(OFFSET(TECHNICALS!AD170,-4,0,5,1))&lt;5, "", AVERAGE(OFFSET(TECHNICALS!AD170,-4,0,5,1)))</f>
        <v>33.00339439</v>
      </c>
      <c r="C170" s="95">
        <f>IF(COUNTA(OFFSET(TECHNICALS!S170,-4,0,5,1))&lt;5, "", AVERAGE(OFFSET(TECHNICALS!S170,-4,0,5,1)))</f>
        <v>-39.62664736</v>
      </c>
      <c r="D170" s="96">
        <f>IF(COUNTA(OFFSET(TECHNICALS!AE170,-4,0,5,1))&lt;5, "", AVERAGE(OFFSET(TECHNICALS!AE170,-4,0,5,1)))</f>
        <v>24.07172373</v>
      </c>
      <c r="E170" s="96">
        <f>IF(COUNTA(OFFSET(TECHNICALS!W170,-4,0,5,1))&lt;5, "", AVERAGE(OFFSET(TECHNICALS!W170,-4,0,5,1)))</f>
        <v>271.9866667</v>
      </c>
      <c r="F170" s="97">
        <f>IF(OR(TECHNICALS!M170=0, ISBLANK(TECHNICALS!M170)), "", TECHNICALS!B170 / TECHNICALS!M170)</f>
        <v>1.005513683</v>
      </c>
      <c r="G170" s="98">
        <f>IF(COUNTA(OFFSET(TECHNICALS!AI170,-4,0,5,1))&lt;5, "", AVERAGE(OFFSET(TECHNICALS!AI170,-4,0,5,1)))</f>
        <v>0.1604174434</v>
      </c>
      <c r="H170" s="97">
        <f t="shared" ref="H170:M170" si="175">IF(OR(ISERROR(B170),B170=""), "", IF(ABS((B170-AVERAGE(B:B))/STDEV(B:B))&gt;10, AVERAGE(H$2:H170), (B170-AVERAGE(B:B))/STDEV(B:B)))</f>
        <v>-0.9555246492</v>
      </c>
      <c r="I170" s="97">
        <f t="shared" si="175"/>
        <v>-0.4707073737</v>
      </c>
      <c r="J170" s="97">
        <f t="shared" si="175"/>
        <v>-0.7616516754</v>
      </c>
      <c r="K170" s="97">
        <f t="shared" si="175"/>
        <v>-0.478748056</v>
      </c>
      <c r="L170" s="97">
        <f t="shared" si="175"/>
        <v>0.5167330745</v>
      </c>
      <c r="M170" s="97">
        <f t="shared" si="175"/>
        <v>-0.1760832116</v>
      </c>
      <c r="N170" s="99">
        <f t="shared" si="3"/>
        <v>1.647238238</v>
      </c>
      <c r="O170" s="100">
        <f t="shared" si="25"/>
        <v>-0.2</v>
      </c>
      <c r="P170" s="101">
        <v>0.1</v>
      </c>
      <c r="Q170" s="102">
        <f t="shared" si="26"/>
        <v>1.647238238</v>
      </c>
      <c r="R170" s="100" t="str">
        <f t="shared" si="6"/>
        <v>MONITOR</v>
      </c>
      <c r="S170" s="101">
        <v>1.1</v>
      </c>
      <c r="T170" s="103" t="s">
        <v>251</v>
      </c>
      <c r="U170" s="104" t="str">
        <f>IFERROR(__xludf.DUMMYFUNCTION(" IF (ROW()=MAX(FILTER(ROW(A170:A1134), A170:A1134&lt;&gt;"""")),Q170,"""")"),"")</f>
        <v/>
      </c>
      <c r="V170" s="104" t="str">
        <f>IFERROR(__xludf.DUMMYFUNCTION(" IF (ROW()=MAX(FILTER(ROW($A170:$A1134), $A170:$A1134&lt;&gt;"""")),S170,"""")"),"")</f>
        <v/>
      </c>
      <c r="W170" s="104" t="str">
        <f>IFERROR(__xludf.DUMMYFUNCTION(" IF (ROW()=MAX(FILTER(ROW($A170:$A1134), $A170:$A1134&lt;&gt;"""")),H170,"""")"),"")</f>
        <v/>
      </c>
      <c r="X170" s="104" t="str">
        <f>IFERROR(__xludf.DUMMYFUNCTION(" IF (ROW()=MAX(FILTER(ROW($A170:$A1134), $A170:$A1134&lt;&gt;"""")),I170,"""")"),"")</f>
        <v/>
      </c>
      <c r="Y170" s="104" t="str">
        <f>IFERROR(__xludf.DUMMYFUNCTION(" IF (ROW()=MAX(FILTER(ROW($A170:$A1134), $A170:$A1134&lt;&gt;"""")),J170,"""")"),"")</f>
        <v/>
      </c>
      <c r="Z170" s="104" t="str">
        <f>IFERROR(__xludf.DUMMYFUNCTION(" IF (ROW()=MAX(FILTER(ROW($A170:$A1134), $A170:$A1134&lt;&gt;"""")),K170,"""")"),"")</f>
        <v/>
      </c>
      <c r="AA170" s="104" t="str">
        <f>IFERROR(__xludf.DUMMYFUNCTION(" IF (ROW()=MAX(FILTER(ROW($A170:$A1134), $A170:$A1134&lt;&gt;"""")),L170,"""")"),"")</f>
        <v/>
      </c>
      <c r="AB170" s="104" t="str">
        <f>IFERROR(__xludf.DUMMYFUNCTION(" IF (ROW()=MAX(FILTER(ROW($A170:$A1134), $A170:$A1134&lt;&gt;"""")),M170,"""")"),"")</f>
        <v/>
      </c>
      <c r="AC170" s="105" t="str">
        <f>IFERROR(__xludf.DUMMYFUNCTION(" IF (ROW()=MAX(FILTER(ROW($A170:$A1134), $A170:$A1134&lt;&gt;"""")),R170,"""")"),"")</f>
        <v/>
      </c>
    </row>
    <row r="171">
      <c r="A171" s="106">
        <f t="array" ref="A171">INDEX(TECHNICALS!A:A, ROW())</f>
        <v>45818.90331</v>
      </c>
      <c r="B171" s="107">
        <f>IF(COUNTA(OFFSET(TECHNICALS!AD171,-4,0,5,1))&lt;5, "", AVERAGE(OFFSET(TECHNICALS!AD171,-4,0,5,1)))</f>
        <v>30.96369435</v>
      </c>
      <c r="C171" s="108">
        <f>IF(COUNTA(OFFSET(TECHNICALS!S171,-4,0,5,1))&lt;5, "", AVERAGE(OFFSET(TECHNICALS!S171,-4,0,5,1)))</f>
        <v>-43.23677728</v>
      </c>
      <c r="D171" s="109">
        <f>IF(COUNTA(OFFSET(TECHNICALS!AE171,-4,0,5,1))&lt;5, "", AVERAGE(OFFSET(TECHNICALS!AE171,-4,0,5,1)))</f>
        <v>22.64226873</v>
      </c>
      <c r="E171" s="109">
        <f>IF(COUNTA(OFFSET(TECHNICALS!W171,-4,0,5,1))&lt;5, "", AVERAGE(OFFSET(TECHNICALS!W171,-4,0,5,1)))</f>
        <v>281.56</v>
      </c>
      <c r="F171" s="110">
        <f>IF(OR(TECHNICALS!M171=0, ISBLANK(TECHNICALS!M171)), "", TECHNICALS!B171 / TECHNICALS!M171)</f>
        <v>0.9869516079</v>
      </c>
      <c r="G171" s="111">
        <f>IF(COUNTA(OFFSET(TECHNICALS!AI171,-4,0,5,1))&lt;5, "", AVERAGE(OFFSET(TECHNICALS!AI171,-4,0,5,1)))</f>
        <v>0.175892716</v>
      </c>
      <c r="H171" s="110">
        <f t="shared" ref="H171:M171" si="176">IF(OR(ISERROR(B171),B171=""), "", IF(ABS((B171-AVERAGE(B:B))/STDEV(B:B))&gt;10, AVERAGE(H$2:H171), (B171-AVERAGE(B:B))/STDEV(B:B)))</f>
        <v>-1.068858244</v>
      </c>
      <c r="I171" s="110">
        <f t="shared" si="176"/>
        <v>-0.4780873695</v>
      </c>
      <c r="J171" s="110">
        <f t="shared" si="176"/>
        <v>-0.8032786347</v>
      </c>
      <c r="K171" s="110">
        <f t="shared" si="176"/>
        <v>-0.364942422</v>
      </c>
      <c r="L171" s="110">
        <f t="shared" si="176"/>
        <v>-1.149637046</v>
      </c>
      <c r="M171" s="110">
        <f t="shared" si="176"/>
        <v>-0.1593636713</v>
      </c>
      <c r="N171" s="112">
        <f t="shared" si="3"/>
        <v>3.126653572</v>
      </c>
      <c r="O171" s="113">
        <f t="shared" si="25"/>
        <v>0.2</v>
      </c>
      <c r="P171" s="114">
        <v>0.1</v>
      </c>
      <c r="Q171" s="115">
        <f t="shared" si="26"/>
        <v>3.326653572</v>
      </c>
      <c r="R171" s="113" t="str">
        <f t="shared" si="6"/>
        <v>OPEN</v>
      </c>
      <c r="S171" s="114">
        <v>1.1</v>
      </c>
      <c r="T171" s="116" t="s">
        <v>252</v>
      </c>
      <c r="U171" s="117" t="str">
        <f>IFERROR(__xludf.DUMMYFUNCTION(" IF (ROW()=MAX(FILTER(ROW(A171:A1134), A171:A1134&lt;&gt;"""")),Q171,"""")"),"")</f>
        <v/>
      </c>
      <c r="V171" s="117" t="str">
        <f>IFERROR(__xludf.DUMMYFUNCTION(" IF (ROW()=MAX(FILTER(ROW($A171:$A1134), $A171:$A1134&lt;&gt;"""")),S171,"""")"),"")</f>
        <v/>
      </c>
      <c r="W171" s="117" t="str">
        <f>IFERROR(__xludf.DUMMYFUNCTION(" IF (ROW()=MAX(FILTER(ROW($A171:$A1134), $A171:$A1134&lt;&gt;"""")),H171,"""")"),"")</f>
        <v/>
      </c>
      <c r="X171" s="117" t="str">
        <f>IFERROR(__xludf.DUMMYFUNCTION(" IF (ROW()=MAX(FILTER(ROW($A171:$A1134), $A171:$A1134&lt;&gt;"""")),I171,"""")"),"")</f>
        <v/>
      </c>
      <c r="Y171" s="117" t="str">
        <f>IFERROR(__xludf.DUMMYFUNCTION(" IF (ROW()=MAX(FILTER(ROW($A171:$A1134), $A171:$A1134&lt;&gt;"""")),J171,"""")"),"")</f>
        <v/>
      </c>
      <c r="Z171" s="117" t="str">
        <f>IFERROR(__xludf.DUMMYFUNCTION(" IF (ROW()=MAX(FILTER(ROW($A171:$A1134), $A171:$A1134&lt;&gt;"""")),K171,"""")"),"")</f>
        <v/>
      </c>
      <c r="AA171" s="117" t="str">
        <f>IFERROR(__xludf.DUMMYFUNCTION(" IF (ROW()=MAX(FILTER(ROW($A171:$A1134), $A171:$A1134&lt;&gt;"""")),L171,"""")"),"")</f>
        <v/>
      </c>
      <c r="AB171" s="117" t="str">
        <f>IFERROR(__xludf.DUMMYFUNCTION(" IF (ROW()=MAX(FILTER(ROW($A171:$A1134), $A171:$A1134&lt;&gt;"""")),M171,"""")"),"")</f>
        <v/>
      </c>
      <c r="AC171" s="118" t="str">
        <f>IFERROR(__xludf.DUMMYFUNCTION(" IF (ROW()=MAX(FILTER(ROW($A171:$A1134), $A171:$A1134&lt;&gt;"""")),R171,"""")"),"")</f>
        <v/>
      </c>
    </row>
    <row r="172">
      <c r="A172" s="94">
        <f t="array" ref="A172">INDEX(TECHNICALS!A:A, ROW())</f>
        <v>45819.90852</v>
      </c>
      <c r="B172" s="54">
        <f>IF(COUNTA(OFFSET(TECHNICALS!AD172,-4,0,5,1))&lt;5, "", AVERAGE(OFFSET(TECHNICALS!AD172,-4,0,5,1)))</f>
        <v>30.53158077</v>
      </c>
      <c r="C172" s="95">
        <f>IF(COUNTA(OFFSET(TECHNICALS!S172,-4,0,5,1))&lt;5, "", AVERAGE(OFFSET(TECHNICALS!S172,-4,0,5,1)))</f>
        <v>-49.76851123</v>
      </c>
      <c r="D172" s="96">
        <f>IF(COUNTA(OFFSET(TECHNICALS!AE172,-4,0,5,1))&lt;5, "", AVERAGE(OFFSET(TECHNICALS!AE172,-4,0,5,1)))</f>
        <v>20.21955267</v>
      </c>
      <c r="E172" s="96">
        <f>IF(COUNTA(OFFSET(TECHNICALS!W172,-4,0,5,1))&lt;5, "", AVERAGE(OFFSET(TECHNICALS!W172,-4,0,5,1)))</f>
        <v>284.56</v>
      </c>
      <c r="F172" s="97">
        <f>IF(OR(TECHNICALS!M172=0, ISBLANK(TECHNICALS!M172)), "", TECHNICALS!B172 / TECHNICALS!M172)</f>
        <v>1.000105014</v>
      </c>
      <c r="G172" s="98">
        <f>IF(COUNTA(OFFSET(TECHNICALS!AI172,-4,0,5,1))&lt;5, "", AVERAGE(OFFSET(TECHNICALS!AI172,-4,0,5,1)))</f>
        <v>0.2006886878</v>
      </c>
      <c r="H172" s="97">
        <f t="shared" ref="H172:M172" si="177">IF(OR(ISERROR(B172),B172=""), "", IF(ABS((B172-AVERAGE(B:B))/STDEV(B:B))&gt;10, AVERAGE(H$2:H172), (B172-AVERAGE(B:B))/STDEV(B:B)))</f>
        <v>-1.092868141</v>
      </c>
      <c r="I172" s="97">
        <f t="shared" si="177"/>
        <v>-0.4914398444</v>
      </c>
      <c r="J172" s="97">
        <f t="shared" si="177"/>
        <v>-0.8738302102</v>
      </c>
      <c r="K172" s="97">
        <f t="shared" si="177"/>
        <v>-0.3292790966</v>
      </c>
      <c r="L172" s="97">
        <f t="shared" si="177"/>
        <v>0.03118155636</v>
      </c>
      <c r="M172" s="97">
        <f t="shared" si="177"/>
        <v>-0.132574014</v>
      </c>
      <c r="N172" s="99">
        <f t="shared" si="3"/>
        <v>2.234793663</v>
      </c>
      <c r="O172" s="100">
        <f t="shared" si="25"/>
        <v>-0.2</v>
      </c>
      <c r="P172" s="101">
        <v>-0.1</v>
      </c>
      <c r="Q172" s="102">
        <f t="shared" si="26"/>
        <v>2.034793663</v>
      </c>
      <c r="R172" s="100" t="str">
        <f t="shared" si="6"/>
        <v>OPEN</v>
      </c>
      <c r="S172" s="101">
        <v>0.95</v>
      </c>
      <c r="T172" s="103" t="s">
        <v>253</v>
      </c>
      <c r="U172" s="104" t="str">
        <f>IFERROR(__xludf.DUMMYFUNCTION(" IF (ROW()=MAX(FILTER(ROW(A172:A1134), A172:A1134&lt;&gt;"""")),Q172,"""")"),"")</f>
        <v/>
      </c>
      <c r="V172" s="104" t="str">
        <f>IFERROR(__xludf.DUMMYFUNCTION(" IF (ROW()=MAX(FILTER(ROW($A172:$A1134), $A172:$A1134&lt;&gt;"""")),S172,"""")"),"")</f>
        <v/>
      </c>
      <c r="W172" s="104" t="str">
        <f>IFERROR(__xludf.DUMMYFUNCTION(" IF (ROW()=MAX(FILTER(ROW($A172:$A1134), $A172:$A1134&lt;&gt;"""")),H172,"""")"),"")</f>
        <v/>
      </c>
      <c r="X172" s="104" t="str">
        <f>IFERROR(__xludf.DUMMYFUNCTION(" IF (ROW()=MAX(FILTER(ROW($A172:$A1134), $A172:$A1134&lt;&gt;"""")),I172,"""")"),"")</f>
        <v/>
      </c>
      <c r="Y172" s="104" t="str">
        <f>IFERROR(__xludf.DUMMYFUNCTION(" IF (ROW()=MAX(FILTER(ROW($A172:$A1134), $A172:$A1134&lt;&gt;"""")),J172,"""")"),"")</f>
        <v/>
      </c>
      <c r="Z172" s="104" t="str">
        <f>IFERROR(__xludf.DUMMYFUNCTION(" IF (ROW()=MAX(FILTER(ROW($A172:$A1134), $A172:$A1134&lt;&gt;"""")),K172,"""")"),"")</f>
        <v/>
      </c>
      <c r="AA172" s="104" t="str">
        <f>IFERROR(__xludf.DUMMYFUNCTION(" IF (ROW()=MAX(FILTER(ROW($A172:$A1134), $A172:$A1134&lt;&gt;"""")),L172,"""")"),"")</f>
        <v/>
      </c>
      <c r="AB172" s="104" t="str">
        <f>IFERROR(__xludf.DUMMYFUNCTION(" IF (ROW()=MAX(FILTER(ROW($A172:$A1134), $A172:$A1134&lt;&gt;"""")),M172,"""")"),"")</f>
        <v/>
      </c>
      <c r="AC172" s="105" t="str">
        <f>IFERROR(__xludf.DUMMYFUNCTION(" IF (ROW()=MAX(FILTER(ROW($A172:$A1134), $A172:$A1134&lt;&gt;"""")),R172,"""")"),"")</f>
        <v/>
      </c>
    </row>
    <row r="173">
      <c r="A173" s="106">
        <f t="array" ref="A173">INDEX(TECHNICALS!A:A, ROW())</f>
        <v>45820.94016</v>
      </c>
      <c r="B173" s="107">
        <f>IF(COUNTA(OFFSET(TECHNICALS!AD173,-4,0,5,1))&lt;5, "", AVERAGE(OFFSET(TECHNICALS!AD173,-4,0,5,1)))</f>
        <v>34.21973669</v>
      </c>
      <c r="C173" s="108">
        <f>IF(COUNTA(OFFSET(TECHNICALS!S173,-4,0,5,1))&lt;5, "", AVERAGE(OFFSET(TECHNICALS!S173,-4,0,5,1)))</f>
        <v>-55.3398867</v>
      </c>
      <c r="D173" s="109">
        <f>IF(COUNTA(OFFSET(TECHNICALS!AE173,-4,0,5,1))&lt;5, "", AVERAGE(OFFSET(TECHNICALS!AE173,-4,0,5,1)))</f>
        <v>20.96360553</v>
      </c>
      <c r="E173" s="109">
        <f>IF(COUNTA(OFFSET(TECHNICALS!W173,-4,0,5,1))&lt;5, "", AVERAGE(OFFSET(TECHNICALS!W173,-4,0,5,1)))</f>
        <v>276.9866667</v>
      </c>
      <c r="F173" s="110">
        <f>IF(OR(TECHNICALS!M173=0, ISBLANK(TECHNICALS!M173)), "", TECHNICALS!B173 / TECHNICALS!M173)</f>
        <v>1.002203683</v>
      </c>
      <c r="G173" s="111">
        <f>IF(COUNTA(OFFSET(TECHNICALS!AI173,-4,0,5,1))&lt;5, "", AVERAGE(OFFSET(TECHNICALS!AI173,-4,0,5,1)))</f>
        <v>0.1942933285</v>
      </c>
      <c r="H173" s="110">
        <f t="shared" ref="H173:M173" si="178">IF(OR(ISERROR(B173),B173=""), "", IF(ABS((B173-AVERAGE(B:B))/STDEV(B:B))&gt;10, AVERAGE(H$2:H173), (B173-AVERAGE(B:B))/STDEV(B:B)))</f>
        <v>-0.8879399833</v>
      </c>
      <c r="I173" s="110">
        <f t="shared" si="178"/>
        <v>-0.5028291097</v>
      </c>
      <c r="J173" s="110">
        <f t="shared" si="178"/>
        <v>-0.8521627511</v>
      </c>
      <c r="K173" s="110">
        <f t="shared" si="178"/>
        <v>-0.4193091803</v>
      </c>
      <c r="L173" s="110">
        <f t="shared" si="178"/>
        <v>0.2195850113</v>
      </c>
      <c r="M173" s="110">
        <f t="shared" si="178"/>
        <v>-0.1394835833</v>
      </c>
      <c r="N173" s="112">
        <f t="shared" si="3"/>
        <v>1.901190878</v>
      </c>
      <c r="O173" s="113">
        <f t="shared" si="25"/>
        <v>-0.2</v>
      </c>
      <c r="P173" s="114">
        <v>-0.1</v>
      </c>
      <c r="Q173" s="115">
        <f t="shared" si="26"/>
        <v>1.701190878</v>
      </c>
      <c r="R173" s="113" t="str">
        <f t="shared" si="6"/>
        <v>MONITOR</v>
      </c>
      <c r="S173" s="114">
        <v>0.9</v>
      </c>
      <c r="T173" s="116" t="s">
        <v>254</v>
      </c>
      <c r="U173" s="117" t="str">
        <f>IFERROR(__xludf.DUMMYFUNCTION(" IF (ROW()=MAX(FILTER(ROW(A173:A1134), A173:A1134&lt;&gt;"""")),Q173,"""")"),"")</f>
        <v/>
      </c>
      <c r="V173" s="117" t="str">
        <f>IFERROR(__xludf.DUMMYFUNCTION(" IF (ROW()=MAX(FILTER(ROW($A173:$A1134), $A173:$A1134&lt;&gt;"""")),S173,"""")"),"")</f>
        <v/>
      </c>
      <c r="W173" s="117" t="str">
        <f>IFERROR(__xludf.DUMMYFUNCTION(" IF (ROW()=MAX(FILTER(ROW($A173:$A1134), $A173:$A1134&lt;&gt;"""")),H173,"""")"),"")</f>
        <v/>
      </c>
      <c r="X173" s="117" t="str">
        <f>IFERROR(__xludf.DUMMYFUNCTION(" IF (ROW()=MAX(FILTER(ROW($A173:$A1134), $A173:$A1134&lt;&gt;"""")),I173,"""")"),"")</f>
        <v/>
      </c>
      <c r="Y173" s="117" t="str">
        <f>IFERROR(__xludf.DUMMYFUNCTION(" IF (ROW()=MAX(FILTER(ROW($A173:$A1134), $A173:$A1134&lt;&gt;"""")),J173,"""")"),"")</f>
        <v/>
      </c>
      <c r="Z173" s="117" t="str">
        <f>IFERROR(__xludf.DUMMYFUNCTION(" IF (ROW()=MAX(FILTER(ROW($A173:$A1134), $A173:$A1134&lt;&gt;"""")),K173,"""")"),"")</f>
        <v/>
      </c>
      <c r="AA173" s="117" t="str">
        <f>IFERROR(__xludf.DUMMYFUNCTION(" IF (ROW()=MAX(FILTER(ROW($A173:$A1134), $A173:$A1134&lt;&gt;"""")),L173,"""")"),"")</f>
        <v/>
      </c>
      <c r="AB173" s="117" t="str">
        <f>IFERROR(__xludf.DUMMYFUNCTION(" IF (ROW()=MAX(FILTER(ROW($A173:$A1134), $A173:$A1134&lt;&gt;"""")),M173,"""")"),"")</f>
        <v/>
      </c>
      <c r="AC173" s="118" t="str">
        <f>IFERROR(__xludf.DUMMYFUNCTION(" IF (ROW()=MAX(FILTER(ROW($A173:$A1134), $A173:$A1134&lt;&gt;"""")),R173,"""")"),"")</f>
        <v/>
      </c>
    </row>
    <row r="174">
      <c r="A174" s="94">
        <f t="array" ref="A174">INDEX(TECHNICALS!A:A, ROW())</f>
        <v>45821.93739</v>
      </c>
      <c r="B174" s="54">
        <f>IF(COUNTA(OFFSET(TECHNICALS!AD174,-4,0,5,1))&lt;5, "", AVERAGE(OFFSET(TECHNICALS!AD174,-4,0,5,1)))</f>
        <v>36.331026</v>
      </c>
      <c r="C174" s="95">
        <f>IF(COUNTA(OFFSET(TECHNICALS!S174,-4,0,5,1))&lt;5, "", AVERAGE(OFFSET(TECHNICALS!S174,-4,0,5,1)))</f>
        <v>-65.74321636</v>
      </c>
      <c r="D174" s="96">
        <f>IF(COUNTA(OFFSET(TECHNICALS!AE174,-4,0,5,1))&lt;5, "", AVERAGE(OFFSET(TECHNICALS!AE174,-4,0,5,1)))</f>
        <v>17.108177</v>
      </c>
      <c r="E174" s="96">
        <f>IF(COUNTA(OFFSET(TECHNICALS!W174,-4,0,5,1))&lt;5, "", AVERAGE(OFFSET(TECHNICALS!W174,-4,0,5,1)))</f>
        <v>250.1066667</v>
      </c>
      <c r="F174" s="97">
        <f>IF(OR(TECHNICALS!M174=0, ISBLANK(TECHNICALS!M174)), "", TECHNICALS!B174 / TECHNICALS!M174)</f>
        <v>0.9917723871</v>
      </c>
      <c r="G174" s="98">
        <f>IF(COUNTA(OFFSET(TECHNICALS!AI174,-4,0,5,1))&lt;5, "", AVERAGE(OFFSET(TECHNICALS!AI174,-4,0,5,1)))</f>
        <v>0.1750867471</v>
      </c>
      <c r="H174" s="97">
        <f t="shared" ref="H174:M174" si="179">IF(OR(ISERROR(B174),B174=""), "", IF(ABS((B174-AVERAGE(B:B))/STDEV(B:B))&gt;10, AVERAGE(H$2:H174), (B174-AVERAGE(B:B))/STDEV(B:B)))</f>
        <v>-0.7706286119</v>
      </c>
      <c r="I174" s="97">
        <f t="shared" si="179"/>
        <v>-0.5240960809</v>
      </c>
      <c r="J174" s="97">
        <f t="shared" si="179"/>
        <v>-0.9644361463</v>
      </c>
      <c r="K174" s="97">
        <f t="shared" si="179"/>
        <v>-0.7388525758</v>
      </c>
      <c r="L174" s="97">
        <f t="shared" si="179"/>
        <v>-0.7168620325</v>
      </c>
      <c r="M174" s="97">
        <f t="shared" si="179"/>
        <v>-0.160234443</v>
      </c>
      <c r="N174" s="99">
        <f t="shared" si="3"/>
        <v>2.742158014</v>
      </c>
      <c r="O174" s="100">
        <f t="shared" si="25"/>
        <v>0.2</v>
      </c>
      <c r="P174" s="101">
        <v>0.1</v>
      </c>
      <c r="Q174" s="102">
        <f t="shared" si="26"/>
        <v>2.942158014</v>
      </c>
      <c r="R174" s="100" t="str">
        <f t="shared" si="6"/>
        <v>OPEN</v>
      </c>
      <c r="S174" s="101">
        <v>1.1</v>
      </c>
      <c r="T174" s="103" t="s">
        <v>255</v>
      </c>
      <c r="U174" s="104" t="str">
        <f>IFERROR(__xludf.DUMMYFUNCTION(" IF (ROW()=MAX(FILTER(ROW(A174:A1134), A174:A1134&lt;&gt;"""")),Q174,"""")"),"")</f>
        <v/>
      </c>
      <c r="V174" s="104" t="str">
        <f>IFERROR(__xludf.DUMMYFUNCTION(" IF (ROW()=MAX(FILTER(ROW($A174:$A1134), $A174:$A1134&lt;&gt;"""")),S174,"""")"),"")</f>
        <v/>
      </c>
      <c r="W174" s="104" t="str">
        <f>IFERROR(__xludf.DUMMYFUNCTION(" IF (ROW()=MAX(FILTER(ROW($A174:$A1134), $A174:$A1134&lt;&gt;"""")),H174,"""")"),"")</f>
        <v/>
      </c>
      <c r="X174" s="104" t="str">
        <f>IFERROR(__xludf.DUMMYFUNCTION(" IF (ROW()=MAX(FILTER(ROW($A174:$A1134), $A174:$A1134&lt;&gt;"""")),I174,"""")"),"")</f>
        <v/>
      </c>
      <c r="Y174" s="104" t="str">
        <f>IFERROR(__xludf.DUMMYFUNCTION(" IF (ROW()=MAX(FILTER(ROW($A174:$A1134), $A174:$A1134&lt;&gt;"""")),J174,"""")"),"")</f>
        <v/>
      </c>
      <c r="Z174" s="104" t="str">
        <f>IFERROR(__xludf.DUMMYFUNCTION(" IF (ROW()=MAX(FILTER(ROW($A174:$A1134), $A174:$A1134&lt;&gt;"""")),K174,"""")"),"")</f>
        <v/>
      </c>
      <c r="AA174" s="104" t="str">
        <f>IFERROR(__xludf.DUMMYFUNCTION(" IF (ROW()=MAX(FILTER(ROW($A174:$A1134), $A174:$A1134&lt;&gt;"""")),L174,"""")"),"")</f>
        <v/>
      </c>
      <c r="AB174" s="104" t="str">
        <f>IFERROR(__xludf.DUMMYFUNCTION(" IF (ROW()=MAX(FILTER(ROW($A174:$A1134), $A174:$A1134&lt;&gt;"""")),M174,"""")"),"")</f>
        <v/>
      </c>
      <c r="AC174" s="105" t="str">
        <f>IFERROR(__xludf.DUMMYFUNCTION(" IF (ROW()=MAX(FILTER(ROW($A174:$A1134), $A174:$A1134&lt;&gt;"""")),R174,"""")"),"")</f>
        <v/>
      </c>
    </row>
    <row r="175">
      <c r="A175" s="106">
        <f t="array" ref="A175">INDEX(TECHNICALS!A:A, ROW())</f>
        <v>45824.87776</v>
      </c>
      <c r="B175" s="107">
        <f>IF(COUNTA(OFFSET(TECHNICALS!AD175,-4,0,5,1))&lt;5, "", AVERAGE(OFFSET(TECHNICALS!AD175,-4,0,5,1)))</f>
        <v>39.28834718</v>
      </c>
      <c r="C175" s="108">
        <f>IF(COUNTA(OFFSET(TECHNICALS!S175,-4,0,5,1))&lt;5, "", AVERAGE(OFFSET(TECHNICALS!S175,-4,0,5,1)))</f>
        <v>-77.73963456</v>
      </c>
      <c r="D175" s="109">
        <f>IF(COUNTA(OFFSET(TECHNICALS!AE175,-4,0,5,1))&lt;5, "", AVERAGE(OFFSET(TECHNICALS!AE175,-4,0,5,1)))</f>
        <v>17.15892486</v>
      </c>
      <c r="E175" s="109">
        <f>IF(COUNTA(OFFSET(TECHNICALS!W175,-4,0,5,1))&lt;5, "", AVERAGE(OFFSET(TECHNICALS!W175,-4,0,5,1)))</f>
        <v>218.1866667</v>
      </c>
      <c r="F175" s="110">
        <f>IF(OR(TECHNICALS!M175=0, ISBLANK(TECHNICALS!M175)), "", TECHNICALS!B175 / TECHNICALS!M175)</f>
        <v>1.005925299</v>
      </c>
      <c r="G175" s="111">
        <f>IF(COUNTA(OFFSET(TECHNICALS!AI175,-4,0,5,1))&lt;5, "", AVERAGE(OFFSET(TECHNICALS!AI175,-4,0,5,1)))</f>
        <v>0.1856578598</v>
      </c>
      <c r="H175" s="110">
        <f t="shared" ref="H175:M175" si="180">IF(OR(ISERROR(B175),B175=""), "", IF(ABS((B175-AVERAGE(B:B))/STDEV(B:B))&gt;10, AVERAGE(H$2:H175), (B175-AVERAGE(B:B))/STDEV(B:B)))</f>
        <v>-0.6063084496</v>
      </c>
      <c r="I175" s="110">
        <f t="shared" si="180"/>
        <v>-0.548619718</v>
      </c>
      <c r="J175" s="110">
        <f t="shared" si="180"/>
        <v>-0.9629583249</v>
      </c>
      <c r="K175" s="110">
        <f t="shared" si="180"/>
        <v>-1.118310358</v>
      </c>
      <c r="L175" s="110">
        <f t="shared" si="180"/>
        <v>0.5536849986</v>
      </c>
      <c r="M175" s="110">
        <f t="shared" si="180"/>
        <v>-0.1488133748</v>
      </c>
      <c r="N175" s="112">
        <f t="shared" si="3"/>
        <v>1.592567066</v>
      </c>
      <c r="O175" s="113">
        <f t="shared" si="25"/>
        <v>-0.2</v>
      </c>
      <c r="P175" s="114">
        <v>0.1</v>
      </c>
      <c r="Q175" s="115">
        <f t="shared" si="26"/>
        <v>1.592567066</v>
      </c>
      <c r="R175" s="113" t="str">
        <f t="shared" si="6"/>
        <v>MONITOR</v>
      </c>
      <c r="S175" s="114">
        <v>1.05</v>
      </c>
      <c r="T175" s="116" t="s">
        <v>256</v>
      </c>
      <c r="U175" s="117" t="str">
        <f>IFERROR(__xludf.DUMMYFUNCTION(" IF (ROW()=MAX(FILTER(ROW(A175:A1134), A175:A1134&lt;&gt;"""")),Q175,"""")"),"")</f>
        <v/>
      </c>
      <c r="V175" s="117" t="str">
        <f>IFERROR(__xludf.DUMMYFUNCTION(" IF (ROW()=MAX(FILTER(ROW($A175:$A1134), $A175:$A1134&lt;&gt;"""")),S175,"""")"),"")</f>
        <v/>
      </c>
      <c r="W175" s="117" t="str">
        <f>IFERROR(__xludf.DUMMYFUNCTION(" IF (ROW()=MAX(FILTER(ROW($A175:$A1134), $A175:$A1134&lt;&gt;"""")),H175,"""")"),"")</f>
        <v/>
      </c>
      <c r="X175" s="117" t="str">
        <f>IFERROR(__xludf.DUMMYFUNCTION(" IF (ROW()=MAX(FILTER(ROW($A175:$A1134), $A175:$A1134&lt;&gt;"""")),I175,"""")"),"")</f>
        <v/>
      </c>
      <c r="Y175" s="117" t="str">
        <f>IFERROR(__xludf.DUMMYFUNCTION(" IF (ROW()=MAX(FILTER(ROW($A175:$A1134), $A175:$A1134&lt;&gt;"""")),J175,"""")"),"")</f>
        <v/>
      </c>
      <c r="Z175" s="117" t="str">
        <f>IFERROR(__xludf.DUMMYFUNCTION(" IF (ROW()=MAX(FILTER(ROW($A175:$A1134), $A175:$A1134&lt;&gt;"""")),K175,"""")"),"")</f>
        <v/>
      </c>
      <c r="AA175" s="117" t="str">
        <f>IFERROR(__xludf.DUMMYFUNCTION(" IF (ROW()=MAX(FILTER(ROW($A175:$A1134), $A175:$A1134&lt;&gt;"""")),L175,"""")"),"")</f>
        <v/>
      </c>
      <c r="AB175" s="117" t="str">
        <f>IFERROR(__xludf.DUMMYFUNCTION(" IF (ROW()=MAX(FILTER(ROW($A175:$A1134), $A175:$A1134&lt;&gt;"""")),M175,"""")"),"")</f>
        <v/>
      </c>
      <c r="AC175" s="118" t="str">
        <f>IFERROR(__xludf.DUMMYFUNCTION(" IF (ROW()=MAX(FILTER(ROW($A175:$A1134), $A175:$A1134&lt;&gt;"""")),R175,"""")"),"")</f>
        <v/>
      </c>
    </row>
    <row r="176">
      <c r="A176" s="94">
        <f t="array" ref="A176">INDEX(TECHNICALS!A:A, ROW())</f>
        <v>45825.86839</v>
      </c>
      <c r="B176" s="54">
        <f>IF(COUNTA(OFFSET(TECHNICALS!AD176,-4,0,5,1))&lt;5, "", AVERAGE(OFFSET(TECHNICALS!AD176,-4,0,5,1)))</f>
        <v>43.24073999</v>
      </c>
      <c r="C176" s="95">
        <f>IF(COUNTA(OFFSET(TECHNICALS!S176,-4,0,5,1))&lt;5, "", AVERAGE(OFFSET(TECHNICALS!S176,-4,0,5,1)))</f>
        <v>-89.12441083</v>
      </c>
      <c r="D176" s="96">
        <f>IF(COUNTA(OFFSET(TECHNICALS!AE176,-4,0,5,1))&lt;5, "", AVERAGE(OFFSET(TECHNICALS!AE176,-4,0,5,1)))</f>
        <v>16.23595007</v>
      </c>
      <c r="E176" s="96">
        <f>IF(COUNTA(OFFSET(TECHNICALS!W176,-4,0,5,1))&lt;5, "", AVERAGE(OFFSET(TECHNICALS!W176,-4,0,5,1)))</f>
        <v>208.04</v>
      </c>
      <c r="F176" s="97">
        <f>IF(OR(TECHNICALS!M176=0, ISBLANK(TECHNICALS!M176)), "", TECHNICALS!B176 / TECHNICALS!M176)</f>
        <v>0.9878319755</v>
      </c>
      <c r="G176" s="98">
        <f>IF(COUNTA(OFFSET(TECHNICALS!AI176,-4,0,5,1))&lt;5, "", AVERAGE(OFFSET(TECHNICALS!AI176,-4,0,5,1)))</f>
        <v>0.1800035956</v>
      </c>
      <c r="H176" s="97">
        <f t="shared" ref="H176:M176" si="181">IF(OR(ISERROR(B176),B176=""), "", IF(ABS((B176-AVERAGE(B:B))/STDEV(B:B))&gt;10, AVERAGE(H$2:H176), (B176-AVERAGE(B:B))/STDEV(B:B)))</f>
        <v>-0.3866982723</v>
      </c>
      <c r="I176" s="97">
        <f t="shared" si="181"/>
        <v>-0.5718930081</v>
      </c>
      <c r="J176" s="97">
        <f t="shared" si="181"/>
        <v>-0.9898361448</v>
      </c>
      <c r="K176" s="97">
        <f t="shared" si="181"/>
        <v>-1.23893165</v>
      </c>
      <c r="L176" s="97">
        <f t="shared" si="181"/>
        <v>-1.070603958</v>
      </c>
      <c r="M176" s="97">
        <f t="shared" si="181"/>
        <v>-0.1549222622</v>
      </c>
      <c r="N176" s="99">
        <f t="shared" si="3"/>
        <v>2.787211292</v>
      </c>
      <c r="O176" s="100">
        <f t="shared" si="25"/>
        <v>0.2</v>
      </c>
      <c r="P176" s="101">
        <v>-0.1</v>
      </c>
      <c r="Q176" s="102">
        <f t="shared" si="26"/>
        <v>2.787211292</v>
      </c>
      <c r="R176" s="100" t="str">
        <f t="shared" si="6"/>
        <v>OPEN</v>
      </c>
      <c r="S176" s="101">
        <v>0.9</v>
      </c>
      <c r="T176" s="103" t="s">
        <v>257</v>
      </c>
      <c r="U176" s="104" t="str">
        <f>IFERROR(__xludf.DUMMYFUNCTION(" IF (ROW()=MAX(FILTER(ROW(A176:A1134), A176:A1134&lt;&gt;"""")),Q176,"""")"),"")</f>
        <v/>
      </c>
      <c r="V176" s="104" t="str">
        <f>IFERROR(__xludf.DUMMYFUNCTION(" IF (ROW()=MAX(FILTER(ROW($A176:$A1134), $A176:$A1134&lt;&gt;"""")),S176,"""")"),"")</f>
        <v/>
      </c>
      <c r="W176" s="104" t="str">
        <f>IFERROR(__xludf.DUMMYFUNCTION(" IF (ROW()=MAX(FILTER(ROW($A176:$A1134), $A176:$A1134&lt;&gt;"""")),H176,"""")"),"")</f>
        <v/>
      </c>
      <c r="X176" s="104" t="str">
        <f>IFERROR(__xludf.DUMMYFUNCTION(" IF (ROW()=MAX(FILTER(ROW($A176:$A1134), $A176:$A1134&lt;&gt;"""")),I176,"""")"),"")</f>
        <v/>
      </c>
      <c r="Y176" s="104" t="str">
        <f>IFERROR(__xludf.DUMMYFUNCTION(" IF (ROW()=MAX(FILTER(ROW($A176:$A1134), $A176:$A1134&lt;&gt;"""")),J176,"""")"),"")</f>
        <v/>
      </c>
      <c r="Z176" s="104" t="str">
        <f>IFERROR(__xludf.DUMMYFUNCTION(" IF (ROW()=MAX(FILTER(ROW($A176:$A1134), $A176:$A1134&lt;&gt;"""")),K176,"""")"),"")</f>
        <v/>
      </c>
      <c r="AA176" s="104" t="str">
        <f>IFERROR(__xludf.DUMMYFUNCTION(" IF (ROW()=MAX(FILTER(ROW($A176:$A1134), $A176:$A1134&lt;&gt;"""")),L176,"""")"),"")</f>
        <v/>
      </c>
      <c r="AB176" s="104" t="str">
        <f>IFERROR(__xludf.DUMMYFUNCTION(" IF (ROW()=MAX(FILTER(ROW($A176:$A1134), $A176:$A1134&lt;&gt;"""")),M176,"""")"),"")</f>
        <v/>
      </c>
      <c r="AC176" s="105" t="str">
        <f>IFERROR(__xludf.DUMMYFUNCTION(" IF (ROW()=MAX(FILTER(ROW($A176:$A1134), $A176:$A1134&lt;&gt;"""")),R176,"""")"),"")</f>
        <v/>
      </c>
    </row>
    <row r="177">
      <c r="A177" s="106">
        <f t="array" ref="A177">INDEX(TECHNICALS!A:A, ROW())</f>
        <v>45826.89169</v>
      </c>
      <c r="B177" s="107">
        <f>IF(COUNTA(OFFSET(TECHNICALS!AD177,-4,0,5,1))&lt;5, "", AVERAGE(OFFSET(TECHNICALS!AD177,-4,0,5,1)))</f>
        <v>43.36666951</v>
      </c>
      <c r="C177" s="108">
        <f>IF(COUNTA(OFFSET(TECHNICALS!S177,-4,0,5,1))&lt;5, "", AVERAGE(OFFSET(TECHNICALS!S177,-4,0,5,1)))</f>
        <v>-102.4050827</v>
      </c>
      <c r="D177" s="109">
        <f>IF(COUNTA(OFFSET(TECHNICALS!AE177,-4,0,5,1))&lt;5, "", AVERAGE(OFFSET(TECHNICALS!AE177,-4,0,5,1)))</f>
        <v>8.722101662</v>
      </c>
      <c r="E177" s="109">
        <f>IF(COUNTA(OFFSET(TECHNICALS!W177,-4,0,5,1))&lt;5, "", AVERAGE(OFFSET(TECHNICALS!W177,-4,0,5,1)))</f>
        <v>205.32</v>
      </c>
      <c r="F177" s="110">
        <f>IF(OR(TECHNICALS!M177=0, ISBLANK(TECHNICALS!M177)), "", TECHNICALS!B177 / TECHNICALS!M177)</f>
        <v>0.9881656805</v>
      </c>
      <c r="G177" s="111">
        <f>IF(COUNTA(OFFSET(TECHNICALS!AI177,-4,0,5,1))&lt;5, "", AVERAGE(OFFSET(TECHNICALS!AI177,-4,0,5,1)))</f>
        <v>0.1723801743</v>
      </c>
      <c r="H177" s="110">
        <f t="shared" ref="H177:M177" si="182">IF(OR(ISERROR(B177),B177=""), "", IF(ABS((B177-AVERAGE(B:B))/STDEV(B:B))&gt;10, AVERAGE(H$2:H177), (B177-AVERAGE(B:B))/STDEV(B:B)))</f>
        <v>-0.3797011428</v>
      </c>
      <c r="I177" s="110">
        <f t="shared" si="182"/>
        <v>-0.5990419763</v>
      </c>
      <c r="J177" s="110">
        <f t="shared" si="182"/>
        <v>-1.208645874</v>
      </c>
      <c r="K177" s="110">
        <f t="shared" si="182"/>
        <v>-1.271266398</v>
      </c>
      <c r="L177" s="110">
        <f t="shared" si="182"/>
        <v>-1.040646312</v>
      </c>
      <c r="M177" s="110">
        <f t="shared" si="182"/>
        <v>-0.163158634</v>
      </c>
      <c r="N177" s="112">
        <f t="shared" si="3"/>
        <v>3.005474317</v>
      </c>
      <c r="O177" s="113">
        <f t="shared" si="25"/>
        <v>0.2</v>
      </c>
      <c r="P177" s="114">
        <v>0.1</v>
      </c>
      <c r="Q177" s="115">
        <f t="shared" si="26"/>
        <v>3.205474317</v>
      </c>
      <c r="R177" s="113" t="str">
        <f t="shared" si="6"/>
        <v>OPEN</v>
      </c>
      <c r="S177" s="114">
        <v>1.1</v>
      </c>
      <c r="T177" s="116" t="s">
        <v>258</v>
      </c>
      <c r="U177" s="117" t="str">
        <f>IFERROR(__xludf.DUMMYFUNCTION(" IF (ROW()=MAX(FILTER(ROW(A177:A1134), A177:A1134&lt;&gt;"""")),Q177,"""")"),"")</f>
        <v/>
      </c>
      <c r="V177" s="117" t="str">
        <f>IFERROR(__xludf.DUMMYFUNCTION(" IF (ROW()=MAX(FILTER(ROW($A177:$A1134), $A177:$A1134&lt;&gt;"""")),S177,"""")"),"")</f>
        <v/>
      </c>
      <c r="W177" s="117" t="str">
        <f>IFERROR(__xludf.DUMMYFUNCTION(" IF (ROW()=MAX(FILTER(ROW($A177:$A1134), $A177:$A1134&lt;&gt;"""")),H177,"""")"),"")</f>
        <v/>
      </c>
      <c r="X177" s="117" t="str">
        <f>IFERROR(__xludf.DUMMYFUNCTION(" IF (ROW()=MAX(FILTER(ROW($A177:$A1134), $A177:$A1134&lt;&gt;"""")),I177,"""")"),"")</f>
        <v/>
      </c>
      <c r="Y177" s="117" t="str">
        <f>IFERROR(__xludf.DUMMYFUNCTION(" IF (ROW()=MAX(FILTER(ROW($A177:$A1134), $A177:$A1134&lt;&gt;"""")),J177,"""")"),"")</f>
        <v/>
      </c>
      <c r="Z177" s="117" t="str">
        <f>IFERROR(__xludf.DUMMYFUNCTION(" IF (ROW()=MAX(FILTER(ROW($A177:$A1134), $A177:$A1134&lt;&gt;"""")),K177,"""")"),"")</f>
        <v/>
      </c>
      <c r="AA177" s="117" t="str">
        <f>IFERROR(__xludf.DUMMYFUNCTION(" IF (ROW()=MAX(FILTER(ROW($A177:$A1134), $A177:$A1134&lt;&gt;"""")),L177,"""")"),"")</f>
        <v/>
      </c>
      <c r="AB177" s="117" t="str">
        <f>IFERROR(__xludf.DUMMYFUNCTION(" IF (ROW()=MAX(FILTER(ROW($A177:$A1134), $A177:$A1134&lt;&gt;"""")),M177,"""")"),"")</f>
        <v/>
      </c>
      <c r="AC177" s="118" t="str">
        <f>IFERROR(__xludf.DUMMYFUNCTION(" IF (ROW()=MAX(FILTER(ROW($A177:$A1134), $A177:$A1134&lt;&gt;"""")),R177,"""")"),"")</f>
        <v/>
      </c>
    </row>
    <row r="178">
      <c r="A178" s="94">
        <f t="array" ref="A178">INDEX(TECHNICALS!A:A, ROW())</f>
        <v>45827.88917</v>
      </c>
      <c r="B178" s="54">
        <f>IF(COUNTA(OFFSET(TECHNICALS!AD178,-4,0,5,1))&lt;5, "", AVERAGE(OFFSET(TECHNICALS!AD178,-4,0,5,1)))</f>
        <v>41.61308376</v>
      </c>
      <c r="C178" s="95">
        <f>IF(COUNTA(OFFSET(TECHNICALS!S178,-4,0,5,1))&lt;5, "", AVERAGE(OFFSET(TECHNICALS!S178,-4,0,5,1)))</f>
        <v>-121.5668047</v>
      </c>
      <c r="D178" s="96">
        <f>IF(COUNTA(OFFSET(TECHNICALS!AE178,-4,0,5,1))&lt;5, "", AVERAGE(OFFSET(TECHNICALS!AE178,-4,0,5,1)))</f>
        <v>-0.5882825443</v>
      </c>
      <c r="E178" s="96">
        <f>IF(COUNTA(OFFSET(TECHNICALS!W178,-4,0,5,1))&lt;5, "", AVERAGE(OFFSET(TECHNICALS!W178,-4,0,5,1)))</f>
        <v>238.6</v>
      </c>
      <c r="F178" s="97">
        <f>IF(OR(TECHNICALS!M178=0, ISBLANK(TECHNICALS!M178)), "", TECHNICALS!B178 / TECHNICALS!M178)</f>
        <v>1.000522466</v>
      </c>
      <c r="G178" s="98">
        <f>IF(COUNTA(OFFSET(TECHNICALS!AI178,-4,0,5,1))&lt;5, "", AVERAGE(OFFSET(TECHNICALS!AI178,-4,0,5,1)))</f>
        <v>0.2003254677</v>
      </c>
      <c r="H178" s="97">
        <f t="shared" ref="H178:M178" si="183">IF(OR(ISERROR(B178),B178=""), "", IF(ABS((B178-AVERAGE(B:B))/STDEV(B:B))&gt;10, AVERAGE(H$2:H178), (B178-AVERAGE(B:B))/STDEV(B:B)))</f>
        <v>-0.4771371254</v>
      </c>
      <c r="I178" s="97">
        <f t="shared" si="183"/>
        <v>-0.6382132613</v>
      </c>
      <c r="J178" s="97">
        <f t="shared" si="183"/>
        <v>-1.479772271</v>
      </c>
      <c r="K178" s="97">
        <f t="shared" si="183"/>
        <v>-0.8756412417</v>
      </c>
      <c r="L178" s="97">
        <f t="shared" si="183"/>
        <v>0.06865737033</v>
      </c>
      <c r="M178" s="97">
        <f t="shared" si="183"/>
        <v>-0.1329664384</v>
      </c>
      <c r="N178" s="99">
        <f t="shared" si="3"/>
        <v>2.408913706</v>
      </c>
      <c r="O178" s="100">
        <f t="shared" si="25"/>
        <v>-0.2</v>
      </c>
      <c r="P178" s="119">
        <v>-0.04</v>
      </c>
      <c r="Q178" s="102">
        <f t="shared" ref="Q178:Q207" si="185">IF(N178="", "", N178 + (O178*0.5)+(P211))</f>
        <v>2.308913706</v>
      </c>
      <c r="R178" s="100" t="str">
        <f t="shared" si="6"/>
        <v>OPEN</v>
      </c>
      <c r="S178" s="101">
        <v>-0.04</v>
      </c>
      <c r="T178" s="101" t="s">
        <v>259</v>
      </c>
      <c r="U178" s="104" t="str">
        <f>IFERROR(__xludf.DUMMYFUNCTION(" IF (ROW()=MAX(FILTER(ROW(A178:A1134), A178:A1134&lt;&gt;"""")),Q178,"""")"),"")</f>
        <v/>
      </c>
      <c r="V178" s="104" t="str">
        <f>IFERROR(__xludf.DUMMYFUNCTION(" IF (ROW()=MAX(FILTER(ROW($A178:$A1134), $A178:$A1134&lt;&gt;"""")),S178,"""")"),"")</f>
        <v/>
      </c>
      <c r="W178" s="104" t="str">
        <f>IFERROR(__xludf.DUMMYFUNCTION(" IF (ROW()=MAX(FILTER(ROW($A178:$A1134), $A178:$A1134&lt;&gt;"""")),H178,"""")"),"")</f>
        <v/>
      </c>
      <c r="X178" s="104" t="str">
        <f>IFERROR(__xludf.DUMMYFUNCTION(" IF (ROW()=MAX(FILTER(ROW($A178:$A1134), $A178:$A1134&lt;&gt;"""")),I178,"""")"),"")</f>
        <v/>
      </c>
      <c r="Y178" s="104" t="str">
        <f>IFERROR(__xludf.DUMMYFUNCTION(" IF (ROW()=MAX(FILTER(ROW($A178:$A1134), $A178:$A1134&lt;&gt;"""")),J178,"""")"),"")</f>
        <v/>
      </c>
      <c r="Z178" s="104" t="str">
        <f>IFERROR(__xludf.DUMMYFUNCTION(" IF (ROW()=MAX(FILTER(ROW($A178:$A1134), $A178:$A1134&lt;&gt;"""")),K178,"""")"),"")</f>
        <v/>
      </c>
      <c r="AA178" s="104" t="str">
        <f>IFERROR(__xludf.DUMMYFUNCTION(" IF (ROW()=MAX(FILTER(ROW($A178:$A1134), $A178:$A1134&lt;&gt;"""")),L178,"""")"),"")</f>
        <v/>
      </c>
      <c r="AB178" s="104" t="str">
        <f>IFERROR(__xludf.DUMMYFUNCTION(" IF (ROW()=MAX(FILTER(ROW($A178:$A1134), $A178:$A1134&lt;&gt;"""")),M178,"""")"),"")</f>
        <v/>
      </c>
      <c r="AC178" s="105" t="str">
        <f>IFERROR(__xludf.DUMMYFUNCTION(" IF (ROW()=MAX(FILTER(ROW($A178:$A1134), $A178:$A1134&lt;&gt;"""")),R178,"""")"),"")</f>
        <v/>
      </c>
    </row>
    <row r="179">
      <c r="A179" s="106">
        <f t="array" ref="A179">INDEX(TECHNICALS!A:A, ROW())</f>
        <v>45831.48558</v>
      </c>
      <c r="B179" s="107">
        <f>IF(COUNTA(OFFSET(TECHNICALS!AD179,-4,0,5,1))&lt;5, "", AVERAGE(OFFSET(TECHNICALS!AD179,-4,0,5,1)))</f>
        <v>38.57157051</v>
      </c>
      <c r="C179" s="108">
        <f>IF(COUNTA(OFFSET(TECHNICALS!S179,-4,0,5,1))&lt;5, "", AVERAGE(OFFSET(TECHNICALS!S179,-4,0,5,1)))</f>
        <v>-144.6870507</v>
      </c>
      <c r="D179" s="109">
        <f>IF(COUNTA(OFFSET(TECHNICALS!AE179,-4,0,5,1))&lt;5, "", AVERAGE(OFFSET(TECHNICALS!AE179,-4,0,5,1)))</f>
        <v>-0.2609920603</v>
      </c>
      <c r="E179" s="109">
        <f>IF(COUNTA(OFFSET(TECHNICALS!W179,-4,0,5,1))&lt;5, "", AVERAGE(OFFSET(TECHNICALS!W179,-4,0,5,1)))</f>
        <v>308.44</v>
      </c>
      <c r="F179" s="110">
        <f>IF(OR(TECHNICALS!M179=0, ISBLANK(TECHNICALS!M179)), "", TECHNICALS!B179 / TECHNICALS!M179)</f>
        <v>0.9993494973</v>
      </c>
      <c r="G179" s="111">
        <f>IF(COUNTA(OFFSET(TECHNICALS!AI179,-4,0,5,1))&lt;5, "", AVERAGE(OFFSET(TECHNICALS!AI179,-4,0,5,1)))</f>
        <v>0.2138504472</v>
      </c>
      <c r="H179" s="110">
        <f t="shared" ref="H179:M179" si="184">IF(OR(ISERROR(B179),B179=""), "", IF(ABS((B179-AVERAGE(B:B))/STDEV(B:B))&gt;10, AVERAGE(H$2:H179), (B179-AVERAGE(B:B))/STDEV(B:B)))</f>
        <v>-0.646135324</v>
      </c>
      <c r="I179" s="110">
        <f t="shared" si="184"/>
        <v>-0.6854767454</v>
      </c>
      <c r="J179" s="110">
        <f t="shared" si="184"/>
        <v>-1.47024129</v>
      </c>
      <c r="K179" s="110">
        <f t="shared" si="184"/>
        <v>-0.0453990265</v>
      </c>
      <c r="L179" s="110">
        <f t="shared" si="184"/>
        <v>-0.03664335627</v>
      </c>
      <c r="M179" s="110">
        <f t="shared" si="184"/>
        <v>-0.1183540018</v>
      </c>
      <c r="N179" s="112">
        <f t="shared" si="3"/>
        <v>2.495628723</v>
      </c>
      <c r="O179" s="113">
        <f t="shared" si="25"/>
        <v>0.2</v>
      </c>
      <c r="P179" s="120">
        <v>-0.04</v>
      </c>
      <c r="Q179" s="115">
        <f t="shared" si="185"/>
        <v>2.595628723</v>
      </c>
      <c r="R179" s="113" t="str">
        <f t="shared" si="6"/>
        <v>OPEN</v>
      </c>
      <c r="S179" s="114">
        <v>1.1</v>
      </c>
      <c r="T179" s="116" t="s">
        <v>260</v>
      </c>
      <c r="U179" s="117" t="str">
        <f>IFERROR(__xludf.DUMMYFUNCTION(" IF (ROW()=MAX(FILTER(ROW(A179:A1134), A179:A1134&lt;&gt;"""")),Q179,"""")"),"")</f>
        <v/>
      </c>
      <c r="V179" s="117" t="str">
        <f>IFERROR(__xludf.DUMMYFUNCTION(" IF (ROW()=MAX(FILTER(ROW($A179:$A1134), $A179:$A1134&lt;&gt;"""")),S179,"""")"),"")</f>
        <v/>
      </c>
      <c r="W179" s="117" t="str">
        <f>IFERROR(__xludf.DUMMYFUNCTION(" IF (ROW()=MAX(FILTER(ROW($A179:$A1134), $A179:$A1134&lt;&gt;"""")),H179,"""")"),"")</f>
        <v/>
      </c>
      <c r="X179" s="117" t="str">
        <f>IFERROR(__xludf.DUMMYFUNCTION(" IF (ROW()=MAX(FILTER(ROW($A179:$A1134), $A179:$A1134&lt;&gt;"""")),I179,"""")"),"")</f>
        <v/>
      </c>
      <c r="Y179" s="117" t="str">
        <f>IFERROR(__xludf.DUMMYFUNCTION(" IF (ROW()=MAX(FILTER(ROW($A179:$A1134), $A179:$A1134&lt;&gt;"""")),J179,"""")"),"")</f>
        <v/>
      </c>
      <c r="Z179" s="117" t="str">
        <f>IFERROR(__xludf.DUMMYFUNCTION(" IF (ROW()=MAX(FILTER(ROW($A179:$A1134), $A179:$A1134&lt;&gt;"""")),K179,"""")"),"")</f>
        <v/>
      </c>
      <c r="AA179" s="117" t="str">
        <f>IFERROR(__xludf.DUMMYFUNCTION(" IF (ROW()=MAX(FILTER(ROW($A179:$A1134), $A179:$A1134&lt;&gt;"""")),L179,"""")"),"")</f>
        <v/>
      </c>
      <c r="AB179" s="117" t="str">
        <f>IFERROR(__xludf.DUMMYFUNCTION(" IF (ROW()=MAX(FILTER(ROW($A179:$A1134), $A179:$A1134&lt;&gt;"""")),M179,"""")"),"")</f>
        <v/>
      </c>
      <c r="AC179" s="118" t="str">
        <f>IFERROR(__xludf.DUMMYFUNCTION(" IF (ROW()=MAX(FILTER(ROW($A179:$A1134), $A179:$A1134&lt;&gt;"""")),R179,"""")"),"")</f>
        <v/>
      </c>
    </row>
    <row r="180">
      <c r="A180" s="94">
        <f t="array" ref="A180">INDEX(TECHNICALS!A:A, ROW())</f>
        <v>45831.90805</v>
      </c>
      <c r="B180" s="54">
        <f>IF(COUNTA(OFFSET(TECHNICALS!AD180,-4,0,5,1))&lt;5, "", AVERAGE(OFFSET(TECHNICALS!AD180,-4,0,5,1)))</f>
        <v>35.73113026</v>
      </c>
      <c r="C180" s="95">
        <f>IF(COUNTA(OFFSET(TECHNICALS!S180,-4,0,5,1))&lt;5, "", AVERAGE(OFFSET(TECHNICALS!S180,-4,0,5,1)))</f>
        <v>-169.0657386</v>
      </c>
      <c r="D180" s="96">
        <f>IF(COUNTA(OFFSET(TECHNICALS!AE180,-4,0,5,1))&lt;5, "", AVERAGE(OFFSET(TECHNICALS!AE180,-4,0,5,1)))</f>
        <v>-0.3591832748</v>
      </c>
      <c r="E180" s="96">
        <f>IF(COUNTA(OFFSET(TECHNICALS!W180,-4,0,5,1))&lt;5, "", AVERAGE(OFFSET(TECHNICALS!W180,-4,0,5,1)))</f>
        <v>325.4</v>
      </c>
      <c r="F180" s="97">
        <f>IF(OR(TECHNICALS!M180=0, ISBLANK(TECHNICALS!M180)), "", TECHNICALS!B180 / TECHNICALS!M180)</f>
        <v>1.010377032</v>
      </c>
      <c r="G180" s="98">
        <f>IF(COUNTA(OFFSET(TECHNICALS!AI180,-4,0,5,1))&lt;5, "", AVERAGE(OFFSET(TECHNICALS!AI180,-4,0,5,1)))</f>
        <v>0.2604184496</v>
      </c>
      <c r="H180" s="97">
        <f t="shared" ref="H180:M180" si="186">IF(OR(ISERROR(B180),B180=""), "", IF(ABS((B180-AVERAGE(B:B))/STDEV(B:B))&gt;10, AVERAGE(H$2:H180), (B180-AVERAGE(B:B))/STDEV(B:B)))</f>
        <v>-0.8039611313</v>
      </c>
      <c r="I180" s="97">
        <f t="shared" si="186"/>
        <v>-0.735312795</v>
      </c>
      <c r="J180" s="97">
        <f t="shared" si="186"/>
        <v>-1.473100703</v>
      </c>
      <c r="K180" s="97">
        <f t="shared" si="186"/>
        <v>0.1562176397</v>
      </c>
      <c r="L180" s="97">
        <f t="shared" si="186"/>
        <v>0.9533297175</v>
      </c>
      <c r="M180" s="97">
        <f t="shared" si="186"/>
        <v>-0.06804176425</v>
      </c>
      <c r="N180" s="99">
        <f t="shared" si="3"/>
        <v>1.739090248</v>
      </c>
      <c r="O180" s="100">
        <f t="shared" si="25"/>
        <v>-0.2</v>
      </c>
      <c r="P180" s="119">
        <v>0.08</v>
      </c>
      <c r="Q180" s="102">
        <f t="shared" si="185"/>
        <v>1.639090248</v>
      </c>
      <c r="R180" s="100" t="str">
        <f t="shared" si="6"/>
        <v>MONITOR</v>
      </c>
      <c r="S180" s="101">
        <v>0.9</v>
      </c>
      <c r="T180" s="103" t="s">
        <v>261</v>
      </c>
      <c r="U180" s="104" t="str">
        <f>IFERROR(__xludf.DUMMYFUNCTION(" IF (ROW()=MAX(FILTER(ROW(A180:A1134), A180:A1134&lt;&gt;"""")),Q180,"""")"),"")</f>
        <v/>
      </c>
      <c r="V180" s="104" t="str">
        <f>IFERROR(__xludf.DUMMYFUNCTION(" IF (ROW()=MAX(FILTER(ROW($A180:$A1134), $A180:$A1134&lt;&gt;"""")),S180,"""")"),"")</f>
        <v/>
      </c>
      <c r="W180" s="104" t="str">
        <f>IFERROR(__xludf.DUMMYFUNCTION(" IF (ROW()=MAX(FILTER(ROW($A180:$A1134), $A180:$A1134&lt;&gt;"""")),H180,"""")"),"")</f>
        <v/>
      </c>
      <c r="X180" s="104" t="str">
        <f>IFERROR(__xludf.DUMMYFUNCTION(" IF (ROW()=MAX(FILTER(ROW($A180:$A1134), $A180:$A1134&lt;&gt;"""")),I180,"""")"),"")</f>
        <v/>
      </c>
      <c r="Y180" s="104" t="str">
        <f>IFERROR(__xludf.DUMMYFUNCTION(" IF (ROW()=MAX(FILTER(ROW($A180:$A1134), $A180:$A1134&lt;&gt;"""")),J180,"""")"),"")</f>
        <v/>
      </c>
      <c r="Z180" s="104" t="str">
        <f>IFERROR(__xludf.DUMMYFUNCTION(" IF (ROW()=MAX(FILTER(ROW($A180:$A1134), $A180:$A1134&lt;&gt;"""")),K180,"""")"),"")</f>
        <v/>
      </c>
      <c r="AA180" s="104" t="str">
        <f>IFERROR(__xludf.DUMMYFUNCTION(" IF (ROW()=MAX(FILTER(ROW($A180:$A1134), $A180:$A1134&lt;&gt;"""")),L180,"""")"),"")</f>
        <v/>
      </c>
      <c r="AB180" s="104" t="str">
        <f>IFERROR(__xludf.DUMMYFUNCTION(" IF (ROW()=MAX(FILTER(ROW($A180:$A1134), $A180:$A1134&lt;&gt;"""")),M180,"""")"),"")</f>
        <v/>
      </c>
      <c r="AC180" s="105" t="str">
        <f>IFERROR(__xludf.DUMMYFUNCTION(" IF (ROW()=MAX(FILTER(ROW($A180:$A1134), $A180:$A1134&lt;&gt;"""")),R180,"""")"),"")</f>
        <v/>
      </c>
    </row>
    <row r="181">
      <c r="A181" s="106">
        <f t="array" ref="A181">INDEX(TECHNICALS!A:A, ROW())</f>
        <v>45832.86297</v>
      </c>
      <c r="B181" s="107">
        <f>IF(COUNTA(OFFSET(TECHNICALS!AD181,-4,0,5,1))&lt;5, "", AVERAGE(OFFSET(TECHNICALS!AD181,-4,0,5,1)))</f>
        <v>31.97550616</v>
      </c>
      <c r="C181" s="108">
        <f>IF(COUNTA(OFFSET(TECHNICALS!S181,-4,0,5,1))&lt;5, "", AVERAGE(OFFSET(TECHNICALS!S181,-4,0,5,1)))</f>
        <v>-191.296725</v>
      </c>
      <c r="D181" s="109">
        <f>IF(COUNTA(OFFSET(TECHNICALS!AE181,-4,0,5,1))&lt;5, "", AVERAGE(OFFSET(TECHNICALS!AE181,-4,0,5,1)))</f>
        <v>3.983746509</v>
      </c>
      <c r="E181" s="109">
        <f>IF(COUNTA(OFFSET(TECHNICALS!W181,-4,0,5,1))&lt;5, "", AVERAGE(OFFSET(TECHNICALS!W181,-4,0,5,1)))</f>
        <v>338.12</v>
      </c>
      <c r="F181" s="110">
        <f>IF(OR(TECHNICALS!M181=0, ISBLANK(TECHNICALS!M181)), "", TECHNICALS!B181 / TECHNICALS!M181)</f>
        <v>1.006817794</v>
      </c>
      <c r="G181" s="111">
        <f>IF(COUNTA(OFFSET(TECHNICALS!AI181,-4,0,5,1))&lt;5, "", AVERAGE(OFFSET(TECHNICALS!AI181,-4,0,5,1)))</f>
        <v>0.2560592961</v>
      </c>
      <c r="H181" s="110">
        <f t="shared" ref="H181:M181" si="187">IF(OR(ISERROR(B181),B181=""), "", IF(ABS((B181-AVERAGE(B:B))/STDEV(B:B))&gt;10, AVERAGE(H$2:H181), (B181-AVERAGE(B:B))/STDEV(B:B)))</f>
        <v>-1.012638081</v>
      </c>
      <c r="I181" s="110">
        <f t="shared" si="187"/>
        <v>-0.7807584132</v>
      </c>
      <c r="J181" s="110">
        <f t="shared" si="187"/>
        <v>-1.346630852</v>
      </c>
      <c r="K181" s="110">
        <f t="shared" si="187"/>
        <v>0.3074301394</v>
      </c>
      <c r="L181" s="110">
        <f t="shared" si="187"/>
        <v>0.6338068535</v>
      </c>
      <c r="M181" s="110">
        <f t="shared" si="187"/>
        <v>-0.07275140939</v>
      </c>
      <c r="N181" s="112">
        <f t="shared" si="3"/>
        <v>1.982796047</v>
      </c>
      <c r="O181" s="113">
        <f t="shared" si="25"/>
        <v>0.2</v>
      </c>
      <c r="P181" s="120">
        <v>-0.08</v>
      </c>
      <c r="Q181" s="115">
        <f t="shared" si="185"/>
        <v>2.082796047</v>
      </c>
      <c r="R181" s="113" t="str">
        <f t="shared" si="6"/>
        <v>OPEN</v>
      </c>
      <c r="S181" s="114">
        <v>0.9</v>
      </c>
      <c r="T181" s="116" t="s">
        <v>262</v>
      </c>
      <c r="U181" s="117" t="str">
        <f>IFERROR(__xludf.DUMMYFUNCTION(" IF (ROW()=MAX(FILTER(ROW(A181:A1134), A181:A1134&lt;&gt;"""")),Q181,"""")"),"")</f>
        <v/>
      </c>
      <c r="V181" s="117" t="str">
        <f>IFERROR(__xludf.DUMMYFUNCTION(" IF (ROW()=MAX(FILTER(ROW($A181:$A1134), $A181:$A1134&lt;&gt;"""")),S181,"""")"),"")</f>
        <v/>
      </c>
      <c r="W181" s="117" t="str">
        <f>IFERROR(__xludf.DUMMYFUNCTION(" IF (ROW()=MAX(FILTER(ROW($A181:$A1134), $A181:$A1134&lt;&gt;"""")),H181,"""")"),"")</f>
        <v/>
      </c>
      <c r="X181" s="117" t="str">
        <f>IFERROR(__xludf.DUMMYFUNCTION(" IF (ROW()=MAX(FILTER(ROW($A181:$A1134), $A181:$A1134&lt;&gt;"""")),I181,"""")"),"")</f>
        <v/>
      </c>
      <c r="Y181" s="117" t="str">
        <f>IFERROR(__xludf.DUMMYFUNCTION(" IF (ROW()=MAX(FILTER(ROW($A181:$A1134), $A181:$A1134&lt;&gt;"""")),J181,"""")"),"")</f>
        <v/>
      </c>
      <c r="Z181" s="117" t="str">
        <f>IFERROR(__xludf.DUMMYFUNCTION(" IF (ROW()=MAX(FILTER(ROW($A181:$A1134), $A181:$A1134&lt;&gt;"""")),K181,"""")"),"")</f>
        <v/>
      </c>
      <c r="AA181" s="117" t="str">
        <f>IFERROR(__xludf.DUMMYFUNCTION(" IF (ROW()=MAX(FILTER(ROW($A181:$A1134), $A181:$A1134&lt;&gt;"""")),L181,"""")"),"")</f>
        <v/>
      </c>
      <c r="AB181" s="117" t="str">
        <f>IFERROR(__xludf.DUMMYFUNCTION(" IF (ROW()=MAX(FILTER(ROW($A181:$A1134), $A181:$A1134&lt;&gt;"""")),M181,"""")"),"")</f>
        <v/>
      </c>
      <c r="AC181" s="118" t="str">
        <f>IFERROR(__xludf.DUMMYFUNCTION(" IF (ROW()=MAX(FILTER(ROW($A181:$A1134), $A181:$A1134&lt;&gt;"""")),R181,"""")"),"")</f>
        <v/>
      </c>
    </row>
    <row r="182">
      <c r="A182" s="94">
        <f t="array" ref="A182">INDEX(TECHNICALS!A:A, ROW())</f>
        <v>45833.89437</v>
      </c>
      <c r="B182" s="54">
        <f>IF(COUNTA(OFFSET(TECHNICALS!AD182,-4,0,5,1))&lt;5, "", AVERAGE(OFFSET(TECHNICALS!AD182,-4,0,5,1)))</f>
        <v>31.76243378</v>
      </c>
      <c r="C182" s="95">
        <f>IF(COUNTA(OFFSET(TECHNICALS!S182,-4,0,5,1))&lt;5, "", AVERAGE(OFFSET(TECHNICALS!S182,-4,0,5,1)))</f>
        <v>-208.959216</v>
      </c>
      <c r="D182" s="96">
        <f>IF(COUNTA(OFFSET(TECHNICALS!AE182,-4,0,5,1))&lt;5, "", AVERAGE(OFFSET(TECHNICALS!AE182,-4,0,5,1)))</f>
        <v>14.41471438</v>
      </c>
      <c r="E182" s="96">
        <f>IF(COUNTA(OFFSET(TECHNICALS!W182,-4,0,5,1))&lt;5, "", AVERAGE(OFFSET(TECHNICALS!W182,-4,0,5,1)))</f>
        <v>316.04</v>
      </c>
      <c r="F182" s="97">
        <f>IF(OR(TECHNICALS!M182=0, ISBLANK(TECHNICALS!M182)), "", TECHNICALS!B182 / TECHNICALS!M182)</f>
        <v>0.9956955143</v>
      </c>
      <c r="G182" s="98">
        <f>IF(COUNTA(OFFSET(TECHNICALS!AI182,-4,0,5,1))&lt;5, "", AVERAGE(OFFSET(TECHNICALS!AI182,-4,0,5,1)))</f>
        <v>0.2586206609</v>
      </c>
      <c r="H182" s="97">
        <f t="shared" ref="H182:M182" si="188">IF(OR(ISERROR(B182),B182=""), "", IF(ABS((B182-AVERAGE(B:B))/STDEV(B:B))&gt;10, AVERAGE(H$2:H182), (B182-AVERAGE(B:B))/STDEV(B:B)))</f>
        <v>-1.024477204</v>
      </c>
      <c r="I182" s="97">
        <f t="shared" si="188"/>
        <v>-0.8168649002</v>
      </c>
      <c r="J182" s="97">
        <f t="shared" si="188"/>
        <v>-1.042872095</v>
      </c>
      <c r="K182" s="97">
        <f t="shared" si="188"/>
        <v>0.0449480645</v>
      </c>
      <c r="L182" s="97">
        <f t="shared" si="188"/>
        <v>-0.3646717781</v>
      </c>
      <c r="M182" s="97">
        <f t="shared" si="188"/>
        <v>-0.06998410171</v>
      </c>
      <c r="N182" s="99">
        <f t="shared" si="3"/>
        <v>2.468283123</v>
      </c>
      <c r="O182" s="100">
        <f t="shared" si="25"/>
        <v>0.2</v>
      </c>
      <c r="P182" s="119">
        <v>-0.04</v>
      </c>
      <c r="Q182" s="102">
        <f t="shared" si="185"/>
        <v>2.568283123</v>
      </c>
      <c r="R182" s="100" t="str">
        <f t="shared" si="6"/>
        <v>OPEN</v>
      </c>
      <c r="S182" s="101">
        <v>1.0</v>
      </c>
      <c r="T182" s="103" t="s">
        <v>263</v>
      </c>
      <c r="U182" s="104" t="str">
        <f>IFERROR(__xludf.DUMMYFUNCTION(" IF (ROW()=MAX(FILTER(ROW(A182:A1134), A182:A1134&lt;&gt;"""")),Q182,"""")"),"")</f>
        <v/>
      </c>
      <c r="V182" s="104" t="str">
        <f>IFERROR(__xludf.DUMMYFUNCTION(" IF (ROW()=MAX(FILTER(ROW($A182:$A1134), $A182:$A1134&lt;&gt;"""")),S182,"""")"),"")</f>
        <v/>
      </c>
      <c r="W182" s="104" t="str">
        <f>IFERROR(__xludf.DUMMYFUNCTION(" IF (ROW()=MAX(FILTER(ROW($A182:$A1134), $A182:$A1134&lt;&gt;"""")),H182,"""")"),"")</f>
        <v/>
      </c>
      <c r="X182" s="104" t="str">
        <f>IFERROR(__xludf.DUMMYFUNCTION(" IF (ROW()=MAX(FILTER(ROW($A182:$A1134), $A182:$A1134&lt;&gt;"""")),I182,"""")"),"")</f>
        <v/>
      </c>
      <c r="Y182" s="104" t="str">
        <f>IFERROR(__xludf.DUMMYFUNCTION(" IF (ROW()=MAX(FILTER(ROW($A182:$A1134), $A182:$A1134&lt;&gt;"""")),J182,"""")"),"")</f>
        <v/>
      </c>
      <c r="Z182" s="104" t="str">
        <f>IFERROR(__xludf.DUMMYFUNCTION(" IF (ROW()=MAX(FILTER(ROW($A182:$A1134), $A182:$A1134&lt;&gt;"""")),K182,"""")"),"")</f>
        <v/>
      </c>
      <c r="AA182" s="104" t="str">
        <f>IFERROR(__xludf.DUMMYFUNCTION(" IF (ROW()=MAX(FILTER(ROW($A182:$A1134), $A182:$A1134&lt;&gt;"""")),L182,"""")"),"")</f>
        <v/>
      </c>
      <c r="AB182" s="104" t="str">
        <f>IFERROR(__xludf.DUMMYFUNCTION(" IF (ROW()=MAX(FILTER(ROW($A182:$A1134), $A182:$A1134&lt;&gt;"""")),M182,"""")"),"")</f>
        <v/>
      </c>
      <c r="AC182" s="105" t="str">
        <f>IFERROR(__xludf.DUMMYFUNCTION(" IF (ROW()=MAX(FILTER(ROW($A182:$A1134), $A182:$A1134&lt;&gt;"""")),R182,"""")"),"")</f>
        <v/>
      </c>
    </row>
    <row r="183">
      <c r="A183" s="106">
        <f t="array" ref="A183">INDEX(TECHNICALS!A:A, ROW())</f>
        <v>45834.88492</v>
      </c>
      <c r="B183" s="107">
        <f>IF(COUNTA(OFFSET(TECHNICALS!AD183,-4,0,5,1))&lt;5, "", AVERAGE(OFFSET(TECHNICALS!AD183,-4,0,5,1)))</f>
        <v>31.59685593</v>
      </c>
      <c r="C183" s="108">
        <f>IF(COUNTA(OFFSET(TECHNICALS!S183,-4,0,5,1))&lt;5, "", AVERAGE(OFFSET(TECHNICALS!S183,-4,0,5,1)))</f>
        <v>-215.454225</v>
      </c>
      <c r="D183" s="109">
        <f>IF(COUNTA(OFFSET(TECHNICALS!AE183,-4,0,5,1))&lt;5, "", AVERAGE(OFFSET(TECHNICALS!AE183,-4,0,5,1)))</f>
        <v>28.65116279</v>
      </c>
      <c r="E183" s="109">
        <f>IF(COUNTA(OFFSET(TECHNICALS!W183,-4,0,5,1))&lt;5, "", AVERAGE(OFFSET(TECHNICALS!W183,-4,0,5,1)))</f>
        <v>288.4133333</v>
      </c>
      <c r="F183" s="110">
        <f>IF(OR(TECHNICALS!M183=0, ISBLANK(TECHNICALS!M183)), "", TECHNICALS!B183 / TECHNICALS!M183)</f>
        <v>1.010624687</v>
      </c>
      <c r="G183" s="111">
        <f>IF(COUNTA(OFFSET(TECHNICALS!AI183,-4,0,5,1))&lt;5, "", AVERAGE(OFFSET(TECHNICALS!AI183,-4,0,5,1)))</f>
        <v>0.225741129</v>
      </c>
      <c r="H183" s="110">
        <f t="shared" ref="H183:M183" si="189">IF(OR(ISERROR(B183),B183=""), "", IF(ABS((B183-AVERAGE(B:B))/STDEV(B:B))&gt;10, AVERAGE(H$2:H183), (B183-AVERAGE(B:B))/STDEV(B:B)))</f>
        <v>-1.033677347</v>
      </c>
      <c r="I183" s="110">
        <f t="shared" si="189"/>
        <v>-0.8301423003</v>
      </c>
      <c r="J183" s="110">
        <f t="shared" si="189"/>
        <v>-0.6282944708</v>
      </c>
      <c r="K183" s="110">
        <f t="shared" si="189"/>
        <v>-0.2834715365</v>
      </c>
      <c r="L183" s="110">
        <f t="shared" si="189"/>
        <v>0.975562403</v>
      </c>
      <c r="M183" s="110">
        <f t="shared" si="189"/>
        <v>-0.1055072664</v>
      </c>
      <c r="N183" s="112">
        <f t="shared" si="3"/>
        <v>0.9437414402</v>
      </c>
      <c r="O183" s="113">
        <f t="shared" si="25"/>
        <v>-0.2</v>
      </c>
      <c r="P183" s="120">
        <v>0.04</v>
      </c>
      <c r="Q183" s="115">
        <f t="shared" si="185"/>
        <v>0.8437414402</v>
      </c>
      <c r="R183" s="113" t="str">
        <f t="shared" si="6"/>
        <v>MONITOR</v>
      </c>
      <c r="S183" s="114">
        <v>1.0</v>
      </c>
      <c r="T183" s="116" t="s">
        <v>264</v>
      </c>
      <c r="U183" s="117" t="str">
        <f>IFERROR(__xludf.DUMMYFUNCTION(" IF (ROW()=MAX(FILTER(ROW(A183:A1134), A183:A1134&lt;&gt;"""")),Q183,"""")"),"")</f>
        <v/>
      </c>
      <c r="V183" s="117" t="str">
        <f>IFERROR(__xludf.DUMMYFUNCTION(" IF (ROW()=MAX(FILTER(ROW($A183:$A1134), $A183:$A1134&lt;&gt;"""")),S183,"""")"),"")</f>
        <v/>
      </c>
      <c r="W183" s="117" t="str">
        <f>IFERROR(__xludf.DUMMYFUNCTION(" IF (ROW()=MAX(FILTER(ROW($A183:$A1134), $A183:$A1134&lt;&gt;"""")),H183,"""")"),"")</f>
        <v/>
      </c>
      <c r="X183" s="117" t="str">
        <f>IFERROR(__xludf.DUMMYFUNCTION(" IF (ROW()=MAX(FILTER(ROW($A183:$A1134), $A183:$A1134&lt;&gt;"""")),I183,"""")"),"")</f>
        <v/>
      </c>
      <c r="Y183" s="117" t="str">
        <f>IFERROR(__xludf.DUMMYFUNCTION(" IF (ROW()=MAX(FILTER(ROW($A183:$A1134), $A183:$A1134&lt;&gt;"""")),J183,"""")"),"")</f>
        <v/>
      </c>
      <c r="Z183" s="117" t="str">
        <f>IFERROR(__xludf.DUMMYFUNCTION(" IF (ROW()=MAX(FILTER(ROW($A183:$A1134), $A183:$A1134&lt;&gt;"""")),K183,"""")"),"")</f>
        <v/>
      </c>
      <c r="AA183" s="117" t="str">
        <f>IFERROR(__xludf.DUMMYFUNCTION(" IF (ROW()=MAX(FILTER(ROW($A183:$A1134), $A183:$A1134&lt;&gt;"""")),L183,"""")"),"")</f>
        <v/>
      </c>
      <c r="AB183" s="117" t="str">
        <f>IFERROR(__xludf.DUMMYFUNCTION(" IF (ROW()=MAX(FILTER(ROW($A183:$A1134), $A183:$A1134&lt;&gt;"""")),M183,"""")"),"")</f>
        <v/>
      </c>
      <c r="AC183" s="118" t="str">
        <f>IFERROR(__xludf.DUMMYFUNCTION(" IF (ROW()=MAX(FILTER(ROW($A183:$A1134), $A183:$A1134&lt;&gt;"""")),R183,"""")"),"")</f>
        <v/>
      </c>
    </row>
    <row r="184">
      <c r="A184" s="94">
        <f t="array" ref="A184">INDEX(TECHNICALS!A:A, ROW())</f>
        <v>45835.88537</v>
      </c>
      <c r="B184" s="54">
        <f>IF(COUNTA(OFFSET(TECHNICALS!AD184,-4,0,5,1))&lt;5, "", AVERAGE(OFFSET(TECHNICALS!AD184,-4,0,5,1)))</f>
        <v>32.88734285</v>
      </c>
      <c r="C184" s="95">
        <f>IF(COUNTA(OFFSET(TECHNICALS!S184,-4,0,5,1))&lt;5, "", AVERAGE(OFFSET(TECHNICALS!S184,-4,0,5,1)))</f>
        <v>-211.9610927</v>
      </c>
      <c r="D184" s="96">
        <f>IF(COUNTA(OFFSET(TECHNICALS!AE184,-4,0,5,1))&lt;5, "", AVERAGE(OFFSET(TECHNICALS!AE184,-4,0,5,1)))</f>
        <v>34.98930333</v>
      </c>
      <c r="E184" s="96">
        <f>IF(COUNTA(OFFSET(TECHNICALS!W184,-4,0,5,1))&lt;5, "", AVERAGE(OFFSET(TECHNICALS!W184,-4,0,5,1)))</f>
        <v>248.4533333</v>
      </c>
      <c r="F184" s="97">
        <f>IF(OR(TECHNICALS!M184=0, ISBLANK(TECHNICALS!M184)), "", TECHNICALS!B184 / TECHNICALS!M184)</f>
        <v>0.9929042904</v>
      </c>
      <c r="G184" s="98">
        <f>IF(COUNTA(OFFSET(TECHNICALS!AI184,-4,0,5,1))&lt;5, "", AVERAGE(OFFSET(TECHNICALS!AI184,-4,0,5,1)))</f>
        <v>0.2154218254</v>
      </c>
      <c r="H184" s="97">
        <f t="shared" ref="H184:M184" si="190">IF(OR(ISERROR(B184),B184=""), "", IF(ABS((B184-AVERAGE(B:B))/STDEV(B:B))&gt;10, AVERAGE(H$2:H184), (B184-AVERAGE(B:B))/STDEV(B:B)))</f>
        <v>-0.96197292</v>
      </c>
      <c r="I184" s="97">
        <f t="shared" si="190"/>
        <v>-0.8230014766</v>
      </c>
      <c r="J184" s="97">
        <f t="shared" si="190"/>
        <v>-0.4437223661</v>
      </c>
      <c r="K184" s="97">
        <f t="shared" si="190"/>
        <v>-0.7585070307</v>
      </c>
      <c r="L184" s="97">
        <f t="shared" si="190"/>
        <v>-0.615247858</v>
      </c>
      <c r="M184" s="97">
        <f t="shared" si="190"/>
        <v>-0.1166562792</v>
      </c>
      <c r="N184" s="99">
        <f t="shared" si="3"/>
        <v>2.03900611</v>
      </c>
      <c r="O184" s="100">
        <f t="shared" si="25"/>
        <v>0.2</v>
      </c>
      <c r="P184" s="119">
        <v>-0.04</v>
      </c>
      <c r="Q184" s="102">
        <f t="shared" si="185"/>
        <v>2.13900611</v>
      </c>
      <c r="R184" s="100" t="str">
        <f t="shared" si="6"/>
        <v>OPEN</v>
      </c>
      <c r="S184" s="101">
        <v>1.0</v>
      </c>
      <c r="T184" s="103" t="s">
        <v>265</v>
      </c>
      <c r="U184" s="104" t="str">
        <f>IFERROR(__xludf.DUMMYFUNCTION(" IF (ROW()=MAX(FILTER(ROW(A184:A1134), A184:A1134&lt;&gt;"""")),Q184,"""")"),"")</f>
        <v/>
      </c>
      <c r="V184" s="104" t="str">
        <f>IFERROR(__xludf.DUMMYFUNCTION(" IF (ROW()=MAX(FILTER(ROW($A184:$A1134), $A184:$A1134&lt;&gt;"""")),S184,"""")"),"")</f>
        <v/>
      </c>
      <c r="W184" s="104" t="str">
        <f>IFERROR(__xludf.DUMMYFUNCTION(" IF (ROW()=MAX(FILTER(ROW($A184:$A1134), $A184:$A1134&lt;&gt;"""")),H184,"""")"),"")</f>
        <v/>
      </c>
      <c r="X184" s="104" t="str">
        <f>IFERROR(__xludf.DUMMYFUNCTION(" IF (ROW()=MAX(FILTER(ROW($A184:$A1134), $A184:$A1134&lt;&gt;"""")),I184,"""")"),"")</f>
        <v/>
      </c>
      <c r="Y184" s="104" t="str">
        <f>IFERROR(__xludf.DUMMYFUNCTION(" IF (ROW()=MAX(FILTER(ROW($A184:$A1134), $A184:$A1134&lt;&gt;"""")),J184,"""")"),"")</f>
        <v/>
      </c>
      <c r="Z184" s="104" t="str">
        <f>IFERROR(__xludf.DUMMYFUNCTION(" IF (ROW()=MAX(FILTER(ROW($A184:$A1134), $A184:$A1134&lt;&gt;"""")),K184,"""")"),"")</f>
        <v/>
      </c>
      <c r="AA184" s="104" t="str">
        <f>IFERROR(__xludf.DUMMYFUNCTION(" IF (ROW()=MAX(FILTER(ROW($A184:$A1134), $A184:$A1134&lt;&gt;"""")),L184,"""")"),"")</f>
        <v/>
      </c>
      <c r="AB184" s="104" t="str">
        <f>IFERROR(__xludf.DUMMYFUNCTION(" IF (ROW()=MAX(FILTER(ROW($A184:$A1134), $A184:$A1134&lt;&gt;"""")),M184,"""")"),"")</f>
        <v/>
      </c>
      <c r="AC184" s="105" t="str">
        <f>IFERROR(__xludf.DUMMYFUNCTION(" IF (ROW()=MAX(FILTER(ROW($A184:$A1134), $A184:$A1134&lt;&gt;"""")),R184,"""")"),"")</f>
        <v/>
      </c>
    </row>
    <row r="185">
      <c r="A185" s="106">
        <f t="array" ref="A185">INDEX(TECHNICALS!A:A, ROW())</f>
        <v>45838.89012</v>
      </c>
      <c r="B185" s="107">
        <f>IF(COUNTA(OFFSET(TECHNICALS!AD185,-4,0,5,1))&lt;5, "", AVERAGE(OFFSET(TECHNICALS!AD185,-4,0,5,1)))</f>
        <v>33.72371928</v>
      </c>
      <c r="C185" s="108">
        <f>IF(COUNTA(OFFSET(TECHNICALS!S185,-4,0,5,1))&lt;5, "", AVERAGE(OFFSET(TECHNICALS!S185,-4,0,5,1)))</f>
        <v>-205.2612188</v>
      </c>
      <c r="D185" s="109">
        <f>IF(COUNTA(OFFSET(TECHNICALS!AE185,-4,0,5,1))&lt;5, "", AVERAGE(OFFSET(TECHNICALS!AE185,-4,0,5,1)))</f>
        <v>37.01527232</v>
      </c>
      <c r="E185" s="109">
        <f>IF(COUNTA(OFFSET(TECHNICALS!W185,-4,0,5,1))&lt;5, "", AVERAGE(OFFSET(TECHNICALS!W185,-4,0,5,1)))</f>
        <v>228.9333333</v>
      </c>
      <c r="F185" s="110">
        <f>IF(OR(TECHNICALS!M185=0, ISBLANK(TECHNICALS!M185)), "", TECHNICALS!B185 / TECHNICALS!M185)</f>
        <v>0.9929777629</v>
      </c>
      <c r="G185" s="111">
        <f>IF(COUNTA(OFFSET(TECHNICALS!AI185,-4,0,5,1))&lt;5, "", AVERAGE(OFFSET(TECHNICALS!AI185,-4,0,5,1)))</f>
        <v>0.1687072593</v>
      </c>
      <c r="H185" s="110">
        <f t="shared" ref="H185:M185" si="191">IF(OR(ISERROR(B185),B185=""), "", IF(ABS((B185-AVERAGE(B:B))/STDEV(B:B))&gt;10, AVERAGE(H$2:H185), (B185-AVERAGE(B:B))/STDEV(B:B)))</f>
        <v>-0.9155006221</v>
      </c>
      <c r="I185" s="110">
        <f t="shared" si="191"/>
        <v>-0.8093052822</v>
      </c>
      <c r="J185" s="110">
        <f t="shared" si="191"/>
        <v>-0.3847244064</v>
      </c>
      <c r="K185" s="110">
        <f t="shared" si="191"/>
        <v>-0.9905564013</v>
      </c>
      <c r="L185" s="110">
        <f t="shared" si="191"/>
        <v>-0.6086520245</v>
      </c>
      <c r="M185" s="110">
        <f t="shared" si="191"/>
        <v>-0.1671268647</v>
      </c>
      <c r="N185" s="112">
        <f t="shared" si="3"/>
        <v>1.986928048</v>
      </c>
      <c r="O185" s="113">
        <f t="shared" si="25"/>
        <v>-0.2</v>
      </c>
      <c r="P185" s="120">
        <v>-0.06</v>
      </c>
      <c r="Q185" s="115">
        <f t="shared" si="185"/>
        <v>1.886928048</v>
      </c>
      <c r="R185" s="113" t="str">
        <f t="shared" si="6"/>
        <v>MONITOR</v>
      </c>
      <c r="S185" s="114">
        <v>0.9</v>
      </c>
      <c r="T185" s="116" t="s">
        <v>266</v>
      </c>
      <c r="U185" s="117" t="str">
        <f>IFERROR(__xludf.DUMMYFUNCTION(" IF (ROW()=MAX(FILTER(ROW(A185:A1134), A185:A1134&lt;&gt;"""")),Q185,"""")"),"")</f>
        <v/>
      </c>
      <c r="V185" s="117" t="str">
        <f>IFERROR(__xludf.DUMMYFUNCTION(" IF (ROW()=MAX(FILTER(ROW($A185:$A1134), $A185:$A1134&lt;&gt;"""")),S185,"""")"),"")</f>
        <v/>
      </c>
      <c r="W185" s="117" t="str">
        <f>IFERROR(__xludf.DUMMYFUNCTION(" IF (ROW()=MAX(FILTER(ROW($A185:$A1134), $A185:$A1134&lt;&gt;"""")),H185,"""")"),"")</f>
        <v/>
      </c>
      <c r="X185" s="117" t="str">
        <f>IFERROR(__xludf.DUMMYFUNCTION(" IF (ROW()=MAX(FILTER(ROW($A185:$A1134), $A185:$A1134&lt;&gt;"""")),I185,"""")"),"")</f>
        <v/>
      </c>
      <c r="Y185" s="117" t="str">
        <f>IFERROR(__xludf.DUMMYFUNCTION(" IF (ROW()=MAX(FILTER(ROW($A185:$A1134), $A185:$A1134&lt;&gt;"""")),J185,"""")"),"")</f>
        <v/>
      </c>
      <c r="Z185" s="117" t="str">
        <f>IFERROR(__xludf.DUMMYFUNCTION(" IF (ROW()=MAX(FILTER(ROW($A185:$A1134), $A185:$A1134&lt;&gt;"""")),K185,"""")"),"")</f>
        <v/>
      </c>
      <c r="AA185" s="117" t="str">
        <f>IFERROR(__xludf.DUMMYFUNCTION(" IF (ROW()=MAX(FILTER(ROW($A185:$A1134), $A185:$A1134&lt;&gt;"""")),L185,"""")"),"")</f>
        <v/>
      </c>
      <c r="AB185" s="117" t="str">
        <f>IFERROR(__xludf.DUMMYFUNCTION(" IF (ROW()=MAX(FILTER(ROW($A185:$A1134), $A185:$A1134&lt;&gt;"""")),M185,"""")"),"")</f>
        <v/>
      </c>
      <c r="AC185" s="118" t="str">
        <f>IFERROR(__xludf.DUMMYFUNCTION(" IF (ROW()=MAX(FILTER(ROW($A185:$A1134), $A185:$A1134&lt;&gt;"""")),R185,"""")"),"")</f>
        <v/>
      </c>
    </row>
    <row r="186">
      <c r="A186" s="94">
        <f t="array" ref="A186">INDEX(TECHNICALS!A:A, ROW())</f>
        <v>45839.89631</v>
      </c>
      <c r="B186" s="54">
        <f>IF(COUNTA(OFFSET(TECHNICALS!AD186,-4,0,5,1))&lt;5, "", AVERAGE(OFFSET(TECHNICALS!AD186,-4,0,5,1)))</f>
        <v>33.73828074</v>
      </c>
      <c r="C186" s="95">
        <f>IF(COUNTA(OFFSET(TECHNICALS!S186,-4,0,5,1))&lt;5, "", AVERAGE(OFFSET(TECHNICALS!S186,-4,0,5,1)))</f>
        <v>-201.4540673</v>
      </c>
      <c r="D186" s="96">
        <f>IF(COUNTA(OFFSET(TECHNICALS!AE186,-4,0,5,1))&lt;5, "", AVERAGE(OFFSET(TECHNICALS!AE186,-4,0,5,1)))</f>
        <v>34.18651968</v>
      </c>
      <c r="E186" s="96">
        <f>IF(COUNTA(OFFSET(TECHNICALS!W186,-4,0,5,1))&lt;5, "", AVERAGE(OFFSET(TECHNICALS!W186,-4,0,5,1)))</f>
        <v>204.4533333</v>
      </c>
      <c r="F186" s="97">
        <f>IF(OR(TECHNICALS!M186=0, ISBLANK(TECHNICALS!M186)), "", TECHNICALS!B186 / TECHNICALS!M186)</f>
        <v>0.9846029173</v>
      </c>
      <c r="G186" s="98">
        <f>IF(COUNTA(OFFSET(TECHNICALS!AI186,-4,0,5,1))&lt;5, "", AVERAGE(OFFSET(TECHNICALS!AI186,-4,0,5,1)))</f>
        <v>0.2009693597</v>
      </c>
      <c r="H186" s="97">
        <f t="shared" ref="H186:M186" si="192">IF(OR(ISERROR(B186),B186=""), "", IF(ABS((B186-AVERAGE(B:B))/STDEV(B:B))&gt;10, AVERAGE(H$2:H186), (B186-AVERAGE(B:B))/STDEV(B:B)))</f>
        <v>-0.9146915314</v>
      </c>
      <c r="I186" s="97">
        <f t="shared" si="192"/>
        <v>-0.8015225256</v>
      </c>
      <c r="J186" s="97">
        <f t="shared" si="192"/>
        <v>-0.4671001166</v>
      </c>
      <c r="K186" s="97">
        <f t="shared" si="192"/>
        <v>-1.281569137</v>
      </c>
      <c r="L186" s="97">
        <f t="shared" si="192"/>
        <v>-1.360485661</v>
      </c>
      <c r="M186" s="97">
        <f t="shared" si="192"/>
        <v>-0.1322707752</v>
      </c>
      <c r="N186" s="99">
        <f t="shared" si="3"/>
        <v>2.716048058</v>
      </c>
      <c r="O186" s="100">
        <f t="shared" si="25"/>
        <v>0.2</v>
      </c>
      <c r="P186" s="119">
        <v>-0.04</v>
      </c>
      <c r="Q186" s="102">
        <f t="shared" si="185"/>
        <v>2.816048058</v>
      </c>
      <c r="R186" s="100" t="str">
        <f t="shared" si="6"/>
        <v>OPEN</v>
      </c>
      <c r="S186" s="101">
        <v>1.0</v>
      </c>
      <c r="T186" s="103" t="s">
        <v>267</v>
      </c>
      <c r="U186" s="104" t="str">
        <f>IFERROR(__xludf.DUMMYFUNCTION(" IF (ROW()=MAX(FILTER(ROW(A186:A1134), A186:A1134&lt;&gt;"""")),Q186,"""")"),"")</f>
        <v/>
      </c>
      <c r="V186" s="104" t="str">
        <f>IFERROR(__xludf.DUMMYFUNCTION(" IF (ROW()=MAX(FILTER(ROW($A186:$A1134), $A186:$A1134&lt;&gt;"""")),S186,"""")"),"")</f>
        <v/>
      </c>
      <c r="W186" s="104" t="str">
        <f>IFERROR(__xludf.DUMMYFUNCTION(" IF (ROW()=MAX(FILTER(ROW($A186:$A1134), $A186:$A1134&lt;&gt;"""")),H186,"""")"),"")</f>
        <v/>
      </c>
      <c r="X186" s="104" t="str">
        <f>IFERROR(__xludf.DUMMYFUNCTION(" IF (ROW()=MAX(FILTER(ROW($A186:$A1134), $A186:$A1134&lt;&gt;"""")),I186,"""")"),"")</f>
        <v/>
      </c>
      <c r="Y186" s="104" t="str">
        <f>IFERROR(__xludf.DUMMYFUNCTION(" IF (ROW()=MAX(FILTER(ROW($A186:$A1134), $A186:$A1134&lt;&gt;"""")),J186,"""")"),"")</f>
        <v/>
      </c>
      <c r="Z186" s="104" t="str">
        <f>IFERROR(__xludf.DUMMYFUNCTION(" IF (ROW()=MAX(FILTER(ROW($A186:$A1134), $A186:$A1134&lt;&gt;"""")),K186,"""")"),"")</f>
        <v/>
      </c>
      <c r="AA186" s="104" t="str">
        <f>IFERROR(__xludf.DUMMYFUNCTION(" IF (ROW()=MAX(FILTER(ROW($A186:$A1134), $A186:$A1134&lt;&gt;"""")),L186,"""")"),"")</f>
        <v/>
      </c>
      <c r="AB186" s="104" t="str">
        <f>IFERROR(__xludf.DUMMYFUNCTION(" IF (ROW()=MAX(FILTER(ROW($A186:$A1134), $A186:$A1134&lt;&gt;"""")),M186,"""")"),"")</f>
        <v/>
      </c>
      <c r="AC186" s="105" t="str">
        <f>IFERROR(__xludf.DUMMYFUNCTION(" IF (ROW()=MAX(FILTER(ROW($A186:$A1134), $A186:$A1134&lt;&gt;"""")),R186,"""")"),"")</f>
        <v/>
      </c>
    </row>
    <row r="187">
      <c r="A187" s="106">
        <f t="array" ref="A187">INDEX(TECHNICALS!A:A, ROW())</f>
        <v>45840.89771</v>
      </c>
      <c r="B187" s="107">
        <f>IF(COUNTA(OFFSET(TECHNICALS!AD187,-4,0,5,1))&lt;5, "", AVERAGE(OFFSET(TECHNICALS!AD187,-4,0,5,1)))</f>
        <v>32.75438971</v>
      </c>
      <c r="C187" s="108">
        <f>IF(COUNTA(OFFSET(TECHNICALS!S187,-4,0,5,1))&lt;5, "", AVERAGE(OFFSET(TECHNICALS!S187,-4,0,5,1)))</f>
        <v>-201.2011244</v>
      </c>
      <c r="D187" s="109">
        <f>IF(COUNTA(OFFSET(TECHNICALS!AE187,-4,0,5,1))&lt;5, "", AVERAGE(OFFSET(TECHNICALS!AE187,-4,0,5,1)))</f>
        <v>29.56119668</v>
      </c>
      <c r="E187" s="109">
        <f>IF(COUNTA(OFFSET(TECHNICALS!W187,-4,0,5,1))&lt;5, "", AVERAGE(OFFSET(TECHNICALS!W187,-4,0,5,1)))</f>
        <v>227.36</v>
      </c>
      <c r="F187" s="110">
        <f>IF(OR(TECHNICALS!M187=0, ISBLANK(TECHNICALS!M187)), "", TECHNICALS!B187 / TECHNICALS!M187)</f>
        <v>0.9869474933</v>
      </c>
      <c r="G187" s="111">
        <f>IF(COUNTA(OFFSET(TECHNICALS!AI187,-4,0,5,1))&lt;5, "", AVERAGE(OFFSET(TECHNICALS!AI187,-4,0,5,1)))</f>
        <v>0.2215606203</v>
      </c>
      <c r="H187" s="110">
        <f t="shared" ref="H187:M187" si="193">IF(OR(ISERROR(B187),B187=""), "", IF(ABS((B187-AVERAGE(B:B))/STDEV(B:B))&gt;10, AVERAGE(H$2:H187), (B187-AVERAGE(B:B))/STDEV(B:B)))</f>
        <v>-0.969360309</v>
      </c>
      <c r="I187" s="110">
        <f t="shared" si="193"/>
        <v>-0.801005448</v>
      </c>
      <c r="J187" s="110">
        <f t="shared" si="193"/>
        <v>-0.601793501</v>
      </c>
      <c r="K187" s="110">
        <f t="shared" si="193"/>
        <v>-1.009259834</v>
      </c>
      <c r="L187" s="110">
        <f t="shared" si="193"/>
        <v>-1.150006426</v>
      </c>
      <c r="M187" s="110">
        <f t="shared" si="193"/>
        <v>-0.110023903</v>
      </c>
      <c r="N187" s="112">
        <f t="shared" si="3"/>
        <v>2.701618717</v>
      </c>
      <c r="O187" s="113">
        <f t="shared" si="25"/>
        <v>-0.2</v>
      </c>
      <c r="P187" s="120">
        <v>-0.08</v>
      </c>
      <c r="Q187" s="115">
        <f t="shared" si="185"/>
        <v>2.601618717</v>
      </c>
      <c r="R187" s="113" t="str">
        <f t="shared" si="6"/>
        <v>OPEN</v>
      </c>
      <c r="S187" s="114">
        <v>0.9</v>
      </c>
      <c r="T187" s="116" t="s">
        <v>268</v>
      </c>
      <c r="U187" s="117" t="str">
        <f>IFERROR(__xludf.DUMMYFUNCTION(" IF (ROW()=MAX(FILTER(ROW(A187:A1134), A187:A1134&lt;&gt;"""")),Q187,"""")"),"")</f>
        <v/>
      </c>
      <c r="V187" s="117" t="str">
        <f>IFERROR(__xludf.DUMMYFUNCTION(" IF (ROW()=MAX(FILTER(ROW($A187:$A1134), $A187:$A1134&lt;&gt;"""")),S187,"""")"),"")</f>
        <v/>
      </c>
      <c r="W187" s="117" t="str">
        <f>IFERROR(__xludf.DUMMYFUNCTION(" IF (ROW()=MAX(FILTER(ROW($A187:$A1134), $A187:$A1134&lt;&gt;"""")),H187,"""")"),"")</f>
        <v/>
      </c>
      <c r="X187" s="117" t="str">
        <f>IFERROR(__xludf.DUMMYFUNCTION(" IF (ROW()=MAX(FILTER(ROW($A187:$A1134), $A187:$A1134&lt;&gt;"""")),I187,"""")"),"")</f>
        <v/>
      </c>
      <c r="Y187" s="117" t="str">
        <f>IFERROR(__xludf.DUMMYFUNCTION(" IF (ROW()=MAX(FILTER(ROW($A187:$A1134), $A187:$A1134&lt;&gt;"""")),J187,"""")"),"")</f>
        <v/>
      </c>
      <c r="Z187" s="117" t="str">
        <f>IFERROR(__xludf.DUMMYFUNCTION(" IF (ROW()=MAX(FILTER(ROW($A187:$A1134), $A187:$A1134&lt;&gt;"""")),K187,"""")"),"")</f>
        <v/>
      </c>
      <c r="AA187" s="117" t="str">
        <f>IFERROR(__xludf.DUMMYFUNCTION(" IF (ROW()=MAX(FILTER(ROW($A187:$A1134), $A187:$A1134&lt;&gt;"""")),L187,"""")"),"")</f>
        <v/>
      </c>
      <c r="AB187" s="117" t="str">
        <f>IFERROR(__xludf.DUMMYFUNCTION(" IF (ROW()=MAX(FILTER(ROW($A187:$A1134), $A187:$A1134&lt;&gt;"""")),M187,"""")"),"")</f>
        <v/>
      </c>
      <c r="AC187" s="118" t="str">
        <f>IFERROR(__xludf.DUMMYFUNCTION(" IF (ROW()=MAX(FILTER(ROW($A187:$A1134), $A187:$A1134&lt;&gt;"""")),R187,"""")"),"")</f>
        <v/>
      </c>
    </row>
    <row r="188">
      <c r="A188" s="94">
        <f t="array" ref="A188">INDEX(TECHNICALS!A:A, ROW())</f>
        <v>45841.87074</v>
      </c>
      <c r="B188" s="54">
        <f>IF(COUNTA(OFFSET(TECHNICALS!AD188,-4,0,5,1))&lt;5, "", AVERAGE(OFFSET(TECHNICALS!AD188,-4,0,5,1)))</f>
        <v>32.01574508</v>
      </c>
      <c r="C188" s="95">
        <f>IF(COUNTA(OFFSET(TECHNICALS!S188,-4,0,5,1))&lt;5, "", AVERAGE(OFFSET(TECHNICALS!S188,-4,0,5,1)))</f>
        <v>-208.5220253</v>
      </c>
      <c r="D188" s="96">
        <f>IF(COUNTA(OFFSET(TECHNICALS!AE188,-4,0,5,1))&lt;5, "", AVERAGE(OFFSET(TECHNICALS!AE188,-4,0,5,1)))</f>
        <v>19.7961039</v>
      </c>
      <c r="E188" s="96">
        <f>IF(COUNTA(OFFSET(TECHNICALS!W188,-4,0,5,1))&lt;5, "", AVERAGE(OFFSET(TECHNICALS!W188,-4,0,5,1)))</f>
        <v>237.4666667</v>
      </c>
      <c r="F188" s="97">
        <f>IF(OR(TECHNICALS!M188=0, ISBLANK(TECHNICALS!M188)), "", TECHNICALS!B188 / TECHNICALS!M188)</f>
        <v>0.99506218</v>
      </c>
      <c r="G188" s="98">
        <f>IF(COUNTA(OFFSET(TECHNICALS!AI188,-4,0,5,1))&lt;5, "", AVERAGE(OFFSET(TECHNICALS!AI188,-4,0,5,1)))</f>
        <v>0.2613316922</v>
      </c>
      <c r="H188" s="97">
        <f t="shared" ref="H188:M188" si="194">IF(OR(ISERROR(B188),B188=""), "", IF(ABS((B188-AVERAGE(B:B))/STDEV(B:B))&gt;10, AVERAGE(H$2:H188), (B188-AVERAGE(B:B))/STDEV(B:B)))</f>
        <v>-1.010402252</v>
      </c>
      <c r="I188" s="97">
        <f t="shared" si="194"/>
        <v>-0.8159711747</v>
      </c>
      <c r="J188" s="97">
        <f t="shared" si="194"/>
        <v>-0.8861614029</v>
      </c>
      <c r="K188" s="97">
        <f t="shared" si="194"/>
        <v>-0.8891140535</v>
      </c>
      <c r="L188" s="97">
        <f t="shared" si="194"/>
        <v>-0.4215279958</v>
      </c>
      <c r="M188" s="97">
        <f t="shared" si="194"/>
        <v>-0.06705509372</v>
      </c>
      <c r="N188" s="99">
        <f t="shared" si="3"/>
        <v>2.423663282</v>
      </c>
      <c r="O188" s="100">
        <f t="shared" si="25"/>
        <v>-0.2</v>
      </c>
      <c r="P188" s="119">
        <v>-0.06</v>
      </c>
      <c r="Q188" s="102">
        <f t="shared" si="185"/>
        <v>2.323663282</v>
      </c>
      <c r="R188" s="100" t="str">
        <f t="shared" si="6"/>
        <v>OPEN</v>
      </c>
      <c r="S188" s="101">
        <v>0.9</v>
      </c>
      <c r="T188" s="103" t="s">
        <v>269</v>
      </c>
      <c r="U188" s="104" t="str">
        <f>IFERROR(__xludf.DUMMYFUNCTION(" IF (ROW()=MAX(FILTER(ROW(A188:A1134), A188:A1134&lt;&gt;"""")),Q188,"""")"),"")</f>
        <v/>
      </c>
      <c r="V188" s="104" t="str">
        <f>IFERROR(__xludf.DUMMYFUNCTION(" IF (ROW()=MAX(FILTER(ROW($A188:$A1134), $A188:$A1134&lt;&gt;"""")),S188,"""")"),"")</f>
        <v/>
      </c>
      <c r="W188" s="104" t="str">
        <f>IFERROR(__xludf.DUMMYFUNCTION(" IF (ROW()=MAX(FILTER(ROW($A188:$A1134), $A188:$A1134&lt;&gt;"""")),H188,"""")"),"")</f>
        <v/>
      </c>
      <c r="X188" s="104" t="str">
        <f>IFERROR(__xludf.DUMMYFUNCTION(" IF (ROW()=MAX(FILTER(ROW($A188:$A1134), $A188:$A1134&lt;&gt;"""")),I188,"""")"),"")</f>
        <v/>
      </c>
      <c r="Y188" s="104" t="str">
        <f>IFERROR(__xludf.DUMMYFUNCTION(" IF (ROW()=MAX(FILTER(ROW($A188:$A1134), $A188:$A1134&lt;&gt;"""")),J188,"""")"),"")</f>
        <v/>
      </c>
      <c r="Z188" s="104" t="str">
        <f>IFERROR(__xludf.DUMMYFUNCTION(" IF (ROW()=MAX(FILTER(ROW($A188:$A1134), $A188:$A1134&lt;&gt;"""")),K188,"""")"),"")</f>
        <v/>
      </c>
      <c r="AA188" s="104" t="str">
        <f>IFERROR(__xludf.DUMMYFUNCTION(" IF (ROW()=MAX(FILTER(ROW($A188:$A1134), $A188:$A1134&lt;&gt;"""")),L188,"""")"),"")</f>
        <v/>
      </c>
      <c r="AB188" s="104" t="str">
        <f>IFERROR(__xludf.DUMMYFUNCTION(" IF (ROW()=MAX(FILTER(ROW($A188:$A1134), $A188:$A1134&lt;&gt;"""")),M188,"""")"),"")</f>
        <v/>
      </c>
      <c r="AC188" s="105" t="str">
        <f>IFERROR(__xludf.DUMMYFUNCTION(" IF (ROW()=MAX(FILTER(ROW($A188:$A1134), $A188:$A1134&lt;&gt;"""")),R188,"""")"),"")</f>
        <v/>
      </c>
    </row>
    <row r="189">
      <c r="A189" s="106">
        <f t="array" ref="A189">INDEX(TECHNICALS!A:A, ROW())</f>
        <v>45842.89533</v>
      </c>
      <c r="B189" s="107">
        <f>IF(COUNTA(OFFSET(TECHNICALS!AD189,-4,0,5,1))&lt;5, "", AVERAGE(OFFSET(TECHNICALS!AD189,-4,0,5,1)))</f>
        <v>31.00780203</v>
      </c>
      <c r="C189" s="108">
        <f>IF(COUNTA(OFFSET(TECHNICALS!S189,-4,0,5,1))&lt;5, "", AVERAGE(OFFSET(TECHNICALS!S189,-4,0,5,1)))</f>
        <v>-220.0501155</v>
      </c>
      <c r="D189" s="109">
        <f>IF(COUNTA(OFFSET(TECHNICALS!AE189,-4,0,5,1))&lt;5, "", AVERAGE(OFFSET(TECHNICALS!AE189,-4,0,5,1)))</f>
        <v>13.92296948</v>
      </c>
      <c r="E189" s="109">
        <f>IF(COUNTA(OFFSET(TECHNICALS!W189,-4,0,5,1))&lt;5, "", AVERAGE(OFFSET(TECHNICALS!W189,-4,0,5,1)))</f>
        <v>230.8266667</v>
      </c>
      <c r="F189" s="110">
        <f>IF(OR(TECHNICALS!M189=0, ISBLANK(TECHNICALS!M189)), "", TECHNICALS!B189 / TECHNICALS!M189)</f>
        <v>1.005663135</v>
      </c>
      <c r="G189" s="111">
        <f>IF(COUNTA(OFFSET(TECHNICALS!AI189,-4,0,5,1))&lt;5, "", AVERAGE(OFFSET(TECHNICALS!AI189,-4,0,5,1)))</f>
        <v>0.2632513519</v>
      </c>
      <c r="H189" s="110">
        <f t="shared" ref="H189:M189" si="195">IF(OR(ISERROR(B189),B189=""), "", IF(ABS((B189-AVERAGE(B:B))/STDEV(B:B))&gt;10, AVERAGE(H$2:H189), (B189-AVERAGE(B:B))/STDEV(B:B)))</f>
        <v>-1.066407452</v>
      </c>
      <c r="I189" s="110">
        <f t="shared" si="195"/>
        <v>-0.8395374337</v>
      </c>
      <c r="J189" s="110">
        <f t="shared" si="195"/>
        <v>-1.057192129</v>
      </c>
      <c r="K189" s="110">
        <f t="shared" si="195"/>
        <v>-0.9680488804</v>
      </c>
      <c r="L189" s="110">
        <f t="shared" si="195"/>
        <v>0.5301497847</v>
      </c>
      <c r="M189" s="110">
        <f t="shared" si="195"/>
        <v>-0.0649810865</v>
      </c>
      <c r="N189" s="112">
        <f t="shared" si="3"/>
        <v>1.881984132</v>
      </c>
      <c r="O189" s="113">
        <f t="shared" si="25"/>
        <v>-0.2</v>
      </c>
      <c r="P189" s="120">
        <v>0.02</v>
      </c>
      <c r="Q189" s="115">
        <f t="shared" si="185"/>
        <v>1.781984132</v>
      </c>
      <c r="R189" s="113" t="str">
        <f t="shared" si="6"/>
        <v>MONITOR</v>
      </c>
      <c r="S189" s="114">
        <v>1.0</v>
      </c>
      <c r="T189" s="116" t="s">
        <v>270</v>
      </c>
      <c r="U189" s="117" t="str">
        <f>IFERROR(__xludf.DUMMYFUNCTION(" IF (ROW()=MAX(FILTER(ROW(A189:A1134), A189:A1134&lt;&gt;"""")),Q189,"""")"),"")</f>
        <v/>
      </c>
      <c r="V189" s="117" t="str">
        <f>IFERROR(__xludf.DUMMYFUNCTION(" IF (ROW()=MAX(FILTER(ROW($A189:$A1134), $A189:$A1134&lt;&gt;"""")),S189,"""")"),"")</f>
        <v/>
      </c>
      <c r="W189" s="117" t="str">
        <f>IFERROR(__xludf.DUMMYFUNCTION(" IF (ROW()=MAX(FILTER(ROW($A189:$A1134), $A189:$A1134&lt;&gt;"""")),H189,"""")"),"")</f>
        <v/>
      </c>
      <c r="X189" s="117" t="str">
        <f>IFERROR(__xludf.DUMMYFUNCTION(" IF (ROW()=MAX(FILTER(ROW($A189:$A1134), $A189:$A1134&lt;&gt;"""")),I189,"""")"),"")</f>
        <v/>
      </c>
      <c r="Y189" s="117" t="str">
        <f>IFERROR(__xludf.DUMMYFUNCTION(" IF (ROW()=MAX(FILTER(ROW($A189:$A1134), $A189:$A1134&lt;&gt;"""")),J189,"""")"),"")</f>
        <v/>
      </c>
      <c r="Z189" s="117" t="str">
        <f>IFERROR(__xludf.DUMMYFUNCTION(" IF (ROW()=MAX(FILTER(ROW($A189:$A1134), $A189:$A1134&lt;&gt;"""")),K189,"""")"),"")</f>
        <v/>
      </c>
      <c r="AA189" s="117" t="str">
        <f>IFERROR(__xludf.DUMMYFUNCTION(" IF (ROW()=MAX(FILTER(ROW($A189:$A1134), $A189:$A1134&lt;&gt;"""")),L189,"""")"),"")</f>
        <v/>
      </c>
      <c r="AB189" s="117" t="str">
        <f>IFERROR(__xludf.DUMMYFUNCTION(" IF (ROW()=MAX(FILTER(ROW($A189:$A1134), $A189:$A1134&lt;&gt;"""")),M189,"""")"),"")</f>
        <v/>
      </c>
      <c r="AC189" s="118" t="str">
        <f>IFERROR(__xludf.DUMMYFUNCTION(" IF (ROW()=MAX(FILTER(ROW($A189:$A1134), $A189:$A1134&lt;&gt;"""")),R189,"""")"),"")</f>
        <v/>
      </c>
    </row>
    <row r="190">
      <c r="A190" s="94">
        <f t="array" ref="A190">INDEX(TECHNICALS!A:A, ROW())</f>
        <v>45845.87162</v>
      </c>
      <c r="B190" s="54">
        <f>IF(COUNTA(OFFSET(TECHNICALS!AD190,-4,0,5,1))&lt;5, "", AVERAGE(OFFSET(TECHNICALS!AD190,-4,0,5,1)))</f>
        <v>29.57094695</v>
      </c>
      <c r="C190" s="95">
        <f>IF(COUNTA(OFFSET(TECHNICALS!S190,-4,0,5,1))&lt;5, "", AVERAGE(OFFSET(TECHNICALS!S190,-4,0,5,1)))</f>
        <v>-234.5516093</v>
      </c>
      <c r="D190" s="96">
        <f>IF(COUNTA(OFFSET(TECHNICALS!AE190,-4,0,5,1))&lt;5, "", AVERAGE(OFFSET(TECHNICALS!AE190,-4,0,5,1)))</f>
        <v>8.240335449</v>
      </c>
      <c r="E190" s="96">
        <f>IF(COUNTA(OFFSET(TECHNICALS!W190,-4,0,5,1))&lt;5, "", AVERAGE(OFFSET(TECHNICALS!W190,-4,0,5,1)))</f>
        <v>245.68</v>
      </c>
      <c r="F190" s="97">
        <f>IF(OR(TECHNICALS!M190=0, ISBLANK(TECHNICALS!M190)), "", TECHNICALS!B190 / TECHNICALS!M190)</f>
        <v>1.004741379</v>
      </c>
      <c r="G190" s="98">
        <f>IF(COUNTA(OFFSET(TECHNICALS!AI190,-4,0,5,1))&lt;5, "", AVERAGE(OFFSET(TECHNICALS!AI190,-4,0,5,1)))</f>
        <v>0.2641198372</v>
      </c>
      <c r="H190" s="97">
        <f t="shared" ref="H190:M190" si="196">IF(OR(ISERROR(B190),B190=""), "", IF(ABS((B190-AVERAGE(B:B))/STDEV(B:B))&gt;10, AVERAGE(H$2:H190), (B190-AVERAGE(B:B))/STDEV(B:B)))</f>
        <v>-1.146244658</v>
      </c>
      <c r="I190" s="97">
        <f t="shared" si="196"/>
        <v>-0.8691820631</v>
      </c>
      <c r="J190" s="97">
        <f t="shared" si="196"/>
        <v>-1.22267532</v>
      </c>
      <c r="K190" s="97">
        <f t="shared" si="196"/>
        <v>-0.7914757938</v>
      </c>
      <c r="L190" s="97">
        <f t="shared" si="196"/>
        <v>0.4474011787</v>
      </c>
      <c r="M190" s="97">
        <f t="shared" si="196"/>
        <v>-0.06404277181</v>
      </c>
      <c r="N190" s="99">
        <f t="shared" si="3"/>
        <v>2.170433053</v>
      </c>
      <c r="O190" s="100">
        <f t="shared" si="25"/>
        <v>0.2</v>
      </c>
      <c r="P190" s="119">
        <v>0.06</v>
      </c>
      <c r="Q190" s="102">
        <f t="shared" si="185"/>
        <v>2.270433053</v>
      </c>
      <c r="R190" s="100" t="str">
        <f t="shared" si="6"/>
        <v>OPEN</v>
      </c>
      <c r="S190" s="101">
        <v>1.1</v>
      </c>
      <c r="T190" s="103" t="s">
        <v>271</v>
      </c>
      <c r="U190" s="104" t="str">
        <f>IFERROR(__xludf.DUMMYFUNCTION(" IF (ROW()=MAX(FILTER(ROW(A190:A1134), A190:A1134&lt;&gt;"""")),Q190,"""")"),"")</f>
        <v/>
      </c>
      <c r="V190" s="104" t="str">
        <f>IFERROR(__xludf.DUMMYFUNCTION(" IF (ROW()=MAX(FILTER(ROW($A190:$A1134), $A190:$A1134&lt;&gt;"""")),S190,"""")"),"")</f>
        <v/>
      </c>
      <c r="W190" s="104" t="str">
        <f>IFERROR(__xludf.DUMMYFUNCTION(" IF (ROW()=MAX(FILTER(ROW($A190:$A1134), $A190:$A1134&lt;&gt;"""")),H190,"""")"),"")</f>
        <v/>
      </c>
      <c r="X190" s="104" t="str">
        <f>IFERROR(__xludf.DUMMYFUNCTION(" IF (ROW()=MAX(FILTER(ROW($A190:$A1134), $A190:$A1134&lt;&gt;"""")),I190,"""")"),"")</f>
        <v/>
      </c>
      <c r="Y190" s="104" t="str">
        <f>IFERROR(__xludf.DUMMYFUNCTION(" IF (ROW()=MAX(FILTER(ROW($A190:$A1134), $A190:$A1134&lt;&gt;"""")),J190,"""")"),"")</f>
        <v/>
      </c>
      <c r="Z190" s="104" t="str">
        <f>IFERROR(__xludf.DUMMYFUNCTION(" IF (ROW()=MAX(FILTER(ROW($A190:$A1134), $A190:$A1134&lt;&gt;"""")),K190,"""")"),"")</f>
        <v/>
      </c>
      <c r="AA190" s="104" t="str">
        <f>IFERROR(__xludf.DUMMYFUNCTION(" IF (ROW()=MAX(FILTER(ROW($A190:$A1134), $A190:$A1134&lt;&gt;"""")),L190,"""")"),"")</f>
        <v/>
      </c>
      <c r="AB190" s="104" t="str">
        <f>IFERROR(__xludf.DUMMYFUNCTION(" IF (ROW()=MAX(FILTER(ROW($A190:$A1134), $A190:$A1134&lt;&gt;"""")),M190,"""")"),"")</f>
        <v/>
      </c>
      <c r="AC190" s="105" t="str">
        <f>IFERROR(__xludf.DUMMYFUNCTION(" IF (ROW()=MAX(FILTER(ROW($A190:$A1134), $A190:$A1134&lt;&gt;"""")),R190,"""")"),"")</f>
        <v/>
      </c>
    </row>
    <row r="191">
      <c r="A191" s="106">
        <f t="array" ref="A191">INDEX(TECHNICALS!A:A, ROW())</f>
        <v>45846.90497</v>
      </c>
      <c r="B191" s="107">
        <f>IF(COUNTA(OFFSET(TECHNICALS!AD191,-4,0,5,1))&lt;5, "", AVERAGE(OFFSET(TECHNICALS!AD191,-4,0,5,1)))</f>
        <v>29.53809133</v>
      </c>
      <c r="C191" s="108">
        <f>IF(COUNTA(OFFSET(TECHNICALS!S191,-4,0,5,1))&lt;5, "", AVERAGE(OFFSET(TECHNICALS!S191,-4,0,5,1)))</f>
        <v>-247.5957812</v>
      </c>
      <c r="D191" s="109">
        <f>IF(COUNTA(OFFSET(TECHNICALS!AE191,-4,0,5,1))&lt;5, "", AVERAGE(OFFSET(TECHNICALS!AE191,-4,0,5,1)))</f>
        <v>6.960467281</v>
      </c>
      <c r="E191" s="109">
        <f>IF(COUNTA(OFFSET(TECHNICALS!W191,-4,0,5,1))&lt;5, "", AVERAGE(OFFSET(TECHNICALS!W191,-4,0,5,1)))</f>
        <v>254.9466667</v>
      </c>
      <c r="F191" s="110">
        <f>IF(OR(TECHNICALS!M191=0, ISBLANK(TECHNICALS!M191)), "", TECHNICALS!B191 / TECHNICALS!M191)</f>
        <v>0.990699382</v>
      </c>
      <c r="G191" s="111">
        <f>IF(COUNTA(OFFSET(TECHNICALS!AI191,-4,0,5,1))&lt;5, "", AVERAGE(OFFSET(TECHNICALS!AI191,-4,0,5,1)))</f>
        <v>0.2364963216</v>
      </c>
      <c r="H191" s="110">
        <f t="shared" ref="H191:M191" si="197">IF(OR(ISERROR(B191),B191=""), "", IF(ABS((B191-AVERAGE(B:B))/STDEV(B:B))&gt;10, AVERAGE(H$2:H191), (B191-AVERAGE(B:B))/STDEV(B:B)))</f>
        <v>-1.148070243</v>
      </c>
      <c r="I191" s="110">
        <f t="shared" si="197"/>
        <v>-0.8958475672</v>
      </c>
      <c r="J191" s="110">
        <f t="shared" si="197"/>
        <v>-1.259946182</v>
      </c>
      <c r="K191" s="110">
        <f t="shared" si="197"/>
        <v>-0.6813157442</v>
      </c>
      <c r="L191" s="110">
        <f t="shared" si="197"/>
        <v>-0.8131887405</v>
      </c>
      <c r="M191" s="110">
        <f t="shared" si="197"/>
        <v>-0.09388731758</v>
      </c>
      <c r="N191" s="112">
        <f t="shared" si="3"/>
        <v>3.239128659</v>
      </c>
      <c r="O191" s="113">
        <f t="shared" si="25"/>
        <v>0.2</v>
      </c>
      <c r="P191" s="120">
        <v>-0.06</v>
      </c>
      <c r="Q191" s="115">
        <f t="shared" si="185"/>
        <v>3.339128659</v>
      </c>
      <c r="R191" s="113" t="str">
        <f t="shared" si="6"/>
        <v>OPEN</v>
      </c>
      <c r="S191" s="114">
        <v>0.9</v>
      </c>
      <c r="T191" s="116" t="s">
        <v>272</v>
      </c>
      <c r="U191" s="117" t="str">
        <f>IFERROR(__xludf.DUMMYFUNCTION(" IF (ROW()=MAX(FILTER(ROW(A191:A1134), A191:A1134&lt;&gt;"""")),Q191,"""")"),"")</f>
        <v/>
      </c>
      <c r="V191" s="117" t="str">
        <f>IFERROR(__xludf.DUMMYFUNCTION(" IF (ROW()=MAX(FILTER(ROW($A191:$A1134), $A191:$A1134&lt;&gt;"""")),S191,"""")"),"")</f>
        <v/>
      </c>
      <c r="W191" s="117" t="str">
        <f>IFERROR(__xludf.DUMMYFUNCTION(" IF (ROW()=MAX(FILTER(ROW($A191:$A1134), $A191:$A1134&lt;&gt;"""")),H191,"""")"),"")</f>
        <v/>
      </c>
      <c r="X191" s="117" t="str">
        <f>IFERROR(__xludf.DUMMYFUNCTION(" IF (ROW()=MAX(FILTER(ROW($A191:$A1134), $A191:$A1134&lt;&gt;"""")),I191,"""")"),"")</f>
        <v/>
      </c>
      <c r="Y191" s="117" t="str">
        <f>IFERROR(__xludf.DUMMYFUNCTION(" IF (ROW()=MAX(FILTER(ROW($A191:$A1134), $A191:$A1134&lt;&gt;"""")),J191,"""")"),"")</f>
        <v/>
      </c>
      <c r="Z191" s="117" t="str">
        <f>IFERROR(__xludf.DUMMYFUNCTION(" IF (ROW()=MAX(FILTER(ROW($A191:$A1134), $A191:$A1134&lt;&gt;"""")),K191,"""")"),"")</f>
        <v/>
      </c>
      <c r="AA191" s="117" t="str">
        <f>IFERROR(__xludf.DUMMYFUNCTION(" IF (ROW()=MAX(FILTER(ROW($A191:$A1134), $A191:$A1134&lt;&gt;"""")),L191,"""")"),"")</f>
        <v/>
      </c>
      <c r="AB191" s="117" t="str">
        <f>IFERROR(__xludf.DUMMYFUNCTION(" IF (ROW()=MAX(FILTER(ROW($A191:$A1134), $A191:$A1134&lt;&gt;"""")),M191,"""")"),"")</f>
        <v/>
      </c>
      <c r="AC191" s="118" t="str">
        <f>IFERROR(__xludf.DUMMYFUNCTION(" IF (ROW()=MAX(FILTER(ROW($A191:$A1134), $A191:$A1134&lt;&gt;"""")),R191,"""")"),"")</f>
        <v/>
      </c>
    </row>
    <row r="192">
      <c r="A192" s="94">
        <f t="array" ref="A192">INDEX(TECHNICALS!A:A, ROW())</f>
        <v>45847.85442</v>
      </c>
      <c r="B192" s="54">
        <f>IF(COUNTA(OFFSET(TECHNICALS!AD192,-4,0,5,1))&lt;5, "", AVERAGE(OFFSET(TECHNICALS!AD192,-4,0,5,1)))</f>
        <v>32.38496884</v>
      </c>
      <c r="C192" s="95">
        <f>IF(COUNTA(OFFSET(TECHNICALS!S192,-4,0,5,1))&lt;5, "", AVERAGE(OFFSET(TECHNICALS!S192,-4,0,5,1)))</f>
        <v>-255.041833</v>
      </c>
      <c r="D192" s="96">
        <f>IF(COUNTA(OFFSET(TECHNICALS!AE192,-4,0,5,1))&lt;5, "", AVERAGE(OFFSET(TECHNICALS!AE192,-4,0,5,1)))</f>
        <v>11.76357739</v>
      </c>
      <c r="E192" s="96">
        <f>IF(COUNTA(OFFSET(TECHNICALS!W192,-4,0,5,1))&lt;5, "", AVERAGE(OFFSET(TECHNICALS!W192,-4,0,5,1)))</f>
        <v>242.76</v>
      </c>
      <c r="F192" s="97">
        <f>IF(OR(TECHNICALS!M192=0, ISBLANK(TECHNICALS!M192)), "", TECHNICALS!B192 / TECHNICALS!M192)</f>
        <v>1.009594365</v>
      </c>
      <c r="G192" s="98">
        <f>IF(COUNTA(OFFSET(TECHNICALS!AI192,-4,0,5,1))&lt;5, "", AVERAGE(OFFSET(TECHNICALS!AI192,-4,0,5,1)))</f>
        <v>0.2086609107</v>
      </c>
      <c r="H192" s="97">
        <f t="shared" ref="H192:M192" si="198">IF(OR(ISERROR(B192),B192=""), "", IF(ABS((B192-AVERAGE(B:B))/STDEV(B:B))&gt;10, AVERAGE(H$2:H192), (B192-AVERAGE(B:B))/STDEV(B:B)))</f>
        <v>-0.9898867564</v>
      </c>
      <c r="I192" s="97">
        <f t="shared" si="198"/>
        <v>-0.9110691331</v>
      </c>
      <c r="J192" s="97">
        <f t="shared" si="198"/>
        <v>-1.120075484</v>
      </c>
      <c r="K192" s="97">
        <f t="shared" si="198"/>
        <v>-0.8261880971</v>
      </c>
      <c r="L192" s="97">
        <f t="shared" si="198"/>
        <v>0.8830674509</v>
      </c>
      <c r="M192" s="97">
        <f t="shared" si="198"/>
        <v>-0.1239607958</v>
      </c>
      <c r="N192" s="99">
        <f t="shared" si="3"/>
        <v>1.585099219</v>
      </c>
      <c r="O192" s="100">
        <f t="shared" si="25"/>
        <v>-0.2</v>
      </c>
      <c r="P192" s="119">
        <v>-0.06</v>
      </c>
      <c r="Q192" s="102">
        <f t="shared" si="185"/>
        <v>1.485099219</v>
      </c>
      <c r="R192" s="100" t="str">
        <f t="shared" si="6"/>
        <v>MONITOR</v>
      </c>
      <c r="S192" s="101">
        <v>0.9</v>
      </c>
      <c r="T192" s="103" t="s">
        <v>273</v>
      </c>
      <c r="U192" s="104" t="str">
        <f>IFERROR(__xludf.DUMMYFUNCTION(" IF (ROW()=MAX(FILTER(ROW(A192:A1134), A192:A1134&lt;&gt;"""")),Q192,"""")"),"")</f>
        <v/>
      </c>
      <c r="V192" s="104" t="str">
        <f>IFERROR(__xludf.DUMMYFUNCTION(" IF (ROW()=MAX(FILTER(ROW($A192:$A1134), $A192:$A1134&lt;&gt;"""")),S192,"""")"),"")</f>
        <v/>
      </c>
      <c r="W192" s="104" t="str">
        <f>IFERROR(__xludf.DUMMYFUNCTION(" IF (ROW()=MAX(FILTER(ROW($A192:$A1134), $A192:$A1134&lt;&gt;"""")),H192,"""")"),"")</f>
        <v/>
      </c>
      <c r="X192" s="104" t="str">
        <f>IFERROR(__xludf.DUMMYFUNCTION(" IF (ROW()=MAX(FILTER(ROW($A192:$A1134), $A192:$A1134&lt;&gt;"""")),I192,"""")"),"")</f>
        <v/>
      </c>
      <c r="Y192" s="104" t="str">
        <f>IFERROR(__xludf.DUMMYFUNCTION(" IF (ROW()=MAX(FILTER(ROW($A192:$A1134), $A192:$A1134&lt;&gt;"""")),J192,"""")"),"")</f>
        <v/>
      </c>
      <c r="Z192" s="104" t="str">
        <f>IFERROR(__xludf.DUMMYFUNCTION(" IF (ROW()=MAX(FILTER(ROW($A192:$A1134), $A192:$A1134&lt;&gt;"""")),K192,"""")"),"")</f>
        <v/>
      </c>
      <c r="AA192" s="104" t="str">
        <f>IFERROR(__xludf.DUMMYFUNCTION(" IF (ROW()=MAX(FILTER(ROW($A192:$A1134), $A192:$A1134&lt;&gt;"""")),L192,"""")"),"")</f>
        <v/>
      </c>
      <c r="AB192" s="104" t="str">
        <f>IFERROR(__xludf.DUMMYFUNCTION(" IF (ROW()=MAX(FILTER(ROW($A192:$A1134), $A192:$A1134&lt;&gt;"""")),M192,"""")"),"")</f>
        <v/>
      </c>
      <c r="AC192" s="105" t="str">
        <f>IFERROR(__xludf.DUMMYFUNCTION(" IF (ROW()=MAX(FILTER(ROW($A192:$A1134), $A192:$A1134&lt;&gt;"""")),R192,"""")"),"")</f>
        <v/>
      </c>
    </row>
    <row r="193">
      <c r="A193" s="106">
        <f t="array" ref="A193">INDEX(TECHNICALS!A:A, ROW())</f>
        <v>45848.9462</v>
      </c>
      <c r="B193" s="107">
        <f>IF(COUNTA(OFFSET(TECHNICALS!AD193,-4,0,5,1))&lt;5, "", AVERAGE(OFFSET(TECHNICALS!AD193,-4,0,5,1)))</f>
        <v>34.42944201</v>
      </c>
      <c r="C193" s="108">
        <f>IF(COUNTA(OFFSET(TECHNICALS!S193,-4,0,5,1))&lt;5, "", AVERAGE(OFFSET(TECHNICALS!S193,-4,0,5,1)))</f>
        <v>-260.3144738</v>
      </c>
      <c r="D193" s="109">
        <f>IF(COUNTA(OFFSET(TECHNICALS!AE193,-4,0,5,1))&lt;5, "", AVERAGE(OFFSET(TECHNICALS!AE193,-4,0,5,1)))</f>
        <v>13.06950347</v>
      </c>
      <c r="E193" s="109">
        <f>IF(COUNTA(OFFSET(TECHNICALS!W193,-4,0,5,1))&lt;5, "", AVERAGE(OFFSET(TECHNICALS!W193,-4,0,5,1)))</f>
        <v>233.5066667</v>
      </c>
      <c r="F193" s="110">
        <f>IF(OR(TECHNICALS!M193=0, ISBLANK(TECHNICALS!M193)), "", TECHNICALS!B193 / TECHNICALS!M193)</f>
        <v>0.9857861089</v>
      </c>
      <c r="G193" s="111">
        <f>IF(COUNTA(OFFSET(TECHNICALS!AI193,-4,0,5,1))&lt;5, "", AVERAGE(OFFSET(TECHNICALS!AI193,-4,0,5,1)))</f>
        <v>0.1896995863</v>
      </c>
      <c r="H193" s="110">
        <f t="shared" ref="H193:M193" si="199">IF(OR(ISERROR(B193),B193=""), "", IF(ABS((B193-AVERAGE(B:B))/STDEV(B:B))&gt;10, AVERAGE(H$2:H193), (B193-AVERAGE(B:B))/STDEV(B:B)))</f>
        <v>-0.8762879472</v>
      </c>
      <c r="I193" s="110">
        <f t="shared" si="199"/>
        <v>-0.921847711</v>
      </c>
      <c r="J193" s="110">
        <f t="shared" si="199"/>
        <v>-1.082045794</v>
      </c>
      <c r="K193" s="110">
        <f t="shared" si="199"/>
        <v>-0.936189643</v>
      </c>
      <c r="L193" s="110">
        <f t="shared" si="199"/>
        <v>-1.254267202</v>
      </c>
      <c r="M193" s="110">
        <f t="shared" si="199"/>
        <v>-0.1444466789</v>
      </c>
      <c r="N193" s="112">
        <f t="shared" si="3"/>
        <v>3.22132746</v>
      </c>
      <c r="O193" s="113">
        <f t="shared" si="25"/>
        <v>0.2</v>
      </c>
      <c r="P193" s="120">
        <v>-0.06</v>
      </c>
      <c r="Q193" s="115">
        <f t="shared" si="185"/>
        <v>3.32132746</v>
      </c>
      <c r="R193" s="113" t="str">
        <f t="shared" si="6"/>
        <v>OPEN</v>
      </c>
      <c r="S193" s="114">
        <v>0.9</v>
      </c>
      <c r="T193" s="116" t="s">
        <v>274</v>
      </c>
      <c r="U193" s="117" t="str">
        <f>IFERROR(__xludf.DUMMYFUNCTION(" IF (ROW()=MAX(FILTER(ROW(A193:A1134), A193:A1134&lt;&gt;"""")),Q193,"""")"),"")</f>
        <v/>
      </c>
      <c r="V193" s="117" t="str">
        <f>IFERROR(__xludf.DUMMYFUNCTION(" IF (ROW()=MAX(FILTER(ROW($A193:$A1134), $A193:$A1134&lt;&gt;"""")),S193,"""")"),"")</f>
        <v/>
      </c>
      <c r="W193" s="117" t="str">
        <f>IFERROR(__xludf.DUMMYFUNCTION(" IF (ROW()=MAX(FILTER(ROW($A193:$A1134), $A193:$A1134&lt;&gt;"""")),H193,"""")"),"")</f>
        <v/>
      </c>
      <c r="X193" s="117" t="str">
        <f>IFERROR(__xludf.DUMMYFUNCTION(" IF (ROW()=MAX(FILTER(ROW($A193:$A1134), $A193:$A1134&lt;&gt;"""")),I193,"""")"),"")</f>
        <v/>
      </c>
      <c r="Y193" s="117" t="str">
        <f>IFERROR(__xludf.DUMMYFUNCTION(" IF (ROW()=MAX(FILTER(ROW($A193:$A1134), $A193:$A1134&lt;&gt;"""")),J193,"""")"),"")</f>
        <v/>
      </c>
      <c r="Z193" s="117" t="str">
        <f>IFERROR(__xludf.DUMMYFUNCTION(" IF (ROW()=MAX(FILTER(ROW($A193:$A1134), $A193:$A1134&lt;&gt;"""")),K193,"""")"),"")</f>
        <v/>
      </c>
      <c r="AA193" s="117" t="str">
        <f>IFERROR(__xludf.DUMMYFUNCTION(" IF (ROW()=MAX(FILTER(ROW($A193:$A1134), $A193:$A1134&lt;&gt;"""")),L193,"""")"),"")</f>
        <v/>
      </c>
      <c r="AB193" s="117" t="str">
        <f>IFERROR(__xludf.DUMMYFUNCTION(" IF (ROW()=MAX(FILTER(ROW($A193:$A1134), $A193:$A1134&lt;&gt;"""")),M193,"""")"),"")</f>
        <v/>
      </c>
      <c r="AC193" s="118" t="str">
        <f>IFERROR(__xludf.DUMMYFUNCTION(" IF (ROW()=MAX(FILTER(ROW($A193:$A1134), $A193:$A1134&lt;&gt;"""")),R193,"""")"),"")</f>
        <v/>
      </c>
    </row>
    <row r="194">
      <c r="A194" s="94">
        <f t="array" ref="A194">INDEX(TECHNICALS!A:A, ROW())</f>
        <v>45849.8912</v>
      </c>
      <c r="B194" s="54">
        <f>IF(COUNTA(OFFSET(TECHNICALS!AD194,-4,0,5,1))&lt;5, "", AVERAGE(OFFSET(TECHNICALS!AD194,-4,0,5,1)))</f>
        <v>35.1073945</v>
      </c>
      <c r="C194" s="95">
        <f>IF(COUNTA(OFFSET(TECHNICALS!S194,-4,0,5,1))&lt;5, "", AVERAGE(OFFSET(TECHNICALS!S194,-4,0,5,1)))</f>
        <v>-264.9250672</v>
      </c>
      <c r="D194" s="96">
        <f>IF(COUNTA(OFFSET(TECHNICALS!AE194,-4,0,5,1))&lt;5, "", AVERAGE(OFFSET(TECHNICALS!AE194,-4,0,5,1)))</f>
        <v>10.59060335</v>
      </c>
      <c r="E194" s="96">
        <f>IF(COUNTA(OFFSET(TECHNICALS!W194,-4,0,5,1))&lt;5, "", AVERAGE(OFFSET(TECHNICALS!W194,-4,0,5,1)))</f>
        <v>230.8133333</v>
      </c>
      <c r="F194" s="97">
        <f>IF(OR(TECHNICALS!M194=0, ISBLANK(TECHNICALS!M194)), "", TECHNICALS!B194 / TECHNICALS!M194)</f>
        <v>1.002654028</v>
      </c>
      <c r="G194" s="98">
        <f>IF(COUNTA(OFFSET(TECHNICALS!AI194,-4,0,5,1))&lt;5, "", AVERAGE(OFFSET(TECHNICALS!AI194,-4,0,5,1)))</f>
        <v>0.1775681807</v>
      </c>
      <c r="H194" s="97">
        <f t="shared" ref="H194:M194" si="200">IF(OR(ISERROR(B194),B194=""), "", IF(ABS((B194-AVERAGE(B:B))/STDEV(B:B))&gt;10, AVERAGE(H$2:H194), (B194-AVERAGE(B:B))/STDEV(B:B)))</f>
        <v>-0.8386182942</v>
      </c>
      <c r="I194" s="97">
        <f t="shared" si="200"/>
        <v>-0.931272901</v>
      </c>
      <c r="J194" s="97">
        <f t="shared" si="200"/>
        <v>-1.154233497</v>
      </c>
      <c r="K194" s="97">
        <f t="shared" si="200"/>
        <v>-0.9682073841</v>
      </c>
      <c r="L194" s="97">
        <f t="shared" si="200"/>
        <v>0.2600137714</v>
      </c>
      <c r="M194" s="97">
        <f t="shared" si="200"/>
        <v>-0.1575534933</v>
      </c>
      <c r="N194" s="99">
        <f t="shared" si="3"/>
        <v>2.039314924</v>
      </c>
      <c r="O194" s="100">
        <f t="shared" si="25"/>
        <v>-0.2</v>
      </c>
      <c r="P194" s="119">
        <v>-0.04</v>
      </c>
      <c r="Q194" s="102">
        <f t="shared" si="185"/>
        <v>1.939314924</v>
      </c>
      <c r="R194" s="100" t="str">
        <f t="shared" si="6"/>
        <v>MONITOR</v>
      </c>
      <c r="S194" s="101">
        <v>1.0</v>
      </c>
      <c r="T194" s="103" t="s">
        <v>275</v>
      </c>
      <c r="U194" s="104" t="str">
        <f>IFERROR(__xludf.DUMMYFUNCTION(" IF (ROW()=MAX(FILTER(ROW(A194:A1134), A194:A1134&lt;&gt;"""")),Q194,"""")"),"")</f>
        <v/>
      </c>
      <c r="V194" s="104" t="str">
        <f>IFERROR(__xludf.DUMMYFUNCTION(" IF (ROW()=MAX(FILTER(ROW($A194:$A1134), $A194:$A1134&lt;&gt;"""")),S194,"""")"),"")</f>
        <v/>
      </c>
      <c r="W194" s="104" t="str">
        <f>IFERROR(__xludf.DUMMYFUNCTION(" IF (ROW()=MAX(FILTER(ROW($A194:$A1134), $A194:$A1134&lt;&gt;"""")),H194,"""")"),"")</f>
        <v/>
      </c>
      <c r="X194" s="104" t="str">
        <f>IFERROR(__xludf.DUMMYFUNCTION(" IF (ROW()=MAX(FILTER(ROW($A194:$A1134), $A194:$A1134&lt;&gt;"""")),I194,"""")"),"")</f>
        <v/>
      </c>
      <c r="Y194" s="104" t="str">
        <f>IFERROR(__xludf.DUMMYFUNCTION(" IF (ROW()=MAX(FILTER(ROW($A194:$A1134), $A194:$A1134&lt;&gt;"""")),J194,"""")"),"")</f>
        <v/>
      </c>
      <c r="Z194" s="104" t="str">
        <f>IFERROR(__xludf.DUMMYFUNCTION(" IF (ROW()=MAX(FILTER(ROW($A194:$A1134), $A194:$A1134&lt;&gt;"""")),K194,"""")"),"")</f>
        <v/>
      </c>
      <c r="AA194" s="104" t="str">
        <f>IFERROR(__xludf.DUMMYFUNCTION(" IF (ROW()=MAX(FILTER(ROW($A194:$A1134), $A194:$A1134&lt;&gt;"""")),L194,"""")"),"")</f>
        <v/>
      </c>
      <c r="AB194" s="104" t="str">
        <f>IFERROR(__xludf.DUMMYFUNCTION(" IF (ROW()=MAX(FILTER(ROW($A194:$A1134), $A194:$A1134&lt;&gt;"""")),M194,"""")"),"")</f>
        <v/>
      </c>
      <c r="AC194" s="105" t="str">
        <f>IFERROR(__xludf.DUMMYFUNCTION(" IF (ROW()=MAX(FILTER(ROW($A194:$A1134), $A194:$A1134&lt;&gt;"""")),R194,"""")"),"")</f>
        <v/>
      </c>
    </row>
    <row r="195">
      <c r="A195" s="106">
        <f t="array" ref="A195">INDEX(TECHNICALS!A:A, ROW())</f>
        <v>45852.86506</v>
      </c>
      <c r="B195" s="107">
        <f>IF(COUNTA(OFFSET(TECHNICALS!AD195,-4,0,5,1))&lt;5, "", AVERAGE(OFFSET(TECHNICALS!AD195,-4,0,5,1)))</f>
        <v>35.69466855</v>
      </c>
      <c r="C195" s="108">
        <f>IF(COUNTA(OFFSET(TECHNICALS!S195,-4,0,5,1))&lt;5, "", AVERAGE(OFFSET(TECHNICALS!S195,-4,0,5,1)))</f>
        <v>-266.7786653</v>
      </c>
      <c r="D195" s="109">
        <f>IF(COUNTA(OFFSET(TECHNICALS!AE195,-4,0,5,1))&lt;5, "", AVERAGE(OFFSET(TECHNICALS!AE195,-4,0,5,1)))</f>
        <v>11.94559893</v>
      </c>
      <c r="E195" s="109">
        <f>IF(COUNTA(OFFSET(TECHNICALS!W195,-4,0,5,1))&lt;5, "", AVERAGE(OFFSET(TECHNICALS!W195,-4,0,5,1)))</f>
        <v>206.5066667</v>
      </c>
      <c r="F195" s="110">
        <f>IF(OR(TECHNICALS!M195=0, ISBLANK(TECHNICALS!M195)), "", TECHNICALS!B195 / TECHNICALS!M195)</f>
        <v>1.007329449</v>
      </c>
      <c r="G195" s="111">
        <f>IF(COUNTA(OFFSET(TECHNICALS!AI195,-4,0,5,1))&lt;5, "", AVERAGE(OFFSET(TECHNICALS!AI195,-4,0,5,1)))</f>
        <v>0.1548063136</v>
      </c>
      <c r="H195" s="110">
        <f t="shared" ref="H195:M195" si="201">IF(OR(ISERROR(B195),B195=""), "", IF(ABS((B195-AVERAGE(B:B))/STDEV(B:B))&gt;10, AVERAGE(H$2:H195), (B195-AVERAGE(B:B))/STDEV(B:B)))</f>
        <v>-0.8059870846</v>
      </c>
      <c r="I195" s="110">
        <f t="shared" si="201"/>
        <v>-0.9350621126</v>
      </c>
      <c r="J195" s="110">
        <f t="shared" si="201"/>
        <v>-1.114774861</v>
      </c>
      <c r="K195" s="110">
        <f t="shared" si="201"/>
        <v>-1.257159572</v>
      </c>
      <c r="L195" s="110">
        <f t="shared" si="201"/>
        <v>0.6797395656</v>
      </c>
      <c r="M195" s="110">
        <f t="shared" si="201"/>
        <v>-0.1821454964</v>
      </c>
      <c r="N195" s="112">
        <f t="shared" si="3"/>
        <v>1.666304967</v>
      </c>
      <c r="O195" s="113">
        <f t="shared" si="25"/>
        <v>-0.2</v>
      </c>
      <c r="P195" s="120">
        <v>-0.04</v>
      </c>
      <c r="Q195" s="115">
        <f t="shared" si="185"/>
        <v>1.566304967</v>
      </c>
      <c r="R195" s="113" t="str">
        <f t="shared" si="6"/>
        <v>MONITOR</v>
      </c>
      <c r="S195" s="114">
        <v>1.0</v>
      </c>
      <c r="T195" s="116" t="s">
        <v>276</v>
      </c>
      <c r="U195" s="117" t="str">
        <f>IFERROR(__xludf.DUMMYFUNCTION(" IF (ROW()=MAX(FILTER(ROW(A195:A1134), A195:A1134&lt;&gt;"""")),Q195,"""")"),"")</f>
        <v/>
      </c>
      <c r="V195" s="117" t="str">
        <f>IFERROR(__xludf.DUMMYFUNCTION(" IF (ROW()=MAX(FILTER(ROW($A195:$A1134), $A195:$A1134&lt;&gt;"""")),S195,"""")"),"")</f>
        <v/>
      </c>
      <c r="W195" s="117" t="str">
        <f>IFERROR(__xludf.DUMMYFUNCTION(" IF (ROW()=MAX(FILTER(ROW($A195:$A1134), $A195:$A1134&lt;&gt;"""")),H195,"""")"),"")</f>
        <v/>
      </c>
      <c r="X195" s="117" t="str">
        <f>IFERROR(__xludf.DUMMYFUNCTION(" IF (ROW()=MAX(FILTER(ROW($A195:$A1134), $A195:$A1134&lt;&gt;"""")),I195,"""")"),"")</f>
        <v/>
      </c>
      <c r="Y195" s="117" t="str">
        <f>IFERROR(__xludf.DUMMYFUNCTION(" IF (ROW()=MAX(FILTER(ROW($A195:$A1134), $A195:$A1134&lt;&gt;"""")),J195,"""")"),"")</f>
        <v/>
      </c>
      <c r="Z195" s="117" t="str">
        <f>IFERROR(__xludf.DUMMYFUNCTION(" IF (ROW()=MAX(FILTER(ROW($A195:$A1134), $A195:$A1134&lt;&gt;"""")),K195,"""")"),"")</f>
        <v/>
      </c>
      <c r="AA195" s="117" t="str">
        <f>IFERROR(__xludf.DUMMYFUNCTION(" IF (ROW()=MAX(FILTER(ROW($A195:$A1134), $A195:$A1134&lt;&gt;"""")),L195,"""")"),"")</f>
        <v/>
      </c>
      <c r="AB195" s="117" t="str">
        <f>IFERROR(__xludf.DUMMYFUNCTION(" IF (ROW()=MAX(FILTER(ROW($A195:$A1134), $A195:$A1134&lt;&gt;"""")),M195,"""")"),"")</f>
        <v/>
      </c>
      <c r="AC195" s="118" t="str">
        <f>IFERROR(__xludf.DUMMYFUNCTION(" IF (ROW()=MAX(FILTER(ROW($A195:$A1134), $A195:$A1134&lt;&gt;"""")),R195,"""")"),"")</f>
        <v/>
      </c>
    </row>
    <row r="196">
      <c r="A196" s="94">
        <f t="array" ref="A196">INDEX(TECHNICALS!A:A, ROW())</f>
        <v>45853.94258</v>
      </c>
      <c r="B196" s="54">
        <f>IF(COUNTA(OFFSET(TECHNICALS!AD196,-4,0,5,1))&lt;5, "", AVERAGE(OFFSET(TECHNICALS!AD196,-4,0,5,1)))</f>
        <v>35.28032167</v>
      </c>
      <c r="C196" s="95">
        <f>IF(COUNTA(OFFSET(TECHNICALS!S196,-4,0,5,1))&lt;5, "", AVERAGE(OFFSET(TECHNICALS!S196,-4,0,5,1)))</f>
        <v>-268.2220409</v>
      </c>
      <c r="D196" s="96">
        <f>IF(COUNTA(OFFSET(TECHNICALS!AE196,-4,0,5,1))&lt;5, "", AVERAGE(OFFSET(TECHNICALS!AE196,-4,0,5,1)))</f>
        <v>9.547306175</v>
      </c>
      <c r="E196" s="96">
        <f>IF(COUNTA(OFFSET(TECHNICALS!W196,-4,0,5,1))&lt;5, "", AVERAGE(OFFSET(TECHNICALS!W196,-4,0,5,1)))</f>
        <v>190</v>
      </c>
      <c r="F196" s="97">
        <f>IF(OR(TECHNICALS!M196=0, ISBLANK(TECHNICALS!M196)), "", TECHNICALS!B196 / TECHNICALS!M196)</f>
        <v>0.9921875</v>
      </c>
      <c r="G196" s="98">
        <f>IF(COUNTA(OFFSET(TECHNICALS!AI196,-4,0,5,1))&lt;5, "", AVERAGE(OFFSET(TECHNICALS!AI196,-4,0,5,1)))</f>
        <v>0.1527663686</v>
      </c>
      <c r="H196" s="97">
        <f t="shared" ref="H196:M196" si="202">IF(OR(ISERROR(B196),B196=""), "", IF(ABS((B196-AVERAGE(B:B))/STDEV(B:B))&gt;10, AVERAGE(H$2:H196), (B196-AVERAGE(B:B))/STDEV(B:B)))</f>
        <v>-0.829009794</v>
      </c>
      <c r="I196" s="97">
        <f t="shared" si="202"/>
        <v>-0.9380127282</v>
      </c>
      <c r="J196" s="97">
        <f t="shared" si="202"/>
        <v>-1.184615209</v>
      </c>
      <c r="K196" s="97">
        <f t="shared" si="202"/>
        <v>-1.453387113</v>
      </c>
      <c r="L196" s="97">
        <f t="shared" si="202"/>
        <v>-0.6795961675</v>
      </c>
      <c r="M196" s="97">
        <f t="shared" si="202"/>
        <v>-0.1843494604</v>
      </c>
      <c r="N196" s="99">
        <f t="shared" si="3"/>
        <v>2.901448302</v>
      </c>
      <c r="O196" s="100">
        <f t="shared" si="25"/>
        <v>0.2</v>
      </c>
      <c r="P196" s="119">
        <v>-0.06</v>
      </c>
      <c r="Q196" s="102">
        <f t="shared" si="185"/>
        <v>3.001448302</v>
      </c>
      <c r="R196" s="100" t="str">
        <f t="shared" si="6"/>
        <v>OPEN</v>
      </c>
      <c r="S196" s="101">
        <v>0.9</v>
      </c>
      <c r="T196" s="103" t="s">
        <v>277</v>
      </c>
      <c r="U196" s="104" t="str">
        <f>IFERROR(__xludf.DUMMYFUNCTION(" IF (ROW()=MAX(FILTER(ROW(A196:A1134), A196:A1134&lt;&gt;"""")),Q196,"""")"),"")</f>
        <v/>
      </c>
      <c r="V196" s="104" t="str">
        <f>IFERROR(__xludf.DUMMYFUNCTION(" IF (ROW()=MAX(FILTER(ROW($A196:$A1134), $A196:$A1134&lt;&gt;"""")),S196,"""")"),"")</f>
        <v/>
      </c>
      <c r="W196" s="104" t="str">
        <f>IFERROR(__xludf.DUMMYFUNCTION(" IF (ROW()=MAX(FILTER(ROW($A196:$A1134), $A196:$A1134&lt;&gt;"""")),H196,"""")"),"")</f>
        <v/>
      </c>
      <c r="X196" s="104" t="str">
        <f>IFERROR(__xludf.DUMMYFUNCTION(" IF (ROW()=MAX(FILTER(ROW($A196:$A1134), $A196:$A1134&lt;&gt;"""")),I196,"""")"),"")</f>
        <v/>
      </c>
      <c r="Y196" s="104" t="str">
        <f>IFERROR(__xludf.DUMMYFUNCTION(" IF (ROW()=MAX(FILTER(ROW($A196:$A1134), $A196:$A1134&lt;&gt;"""")),J196,"""")"),"")</f>
        <v/>
      </c>
      <c r="Z196" s="104" t="str">
        <f>IFERROR(__xludf.DUMMYFUNCTION(" IF (ROW()=MAX(FILTER(ROW($A196:$A1134), $A196:$A1134&lt;&gt;"""")),K196,"""")"),"")</f>
        <v/>
      </c>
      <c r="AA196" s="104" t="str">
        <f>IFERROR(__xludf.DUMMYFUNCTION(" IF (ROW()=MAX(FILTER(ROW($A196:$A1134), $A196:$A1134&lt;&gt;"""")),L196,"""")"),"")</f>
        <v/>
      </c>
      <c r="AB196" s="104" t="str">
        <f>IFERROR(__xludf.DUMMYFUNCTION(" IF (ROW()=MAX(FILTER(ROW($A196:$A1134), $A196:$A1134&lt;&gt;"""")),M196,"""")"),"")</f>
        <v/>
      </c>
      <c r="AC196" s="105" t="str">
        <f>IFERROR(__xludf.DUMMYFUNCTION(" IF (ROW()=MAX(FILTER(ROW($A196:$A1134), $A196:$A1134&lt;&gt;"""")),R196,"""")"),"")</f>
        <v/>
      </c>
    </row>
    <row r="197">
      <c r="A197" s="106">
        <f t="array" ref="A197">INDEX(TECHNICALS!A:A, ROW())</f>
        <v>45854.92211</v>
      </c>
      <c r="B197" s="107">
        <f>IF(COUNTA(OFFSET(TECHNICALS!AD197,-4,0,5,1))&lt;5, "", AVERAGE(OFFSET(TECHNICALS!AD197,-4,0,5,1)))</f>
        <v>30.18205627</v>
      </c>
      <c r="C197" s="108">
        <f>IF(COUNTA(OFFSET(TECHNICALS!S197,-4,0,5,1))&lt;5, "", AVERAGE(OFFSET(TECHNICALS!S197,-4,0,5,1)))</f>
        <v>-273.9703033</v>
      </c>
      <c r="D197" s="109">
        <f>IF(COUNTA(OFFSET(TECHNICALS!AE197,-4,0,5,1))&lt;5, "", AVERAGE(OFFSET(TECHNICALS!AE197,-4,0,5,1)))</f>
        <v>1.082064547</v>
      </c>
      <c r="E197" s="109">
        <f>IF(COUNTA(OFFSET(TECHNICALS!W197,-4,0,5,1))&lt;5, "", AVERAGE(OFFSET(TECHNICALS!W197,-4,0,5,1)))</f>
        <v>179.8133333</v>
      </c>
      <c r="F197" s="110">
        <f>IF(OR(TECHNICALS!M197=0, ISBLANK(TECHNICALS!M197)), "", TECHNICALS!B197 / TECHNICALS!M197)</f>
        <v>0.9908634079</v>
      </c>
      <c r="G197" s="111">
        <f>IF(COUNTA(OFFSET(TECHNICALS!AI197,-4,0,5,1))&lt;5, "", AVERAGE(OFFSET(TECHNICALS!AI197,-4,0,5,1)))</f>
        <v>0.1603779512</v>
      </c>
      <c r="H197" s="110">
        <f t="shared" ref="H197:M197" si="203">IF(OR(ISERROR(B197),B197=""), "", IF(ABS((B197-AVERAGE(B:B))/STDEV(B:B))&gt;10, AVERAGE(H$2:H197), (B197-AVERAGE(B:B))/STDEV(B:B)))</f>
        <v>-1.112289069</v>
      </c>
      <c r="I197" s="110">
        <f t="shared" si="203"/>
        <v>-0.9497635941</v>
      </c>
      <c r="J197" s="110">
        <f t="shared" si="203"/>
        <v>-1.431130326</v>
      </c>
      <c r="K197" s="110">
        <f t="shared" si="203"/>
        <v>-1.574483916</v>
      </c>
      <c r="L197" s="110">
        <f t="shared" si="203"/>
        <v>-0.7984636658</v>
      </c>
      <c r="M197" s="110">
        <f t="shared" si="203"/>
        <v>-0.1761258791</v>
      </c>
      <c r="N197" s="112">
        <f t="shared" si="3"/>
        <v>3.511954276</v>
      </c>
      <c r="O197" s="113">
        <f t="shared" si="25"/>
        <v>0.2</v>
      </c>
      <c r="P197" s="120">
        <v>0.04</v>
      </c>
      <c r="Q197" s="115">
        <f t="shared" si="185"/>
        <v>3.611954276</v>
      </c>
      <c r="R197" s="113" t="str">
        <f t="shared" si="6"/>
        <v>OPEN</v>
      </c>
      <c r="S197" s="114">
        <v>1.0</v>
      </c>
      <c r="T197" s="116" t="s">
        <v>278</v>
      </c>
      <c r="U197" s="117" t="str">
        <f>IFERROR(__xludf.DUMMYFUNCTION(" IF (ROW()=MAX(FILTER(ROW(A197:A1134), A197:A1134&lt;&gt;"""")),Q197,"""")"),"")</f>
        <v/>
      </c>
      <c r="V197" s="117" t="str">
        <f>IFERROR(__xludf.DUMMYFUNCTION(" IF (ROW()=MAX(FILTER(ROW($A197:$A1134), $A197:$A1134&lt;&gt;"""")),S197,"""")"),"")</f>
        <v/>
      </c>
      <c r="W197" s="117" t="str">
        <f>IFERROR(__xludf.DUMMYFUNCTION(" IF (ROW()=MAX(FILTER(ROW($A197:$A1134), $A197:$A1134&lt;&gt;"""")),H197,"""")"),"")</f>
        <v/>
      </c>
      <c r="X197" s="117" t="str">
        <f>IFERROR(__xludf.DUMMYFUNCTION(" IF (ROW()=MAX(FILTER(ROW($A197:$A1134), $A197:$A1134&lt;&gt;"""")),I197,"""")"),"")</f>
        <v/>
      </c>
      <c r="Y197" s="117" t="str">
        <f>IFERROR(__xludf.DUMMYFUNCTION(" IF (ROW()=MAX(FILTER(ROW($A197:$A1134), $A197:$A1134&lt;&gt;"""")),J197,"""")"),"")</f>
        <v/>
      </c>
      <c r="Z197" s="117" t="str">
        <f>IFERROR(__xludf.DUMMYFUNCTION(" IF (ROW()=MAX(FILTER(ROW($A197:$A1134), $A197:$A1134&lt;&gt;"""")),K197,"""")"),"")</f>
        <v/>
      </c>
      <c r="AA197" s="117" t="str">
        <f>IFERROR(__xludf.DUMMYFUNCTION(" IF (ROW()=MAX(FILTER(ROW($A197:$A1134), $A197:$A1134&lt;&gt;"""")),L197,"""")"),"")</f>
        <v/>
      </c>
      <c r="AB197" s="117" t="str">
        <f>IFERROR(__xludf.DUMMYFUNCTION(" IF (ROW()=MAX(FILTER(ROW($A197:$A1134), $A197:$A1134&lt;&gt;"""")),M197,"""")"),"")</f>
        <v/>
      </c>
      <c r="AC197" s="118" t="str">
        <f>IFERROR(__xludf.DUMMYFUNCTION(" IF (ROW()=MAX(FILTER(ROW($A197:$A1134), $A197:$A1134&lt;&gt;"""")),R197,"""")"),"")</f>
        <v/>
      </c>
    </row>
    <row r="198">
      <c r="A198" s="94">
        <f t="array" ref="A198">INDEX(TECHNICALS!A:A, ROW())</f>
        <v>45855.9402</v>
      </c>
      <c r="B198" s="54">
        <f>IF(COUNTA(OFFSET(TECHNICALS!AD198,-4,0,5,1))&lt;5, "", AVERAGE(OFFSET(TECHNICALS!AD198,-4,0,5,1)))</f>
        <v>25.33640718</v>
      </c>
      <c r="C198" s="95">
        <f>IF(COUNTA(OFFSET(TECHNICALS!S198,-4,0,5,1))&lt;5, "", AVERAGE(OFFSET(TECHNICALS!S198,-4,0,5,1)))</f>
        <v>-283.1853773</v>
      </c>
      <c r="D198" s="96">
        <f>IF(COUNTA(OFFSET(TECHNICALS!AE198,-4,0,5,1))&lt;5, "", AVERAGE(OFFSET(TECHNICALS!AE198,-4,0,5,1)))</f>
        <v>-3.251583686</v>
      </c>
      <c r="E198" s="96">
        <f>IF(COUNTA(OFFSET(TECHNICALS!W198,-4,0,5,1))&lt;5, "", AVERAGE(OFFSET(TECHNICALS!W198,-4,0,5,1)))</f>
        <v>183.8933333</v>
      </c>
      <c r="F198" s="97">
        <f>IF(OR(TECHNICALS!M198=0, ISBLANK(TECHNICALS!M198)), "", TECHNICALS!B198 / TECHNICALS!M198)</f>
        <v>0.9975768485</v>
      </c>
      <c r="G198" s="98">
        <f>IF(COUNTA(OFFSET(TECHNICALS!AI198,-4,0,5,1))&lt;5, "", AVERAGE(OFFSET(TECHNICALS!AI198,-4,0,5,1)))</f>
        <v>0.1508937864</v>
      </c>
      <c r="H198" s="97">
        <f t="shared" ref="H198:M198" si="204">IF(OR(ISERROR(B198),B198=""), "", IF(ABS((B198-AVERAGE(B:B))/STDEV(B:B))&gt;10, AVERAGE(H$2:H198), (B198-AVERAGE(B:B))/STDEV(B:B)))</f>
        <v>-1.381532008</v>
      </c>
      <c r="I198" s="97">
        <f t="shared" si="204"/>
        <v>-0.9686014776</v>
      </c>
      <c r="J198" s="97">
        <f t="shared" si="204"/>
        <v>-1.557329891</v>
      </c>
      <c r="K198" s="97">
        <f t="shared" si="204"/>
        <v>-1.525981793</v>
      </c>
      <c r="L198" s="97">
        <f t="shared" si="204"/>
        <v>-0.1957790678</v>
      </c>
      <c r="M198" s="97">
        <f t="shared" si="204"/>
        <v>-0.1863726049</v>
      </c>
      <c r="N198" s="99">
        <f t="shared" si="3"/>
        <v>3.367608823</v>
      </c>
      <c r="O198" s="100">
        <f t="shared" si="25"/>
        <v>-0.2</v>
      </c>
      <c r="P198" s="119">
        <v>-0.06</v>
      </c>
      <c r="Q198" s="102">
        <f t="shared" si="185"/>
        <v>3.267608823</v>
      </c>
      <c r="R198" s="100" t="str">
        <f t="shared" si="6"/>
        <v>OPEN</v>
      </c>
      <c r="S198" s="101">
        <v>0.9</v>
      </c>
      <c r="T198" s="103" t="s">
        <v>279</v>
      </c>
      <c r="U198" s="104" t="str">
        <f>IFERROR(__xludf.DUMMYFUNCTION(" IF (ROW()=MAX(FILTER(ROW(A198:A1134), A198:A1134&lt;&gt;"""")),Q198,"""")"),"")</f>
        <v/>
      </c>
      <c r="V198" s="104" t="str">
        <f>IFERROR(__xludf.DUMMYFUNCTION(" IF (ROW()=MAX(FILTER(ROW($A198:$A1134), $A198:$A1134&lt;&gt;"""")),S198,"""")"),"")</f>
        <v/>
      </c>
      <c r="W198" s="104" t="str">
        <f>IFERROR(__xludf.DUMMYFUNCTION(" IF (ROW()=MAX(FILTER(ROW($A198:$A1134), $A198:$A1134&lt;&gt;"""")),H198,"""")"),"")</f>
        <v/>
      </c>
      <c r="X198" s="104" t="str">
        <f>IFERROR(__xludf.DUMMYFUNCTION(" IF (ROW()=MAX(FILTER(ROW($A198:$A1134), $A198:$A1134&lt;&gt;"""")),I198,"""")"),"")</f>
        <v/>
      </c>
      <c r="Y198" s="104" t="str">
        <f>IFERROR(__xludf.DUMMYFUNCTION(" IF (ROW()=MAX(FILTER(ROW($A198:$A1134), $A198:$A1134&lt;&gt;"""")),J198,"""")"),"")</f>
        <v/>
      </c>
      <c r="Z198" s="104" t="str">
        <f>IFERROR(__xludf.DUMMYFUNCTION(" IF (ROW()=MAX(FILTER(ROW($A198:$A1134), $A198:$A1134&lt;&gt;"""")),K198,"""")"),"")</f>
        <v/>
      </c>
      <c r="AA198" s="104" t="str">
        <f>IFERROR(__xludf.DUMMYFUNCTION(" IF (ROW()=MAX(FILTER(ROW($A198:$A1134), $A198:$A1134&lt;&gt;"""")),L198,"""")"),"")</f>
        <v/>
      </c>
      <c r="AB198" s="104" t="str">
        <f>IFERROR(__xludf.DUMMYFUNCTION(" IF (ROW()=MAX(FILTER(ROW($A198:$A1134), $A198:$A1134&lt;&gt;"""")),M198,"""")"),"")</f>
        <v/>
      </c>
      <c r="AC198" s="105" t="str">
        <f>IFERROR(__xludf.DUMMYFUNCTION(" IF (ROW()=MAX(FILTER(ROW($A198:$A1134), $A198:$A1134&lt;&gt;"""")),R198,"""")"),"")</f>
        <v/>
      </c>
    </row>
    <row r="199">
      <c r="A199" s="106">
        <f t="array" ref="A199">INDEX(TECHNICALS!A:A, ROW())</f>
        <v>45856.91316</v>
      </c>
      <c r="B199" s="107">
        <f>IF(COUNTA(OFFSET(TECHNICALS!AD199,-4,0,5,1))&lt;5, "", AVERAGE(OFFSET(TECHNICALS!AD199,-4,0,5,1)))</f>
        <v>24.44994164</v>
      </c>
      <c r="C199" s="108">
        <f>IF(COUNTA(OFFSET(TECHNICALS!S199,-4,0,5,1))&lt;5, "", AVERAGE(OFFSET(TECHNICALS!S199,-4,0,5,1)))</f>
        <v>-291.022995</v>
      </c>
      <c r="D199" s="109">
        <f>IF(COUNTA(OFFSET(TECHNICALS!AE199,-4,0,5,1))&lt;5, "", AVERAGE(OFFSET(TECHNICALS!AE199,-4,0,5,1)))</f>
        <v>1.538061799</v>
      </c>
      <c r="E199" s="109">
        <f>IF(COUNTA(OFFSET(TECHNICALS!W199,-4,0,5,1))&lt;5, "", AVERAGE(OFFSET(TECHNICALS!W199,-4,0,5,1)))</f>
        <v>206.0666667</v>
      </c>
      <c r="F199" s="110">
        <f>IF(OR(TECHNICALS!M199=0, ISBLANK(TECHNICALS!M199)), "", TECHNICALS!B199 / TECHNICALS!M199)</f>
        <v>1.01630763</v>
      </c>
      <c r="G199" s="111">
        <f>IF(COUNTA(OFFSET(TECHNICALS!AI199,-4,0,5,1))&lt;5, "", AVERAGE(OFFSET(TECHNICALS!AI199,-4,0,5,1)))</f>
        <v>0.1564339801</v>
      </c>
      <c r="H199" s="110">
        <f t="shared" ref="H199:M199" si="205">IF(OR(ISERROR(B199),B199=""), "", IF(ABS((B199-AVERAGE(B:B))/STDEV(B:B))&gt;10, AVERAGE(H$2:H199), (B199-AVERAGE(B:B))/STDEV(B:B)))</f>
        <v>-1.43078745</v>
      </c>
      <c r="I199" s="110">
        <f t="shared" si="205"/>
        <v>-0.984623501</v>
      </c>
      <c r="J199" s="110">
        <f t="shared" si="205"/>
        <v>-1.417851294</v>
      </c>
      <c r="K199" s="110">
        <f t="shared" si="205"/>
        <v>-1.262390193</v>
      </c>
      <c r="L199" s="110">
        <f t="shared" si="205"/>
        <v>1.485736335</v>
      </c>
      <c r="M199" s="110">
        <f t="shared" si="205"/>
        <v>-0.1803869596</v>
      </c>
      <c r="N199" s="112">
        <f t="shared" si="3"/>
        <v>1.825924416</v>
      </c>
      <c r="O199" s="113">
        <f t="shared" si="25"/>
        <v>-0.2</v>
      </c>
      <c r="P199" s="120">
        <v>-0.06</v>
      </c>
      <c r="Q199" s="115">
        <f t="shared" si="185"/>
        <v>1.725924416</v>
      </c>
      <c r="R199" s="113" t="str">
        <f t="shared" si="6"/>
        <v>MONITOR</v>
      </c>
      <c r="S199" s="114">
        <v>0.9</v>
      </c>
      <c r="T199" s="116" t="s">
        <v>280</v>
      </c>
      <c r="U199" s="117" t="str">
        <f>IFERROR(__xludf.DUMMYFUNCTION(" IF (ROW()=MAX(FILTER(ROW(A199:A1134), A199:A1134&lt;&gt;"""")),Q199,"""")"),"")</f>
        <v/>
      </c>
      <c r="V199" s="117" t="str">
        <f>IFERROR(__xludf.DUMMYFUNCTION(" IF (ROW()=MAX(FILTER(ROW($A199:$A1134), $A199:$A1134&lt;&gt;"""")),S199,"""")"),"")</f>
        <v/>
      </c>
      <c r="W199" s="117" t="str">
        <f>IFERROR(__xludf.DUMMYFUNCTION(" IF (ROW()=MAX(FILTER(ROW($A199:$A1134), $A199:$A1134&lt;&gt;"""")),H199,"""")"),"")</f>
        <v/>
      </c>
      <c r="X199" s="117" t="str">
        <f>IFERROR(__xludf.DUMMYFUNCTION(" IF (ROW()=MAX(FILTER(ROW($A199:$A1134), $A199:$A1134&lt;&gt;"""")),I199,"""")"),"")</f>
        <v/>
      </c>
      <c r="Y199" s="117" t="str">
        <f>IFERROR(__xludf.DUMMYFUNCTION(" IF (ROW()=MAX(FILTER(ROW($A199:$A1134), $A199:$A1134&lt;&gt;"""")),J199,"""")"),"")</f>
        <v/>
      </c>
      <c r="Z199" s="117" t="str">
        <f>IFERROR(__xludf.DUMMYFUNCTION(" IF (ROW()=MAX(FILTER(ROW($A199:$A1134), $A199:$A1134&lt;&gt;"""")),K199,"""")"),"")</f>
        <v/>
      </c>
      <c r="AA199" s="117" t="str">
        <f>IFERROR(__xludf.DUMMYFUNCTION(" IF (ROW()=MAX(FILTER(ROW($A199:$A1134), $A199:$A1134&lt;&gt;"""")),L199,"""")"),"")</f>
        <v/>
      </c>
      <c r="AB199" s="117" t="str">
        <f>IFERROR(__xludf.DUMMYFUNCTION(" IF (ROW()=MAX(FILTER(ROW($A199:$A1134), $A199:$A1134&lt;&gt;"""")),M199,"""")"),"")</f>
        <v/>
      </c>
      <c r="AC199" s="118" t="str">
        <f>IFERROR(__xludf.DUMMYFUNCTION(" IF (ROW()=MAX(FILTER(ROW($A199:$A1134), $A199:$A1134&lt;&gt;"""")),R199,"""")"),"")</f>
        <v/>
      </c>
    </row>
    <row r="200">
      <c r="A200" s="94">
        <f t="array" ref="A200">INDEX(TECHNICALS!A:A, ROW())</f>
        <v>45859.87137</v>
      </c>
      <c r="B200" s="54">
        <f>IF(COUNTA(OFFSET(TECHNICALS!AD200,-4,0,5,1))&lt;5, "", AVERAGE(OFFSET(TECHNICALS!AD200,-4,0,5,1)))</f>
        <v>25.79217409</v>
      </c>
      <c r="C200" s="95">
        <f>IF(COUNTA(OFFSET(TECHNICALS!S200,-4,0,5,1))&lt;5, "", AVERAGE(OFFSET(TECHNICALS!S200,-4,0,5,1)))</f>
        <v>-295.7616073</v>
      </c>
      <c r="D200" s="96">
        <f>IF(COUNTA(OFFSET(TECHNICALS!AE200,-4,0,5,1))&lt;5, "", AVERAGE(OFFSET(TECHNICALS!AE200,-4,0,5,1)))</f>
        <v>7.006366919</v>
      </c>
      <c r="E200" s="96">
        <f>IF(COUNTA(OFFSET(TECHNICALS!W200,-4,0,5,1))&lt;5, "", AVERAGE(OFFSET(TECHNICALS!W200,-4,0,5,1)))</f>
        <v>240.5333333</v>
      </c>
      <c r="F200" s="97">
        <f>IF(OR(TECHNICALS!M200=0, ISBLANK(TECHNICALS!M200)), "", TECHNICALS!B200 / TECHNICALS!M200)</f>
        <v>1.015372691</v>
      </c>
      <c r="G200" s="98">
        <f>IF(COUNTA(OFFSET(TECHNICALS!AI200,-4,0,5,1))&lt;5, "", AVERAGE(OFFSET(TECHNICALS!AI200,-4,0,5,1)))</f>
        <v>0.1626825394</v>
      </c>
      <c r="H200" s="97">
        <f t="shared" ref="H200:M200" si="206">IF(OR(ISERROR(B200),B200=""), "", IF(ABS((B200-AVERAGE(B:B))/STDEV(B:B))&gt;10, AVERAGE(H$2:H200), (B200-AVERAGE(B:B))/STDEV(B:B)))</f>
        <v>-1.356207842</v>
      </c>
      <c r="I200" s="97">
        <f t="shared" si="206"/>
        <v>-0.9943103929</v>
      </c>
      <c r="J200" s="97">
        <f t="shared" si="206"/>
        <v>-1.258609545</v>
      </c>
      <c r="K200" s="97">
        <f t="shared" si="206"/>
        <v>-0.8526582098</v>
      </c>
      <c r="L200" s="97">
        <f t="shared" si="206"/>
        <v>1.401804166</v>
      </c>
      <c r="M200" s="97">
        <f t="shared" si="206"/>
        <v>-0.1736359937</v>
      </c>
      <c r="N200" s="99">
        <f t="shared" si="3"/>
        <v>1.597782879</v>
      </c>
      <c r="O200" s="100">
        <f t="shared" si="25"/>
        <v>-0.2</v>
      </c>
      <c r="P200" s="119">
        <v>0.08</v>
      </c>
      <c r="Q200" s="102">
        <f t="shared" si="185"/>
        <v>1.497782879</v>
      </c>
      <c r="R200" s="100" t="str">
        <f t="shared" si="6"/>
        <v>MONITOR</v>
      </c>
      <c r="S200" s="101">
        <v>1.1</v>
      </c>
      <c r="T200" s="103" t="s">
        <v>281</v>
      </c>
      <c r="U200" s="104" t="str">
        <f>IFERROR(__xludf.DUMMYFUNCTION(" IF (ROW()=MAX(FILTER(ROW(A200:A1134), A200:A1134&lt;&gt;"""")),Q200,"""")"),"")</f>
        <v/>
      </c>
      <c r="V200" s="104" t="str">
        <f>IFERROR(__xludf.DUMMYFUNCTION(" IF (ROW()=MAX(FILTER(ROW($A200:$A1134), $A200:$A1134&lt;&gt;"""")),S200,"""")"),"")</f>
        <v/>
      </c>
      <c r="W200" s="104" t="str">
        <f>IFERROR(__xludf.DUMMYFUNCTION(" IF (ROW()=MAX(FILTER(ROW($A200:$A1134), $A200:$A1134&lt;&gt;"""")),H200,"""")"),"")</f>
        <v/>
      </c>
      <c r="X200" s="104" t="str">
        <f>IFERROR(__xludf.DUMMYFUNCTION(" IF (ROW()=MAX(FILTER(ROW($A200:$A1134), $A200:$A1134&lt;&gt;"""")),I200,"""")"),"")</f>
        <v/>
      </c>
      <c r="Y200" s="104" t="str">
        <f>IFERROR(__xludf.DUMMYFUNCTION(" IF (ROW()=MAX(FILTER(ROW($A200:$A1134), $A200:$A1134&lt;&gt;"""")),J200,"""")"),"")</f>
        <v/>
      </c>
      <c r="Z200" s="104" t="str">
        <f>IFERROR(__xludf.DUMMYFUNCTION(" IF (ROW()=MAX(FILTER(ROW($A200:$A1134), $A200:$A1134&lt;&gt;"""")),K200,"""")"),"")</f>
        <v/>
      </c>
      <c r="AA200" s="104" t="str">
        <f>IFERROR(__xludf.DUMMYFUNCTION(" IF (ROW()=MAX(FILTER(ROW($A200:$A1134), $A200:$A1134&lt;&gt;"""")),L200,"""")"),"")</f>
        <v/>
      </c>
      <c r="AB200" s="104" t="str">
        <f>IFERROR(__xludf.DUMMYFUNCTION(" IF (ROW()=MAX(FILTER(ROW($A200:$A1134), $A200:$A1134&lt;&gt;"""")),M200,"""")"),"")</f>
        <v/>
      </c>
      <c r="AC200" s="105" t="str">
        <f>IFERROR(__xludf.DUMMYFUNCTION(" IF (ROW()=MAX(FILTER(ROW($A200:$A1134), $A200:$A1134&lt;&gt;"""")),R200,"""")"),"")</f>
        <v/>
      </c>
    </row>
    <row r="201">
      <c r="A201" s="106">
        <f t="array" ref="A201">INDEX(TECHNICALS!A:A, ROW())</f>
        <v>45860.94627</v>
      </c>
      <c r="B201" s="107">
        <f>IF(COUNTA(OFFSET(TECHNICALS!AD201,-4,0,5,1))&lt;5, "", AVERAGE(OFFSET(TECHNICALS!AD201,-4,0,5,1)))</f>
        <v>28.81206127</v>
      </c>
      <c r="C201" s="108">
        <f>IF(COUNTA(OFFSET(TECHNICALS!S201,-4,0,5,1))&lt;5, "", AVERAGE(OFFSET(TECHNICALS!S201,-4,0,5,1)))</f>
        <v>-293.8062567</v>
      </c>
      <c r="D201" s="109">
        <f>IF(COUNTA(OFFSET(TECHNICALS!AE201,-4,0,5,1))&lt;5, "", AVERAGE(OFFSET(TECHNICALS!AE201,-4,0,5,1)))</f>
        <v>19.11873059</v>
      </c>
      <c r="E201" s="109">
        <f>IF(COUNTA(OFFSET(TECHNICALS!W201,-4,0,5,1))&lt;5, "", AVERAGE(OFFSET(TECHNICALS!W201,-4,0,5,1)))</f>
        <v>268.1733333</v>
      </c>
      <c r="F201" s="110">
        <f>IF(OR(TECHNICALS!M201=0, ISBLANK(TECHNICALS!M201)), "", TECHNICALS!B201 / TECHNICALS!M201)</f>
        <v>1.007594778</v>
      </c>
      <c r="G201" s="111">
        <f>IF(COUNTA(OFFSET(TECHNICALS!AI201,-4,0,5,1))&lt;5, "", AVERAGE(OFFSET(TECHNICALS!AI201,-4,0,5,1)))</f>
        <v>0.1477705802</v>
      </c>
      <c r="H201" s="110">
        <f t="shared" ref="H201:M201" si="207">IF(OR(ISERROR(B201),B201=""), "", IF(ABS((B201-AVERAGE(B:B))/STDEV(B:B))&gt;10, AVERAGE(H$2:H201), (B201-AVERAGE(B:B))/STDEV(B:B)))</f>
        <v>-1.188411271</v>
      </c>
      <c r="I201" s="110">
        <f t="shared" si="207"/>
        <v>-0.9903131741</v>
      </c>
      <c r="J201" s="110">
        <f t="shared" si="207"/>
        <v>-0.9058870962</v>
      </c>
      <c r="K201" s="110">
        <f t="shared" si="207"/>
        <v>-0.5240801051</v>
      </c>
      <c r="L201" s="110">
        <f t="shared" si="207"/>
        <v>0.7035588533</v>
      </c>
      <c r="M201" s="110">
        <f t="shared" si="207"/>
        <v>-0.1897469281</v>
      </c>
      <c r="N201" s="112">
        <f t="shared" si="3"/>
        <v>1.602819435</v>
      </c>
      <c r="O201" s="113">
        <f t="shared" si="25"/>
        <v>0.2</v>
      </c>
      <c r="P201" s="120">
        <v>-0.08</v>
      </c>
      <c r="Q201" s="115">
        <f t="shared" si="185"/>
        <v>1.702819435</v>
      </c>
      <c r="R201" s="113" t="str">
        <f t="shared" si="6"/>
        <v>MONITOR</v>
      </c>
      <c r="S201" s="114">
        <v>0.9</v>
      </c>
      <c r="T201" s="116" t="s">
        <v>282</v>
      </c>
      <c r="U201" s="117" t="str">
        <f>IFERROR(__xludf.DUMMYFUNCTION(" IF (ROW()=MAX(FILTER(ROW(A201:A1134), A201:A1134&lt;&gt;"""")),Q201,"""")"),"")</f>
        <v/>
      </c>
      <c r="V201" s="117" t="str">
        <f>IFERROR(__xludf.DUMMYFUNCTION(" IF (ROW()=MAX(FILTER(ROW($A201:$A1134), $A201:$A1134&lt;&gt;"""")),S201,"""")"),"")</f>
        <v/>
      </c>
      <c r="W201" s="117" t="str">
        <f>IFERROR(__xludf.DUMMYFUNCTION(" IF (ROW()=MAX(FILTER(ROW($A201:$A1134), $A201:$A1134&lt;&gt;"""")),H201,"""")"),"")</f>
        <v/>
      </c>
      <c r="X201" s="117" t="str">
        <f>IFERROR(__xludf.DUMMYFUNCTION(" IF (ROW()=MAX(FILTER(ROW($A201:$A1134), $A201:$A1134&lt;&gt;"""")),I201,"""")"),"")</f>
        <v/>
      </c>
      <c r="Y201" s="117" t="str">
        <f>IFERROR(__xludf.DUMMYFUNCTION(" IF (ROW()=MAX(FILTER(ROW($A201:$A1134), $A201:$A1134&lt;&gt;"""")),J201,"""")"),"")</f>
        <v/>
      </c>
      <c r="Z201" s="117" t="str">
        <f>IFERROR(__xludf.DUMMYFUNCTION(" IF (ROW()=MAX(FILTER(ROW($A201:$A1134), $A201:$A1134&lt;&gt;"""")),K201,"""")"),"")</f>
        <v/>
      </c>
      <c r="AA201" s="117" t="str">
        <f>IFERROR(__xludf.DUMMYFUNCTION(" IF (ROW()=MAX(FILTER(ROW($A201:$A1134), $A201:$A1134&lt;&gt;"""")),L201,"""")"),"")</f>
        <v/>
      </c>
      <c r="AB201" s="117" t="str">
        <f>IFERROR(__xludf.DUMMYFUNCTION(" IF (ROW()=MAX(FILTER(ROW($A201:$A1134), $A201:$A1134&lt;&gt;"""")),M201,"""")"),"")</f>
        <v/>
      </c>
      <c r="AC201" s="118" t="str">
        <f>IFERROR(__xludf.DUMMYFUNCTION(" IF (ROW()=MAX(FILTER(ROW($A201:$A1134), $A201:$A1134&lt;&gt;"""")),R201,"""")"),"")</f>
        <v/>
      </c>
    </row>
    <row r="202">
      <c r="A202" s="94">
        <f t="array" ref="A202">INDEX(TECHNICALS!A:A, ROW())</f>
        <v>45861.91467</v>
      </c>
      <c r="B202" s="54">
        <f>IF(COUNTA(OFFSET(TECHNICALS!AD202,-4,0,5,1))&lt;5, "", AVERAGE(OFFSET(TECHNICALS!AD202,-4,0,5,1)))</f>
        <v>35.33980735</v>
      </c>
      <c r="C202" s="95">
        <f>IF(COUNTA(OFFSET(TECHNICALS!S202,-4,0,5,1))&lt;5, "", AVERAGE(OFFSET(TECHNICALS!S202,-4,0,5,1)))</f>
        <v>-282.4804833</v>
      </c>
      <c r="D202" s="96">
        <f>IF(COUNTA(OFFSET(TECHNICALS!AE202,-4,0,5,1))&lt;5, "", AVERAGE(OFFSET(TECHNICALS!AE202,-4,0,5,1)))</f>
        <v>38.49794483</v>
      </c>
      <c r="E202" s="96">
        <f>IF(COUNTA(OFFSET(TECHNICALS!W202,-4,0,5,1))&lt;5, "", AVERAGE(OFFSET(TECHNICALS!W202,-4,0,5,1)))</f>
        <v>272.88</v>
      </c>
      <c r="F202" s="97">
        <f>IF(OR(TECHNICALS!M202=0, ISBLANK(TECHNICALS!M202)), "", TECHNICALS!B202 / TECHNICALS!M202)</f>
        <v>1.00923361</v>
      </c>
      <c r="G202" s="98">
        <f>IF(COUNTA(OFFSET(TECHNICALS!AI202,-4,0,5,1))&lt;5, "", AVERAGE(OFFSET(TECHNICALS!AI202,-4,0,5,1)))</f>
        <v>0.1270061383</v>
      </c>
      <c r="H202" s="97">
        <f t="shared" ref="H202:M202" si="208">IF(OR(ISERROR(B202),B202=""), "", IF(ABS((B202-AVERAGE(B:B))/STDEV(B:B))&gt;10, AVERAGE(H$2:H202), (B202-AVERAGE(B:B))/STDEV(B:B)))</f>
        <v>-0.8257045404</v>
      </c>
      <c r="I202" s="97">
        <f t="shared" si="208"/>
        <v>-0.9671605005</v>
      </c>
      <c r="J202" s="97">
        <f t="shared" si="208"/>
        <v>-0.3415477076</v>
      </c>
      <c r="K202" s="97">
        <f t="shared" si="208"/>
        <v>-0.4681283102</v>
      </c>
      <c r="L202" s="97">
        <f t="shared" si="208"/>
        <v>0.8506814975</v>
      </c>
      <c r="M202" s="97">
        <f t="shared" si="208"/>
        <v>-0.2121809059</v>
      </c>
      <c r="N202" s="99">
        <f t="shared" si="3"/>
        <v>0.5578626397</v>
      </c>
      <c r="O202" s="100">
        <f t="shared" si="25"/>
        <v>-0.2</v>
      </c>
      <c r="P202" s="119">
        <v>-0.08</v>
      </c>
      <c r="Q202" s="102">
        <f t="shared" si="185"/>
        <v>0.4578626397</v>
      </c>
      <c r="R202" s="100" t="str">
        <f t="shared" si="6"/>
        <v>MONITOR</v>
      </c>
      <c r="S202" s="101">
        <v>0.9</v>
      </c>
      <c r="T202" s="103" t="s">
        <v>283</v>
      </c>
      <c r="U202" s="104" t="str">
        <f>IFERROR(__xludf.DUMMYFUNCTION(" IF (ROW()=MAX(FILTER(ROW(A202:A1134), A202:A1134&lt;&gt;"""")),Q202,"""")"),"")</f>
        <v/>
      </c>
      <c r="V202" s="104" t="str">
        <f>IFERROR(__xludf.DUMMYFUNCTION(" IF (ROW()=MAX(FILTER(ROW($A202:$A1134), $A202:$A1134&lt;&gt;"""")),S202,"""")"),"")</f>
        <v/>
      </c>
      <c r="W202" s="104" t="str">
        <f>IFERROR(__xludf.DUMMYFUNCTION(" IF (ROW()=MAX(FILTER(ROW($A202:$A1134), $A202:$A1134&lt;&gt;"""")),H202,"""")"),"")</f>
        <v/>
      </c>
      <c r="X202" s="104" t="str">
        <f>IFERROR(__xludf.DUMMYFUNCTION(" IF (ROW()=MAX(FILTER(ROW($A202:$A1134), $A202:$A1134&lt;&gt;"""")),I202,"""")"),"")</f>
        <v/>
      </c>
      <c r="Y202" s="104" t="str">
        <f>IFERROR(__xludf.DUMMYFUNCTION(" IF (ROW()=MAX(FILTER(ROW($A202:$A1134), $A202:$A1134&lt;&gt;"""")),J202,"""")"),"")</f>
        <v/>
      </c>
      <c r="Z202" s="104" t="str">
        <f>IFERROR(__xludf.DUMMYFUNCTION(" IF (ROW()=MAX(FILTER(ROW($A202:$A1134), $A202:$A1134&lt;&gt;"""")),K202,"""")"),"")</f>
        <v/>
      </c>
      <c r="AA202" s="104" t="str">
        <f>IFERROR(__xludf.DUMMYFUNCTION(" IF (ROW()=MAX(FILTER(ROW($A202:$A1134), $A202:$A1134&lt;&gt;"""")),L202,"""")"),"")</f>
        <v/>
      </c>
      <c r="AB202" s="104" t="str">
        <f>IFERROR(__xludf.DUMMYFUNCTION(" IF (ROW()=MAX(FILTER(ROW($A202:$A1134), $A202:$A1134&lt;&gt;"""")),M202,"""")"),"")</f>
        <v/>
      </c>
      <c r="AC202" s="105" t="str">
        <f>IFERROR(__xludf.DUMMYFUNCTION(" IF (ROW()=MAX(FILTER(ROW($A202:$A1134), $A202:$A1134&lt;&gt;"""")),R202,"""")"),"")</f>
        <v/>
      </c>
    </row>
    <row r="203">
      <c r="A203" s="106">
        <f t="array" ref="A203">INDEX(TECHNICALS!A:A, ROW())</f>
        <v>45862.34784</v>
      </c>
      <c r="B203" s="107">
        <f>IF(COUNTA(OFFSET(TECHNICALS!AD203,-4,0,5,1))&lt;5, "", AVERAGE(OFFSET(TECHNICALS!AD203,-4,0,5,1)))</f>
        <v>41.33846952</v>
      </c>
      <c r="C203" s="108">
        <f>IF(COUNTA(OFFSET(TECHNICALS!S203,-4,0,5,1))&lt;5, "", AVERAGE(OFFSET(TECHNICALS!S203,-4,0,5,1)))</f>
        <v>-261.7724788</v>
      </c>
      <c r="D203" s="109">
        <f>IF(COUNTA(OFFSET(TECHNICALS!AE203,-4,0,5,1))&lt;5, "", AVERAGE(OFFSET(TECHNICALS!AE203,-4,0,5,1)))</f>
        <v>56.95876058</v>
      </c>
      <c r="E203" s="109">
        <f>IF(COUNTA(OFFSET(TECHNICALS!W203,-4,0,5,1))&lt;5, "", AVERAGE(OFFSET(TECHNICALS!W203,-4,0,5,1)))</f>
        <v>267.3333333</v>
      </c>
      <c r="F203" s="110">
        <f>IF(OR(TECHNICALS!M203=0, ISBLANK(TECHNICALS!M203)), "", TECHNICALS!B203 / TECHNICALS!M203)</f>
        <v>0.9909737249</v>
      </c>
      <c r="G203" s="111">
        <f>IF(COUNTA(OFFSET(TECHNICALS!AI203,-4,0,5,1))&lt;5, "", AVERAGE(OFFSET(TECHNICALS!AI203,-4,0,5,1)))</f>
        <v>0.1167246802</v>
      </c>
      <c r="H203" s="110">
        <f t="shared" ref="H203:M203" si="209">IF(OR(ISERROR(B203),B203=""), "", IF(ABS((B203-AVERAGE(B:B))/STDEV(B:B))&gt;10, AVERAGE(H$2:H203), (B203-AVERAGE(B:B))/STDEV(B:B)))</f>
        <v>-0.4923957507</v>
      </c>
      <c r="I203" s="110">
        <f t="shared" si="209"/>
        <v>-0.9248282327</v>
      </c>
      <c r="J203" s="110">
        <f t="shared" si="209"/>
        <v>0.1960471269</v>
      </c>
      <c r="K203" s="110">
        <f t="shared" si="209"/>
        <v>-0.5340658362</v>
      </c>
      <c r="L203" s="110">
        <f t="shared" si="209"/>
        <v>-0.7885602017</v>
      </c>
      <c r="M203" s="110">
        <f t="shared" si="209"/>
        <v>-0.2232890303</v>
      </c>
      <c r="N203" s="112">
        <f t="shared" si="3"/>
        <v>1.048889045</v>
      </c>
      <c r="O203" s="113">
        <f t="shared" si="25"/>
        <v>0.2</v>
      </c>
      <c r="P203" s="120">
        <v>-0.08</v>
      </c>
      <c r="Q203" s="115">
        <f t="shared" si="185"/>
        <v>1.148889045</v>
      </c>
      <c r="R203" s="113" t="str">
        <f t="shared" si="6"/>
        <v>MONITOR</v>
      </c>
      <c r="S203" s="114">
        <v>0.9</v>
      </c>
      <c r="T203" s="116" t="s">
        <v>284</v>
      </c>
      <c r="U203" s="117" t="str">
        <f>IFERROR(__xludf.DUMMYFUNCTION(" IF (ROW()=MAX(FILTER(ROW(A203:A1134), A203:A1134&lt;&gt;"""")),Q203,"""")"),"")</f>
        <v/>
      </c>
      <c r="V203" s="117" t="str">
        <f>IFERROR(__xludf.DUMMYFUNCTION(" IF (ROW()=MAX(FILTER(ROW($A203:$A1134), $A203:$A1134&lt;&gt;"""")),S203,"""")"),"")</f>
        <v/>
      </c>
      <c r="W203" s="117" t="str">
        <f>IFERROR(__xludf.DUMMYFUNCTION(" IF (ROW()=MAX(FILTER(ROW($A203:$A1134), $A203:$A1134&lt;&gt;"""")),H203,"""")"),"")</f>
        <v/>
      </c>
      <c r="X203" s="117" t="str">
        <f>IFERROR(__xludf.DUMMYFUNCTION(" IF (ROW()=MAX(FILTER(ROW($A203:$A1134), $A203:$A1134&lt;&gt;"""")),I203,"""")"),"")</f>
        <v/>
      </c>
      <c r="Y203" s="117" t="str">
        <f>IFERROR(__xludf.DUMMYFUNCTION(" IF (ROW()=MAX(FILTER(ROW($A203:$A1134), $A203:$A1134&lt;&gt;"""")),J203,"""")"),"")</f>
        <v/>
      </c>
      <c r="Z203" s="117" t="str">
        <f>IFERROR(__xludf.DUMMYFUNCTION(" IF (ROW()=MAX(FILTER(ROW($A203:$A1134), $A203:$A1134&lt;&gt;"""")),K203,"""")"),"")</f>
        <v/>
      </c>
      <c r="AA203" s="117" t="str">
        <f>IFERROR(__xludf.DUMMYFUNCTION(" IF (ROW()=MAX(FILTER(ROW($A203:$A1134), $A203:$A1134&lt;&gt;"""")),L203,"""")"),"")</f>
        <v/>
      </c>
      <c r="AB203" s="117" t="str">
        <f>IFERROR(__xludf.DUMMYFUNCTION(" IF (ROW()=MAX(FILTER(ROW($A203:$A1134), $A203:$A1134&lt;&gt;"""")),M203,"""")"),"")</f>
        <v/>
      </c>
      <c r="AC203" s="118" t="str">
        <f>IFERROR(__xludf.DUMMYFUNCTION(" IF (ROW()=MAX(FILTER(ROW($A203:$A1134), $A203:$A1134&lt;&gt;"""")),R203,"""")"),"")</f>
        <v/>
      </c>
    </row>
    <row r="204">
      <c r="A204" s="94">
        <f t="array" ref="A204">INDEX(TECHNICALS!A:A, ROW())</f>
        <v>45863.95143</v>
      </c>
      <c r="B204" s="54">
        <f>IF(COUNTA(OFFSET(TECHNICALS!AD204,-4,0,5,1))&lt;5, "", AVERAGE(OFFSET(TECHNICALS!AD204,-4,0,5,1)))</f>
        <v>46.15957891</v>
      </c>
      <c r="C204" s="95">
        <f>IF(COUNTA(OFFSET(TECHNICALS!S204,-4,0,5,1))&lt;5, "", AVERAGE(OFFSET(TECHNICALS!S204,-4,0,5,1)))</f>
        <v>-235.5930167</v>
      </c>
      <c r="D204" s="96">
        <f>IF(COUNTA(OFFSET(TECHNICALS!AE204,-4,0,5,1))&lt;5, "", AVERAGE(OFFSET(TECHNICALS!AE204,-4,0,5,1)))</f>
        <v>69.6037501</v>
      </c>
      <c r="E204" s="96">
        <f>IF(COUNTA(OFFSET(TECHNICALS!W204,-4,0,5,1))&lt;5, "", AVERAGE(OFFSET(TECHNICALS!W204,-4,0,5,1)))</f>
        <v>242.8</v>
      </c>
      <c r="F204" s="97">
        <f>IF(OR(TECHNICALS!M204=0, ISBLANK(TECHNICALS!M204)), "", TECHNICALS!B204 / TECHNICALS!M204)</f>
        <v>1.012054862</v>
      </c>
      <c r="G204" s="98">
        <f>IF(COUNTA(OFFSET(TECHNICALS!AI204,-4,0,5,1))&lt;5, "", AVERAGE(OFFSET(TECHNICALS!AI204,-4,0,5,1)))</f>
        <v>0.128620951</v>
      </c>
      <c r="H204" s="97">
        <f t="shared" ref="H204:M204" si="210">IF(OR(ISERROR(B204),B204=""), "", IF(ABS((B204-AVERAGE(B:B))/STDEV(B:B))&gt;10, AVERAGE(H$2:H204), (B204-AVERAGE(B:B))/STDEV(B:B)))</f>
        <v>-0.2245163322</v>
      </c>
      <c r="I204" s="97">
        <f t="shared" si="210"/>
        <v>-0.8713109567</v>
      </c>
      <c r="J204" s="97">
        <f t="shared" si="210"/>
        <v>0.5642800989</v>
      </c>
      <c r="K204" s="97">
        <f t="shared" si="210"/>
        <v>-0.8257125861</v>
      </c>
      <c r="L204" s="97">
        <f t="shared" si="210"/>
        <v>1.103953252</v>
      </c>
      <c r="M204" s="97">
        <f t="shared" si="210"/>
        <v>-0.2104362565</v>
      </c>
      <c r="N204" s="99">
        <f t="shared" si="3"/>
        <v>-1.09012581</v>
      </c>
      <c r="O204" s="100">
        <f t="shared" si="25"/>
        <v>-0.2</v>
      </c>
      <c r="P204" s="119">
        <v>0.06</v>
      </c>
      <c r="Q204" s="102">
        <f t="shared" si="185"/>
        <v>-1.19012581</v>
      </c>
      <c r="R204" s="100" t="str">
        <f t="shared" si="6"/>
        <v>MONITOR</v>
      </c>
      <c r="S204" s="101">
        <v>1.1</v>
      </c>
      <c r="T204" s="103" t="s">
        <v>285</v>
      </c>
      <c r="U204" s="104" t="str">
        <f>IFERROR(__xludf.DUMMYFUNCTION(" IF (ROW()=MAX(FILTER(ROW(A204:A1134), A204:A1134&lt;&gt;"""")),Q204,"""")"),"")</f>
        <v/>
      </c>
      <c r="V204" s="104" t="str">
        <f>IFERROR(__xludf.DUMMYFUNCTION(" IF (ROW()=MAX(FILTER(ROW($A204:$A1134), $A204:$A1134&lt;&gt;"""")),S204,"""")"),"")</f>
        <v/>
      </c>
      <c r="W204" s="104" t="str">
        <f>IFERROR(__xludf.DUMMYFUNCTION(" IF (ROW()=MAX(FILTER(ROW($A204:$A1134), $A204:$A1134&lt;&gt;"""")),H204,"""")"),"")</f>
        <v/>
      </c>
      <c r="X204" s="104" t="str">
        <f>IFERROR(__xludf.DUMMYFUNCTION(" IF (ROW()=MAX(FILTER(ROW($A204:$A1134), $A204:$A1134&lt;&gt;"""")),I204,"""")"),"")</f>
        <v/>
      </c>
      <c r="Y204" s="104" t="str">
        <f>IFERROR(__xludf.DUMMYFUNCTION(" IF (ROW()=MAX(FILTER(ROW($A204:$A1134), $A204:$A1134&lt;&gt;"""")),J204,"""")"),"")</f>
        <v/>
      </c>
      <c r="Z204" s="104" t="str">
        <f>IFERROR(__xludf.DUMMYFUNCTION(" IF (ROW()=MAX(FILTER(ROW($A204:$A1134), $A204:$A1134&lt;&gt;"""")),K204,"""")"),"")</f>
        <v/>
      </c>
      <c r="AA204" s="104" t="str">
        <f>IFERROR(__xludf.DUMMYFUNCTION(" IF (ROW()=MAX(FILTER(ROW($A204:$A1134), $A204:$A1134&lt;&gt;"""")),L204,"""")"),"")</f>
        <v/>
      </c>
      <c r="AB204" s="104" t="str">
        <f>IFERROR(__xludf.DUMMYFUNCTION(" IF (ROW()=MAX(FILTER(ROW($A204:$A1134), $A204:$A1134&lt;&gt;"""")),M204,"""")"),"")</f>
        <v/>
      </c>
      <c r="AC204" s="105" t="str">
        <f>IFERROR(__xludf.DUMMYFUNCTION(" IF (ROW()=MAX(FILTER(ROW($A204:$A1134), $A204:$A1134&lt;&gt;"""")),R204,"""")"),"")</f>
        <v/>
      </c>
    </row>
    <row r="205">
      <c r="A205" s="106">
        <f t="array" ref="A205">INDEX(TECHNICALS!A:A, ROW())</f>
        <v>45866.92755</v>
      </c>
      <c r="B205" s="107">
        <f>IF(COUNTA(OFFSET(TECHNICALS!AD205,-4,0,5,1))&lt;5, "", AVERAGE(OFFSET(TECHNICALS!AD205,-4,0,5,1)))</f>
        <v>49.40470546</v>
      </c>
      <c r="C205" s="108">
        <f>IF(COUNTA(OFFSET(TECHNICALS!S205,-4,0,5,1))&lt;5, "", AVERAGE(OFFSET(TECHNICALS!S205,-4,0,5,1)))</f>
        <v>-206.8131759</v>
      </c>
      <c r="D205" s="109">
        <f>IF(COUNTA(OFFSET(TECHNICALS!AE205,-4,0,5,1))&lt;5, "", AVERAGE(OFFSET(TECHNICALS!AE205,-4,0,5,1)))</f>
        <v>80.9797501</v>
      </c>
      <c r="E205" s="109">
        <f>IF(COUNTA(OFFSET(TECHNICALS!W205,-4,0,5,1))&lt;5, "", AVERAGE(OFFSET(TECHNICALS!W205,-4,0,5,1)))</f>
        <v>228.04</v>
      </c>
      <c r="F205" s="110">
        <f>IF(OR(TECHNICALS!M205=0, ISBLANK(TECHNICALS!M205)), "", TECHNICALS!B205 / TECHNICALS!M205)</f>
        <v>1.013538015</v>
      </c>
      <c r="G205" s="111">
        <f>IF(COUNTA(OFFSET(TECHNICALS!AI205,-4,0,5,1))&lt;5, "", AVERAGE(OFFSET(TECHNICALS!AI205,-4,0,5,1)))</f>
        <v>0.1390491629</v>
      </c>
      <c r="H205" s="110">
        <f t="shared" ref="H205:M205" si="211">IF(OR(ISERROR(B205),B205=""), "", IF(ABS((B205-AVERAGE(B:B))/STDEV(B:B))&gt;10, AVERAGE(H$2:H205), (B205-AVERAGE(B:B))/STDEV(B:B)))</f>
        <v>-0.04420459387</v>
      </c>
      <c r="I205" s="110">
        <f t="shared" si="211"/>
        <v>-0.8124778652</v>
      </c>
      <c r="J205" s="110">
        <f t="shared" si="211"/>
        <v>0.8955590045</v>
      </c>
      <c r="K205" s="110">
        <f t="shared" si="211"/>
        <v>-1.001176147</v>
      </c>
      <c r="L205" s="110">
        <f t="shared" si="211"/>
        <v>1.237100131</v>
      </c>
      <c r="M205" s="110">
        <f t="shared" si="211"/>
        <v>-0.1991695788</v>
      </c>
      <c r="N205" s="112">
        <f t="shared" si="3"/>
        <v>-1.68376552</v>
      </c>
      <c r="O205" s="113">
        <f t="shared" si="25"/>
        <v>-0.2</v>
      </c>
      <c r="P205" s="120">
        <v>0.06</v>
      </c>
      <c r="Q205" s="115">
        <f t="shared" si="185"/>
        <v>-1.78376552</v>
      </c>
      <c r="R205" s="113" t="str">
        <f t="shared" si="6"/>
        <v>MONITOR</v>
      </c>
      <c r="S205" s="114">
        <v>1.1</v>
      </c>
      <c r="T205" s="116" t="s">
        <v>286</v>
      </c>
      <c r="U205" s="117" t="str">
        <f>IFERROR(__xludf.DUMMYFUNCTION(" IF (ROW()=MAX(FILTER(ROW(A205:A1134), A205:A1134&lt;&gt;"""")),Q205,"""")"),"")</f>
        <v/>
      </c>
      <c r="V205" s="117" t="str">
        <f>IFERROR(__xludf.DUMMYFUNCTION(" IF (ROW()=MAX(FILTER(ROW($A205:$A1134), $A205:$A1134&lt;&gt;"""")),S205,"""")"),"")</f>
        <v/>
      </c>
      <c r="W205" s="117" t="str">
        <f>IFERROR(__xludf.DUMMYFUNCTION(" IF (ROW()=MAX(FILTER(ROW($A205:$A1134), $A205:$A1134&lt;&gt;"""")),H205,"""")"),"")</f>
        <v/>
      </c>
      <c r="X205" s="117" t="str">
        <f>IFERROR(__xludf.DUMMYFUNCTION(" IF (ROW()=MAX(FILTER(ROW($A205:$A1134), $A205:$A1134&lt;&gt;"""")),I205,"""")"),"")</f>
        <v/>
      </c>
      <c r="Y205" s="117" t="str">
        <f>IFERROR(__xludf.DUMMYFUNCTION(" IF (ROW()=MAX(FILTER(ROW($A205:$A1134), $A205:$A1134&lt;&gt;"""")),J205,"""")"),"")</f>
        <v/>
      </c>
      <c r="Z205" s="117" t="str">
        <f>IFERROR(__xludf.DUMMYFUNCTION(" IF (ROW()=MAX(FILTER(ROW($A205:$A1134), $A205:$A1134&lt;&gt;"""")),K205,"""")"),"")</f>
        <v/>
      </c>
      <c r="AA205" s="117" t="str">
        <f>IFERROR(__xludf.DUMMYFUNCTION(" IF (ROW()=MAX(FILTER(ROW($A205:$A1134), $A205:$A1134&lt;&gt;"""")),L205,"""")"),"")</f>
        <v/>
      </c>
      <c r="AB205" s="117" t="str">
        <f>IFERROR(__xludf.DUMMYFUNCTION(" IF (ROW()=MAX(FILTER(ROW($A205:$A1134), $A205:$A1134&lt;&gt;"""")),M205,"""")"),"")</f>
        <v/>
      </c>
      <c r="AC205" s="118" t="str">
        <f>IFERROR(__xludf.DUMMYFUNCTION(" IF (ROW()=MAX(FILTER(ROW($A205:$A1134), $A205:$A1134&lt;&gt;"""")),R205,"""")"),"")</f>
        <v/>
      </c>
    </row>
    <row r="206">
      <c r="A206" s="94">
        <f t="array" ref="A206">INDEX(TECHNICALS!A:A, ROW())</f>
        <v>45867.94581</v>
      </c>
      <c r="B206" s="54">
        <f>IF(COUNTA(OFFSET(TECHNICALS!AD206,-4,0,5,1))&lt;5, "", AVERAGE(OFFSET(TECHNICALS!AD206,-4,0,5,1)))</f>
        <v>50.03302176</v>
      </c>
      <c r="C206" s="95">
        <f>IF(COUNTA(OFFSET(TECHNICALS!S206,-4,0,5,1))&lt;5, "", AVERAGE(OFFSET(TECHNICALS!S206,-4,0,5,1)))</f>
        <v>-180.2328086</v>
      </c>
      <c r="D206" s="96">
        <f>IF(COUNTA(OFFSET(TECHNICALS!AE206,-4,0,5,1))&lt;5, "", AVERAGE(OFFSET(TECHNICALS!AE206,-4,0,5,1)))</f>
        <v>85.7056242</v>
      </c>
      <c r="E206" s="96">
        <f>IF(COUNTA(OFFSET(TECHNICALS!W206,-4,0,5,1))&lt;5, "", AVERAGE(OFFSET(TECHNICALS!W206,-4,0,5,1)))</f>
        <v>218.0933333</v>
      </c>
      <c r="F206" s="97">
        <f>IF(OR(TECHNICALS!M206=0, ISBLANK(TECHNICALS!M206)), "", TECHNICALS!B206 / TECHNICALS!M206)</f>
        <v>0.9862023257</v>
      </c>
      <c r="G206" s="98">
        <f>IF(COUNTA(OFFSET(TECHNICALS!AI206,-4,0,5,1))&lt;5, "", AVERAGE(OFFSET(TECHNICALS!AI206,-4,0,5,1)))</f>
        <v>0.1565638914</v>
      </c>
      <c r="H206" s="97">
        <f t="shared" ref="H206:M206" si="212">IF(OR(ISERROR(B206),B206=""), "", IF(ABS((B206-AVERAGE(B:B))/STDEV(B:B))&gt;10, AVERAGE(H$2:H206), (B206-AVERAGE(B:B))/STDEV(B:B)))</f>
        <v>-0.009292919055</v>
      </c>
      <c r="I206" s="97">
        <f t="shared" si="212"/>
        <v>-0.7581410399</v>
      </c>
      <c r="J206" s="97">
        <f t="shared" si="212"/>
        <v>1.033180523</v>
      </c>
      <c r="K206" s="97">
        <f t="shared" si="212"/>
        <v>-1.119419884</v>
      </c>
      <c r="L206" s="97">
        <f t="shared" si="212"/>
        <v>-1.216902235</v>
      </c>
      <c r="M206" s="97">
        <f t="shared" si="212"/>
        <v>-0.180246603</v>
      </c>
      <c r="N206" s="99">
        <f t="shared" si="3"/>
        <v>0.171087143</v>
      </c>
      <c r="O206" s="100">
        <f t="shared" si="25"/>
        <v>0.2</v>
      </c>
      <c r="P206" s="119">
        <v>0.04</v>
      </c>
      <c r="Q206" s="102">
        <f t="shared" si="185"/>
        <v>0.271087143</v>
      </c>
      <c r="R206" s="100" t="str">
        <f t="shared" si="6"/>
        <v>MONITOR</v>
      </c>
      <c r="S206" s="101">
        <v>1.0</v>
      </c>
      <c r="T206" s="103" t="s">
        <v>287</v>
      </c>
      <c r="U206" s="104" t="str">
        <f>IFERROR(__xludf.DUMMYFUNCTION(" IF (ROW()=MAX(FILTER(ROW(A206:A1134), A206:A1134&lt;&gt;"""")),Q206,"""")"),"")</f>
        <v/>
      </c>
      <c r="V206" s="104" t="str">
        <f>IFERROR(__xludf.DUMMYFUNCTION(" IF (ROW()=MAX(FILTER(ROW($A206:$A1134), $A206:$A1134&lt;&gt;"""")),S206,"""")"),"")</f>
        <v/>
      </c>
      <c r="W206" s="104" t="str">
        <f>IFERROR(__xludf.DUMMYFUNCTION(" IF (ROW()=MAX(FILTER(ROW($A206:$A1134), $A206:$A1134&lt;&gt;"""")),H206,"""")"),"")</f>
        <v/>
      </c>
      <c r="X206" s="104" t="str">
        <f>IFERROR(__xludf.DUMMYFUNCTION(" IF (ROW()=MAX(FILTER(ROW($A206:$A1134), $A206:$A1134&lt;&gt;"""")),I206,"""")"),"")</f>
        <v/>
      </c>
      <c r="Y206" s="104" t="str">
        <f>IFERROR(__xludf.DUMMYFUNCTION(" IF (ROW()=MAX(FILTER(ROW($A206:$A1134), $A206:$A1134&lt;&gt;"""")),J206,"""")"),"")</f>
        <v/>
      </c>
      <c r="Z206" s="104" t="str">
        <f>IFERROR(__xludf.DUMMYFUNCTION(" IF (ROW()=MAX(FILTER(ROW($A206:$A1134), $A206:$A1134&lt;&gt;"""")),K206,"""")"),"")</f>
        <v/>
      </c>
      <c r="AA206" s="104" t="str">
        <f>IFERROR(__xludf.DUMMYFUNCTION(" IF (ROW()=MAX(FILTER(ROW($A206:$A1134), $A206:$A1134&lt;&gt;"""")),L206,"""")"),"")</f>
        <v/>
      </c>
      <c r="AB206" s="104" t="str">
        <f>IFERROR(__xludf.DUMMYFUNCTION(" IF (ROW()=MAX(FILTER(ROW($A206:$A1134), $A206:$A1134&lt;&gt;"""")),M206,"""")"),"")</f>
        <v/>
      </c>
      <c r="AC206" s="105" t="str">
        <f>IFERROR(__xludf.DUMMYFUNCTION(" IF (ROW()=MAX(FILTER(ROW($A206:$A1134), $A206:$A1134&lt;&gt;"""")),R206,"""")"),"")</f>
        <v/>
      </c>
    </row>
    <row r="207">
      <c r="A207" s="106">
        <f t="array" ref="A207">INDEX(TECHNICALS!A:A, ROW())</f>
        <v>45868.86582</v>
      </c>
      <c r="B207" s="107">
        <f>IF(COUNTA(OFFSET(TECHNICALS!AD207,-4,0,5,1))&lt;5, "", AVERAGE(OFFSET(TECHNICALS!AD207,-4,0,5,1)))</f>
        <v>50.88524639</v>
      </c>
      <c r="C207" s="108">
        <f>IF(COUNTA(OFFSET(TECHNICALS!S207,-4,0,5,1))&lt;5, "", AVERAGE(OFFSET(TECHNICALS!S207,-4,0,5,1)))</f>
        <v>-157.2421185</v>
      </c>
      <c r="D207" s="109">
        <f>IF(COUNTA(OFFSET(TECHNICALS!AE207,-4,0,5,1))&lt;5, "", AVERAGE(OFFSET(TECHNICALS!AE207,-4,0,5,1)))</f>
        <v>84.3128658</v>
      </c>
      <c r="E207" s="109">
        <f>IF(COUNTA(OFFSET(TECHNICALS!W207,-4,0,5,1))&lt;5, "", AVERAGE(OFFSET(TECHNICALS!W207,-4,0,5,1)))</f>
        <v>228.2266667</v>
      </c>
      <c r="F207" s="110">
        <f>IF(OR(TECHNICALS!M207=0, ISBLANK(TECHNICALS!M207)), "", TECHNICALS!B207 / TECHNICALS!M207)</f>
        <v>0.990228013</v>
      </c>
      <c r="G207" s="111">
        <f>IF(COUNTA(OFFSET(TECHNICALS!AI207,-4,0,5,1))&lt;5, "", AVERAGE(OFFSET(TECHNICALS!AI207,-4,0,5,1)))</f>
        <v>0.1645561143</v>
      </c>
      <c r="H207" s="110">
        <f t="shared" ref="H207:M207" si="213">IF(OR(ISERROR(B207),B207=""), "", IF(ABS((B207-AVERAGE(B:B))/STDEV(B:B))&gt;10, AVERAGE(H$2:H207), (B207-AVERAGE(B:B))/STDEV(B:B)))</f>
        <v>0.03805996609</v>
      </c>
      <c r="I207" s="110">
        <f t="shared" si="213"/>
        <v>-0.7111423998</v>
      </c>
      <c r="J207" s="110">
        <f t="shared" si="213"/>
        <v>0.9926222009</v>
      </c>
      <c r="K207" s="110">
        <f t="shared" si="213"/>
        <v>-0.9989570957</v>
      </c>
      <c r="L207" s="110">
        <f t="shared" si="213"/>
        <v>-0.8555048696</v>
      </c>
      <c r="M207" s="110">
        <f t="shared" si="213"/>
        <v>-0.1716117767</v>
      </c>
      <c r="N207" s="112">
        <f t="shared" si="3"/>
        <v>-0.1103315047</v>
      </c>
      <c r="O207" s="113">
        <f t="shared" si="25"/>
        <v>-0.2</v>
      </c>
      <c r="P207" s="120">
        <v>-0.08</v>
      </c>
      <c r="Q207" s="115">
        <f t="shared" si="185"/>
        <v>-0.2103315047</v>
      </c>
      <c r="R207" s="113" t="str">
        <f t="shared" si="6"/>
        <v>MONITOR</v>
      </c>
      <c r="S207" s="114">
        <v>0.9</v>
      </c>
      <c r="T207" s="116" t="s">
        <v>288</v>
      </c>
      <c r="U207" s="117" t="str">
        <f>IFERROR(__xludf.DUMMYFUNCTION(" IF (ROW()=MAX(FILTER(ROW(A207:A1134), A207:A1134&lt;&gt;"""")),Q207,"""")"),"")</f>
        <v/>
      </c>
      <c r="V207" s="117" t="str">
        <f>IFERROR(__xludf.DUMMYFUNCTION(" IF (ROW()=MAX(FILTER(ROW($A207:$A1134), $A207:$A1134&lt;&gt;"""")),S207,"""")"),"")</f>
        <v/>
      </c>
      <c r="W207" s="117" t="str">
        <f>IFERROR(__xludf.DUMMYFUNCTION(" IF (ROW()=MAX(FILTER(ROW($A207:$A1134), $A207:$A1134&lt;&gt;"""")),H207,"""")"),"")</f>
        <v/>
      </c>
      <c r="X207" s="117" t="str">
        <f>IFERROR(__xludf.DUMMYFUNCTION(" IF (ROW()=MAX(FILTER(ROW($A207:$A1134), $A207:$A1134&lt;&gt;"""")),I207,"""")"),"")</f>
        <v/>
      </c>
      <c r="Y207" s="117" t="str">
        <f>IFERROR(__xludf.DUMMYFUNCTION(" IF (ROW()=MAX(FILTER(ROW($A207:$A1134), $A207:$A1134&lt;&gt;"""")),J207,"""")"),"")</f>
        <v/>
      </c>
      <c r="Z207" s="117" t="str">
        <f>IFERROR(__xludf.DUMMYFUNCTION(" IF (ROW()=MAX(FILTER(ROW($A207:$A1134), $A207:$A1134&lt;&gt;"""")),K207,"""")"),"")</f>
        <v/>
      </c>
      <c r="AA207" s="117" t="str">
        <f>IFERROR(__xludf.DUMMYFUNCTION(" IF (ROW()=MAX(FILTER(ROW($A207:$A1134), $A207:$A1134&lt;&gt;"""")),L207,"""")"),"")</f>
        <v/>
      </c>
      <c r="AB207" s="117" t="str">
        <f>IFERROR(__xludf.DUMMYFUNCTION(" IF (ROW()=MAX(FILTER(ROW($A207:$A1134), $A207:$A1134&lt;&gt;"""")),M207,"""")"),"")</f>
        <v/>
      </c>
      <c r="AC207" s="118" t="str">
        <f>IFERROR(__xludf.DUMMYFUNCTION(" IF (ROW()=MAX(FILTER(ROW($A207:$A1134), $A207:$A1134&lt;&gt;"""")),R207,"""")"),"")</f>
        <v/>
      </c>
    </row>
    <row r="208">
      <c r="A208" s="94">
        <f t="array" ref="A208">INDEX(TECHNICALS!A:A, ROW())</f>
        <v>45869.90316</v>
      </c>
      <c r="B208" s="54">
        <f>IF(COUNTA(OFFSET(TECHNICALS!AD208,-4,0,5,1))&lt;5, "", AVERAGE(OFFSET(TECHNICALS!AD208,-4,0,5,1)))</f>
        <v>53.57950027</v>
      </c>
      <c r="C208" s="95">
        <f>IF(COUNTA(OFFSET(TECHNICALS!S208,-4,0,5,1))&lt;5, "", AVERAGE(OFFSET(TECHNICALS!S208,-4,0,5,1)))</f>
        <v>-132.4118955</v>
      </c>
      <c r="D208" s="96">
        <f>IF(COUNTA(OFFSET(TECHNICALS!AE208,-4,0,5,1))&lt;5, "", AVERAGE(OFFSET(TECHNICALS!AE208,-4,0,5,1)))</f>
        <v>89.02883036</v>
      </c>
      <c r="E208" s="96">
        <f>IF(COUNTA(OFFSET(TECHNICALS!W208,-4,0,5,1))&lt;5, "", AVERAGE(OFFSET(TECHNICALS!W208,-4,0,5,1)))</f>
        <v>232.68</v>
      </c>
      <c r="F208" s="97">
        <f>IF(OR(TECHNICALS!M208=0, ISBLANK(TECHNICALS!M208)), "", TECHNICALS!B208 / TECHNICALS!M208)</f>
        <v>1.009696032</v>
      </c>
      <c r="G208" s="98">
        <f>IF(COUNTA(OFFSET(TECHNICALS!AI208,-4,0,5,1))&lt;5, "", AVERAGE(OFFSET(TECHNICALS!AI208,-4,0,5,1)))</f>
        <v>0.1624416582</v>
      </c>
      <c r="H208" s="97">
        <f t="shared" ref="H208:M208" si="214">IF(OR(ISERROR(B208),B208=""), "", IF(ABS((B208-AVERAGE(B:B))/STDEV(B:B))&gt;10, AVERAGE(H$2:H208), (B208-AVERAGE(B:B))/STDEV(B:B)))</f>
        <v>0.1877630957</v>
      </c>
      <c r="I208" s="97">
        <f t="shared" si="214"/>
        <v>-0.6603833011</v>
      </c>
      <c r="J208" s="97">
        <f t="shared" si="214"/>
        <v>1.129955146</v>
      </c>
      <c r="K208" s="97">
        <f t="shared" si="214"/>
        <v>-0.9460168705</v>
      </c>
      <c r="L208" s="97">
        <f t="shared" si="214"/>
        <v>0.8921944334</v>
      </c>
      <c r="M208" s="97">
        <f t="shared" si="214"/>
        <v>-0.1738962426</v>
      </c>
      <c r="N208" s="99">
        <f t="shared" si="3"/>
        <v>-1.800780165</v>
      </c>
      <c r="O208" s="100">
        <f t="shared" si="25"/>
        <v>-0.2</v>
      </c>
      <c r="P208" s="119">
        <v>-0.04</v>
      </c>
      <c r="Q208" s="102">
        <f>HISTORIQUE!R101</f>
        <v>-1.661251645</v>
      </c>
      <c r="R208" s="100" t="str">
        <f>HISTORIQUE!T101</f>
        <v>MONITOR</v>
      </c>
      <c r="S208" s="101">
        <v>1.0</v>
      </c>
      <c r="T208" s="103" t="s">
        <v>289</v>
      </c>
      <c r="U208" s="104" t="str">
        <f>IFERROR(__xludf.DUMMYFUNCTION(" IF (ROW()=MAX(FILTER(ROW(A208:A1134), A208:A1134&lt;&gt;"""")),Q208,"""")"),"")</f>
        <v/>
      </c>
      <c r="V208" s="104" t="str">
        <f>IFERROR(__xludf.DUMMYFUNCTION(" IF (ROW()=MAX(FILTER(ROW($A208:$A1134), $A208:$A1134&lt;&gt;"""")),S208,"""")"),"")</f>
        <v/>
      </c>
      <c r="W208" s="104" t="str">
        <f>IFERROR(__xludf.DUMMYFUNCTION(" IF (ROW()=MAX(FILTER(ROW($A208:$A1134), $A208:$A1134&lt;&gt;"""")),H208,"""")"),"")</f>
        <v/>
      </c>
      <c r="X208" s="104" t="str">
        <f>IFERROR(__xludf.DUMMYFUNCTION(" IF (ROW()=MAX(FILTER(ROW($A208:$A1134), $A208:$A1134&lt;&gt;"""")),I208,"""")"),"")</f>
        <v/>
      </c>
      <c r="Y208" s="104" t="str">
        <f>IFERROR(__xludf.DUMMYFUNCTION(" IF (ROW()=MAX(FILTER(ROW($A208:$A1134), $A208:$A1134&lt;&gt;"""")),J208,"""")"),"")</f>
        <v/>
      </c>
      <c r="Z208" s="104" t="str">
        <f>IFERROR(__xludf.DUMMYFUNCTION(" IF (ROW()=MAX(FILTER(ROW($A208:$A1134), $A208:$A1134&lt;&gt;"""")),K208,"""")"),"")</f>
        <v/>
      </c>
      <c r="AA208" s="104" t="str">
        <f>IFERROR(__xludf.DUMMYFUNCTION(" IF (ROW()=MAX(FILTER(ROW($A208:$A1134), $A208:$A1134&lt;&gt;"""")),L208,"""")"),"")</f>
        <v/>
      </c>
      <c r="AB208" s="104" t="str">
        <f>IFERROR(__xludf.DUMMYFUNCTION(" IF (ROW()=MAX(FILTER(ROW($A208:$A1134), $A208:$A1134&lt;&gt;"""")),M208,"""")"),"")</f>
        <v/>
      </c>
      <c r="AC208" s="105" t="str">
        <f>IFERROR(__xludf.DUMMYFUNCTION(" IF (ROW()=MAX(FILTER(ROW($A208:$A1134), $A208:$A1134&lt;&gt;"""")),R208,"""")"),"")</f>
        <v/>
      </c>
    </row>
    <row r="209">
      <c r="A209" s="121">
        <f t="array" ref="A209">INDEX(TECHNICALS!A:A, ROW())</f>
        <v>45870.91753</v>
      </c>
      <c r="B209" s="122">
        <f>IF(COUNTA(OFFSET(TECHNICALS!AD209,-4,0,5,1))&lt;5, "", AVERAGE(OFFSET(TECHNICALS!AD209,-4,0,5,1)))</f>
        <v>53.98547646</v>
      </c>
      <c r="C209" s="123">
        <f>IF(COUNTA(OFFSET(TECHNICALS!S209,-4,0,5,1))&lt;5, "", AVERAGE(OFFSET(TECHNICALS!S209,-4,0,5,1)))</f>
        <v>-111.3214143</v>
      </c>
      <c r="D209" s="124">
        <f>IF(COUNTA(OFFSET(TECHNICALS!AE209,-4,0,5,1))&lt;5, "", AVERAGE(OFFSET(TECHNICALS!AE209,-4,0,5,1)))</f>
        <v>86.89005661</v>
      </c>
      <c r="E209" s="124">
        <f>IF(COUNTA(OFFSET(TECHNICALS!W209,-4,0,5,1))&lt;5, "", AVERAGE(OFFSET(TECHNICALS!W209,-4,0,5,1)))</f>
        <v>245.0666667</v>
      </c>
      <c r="F209" s="125">
        <f>IF(OR(TECHNICALS!M209=0, ISBLANK(TECHNICALS!M209)), "", TECHNICALS!B209 / TECHNICALS!M209)</f>
        <v>0.9873576992</v>
      </c>
      <c r="G209" s="126">
        <f>IF(COUNTA(OFFSET(TECHNICALS!AI209,-4,0,5,1))&lt;5, "", AVERAGE(OFFSET(TECHNICALS!AI209,-4,0,5,1)))</f>
        <v>0.1529656261</v>
      </c>
      <c r="H209" s="125">
        <f t="shared" ref="H209:M209" si="215">IF(OR(ISERROR(B209),B209=""), "", IF(ABS((B209-AVERAGE(B:B))/STDEV(B:B))&gt;10, AVERAGE(H$2:H209), (B209-AVERAGE(B:B))/STDEV(B:B)))</f>
        <v>0.2103206973</v>
      </c>
      <c r="I209" s="125">
        <f t="shared" si="215"/>
        <v>-0.6172691568</v>
      </c>
      <c r="J209" s="125">
        <f t="shared" si="215"/>
        <v>1.067672214</v>
      </c>
      <c r="K209" s="125">
        <f t="shared" si="215"/>
        <v>-0.7987669625</v>
      </c>
      <c r="L209" s="125">
        <f t="shared" si="215"/>
        <v>-1.11318108</v>
      </c>
      <c r="M209" s="125">
        <f t="shared" si="215"/>
        <v>-0.1841341819</v>
      </c>
      <c r="N209" s="127">
        <f t="shared" si="3"/>
        <v>-0.09169238018</v>
      </c>
      <c r="O209" s="128">
        <f t="shared" si="25"/>
        <v>0.2</v>
      </c>
      <c r="P209" s="129">
        <v>-0.04</v>
      </c>
      <c r="Q209" s="130">
        <f>HISTORIQUE!R102</f>
        <v>-0.8233431493</v>
      </c>
      <c r="R209" s="128" t="str">
        <f>HISTORIQUE!T102</f>
        <v>HEDGE</v>
      </c>
      <c r="S209" s="131"/>
      <c r="T209" s="132" t="s">
        <v>290</v>
      </c>
      <c r="U209" s="133">
        <f>IFERROR(__xludf.DUMMYFUNCTION(" IF (ROW()=MAX(FILTER(ROW(A209:A1134), A209:A1134&lt;&gt;"""")),Q209,"""")"),-0.8233431493150253)</f>
        <v>-0.8233431493</v>
      </c>
      <c r="V209" s="134" t="str">
        <f>IFERROR(__xludf.DUMMYFUNCTION(" IF (ROW()=MAX(FILTER(ROW($A209:$A1134), $A209:$A1134&lt;&gt;"""")),S209,"""")"),"")</f>
        <v/>
      </c>
      <c r="W209" s="133">
        <f>IFERROR(__xludf.DUMMYFUNCTION(" IF (ROW()=MAX(FILTER(ROW($A209:$A1134), $A209:$A1134&lt;&gt;"""")),H209,"""")"),0.21032069726874364)</f>
        <v>0.2103206973</v>
      </c>
      <c r="X209" s="133">
        <f>IFERROR(__xludf.DUMMYFUNCTION(" IF (ROW()=MAX(FILTER(ROW($A209:$A1134), $A209:$A1134&lt;&gt;"""")),I209,"""")"),-0.6172691567575618)</f>
        <v>-0.6172691568</v>
      </c>
      <c r="Y209" s="133">
        <f>IFERROR(__xludf.DUMMYFUNCTION(" IF (ROW()=MAX(FILTER(ROW($A209:$A1134), $A209:$A1134&lt;&gt;"""")),J209,"""")"),1.067672214182816)</f>
        <v>1.067672214</v>
      </c>
      <c r="Z209" s="133">
        <f>IFERROR(__xludf.DUMMYFUNCTION(" IF (ROW()=MAX(FILTER(ROW($A209:$A1134), $A209:$A1134&lt;&gt;"""")),K209,"""")"),-0.7987669625099424)</f>
        <v>-0.7987669625</v>
      </c>
      <c r="AA209" s="133">
        <f>IFERROR(__xludf.DUMMYFUNCTION(" IF (ROW()=MAX(FILTER(ROW($A209:$A1134), $A209:$A1134&lt;&gt;"""")),L209,"""")"),-1.1131810798433273)</f>
        <v>-1.11318108</v>
      </c>
      <c r="AB209" s="133">
        <f>IFERROR(__xludf.DUMMYFUNCTION(" IF (ROW()=MAX(FILTER(ROW($A209:$A1134), $A209:$A1134&lt;&gt;"""")),M209,"""")"),-0.18413418187150118)</f>
        <v>-0.1841341819</v>
      </c>
      <c r="AC209" s="135" t="str">
        <f>IFERROR(__xludf.DUMMYFUNCTION(" IF (ROW()=MAX(FILTER(ROW($A209:$A1134), $A209:$A1134&lt;&gt;"""")),R209,"""")"),"HEDGE")</f>
        <v>HEDGE</v>
      </c>
    </row>
    <row r="210">
      <c r="A210" s="86"/>
      <c r="B210" s="87"/>
      <c r="C210" s="87"/>
      <c r="D210" s="87"/>
      <c r="E210" s="87"/>
      <c r="F210" s="87"/>
      <c r="G210" s="88"/>
      <c r="H210" s="87"/>
      <c r="I210" s="87"/>
      <c r="J210" s="87"/>
      <c r="K210" s="87"/>
      <c r="L210" s="87"/>
      <c r="M210" s="87"/>
      <c r="N210" s="87"/>
      <c r="O210" s="87"/>
      <c r="P210" s="87"/>
      <c r="Q210" s="87"/>
    </row>
    <row r="211">
      <c r="A211" s="86"/>
      <c r="B211" s="87"/>
      <c r="C211" s="87"/>
      <c r="D211" s="87"/>
      <c r="E211" s="87"/>
      <c r="F211" s="87"/>
      <c r="G211" s="88"/>
      <c r="H211" s="87"/>
      <c r="I211" s="87"/>
      <c r="J211" s="87"/>
      <c r="K211" s="87"/>
      <c r="L211" s="87"/>
      <c r="M211" s="87"/>
      <c r="N211" s="87"/>
      <c r="O211" s="87"/>
      <c r="P211" s="136"/>
      <c r="Q211" s="87"/>
    </row>
    <row r="212">
      <c r="A212" s="86"/>
      <c r="B212" s="87"/>
      <c r="C212" s="87"/>
      <c r="D212" s="87"/>
      <c r="E212" s="87"/>
      <c r="F212" s="87"/>
      <c r="G212" s="88"/>
      <c r="H212" s="87"/>
      <c r="I212" s="87"/>
      <c r="J212" s="87"/>
      <c r="K212" s="87"/>
      <c r="L212" s="87"/>
      <c r="M212" s="87"/>
      <c r="N212" s="87"/>
      <c r="O212" s="87"/>
      <c r="P212" s="87"/>
      <c r="Q212" s="87"/>
    </row>
    <row r="213">
      <c r="A213" s="86"/>
      <c r="B213" s="87"/>
      <c r="C213" s="87"/>
      <c r="D213" s="87"/>
      <c r="E213" s="87"/>
      <c r="F213" s="87"/>
      <c r="G213" s="88"/>
      <c r="H213" s="87"/>
      <c r="I213" s="87"/>
      <c r="J213" s="87"/>
      <c r="K213" s="87"/>
      <c r="L213" s="87"/>
      <c r="M213" s="87"/>
      <c r="N213" s="87"/>
      <c r="O213" s="87"/>
      <c r="P213" s="87"/>
      <c r="Q213" s="87"/>
    </row>
    <row r="214">
      <c r="A214" s="86"/>
      <c r="B214" s="87"/>
      <c r="C214" s="87"/>
      <c r="D214" s="87"/>
      <c r="E214" s="87"/>
      <c r="F214" s="87"/>
      <c r="G214" s="88"/>
      <c r="H214" s="87"/>
      <c r="I214" s="87"/>
      <c r="J214" s="87"/>
      <c r="K214" s="87"/>
      <c r="L214" s="87"/>
      <c r="M214" s="87"/>
      <c r="N214" s="87"/>
      <c r="O214" s="87"/>
      <c r="P214" s="87"/>
      <c r="Q214" s="87"/>
    </row>
    <row r="215">
      <c r="A215" s="86"/>
      <c r="B215" s="87"/>
      <c r="C215" s="87"/>
      <c r="D215" s="87"/>
      <c r="E215" s="87"/>
      <c r="F215" s="87"/>
      <c r="G215" s="88"/>
      <c r="H215" s="87"/>
      <c r="I215" s="87"/>
      <c r="J215" s="87"/>
      <c r="K215" s="87"/>
      <c r="L215" s="87"/>
      <c r="M215" s="87"/>
      <c r="N215" s="87"/>
      <c r="O215" s="87"/>
      <c r="P215" s="87"/>
      <c r="Q215" s="87"/>
    </row>
    <row r="216">
      <c r="A216" s="86"/>
      <c r="B216" s="87"/>
      <c r="C216" s="87"/>
      <c r="D216" s="87"/>
      <c r="E216" s="87"/>
      <c r="F216" s="87"/>
      <c r="G216" s="88"/>
      <c r="H216" s="87"/>
      <c r="I216" s="87"/>
      <c r="J216" s="87"/>
      <c r="K216" s="87"/>
      <c r="L216" s="87"/>
      <c r="M216" s="87"/>
      <c r="N216" s="87"/>
      <c r="O216" s="87"/>
      <c r="P216" s="87"/>
      <c r="Q216" s="87"/>
    </row>
    <row r="217">
      <c r="A217" s="86"/>
      <c r="B217" s="87"/>
      <c r="C217" s="87"/>
      <c r="D217" s="87"/>
      <c r="E217" s="87"/>
      <c r="F217" s="87"/>
      <c r="G217" s="88"/>
      <c r="H217" s="87"/>
      <c r="I217" s="87"/>
      <c r="J217" s="87"/>
      <c r="K217" s="87"/>
      <c r="L217" s="87"/>
      <c r="M217" s="87"/>
      <c r="N217" s="87"/>
      <c r="O217" s="87"/>
      <c r="P217" s="87"/>
      <c r="Q217" s="87"/>
    </row>
    <row r="218">
      <c r="A218" s="86"/>
      <c r="B218" s="87"/>
      <c r="C218" s="87"/>
      <c r="D218" s="87"/>
      <c r="E218" s="87"/>
      <c r="F218" s="87"/>
      <c r="G218" s="88"/>
      <c r="H218" s="87"/>
      <c r="I218" s="87"/>
      <c r="J218" s="87"/>
      <c r="K218" s="87"/>
      <c r="L218" s="87"/>
      <c r="M218" s="87"/>
      <c r="N218" s="87"/>
      <c r="O218" s="87"/>
      <c r="P218" s="87"/>
      <c r="Q218" s="87"/>
    </row>
    <row r="219">
      <c r="A219" s="86"/>
      <c r="B219" s="87"/>
      <c r="C219" s="87"/>
      <c r="D219" s="87"/>
      <c r="E219" s="87"/>
      <c r="F219" s="87"/>
      <c r="G219" s="88"/>
      <c r="H219" s="87"/>
      <c r="I219" s="87"/>
      <c r="J219" s="87"/>
      <c r="K219" s="87"/>
      <c r="L219" s="87"/>
      <c r="M219" s="87"/>
      <c r="N219" s="87"/>
      <c r="O219" s="87"/>
      <c r="P219" s="87"/>
      <c r="Q219" s="87"/>
    </row>
    <row r="220">
      <c r="A220" s="86"/>
      <c r="B220" s="87"/>
      <c r="C220" s="87"/>
      <c r="D220" s="87"/>
      <c r="E220" s="87"/>
      <c r="F220" s="87"/>
      <c r="G220" s="88"/>
      <c r="H220" s="87"/>
      <c r="I220" s="87"/>
      <c r="J220" s="87"/>
      <c r="K220" s="87"/>
      <c r="L220" s="87"/>
      <c r="M220" s="87"/>
      <c r="N220" s="87"/>
      <c r="O220" s="87"/>
      <c r="P220" s="87"/>
      <c r="Q220" s="87"/>
    </row>
    <row r="221">
      <c r="A221" s="86"/>
      <c r="B221" s="87"/>
      <c r="C221" s="87"/>
      <c r="D221" s="87"/>
      <c r="E221" s="87"/>
      <c r="F221" s="87"/>
      <c r="G221" s="88"/>
      <c r="H221" s="87"/>
      <c r="I221" s="87"/>
      <c r="J221" s="87"/>
      <c r="K221" s="87"/>
      <c r="L221" s="87"/>
      <c r="M221" s="87"/>
      <c r="N221" s="87"/>
      <c r="O221" s="87"/>
      <c r="P221" s="87"/>
      <c r="Q221" s="87"/>
    </row>
    <row r="222">
      <c r="A222" s="86"/>
      <c r="B222" s="87"/>
      <c r="C222" s="87"/>
      <c r="D222" s="87"/>
      <c r="E222" s="87"/>
      <c r="F222" s="87"/>
      <c r="G222" s="88"/>
      <c r="H222" s="87"/>
      <c r="I222" s="87"/>
      <c r="J222" s="87"/>
      <c r="K222" s="87"/>
      <c r="L222" s="87"/>
      <c r="M222" s="87"/>
      <c r="N222" s="87"/>
      <c r="O222" s="87"/>
      <c r="P222" s="87"/>
      <c r="Q222" s="87"/>
    </row>
    <row r="223">
      <c r="A223" s="86"/>
      <c r="B223" s="87"/>
      <c r="C223" s="87"/>
      <c r="D223" s="87"/>
      <c r="E223" s="87"/>
      <c r="F223" s="87"/>
      <c r="G223" s="88"/>
      <c r="H223" s="87"/>
      <c r="I223" s="87"/>
      <c r="J223" s="87"/>
      <c r="K223" s="87"/>
      <c r="L223" s="87"/>
      <c r="M223" s="87"/>
      <c r="N223" s="87"/>
      <c r="O223" s="87"/>
      <c r="P223" s="87"/>
      <c r="Q223" s="87"/>
    </row>
    <row r="224">
      <c r="A224" s="86"/>
      <c r="B224" s="87"/>
      <c r="C224" s="87"/>
      <c r="D224" s="87"/>
      <c r="E224" s="87"/>
      <c r="F224" s="87"/>
      <c r="G224" s="88"/>
      <c r="H224" s="87"/>
      <c r="I224" s="87"/>
      <c r="J224" s="87"/>
      <c r="K224" s="87"/>
      <c r="L224" s="87"/>
      <c r="M224" s="87"/>
      <c r="N224" s="87"/>
      <c r="O224" s="87"/>
      <c r="P224" s="87"/>
      <c r="Q224" s="87"/>
    </row>
    <row r="225">
      <c r="A225" s="86"/>
      <c r="B225" s="87"/>
      <c r="C225" s="87"/>
      <c r="D225" s="87"/>
      <c r="E225" s="87"/>
      <c r="F225" s="87"/>
      <c r="G225" s="88"/>
      <c r="H225" s="87"/>
      <c r="I225" s="87"/>
      <c r="J225" s="87"/>
      <c r="K225" s="87"/>
      <c r="L225" s="87"/>
      <c r="M225" s="87"/>
      <c r="N225" s="87"/>
      <c r="O225" s="87"/>
      <c r="P225" s="87"/>
      <c r="Q225" s="87"/>
    </row>
    <row r="226">
      <c r="A226" s="86"/>
      <c r="B226" s="87"/>
      <c r="C226" s="87"/>
      <c r="D226" s="87"/>
      <c r="E226" s="87"/>
      <c r="F226" s="87"/>
      <c r="G226" s="88"/>
      <c r="H226" s="87"/>
      <c r="I226" s="87"/>
      <c r="J226" s="87"/>
      <c r="K226" s="87"/>
      <c r="L226" s="87"/>
      <c r="M226" s="87"/>
      <c r="N226" s="87"/>
      <c r="O226" s="87"/>
      <c r="P226" s="87"/>
      <c r="Q226" s="87"/>
    </row>
    <row r="227">
      <c r="A227" s="86"/>
      <c r="B227" s="87"/>
      <c r="C227" s="87"/>
      <c r="D227" s="87"/>
      <c r="E227" s="87"/>
      <c r="F227" s="87"/>
      <c r="G227" s="88"/>
      <c r="H227" s="87"/>
      <c r="I227" s="87"/>
      <c r="J227" s="87"/>
      <c r="K227" s="87"/>
      <c r="L227" s="87"/>
      <c r="M227" s="87"/>
      <c r="N227" s="87"/>
      <c r="O227" s="87"/>
      <c r="P227" s="87"/>
      <c r="Q227" s="87"/>
    </row>
    <row r="228">
      <c r="A228" s="86"/>
      <c r="B228" s="87"/>
      <c r="C228" s="87"/>
      <c r="D228" s="87"/>
      <c r="E228" s="87"/>
      <c r="F228" s="87"/>
      <c r="G228" s="88"/>
      <c r="H228" s="87"/>
      <c r="I228" s="87"/>
      <c r="J228" s="87"/>
      <c r="K228" s="87"/>
      <c r="L228" s="87"/>
      <c r="M228" s="87"/>
      <c r="N228" s="87"/>
      <c r="O228" s="87"/>
      <c r="P228" s="87"/>
      <c r="Q228" s="87"/>
    </row>
    <row r="229">
      <c r="A229" s="86"/>
      <c r="B229" s="87"/>
      <c r="C229" s="87"/>
      <c r="D229" s="87"/>
      <c r="E229" s="87"/>
      <c r="F229" s="87"/>
      <c r="G229" s="88"/>
      <c r="H229" s="87"/>
      <c r="I229" s="87"/>
      <c r="J229" s="87"/>
      <c r="K229" s="87"/>
      <c r="L229" s="87"/>
      <c r="M229" s="87"/>
      <c r="N229" s="87"/>
      <c r="O229" s="87"/>
      <c r="P229" s="87"/>
      <c r="Q229" s="87"/>
    </row>
    <row r="230">
      <c r="A230" s="86"/>
      <c r="B230" s="87"/>
      <c r="C230" s="87"/>
      <c r="D230" s="87"/>
      <c r="E230" s="87"/>
      <c r="F230" s="87"/>
      <c r="G230" s="88"/>
      <c r="H230" s="87"/>
      <c r="I230" s="87"/>
      <c r="J230" s="87"/>
      <c r="K230" s="87"/>
      <c r="L230" s="87"/>
      <c r="M230" s="87"/>
      <c r="N230" s="87"/>
      <c r="O230" s="87"/>
      <c r="P230" s="87"/>
      <c r="Q230" s="87"/>
    </row>
    <row r="231">
      <c r="A231" s="86"/>
      <c r="B231" s="87"/>
      <c r="C231" s="87"/>
      <c r="D231" s="87"/>
      <c r="E231" s="87"/>
      <c r="F231" s="87"/>
      <c r="G231" s="88"/>
      <c r="H231" s="87"/>
      <c r="I231" s="87"/>
      <c r="J231" s="87"/>
      <c r="K231" s="87"/>
      <c r="L231" s="87"/>
      <c r="M231" s="87"/>
      <c r="N231" s="87"/>
      <c r="O231" s="87"/>
      <c r="P231" s="87"/>
      <c r="Q231" s="87"/>
    </row>
    <row r="232">
      <c r="A232" s="86"/>
      <c r="B232" s="87"/>
      <c r="C232" s="87"/>
      <c r="D232" s="87"/>
      <c r="E232" s="87"/>
      <c r="F232" s="87"/>
      <c r="G232" s="88"/>
      <c r="H232" s="87"/>
      <c r="I232" s="87"/>
      <c r="J232" s="87"/>
      <c r="K232" s="87"/>
      <c r="L232" s="87"/>
      <c r="M232" s="87"/>
      <c r="N232" s="87"/>
      <c r="O232" s="87"/>
      <c r="P232" s="87"/>
      <c r="Q232" s="87"/>
    </row>
    <row r="233">
      <c r="A233" s="86"/>
      <c r="B233" s="87"/>
      <c r="C233" s="87"/>
      <c r="D233" s="87"/>
      <c r="E233" s="87"/>
      <c r="F233" s="87"/>
      <c r="G233" s="88"/>
      <c r="H233" s="87"/>
      <c r="I233" s="87"/>
      <c r="J233" s="87"/>
      <c r="K233" s="87"/>
      <c r="L233" s="87"/>
      <c r="M233" s="87"/>
      <c r="N233" s="87"/>
      <c r="O233" s="87"/>
      <c r="P233" s="87"/>
      <c r="Q233" s="87"/>
    </row>
    <row r="234">
      <c r="A234" s="86"/>
      <c r="B234" s="87"/>
      <c r="C234" s="87"/>
      <c r="D234" s="87"/>
      <c r="E234" s="87"/>
      <c r="F234" s="87"/>
      <c r="G234" s="88"/>
      <c r="H234" s="87"/>
      <c r="I234" s="87"/>
      <c r="J234" s="87"/>
      <c r="K234" s="87"/>
      <c r="L234" s="87"/>
      <c r="M234" s="87"/>
      <c r="N234" s="87"/>
      <c r="O234" s="87"/>
      <c r="P234" s="87"/>
      <c r="Q234" s="87"/>
    </row>
    <row r="235">
      <c r="A235" s="86"/>
      <c r="B235" s="87"/>
      <c r="C235" s="87"/>
      <c r="D235" s="87"/>
      <c r="E235" s="87"/>
      <c r="F235" s="87"/>
      <c r="G235" s="88"/>
      <c r="H235" s="87"/>
      <c r="I235" s="87"/>
      <c r="J235" s="87"/>
      <c r="K235" s="87"/>
      <c r="L235" s="87"/>
      <c r="M235" s="87"/>
      <c r="N235" s="87"/>
      <c r="O235" s="87"/>
      <c r="P235" s="87"/>
      <c r="Q235" s="87"/>
    </row>
    <row r="236">
      <c r="A236" s="86"/>
      <c r="B236" s="87"/>
      <c r="C236" s="87"/>
      <c r="D236" s="87"/>
      <c r="E236" s="87"/>
      <c r="F236" s="87"/>
      <c r="G236" s="88"/>
      <c r="H236" s="87"/>
      <c r="I236" s="87"/>
      <c r="J236" s="87"/>
      <c r="K236" s="87"/>
      <c r="L236" s="87"/>
      <c r="M236" s="87"/>
      <c r="N236" s="87"/>
      <c r="O236" s="87"/>
      <c r="P236" s="87"/>
      <c r="Q236" s="87"/>
    </row>
    <row r="237">
      <c r="A237" s="86"/>
      <c r="B237" s="87"/>
      <c r="C237" s="87"/>
      <c r="D237" s="87"/>
      <c r="E237" s="87"/>
      <c r="F237" s="87"/>
      <c r="G237" s="88"/>
      <c r="H237" s="87"/>
      <c r="I237" s="87"/>
      <c r="J237" s="87"/>
      <c r="K237" s="87"/>
      <c r="L237" s="87"/>
      <c r="M237" s="87"/>
      <c r="N237" s="87"/>
      <c r="O237" s="87"/>
      <c r="P237" s="87"/>
      <c r="Q237" s="87"/>
    </row>
    <row r="238">
      <c r="A238" s="86"/>
      <c r="B238" s="87"/>
      <c r="C238" s="87"/>
      <c r="D238" s="87"/>
      <c r="E238" s="87"/>
      <c r="F238" s="87"/>
      <c r="G238" s="88"/>
      <c r="H238" s="87"/>
      <c r="I238" s="87"/>
      <c r="J238" s="87"/>
      <c r="K238" s="87"/>
      <c r="L238" s="87"/>
      <c r="M238" s="87"/>
      <c r="N238" s="87"/>
      <c r="O238" s="87"/>
      <c r="P238" s="87"/>
      <c r="Q238" s="87"/>
    </row>
    <row r="239">
      <c r="A239" s="86"/>
      <c r="B239" s="87"/>
      <c r="C239" s="87"/>
      <c r="D239" s="87"/>
      <c r="E239" s="87"/>
      <c r="F239" s="87"/>
      <c r="G239" s="88"/>
      <c r="H239" s="87"/>
      <c r="I239" s="87"/>
      <c r="J239" s="87"/>
      <c r="K239" s="87"/>
      <c r="L239" s="87"/>
      <c r="M239" s="87"/>
      <c r="N239" s="87"/>
      <c r="O239" s="87"/>
      <c r="P239" s="87"/>
      <c r="Q239" s="87"/>
    </row>
    <row r="240">
      <c r="A240" s="86"/>
      <c r="B240" s="87"/>
      <c r="C240" s="87"/>
      <c r="D240" s="87"/>
      <c r="E240" s="87"/>
      <c r="F240" s="87"/>
      <c r="G240" s="88"/>
      <c r="H240" s="87"/>
      <c r="I240" s="87"/>
      <c r="J240" s="87"/>
      <c r="K240" s="87"/>
      <c r="L240" s="87"/>
      <c r="M240" s="87"/>
      <c r="N240" s="87"/>
      <c r="O240" s="87"/>
      <c r="P240" s="87"/>
      <c r="Q240" s="87"/>
    </row>
    <row r="241">
      <c r="A241" s="86"/>
      <c r="B241" s="87"/>
      <c r="C241" s="87"/>
      <c r="D241" s="87"/>
      <c r="E241" s="87"/>
      <c r="F241" s="87"/>
      <c r="G241" s="88"/>
      <c r="H241" s="87"/>
      <c r="I241" s="87"/>
      <c r="J241" s="87"/>
      <c r="K241" s="87"/>
      <c r="L241" s="87"/>
      <c r="M241" s="87"/>
      <c r="N241" s="87"/>
      <c r="O241" s="87"/>
      <c r="P241" s="87"/>
      <c r="Q241" s="87"/>
    </row>
    <row r="242">
      <c r="A242" s="86"/>
      <c r="B242" s="87"/>
      <c r="C242" s="87"/>
      <c r="D242" s="87"/>
      <c r="E242" s="87"/>
      <c r="F242" s="87"/>
      <c r="G242" s="88"/>
      <c r="H242" s="87"/>
      <c r="I242" s="87"/>
      <c r="J242" s="87"/>
      <c r="K242" s="87"/>
      <c r="L242" s="87"/>
      <c r="M242" s="87"/>
      <c r="N242" s="87"/>
      <c r="O242" s="87"/>
      <c r="P242" s="87"/>
      <c r="Q242" s="87"/>
    </row>
    <row r="243">
      <c r="A243" s="86"/>
      <c r="B243" s="87"/>
      <c r="C243" s="87"/>
      <c r="D243" s="87"/>
      <c r="E243" s="87"/>
      <c r="F243" s="87"/>
      <c r="G243" s="88"/>
      <c r="H243" s="87"/>
      <c r="I243" s="87"/>
      <c r="J243" s="87"/>
      <c r="K243" s="87"/>
      <c r="L243" s="87"/>
      <c r="M243" s="87"/>
      <c r="N243" s="87"/>
      <c r="O243" s="87"/>
      <c r="P243" s="87"/>
      <c r="Q243" s="87"/>
    </row>
    <row r="244">
      <c r="A244" s="86"/>
      <c r="B244" s="87"/>
      <c r="C244" s="87"/>
      <c r="D244" s="87"/>
      <c r="E244" s="87"/>
      <c r="F244" s="87"/>
      <c r="G244" s="88"/>
      <c r="H244" s="87"/>
      <c r="I244" s="87"/>
      <c r="J244" s="87"/>
      <c r="K244" s="87"/>
      <c r="L244" s="87"/>
      <c r="M244" s="87"/>
      <c r="N244" s="87"/>
      <c r="O244" s="87"/>
      <c r="P244" s="87"/>
      <c r="Q244" s="87"/>
    </row>
    <row r="245">
      <c r="A245" s="86"/>
      <c r="B245" s="87"/>
      <c r="C245" s="87"/>
      <c r="D245" s="87"/>
      <c r="E245" s="87"/>
      <c r="F245" s="87"/>
      <c r="G245" s="88"/>
      <c r="H245" s="87"/>
      <c r="I245" s="87"/>
      <c r="J245" s="87"/>
      <c r="K245" s="87"/>
      <c r="L245" s="87"/>
      <c r="M245" s="87"/>
      <c r="N245" s="87"/>
      <c r="O245" s="87"/>
      <c r="P245" s="87"/>
      <c r="Q245" s="87"/>
    </row>
    <row r="246">
      <c r="A246" s="86"/>
      <c r="B246" s="87"/>
      <c r="C246" s="87"/>
      <c r="D246" s="87"/>
      <c r="E246" s="87"/>
      <c r="F246" s="87"/>
      <c r="G246" s="88"/>
      <c r="H246" s="87"/>
      <c r="I246" s="87"/>
      <c r="J246" s="87"/>
      <c r="K246" s="87"/>
      <c r="L246" s="87"/>
      <c r="M246" s="87"/>
      <c r="N246" s="87"/>
      <c r="O246" s="87"/>
      <c r="P246" s="87"/>
      <c r="Q246" s="87"/>
    </row>
    <row r="247">
      <c r="A247" s="86"/>
      <c r="B247" s="87"/>
      <c r="C247" s="87"/>
      <c r="D247" s="87"/>
      <c r="E247" s="87"/>
      <c r="F247" s="87"/>
      <c r="G247" s="88"/>
      <c r="H247" s="87"/>
      <c r="I247" s="87"/>
      <c r="J247" s="87"/>
      <c r="K247" s="87"/>
      <c r="L247" s="87"/>
      <c r="M247" s="87"/>
      <c r="N247" s="87"/>
      <c r="O247" s="87"/>
      <c r="P247" s="87"/>
      <c r="Q247" s="87"/>
    </row>
    <row r="248">
      <c r="A248" s="86"/>
      <c r="B248" s="87"/>
      <c r="C248" s="87"/>
      <c r="D248" s="87"/>
      <c r="E248" s="87"/>
      <c r="F248" s="87"/>
      <c r="G248" s="88"/>
      <c r="H248" s="87"/>
      <c r="I248" s="87"/>
      <c r="J248" s="87"/>
      <c r="K248" s="87"/>
      <c r="L248" s="87"/>
      <c r="M248" s="87"/>
      <c r="N248" s="87"/>
      <c r="O248" s="87"/>
      <c r="P248" s="87"/>
      <c r="Q248" s="87"/>
    </row>
    <row r="249">
      <c r="A249" s="86"/>
      <c r="B249" s="87"/>
      <c r="C249" s="87"/>
      <c r="D249" s="87"/>
      <c r="E249" s="87"/>
      <c r="F249" s="87"/>
      <c r="G249" s="88"/>
      <c r="H249" s="87"/>
      <c r="I249" s="87"/>
      <c r="J249" s="87"/>
      <c r="K249" s="87"/>
      <c r="L249" s="87"/>
      <c r="M249" s="87"/>
      <c r="N249" s="87"/>
      <c r="O249" s="87"/>
      <c r="P249" s="87"/>
      <c r="Q249" s="87"/>
    </row>
    <row r="250">
      <c r="A250" s="86"/>
      <c r="B250" s="87"/>
      <c r="C250" s="87"/>
      <c r="D250" s="87"/>
      <c r="E250" s="87"/>
      <c r="F250" s="87"/>
      <c r="G250" s="88"/>
      <c r="H250" s="87"/>
      <c r="I250" s="87"/>
      <c r="J250" s="87"/>
      <c r="K250" s="87"/>
      <c r="L250" s="87"/>
      <c r="M250" s="87"/>
      <c r="N250" s="87"/>
      <c r="O250" s="87"/>
      <c r="P250" s="87"/>
      <c r="Q250" s="87"/>
    </row>
    <row r="251">
      <c r="A251" s="86"/>
      <c r="B251" s="87"/>
      <c r="C251" s="87"/>
      <c r="D251" s="87"/>
      <c r="E251" s="87"/>
      <c r="F251" s="87"/>
      <c r="G251" s="88"/>
      <c r="H251" s="87"/>
      <c r="I251" s="87"/>
      <c r="J251" s="87"/>
      <c r="K251" s="87"/>
      <c r="L251" s="87"/>
      <c r="M251" s="87"/>
      <c r="N251" s="87"/>
      <c r="O251" s="87"/>
      <c r="P251" s="87"/>
      <c r="Q251" s="87"/>
    </row>
    <row r="252">
      <c r="A252" s="86"/>
      <c r="B252" s="87"/>
      <c r="C252" s="87"/>
      <c r="D252" s="87"/>
      <c r="E252" s="87"/>
      <c r="F252" s="87"/>
      <c r="G252" s="88"/>
      <c r="H252" s="87"/>
      <c r="I252" s="87"/>
      <c r="J252" s="87"/>
      <c r="K252" s="87"/>
      <c r="L252" s="87"/>
      <c r="M252" s="87"/>
      <c r="N252" s="87"/>
      <c r="O252" s="87"/>
      <c r="P252" s="87"/>
      <c r="Q252" s="87"/>
    </row>
    <row r="253">
      <c r="A253" s="86"/>
      <c r="B253" s="87"/>
      <c r="C253" s="87"/>
      <c r="D253" s="87"/>
      <c r="E253" s="87"/>
      <c r="F253" s="87"/>
      <c r="G253" s="88"/>
      <c r="H253" s="87"/>
      <c r="I253" s="87"/>
      <c r="J253" s="87"/>
      <c r="K253" s="87"/>
      <c r="L253" s="87"/>
      <c r="M253" s="87"/>
      <c r="N253" s="87"/>
      <c r="O253" s="87"/>
      <c r="P253" s="87"/>
      <c r="Q253" s="87"/>
    </row>
    <row r="254">
      <c r="A254" s="86"/>
      <c r="B254" s="87"/>
      <c r="C254" s="87"/>
      <c r="D254" s="87"/>
      <c r="E254" s="87"/>
      <c r="F254" s="87"/>
      <c r="G254" s="88"/>
      <c r="H254" s="87"/>
      <c r="I254" s="87"/>
      <c r="J254" s="87"/>
      <c r="K254" s="87"/>
      <c r="L254" s="87"/>
      <c r="M254" s="87"/>
      <c r="N254" s="87"/>
      <c r="O254" s="87"/>
      <c r="P254" s="87"/>
      <c r="Q254" s="87"/>
    </row>
    <row r="255">
      <c r="A255" s="86"/>
      <c r="B255" s="87"/>
      <c r="C255" s="87"/>
      <c r="D255" s="87"/>
      <c r="E255" s="87"/>
      <c r="F255" s="87"/>
      <c r="G255" s="88"/>
      <c r="H255" s="87"/>
      <c r="I255" s="87"/>
      <c r="J255" s="87"/>
      <c r="K255" s="87"/>
      <c r="L255" s="87"/>
      <c r="M255" s="87"/>
      <c r="N255" s="87"/>
      <c r="O255" s="87"/>
      <c r="P255" s="87"/>
      <c r="Q255" s="87"/>
    </row>
    <row r="256">
      <c r="A256" s="86"/>
      <c r="B256" s="87"/>
      <c r="C256" s="87"/>
      <c r="D256" s="87"/>
      <c r="E256" s="87"/>
      <c r="F256" s="87"/>
      <c r="G256" s="88"/>
      <c r="H256" s="87"/>
      <c r="I256" s="87"/>
      <c r="J256" s="87"/>
      <c r="K256" s="87"/>
      <c r="L256" s="87"/>
      <c r="M256" s="87"/>
      <c r="N256" s="87"/>
      <c r="O256" s="87"/>
      <c r="P256" s="87"/>
      <c r="Q256" s="87"/>
    </row>
    <row r="257">
      <c r="A257" s="86"/>
      <c r="B257" s="87"/>
      <c r="C257" s="87"/>
      <c r="D257" s="87"/>
      <c r="E257" s="87"/>
      <c r="F257" s="87"/>
      <c r="G257" s="88"/>
      <c r="H257" s="87"/>
      <c r="I257" s="87"/>
      <c r="J257" s="87"/>
      <c r="K257" s="87"/>
      <c r="L257" s="87"/>
      <c r="M257" s="87"/>
      <c r="N257" s="87"/>
      <c r="O257" s="87"/>
      <c r="P257" s="87"/>
      <c r="Q257" s="87"/>
    </row>
    <row r="258">
      <c r="A258" s="86"/>
      <c r="B258" s="87"/>
      <c r="C258" s="87"/>
      <c r="D258" s="87"/>
      <c r="E258" s="87"/>
      <c r="F258" s="87"/>
      <c r="G258" s="88"/>
      <c r="H258" s="87"/>
      <c r="I258" s="87"/>
      <c r="J258" s="87"/>
      <c r="K258" s="87"/>
      <c r="L258" s="87"/>
      <c r="M258" s="87"/>
      <c r="N258" s="87"/>
      <c r="O258" s="87"/>
      <c r="P258" s="87"/>
      <c r="Q258" s="87"/>
    </row>
    <row r="259">
      <c r="A259" s="86"/>
      <c r="B259" s="87"/>
      <c r="C259" s="87"/>
      <c r="D259" s="87"/>
      <c r="E259" s="87"/>
      <c r="F259" s="87"/>
      <c r="G259" s="88"/>
      <c r="H259" s="87"/>
      <c r="I259" s="87"/>
      <c r="J259" s="87"/>
      <c r="K259" s="87"/>
      <c r="L259" s="87"/>
      <c r="M259" s="87"/>
      <c r="N259" s="87"/>
      <c r="O259" s="87"/>
      <c r="P259" s="87"/>
      <c r="Q259" s="87"/>
    </row>
    <row r="260">
      <c r="A260" s="86"/>
      <c r="B260" s="87"/>
      <c r="C260" s="87"/>
      <c r="D260" s="87"/>
      <c r="E260" s="87"/>
      <c r="F260" s="87"/>
      <c r="G260" s="88"/>
      <c r="H260" s="87"/>
      <c r="I260" s="87"/>
      <c r="J260" s="87"/>
      <c r="K260" s="87"/>
      <c r="L260" s="87"/>
      <c r="M260" s="87"/>
      <c r="N260" s="87"/>
      <c r="O260" s="87"/>
      <c r="P260" s="87"/>
      <c r="Q260" s="87"/>
    </row>
    <row r="261">
      <c r="A261" s="86"/>
      <c r="B261" s="87"/>
      <c r="C261" s="87"/>
      <c r="D261" s="87"/>
      <c r="E261" s="87"/>
      <c r="F261" s="87"/>
      <c r="G261" s="88"/>
      <c r="H261" s="87"/>
      <c r="I261" s="87"/>
      <c r="J261" s="87"/>
      <c r="K261" s="87"/>
      <c r="L261" s="87"/>
      <c r="M261" s="87"/>
      <c r="N261" s="87"/>
      <c r="O261" s="87"/>
      <c r="P261" s="87"/>
      <c r="Q261" s="87"/>
    </row>
    <row r="262">
      <c r="A262" s="86"/>
      <c r="B262" s="87"/>
      <c r="C262" s="87"/>
      <c r="D262" s="87"/>
      <c r="E262" s="87"/>
      <c r="F262" s="87"/>
      <c r="G262" s="88"/>
      <c r="H262" s="87"/>
      <c r="I262" s="87"/>
      <c r="J262" s="87"/>
      <c r="K262" s="87"/>
      <c r="L262" s="87"/>
      <c r="M262" s="87"/>
      <c r="N262" s="87"/>
      <c r="O262" s="87"/>
      <c r="P262" s="87"/>
      <c r="Q262" s="87"/>
    </row>
    <row r="263">
      <c r="A263" s="86"/>
      <c r="B263" s="87"/>
      <c r="C263" s="87"/>
      <c r="D263" s="87"/>
      <c r="E263" s="87"/>
      <c r="F263" s="87"/>
      <c r="G263" s="88"/>
      <c r="H263" s="87"/>
      <c r="I263" s="87"/>
      <c r="J263" s="87"/>
      <c r="K263" s="87"/>
      <c r="L263" s="87"/>
      <c r="M263" s="87"/>
      <c r="N263" s="87"/>
      <c r="O263" s="87"/>
      <c r="P263" s="87"/>
      <c r="Q263" s="87"/>
    </row>
    <row r="264">
      <c r="A264" s="86"/>
      <c r="B264" s="87"/>
      <c r="C264" s="87"/>
      <c r="D264" s="87"/>
      <c r="E264" s="87"/>
      <c r="F264" s="87"/>
      <c r="G264" s="88"/>
      <c r="H264" s="87"/>
      <c r="I264" s="87"/>
      <c r="J264" s="87"/>
      <c r="K264" s="87"/>
      <c r="L264" s="87"/>
      <c r="M264" s="87"/>
      <c r="N264" s="87"/>
      <c r="O264" s="87"/>
      <c r="P264" s="87"/>
      <c r="Q264" s="87"/>
    </row>
    <row r="265">
      <c r="A265" s="86"/>
      <c r="B265" s="87"/>
      <c r="C265" s="87"/>
      <c r="D265" s="87"/>
      <c r="E265" s="87"/>
      <c r="F265" s="87"/>
      <c r="G265" s="88"/>
      <c r="H265" s="87"/>
      <c r="I265" s="87"/>
      <c r="J265" s="87"/>
      <c r="K265" s="87"/>
      <c r="L265" s="87"/>
      <c r="M265" s="87"/>
      <c r="N265" s="87"/>
      <c r="O265" s="87"/>
      <c r="P265" s="87"/>
      <c r="Q265" s="87"/>
    </row>
    <row r="266">
      <c r="A266" s="86"/>
      <c r="B266" s="87"/>
      <c r="C266" s="87"/>
      <c r="D266" s="87"/>
      <c r="E266" s="87"/>
      <c r="F266" s="87"/>
      <c r="G266" s="88"/>
      <c r="H266" s="87"/>
      <c r="I266" s="87"/>
      <c r="J266" s="87"/>
      <c r="K266" s="87"/>
      <c r="L266" s="87"/>
      <c r="M266" s="87"/>
      <c r="N266" s="87"/>
      <c r="O266" s="87"/>
      <c r="P266" s="87"/>
      <c r="Q266" s="87"/>
    </row>
    <row r="267">
      <c r="A267" s="86"/>
      <c r="B267" s="87"/>
      <c r="C267" s="87"/>
      <c r="D267" s="87"/>
      <c r="E267" s="87"/>
      <c r="F267" s="87"/>
      <c r="G267" s="88"/>
      <c r="H267" s="87"/>
      <c r="I267" s="87"/>
      <c r="J267" s="87"/>
      <c r="K267" s="87"/>
      <c r="L267" s="87"/>
      <c r="M267" s="87"/>
      <c r="N267" s="87"/>
      <c r="O267" s="87"/>
      <c r="P267" s="87"/>
      <c r="Q267" s="87"/>
    </row>
    <row r="268">
      <c r="A268" s="86"/>
      <c r="B268" s="87"/>
      <c r="C268" s="87"/>
      <c r="D268" s="87"/>
      <c r="E268" s="87"/>
      <c r="F268" s="87"/>
      <c r="G268" s="88"/>
      <c r="H268" s="87"/>
      <c r="I268" s="87"/>
      <c r="J268" s="87"/>
      <c r="K268" s="87"/>
      <c r="L268" s="87"/>
      <c r="M268" s="87"/>
      <c r="N268" s="87"/>
      <c r="O268" s="87"/>
      <c r="P268" s="87"/>
      <c r="Q268" s="87"/>
    </row>
    <row r="269">
      <c r="A269" s="86"/>
      <c r="B269" s="87"/>
      <c r="C269" s="87"/>
      <c r="D269" s="87"/>
      <c r="E269" s="87"/>
      <c r="F269" s="87"/>
      <c r="G269" s="88"/>
      <c r="H269" s="87"/>
      <c r="I269" s="87"/>
      <c r="J269" s="87"/>
      <c r="K269" s="87"/>
      <c r="L269" s="87"/>
      <c r="M269" s="87"/>
      <c r="N269" s="87"/>
      <c r="O269" s="87"/>
      <c r="P269" s="87"/>
      <c r="Q269" s="87"/>
    </row>
    <row r="270">
      <c r="A270" s="86"/>
      <c r="B270" s="87"/>
      <c r="C270" s="87"/>
      <c r="D270" s="87"/>
      <c r="E270" s="87"/>
      <c r="F270" s="87"/>
      <c r="G270" s="88"/>
      <c r="H270" s="87"/>
      <c r="I270" s="87"/>
      <c r="J270" s="87"/>
      <c r="K270" s="87"/>
      <c r="L270" s="87"/>
      <c r="M270" s="87"/>
      <c r="N270" s="87"/>
      <c r="O270" s="87"/>
      <c r="P270" s="87"/>
      <c r="Q270" s="87"/>
    </row>
    <row r="271">
      <c r="A271" s="86"/>
      <c r="B271" s="87"/>
      <c r="C271" s="87"/>
      <c r="D271" s="87"/>
      <c r="E271" s="87"/>
      <c r="F271" s="87"/>
      <c r="G271" s="88"/>
      <c r="H271" s="87"/>
      <c r="I271" s="87"/>
      <c r="J271" s="87"/>
      <c r="K271" s="87"/>
      <c r="L271" s="87"/>
      <c r="M271" s="87"/>
      <c r="N271" s="87"/>
      <c r="O271" s="87"/>
      <c r="P271" s="87"/>
      <c r="Q271" s="87"/>
    </row>
    <row r="272">
      <c r="A272" s="86"/>
      <c r="B272" s="87"/>
      <c r="C272" s="87"/>
      <c r="D272" s="87"/>
      <c r="E272" s="87"/>
      <c r="F272" s="87"/>
      <c r="G272" s="88"/>
      <c r="H272" s="87"/>
      <c r="I272" s="87"/>
      <c r="J272" s="87"/>
      <c r="K272" s="87"/>
      <c r="L272" s="87"/>
      <c r="M272" s="87"/>
      <c r="N272" s="87"/>
      <c r="O272" s="87"/>
      <c r="P272" s="87"/>
      <c r="Q272" s="87"/>
    </row>
    <row r="273">
      <c r="A273" s="86"/>
      <c r="B273" s="87"/>
      <c r="C273" s="87"/>
      <c r="D273" s="87"/>
      <c r="E273" s="87"/>
      <c r="F273" s="87"/>
      <c r="G273" s="88"/>
      <c r="H273" s="87"/>
      <c r="I273" s="87"/>
      <c r="J273" s="87"/>
      <c r="K273" s="87"/>
      <c r="L273" s="87"/>
      <c r="M273" s="87"/>
      <c r="N273" s="87"/>
      <c r="O273" s="87"/>
      <c r="P273" s="87"/>
      <c r="Q273" s="87"/>
    </row>
    <row r="274">
      <c r="A274" s="86"/>
      <c r="B274" s="87"/>
      <c r="C274" s="87"/>
      <c r="D274" s="87"/>
      <c r="E274" s="87"/>
      <c r="F274" s="87"/>
      <c r="G274" s="88"/>
      <c r="H274" s="87"/>
      <c r="I274" s="87"/>
      <c r="J274" s="87"/>
      <c r="K274" s="87"/>
      <c r="L274" s="87"/>
      <c r="M274" s="87"/>
      <c r="N274" s="87"/>
      <c r="O274" s="87"/>
      <c r="P274" s="87"/>
      <c r="Q274" s="87"/>
    </row>
    <row r="275">
      <c r="A275" s="86"/>
      <c r="B275" s="87"/>
      <c r="C275" s="87"/>
      <c r="D275" s="87"/>
      <c r="E275" s="87"/>
      <c r="F275" s="87"/>
      <c r="G275" s="88"/>
      <c r="H275" s="87"/>
      <c r="I275" s="87"/>
      <c r="J275" s="87"/>
      <c r="K275" s="87"/>
      <c r="L275" s="87"/>
      <c r="M275" s="87"/>
      <c r="N275" s="87"/>
      <c r="O275" s="87"/>
      <c r="P275" s="87"/>
      <c r="Q275" s="87"/>
    </row>
    <row r="276">
      <c r="A276" s="86"/>
      <c r="B276" s="87"/>
      <c r="C276" s="87"/>
      <c r="D276" s="87"/>
      <c r="E276" s="87"/>
      <c r="F276" s="87"/>
      <c r="G276" s="88"/>
      <c r="H276" s="87"/>
      <c r="I276" s="87"/>
      <c r="J276" s="87"/>
      <c r="K276" s="87"/>
      <c r="L276" s="87"/>
      <c r="M276" s="87"/>
      <c r="N276" s="87"/>
      <c r="O276" s="87"/>
      <c r="P276" s="87"/>
      <c r="Q276" s="87"/>
    </row>
    <row r="277">
      <c r="A277" s="86"/>
      <c r="B277" s="87"/>
      <c r="C277" s="87"/>
      <c r="D277" s="87"/>
      <c r="E277" s="87"/>
      <c r="F277" s="87"/>
      <c r="G277" s="88"/>
      <c r="H277" s="87"/>
      <c r="I277" s="87"/>
      <c r="J277" s="87"/>
      <c r="K277" s="87"/>
      <c r="L277" s="87"/>
      <c r="M277" s="87"/>
      <c r="N277" s="87"/>
      <c r="O277" s="87"/>
      <c r="P277" s="87"/>
      <c r="Q277" s="87"/>
    </row>
    <row r="278">
      <c r="A278" s="86"/>
      <c r="B278" s="87"/>
      <c r="C278" s="87"/>
      <c r="D278" s="87"/>
      <c r="E278" s="87"/>
      <c r="F278" s="87"/>
      <c r="G278" s="88"/>
      <c r="H278" s="87"/>
      <c r="I278" s="87"/>
      <c r="J278" s="87"/>
      <c r="K278" s="87"/>
      <c r="L278" s="87"/>
      <c r="M278" s="87"/>
      <c r="N278" s="87"/>
      <c r="O278" s="87"/>
      <c r="P278" s="87"/>
      <c r="Q278" s="87"/>
    </row>
    <row r="279">
      <c r="A279" s="86"/>
      <c r="B279" s="87"/>
      <c r="C279" s="87"/>
      <c r="D279" s="87"/>
      <c r="E279" s="87"/>
      <c r="F279" s="87"/>
      <c r="G279" s="88"/>
      <c r="H279" s="87"/>
      <c r="I279" s="87"/>
      <c r="J279" s="87"/>
      <c r="K279" s="87"/>
      <c r="L279" s="87"/>
      <c r="M279" s="87"/>
      <c r="N279" s="87"/>
      <c r="O279" s="87"/>
      <c r="P279" s="87"/>
      <c r="Q279" s="87"/>
    </row>
    <row r="280">
      <c r="A280" s="86"/>
      <c r="B280" s="87"/>
      <c r="C280" s="87"/>
      <c r="D280" s="87"/>
      <c r="E280" s="87"/>
      <c r="F280" s="87"/>
      <c r="G280" s="88"/>
      <c r="H280" s="87"/>
      <c r="I280" s="87"/>
      <c r="J280" s="87"/>
      <c r="K280" s="87"/>
      <c r="L280" s="87"/>
      <c r="M280" s="87"/>
      <c r="N280" s="87"/>
      <c r="O280" s="87"/>
      <c r="P280" s="87"/>
      <c r="Q280" s="87"/>
    </row>
    <row r="281">
      <c r="A281" s="86"/>
      <c r="B281" s="87"/>
      <c r="C281" s="87"/>
      <c r="D281" s="87"/>
      <c r="E281" s="87"/>
      <c r="F281" s="87"/>
      <c r="G281" s="88"/>
      <c r="H281" s="87"/>
      <c r="I281" s="87"/>
      <c r="J281" s="87"/>
      <c r="K281" s="87"/>
      <c r="L281" s="87"/>
      <c r="M281" s="87"/>
      <c r="N281" s="87"/>
      <c r="O281" s="87"/>
      <c r="P281" s="87"/>
      <c r="Q281" s="87"/>
    </row>
    <row r="282">
      <c r="A282" s="86"/>
      <c r="B282" s="87"/>
      <c r="C282" s="87"/>
      <c r="D282" s="87"/>
      <c r="E282" s="87"/>
      <c r="F282" s="87"/>
      <c r="G282" s="88"/>
      <c r="H282" s="87"/>
      <c r="I282" s="87"/>
      <c r="J282" s="87"/>
      <c r="K282" s="87"/>
      <c r="L282" s="87"/>
      <c r="M282" s="87"/>
      <c r="N282" s="87"/>
      <c r="O282" s="87"/>
      <c r="P282" s="87"/>
      <c r="Q282" s="87"/>
    </row>
    <row r="283">
      <c r="A283" s="86"/>
      <c r="B283" s="87"/>
      <c r="C283" s="87"/>
      <c r="D283" s="87"/>
      <c r="E283" s="87"/>
      <c r="F283" s="87"/>
      <c r="G283" s="88"/>
      <c r="H283" s="87"/>
      <c r="I283" s="87"/>
      <c r="J283" s="87"/>
      <c r="K283" s="87"/>
      <c r="L283" s="87"/>
      <c r="M283" s="87"/>
      <c r="N283" s="87"/>
      <c r="O283" s="87"/>
      <c r="P283" s="87"/>
      <c r="Q283" s="87"/>
    </row>
    <row r="284">
      <c r="A284" s="86"/>
      <c r="B284" s="87"/>
      <c r="C284" s="87"/>
      <c r="D284" s="87"/>
      <c r="E284" s="87"/>
      <c r="F284" s="87"/>
      <c r="G284" s="88"/>
      <c r="H284" s="87"/>
      <c r="I284" s="87"/>
      <c r="J284" s="87"/>
      <c r="K284" s="87"/>
      <c r="L284" s="87"/>
      <c r="M284" s="87"/>
      <c r="N284" s="87"/>
      <c r="O284" s="87"/>
      <c r="P284" s="87"/>
      <c r="Q284" s="87"/>
    </row>
    <row r="285">
      <c r="A285" s="86"/>
      <c r="B285" s="87"/>
      <c r="C285" s="87"/>
      <c r="D285" s="87"/>
      <c r="E285" s="87"/>
      <c r="F285" s="87"/>
      <c r="G285" s="88"/>
      <c r="H285" s="87"/>
      <c r="I285" s="87"/>
      <c r="J285" s="87"/>
      <c r="K285" s="87"/>
      <c r="L285" s="87"/>
      <c r="M285" s="87"/>
      <c r="N285" s="87"/>
      <c r="O285" s="87"/>
      <c r="P285" s="87"/>
      <c r="Q285" s="87"/>
    </row>
    <row r="286">
      <c r="A286" s="86"/>
      <c r="B286" s="87"/>
      <c r="C286" s="87"/>
      <c r="D286" s="87"/>
      <c r="E286" s="87"/>
      <c r="F286" s="87"/>
      <c r="G286" s="88"/>
      <c r="H286" s="87"/>
      <c r="I286" s="87"/>
      <c r="J286" s="87"/>
      <c r="K286" s="87"/>
      <c r="L286" s="87"/>
      <c r="M286" s="87"/>
      <c r="N286" s="87"/>
      <c r="O286" s="87"/>
      <c r="P286" s="87"/>
      <c r="Q286" s="87"/>
    </row>
    <row r="287">
      <c r="A287" s="86"/>
      <c r="B287" s="87"/>
      <c r="C287" s="87"/>
      <c r="D287" s="87"/>
      <c r="E287" s="87"/>
      <c r="F287" s="87"/>
      <c r="G287" s="88"/>
      <c r="H287" s="87"/>
      <c r="I287" s="87"/>
      <c r="J287" s="87"/>
      <c r="K287" s="87"/>
      <c r="L287" s="87"/>
      <c r="M287" s="87"/>
      <c r="N287" s="87"/>
      <c r="O287" s="87"/>
      <c r="P287" s="87"/>
      <c r="Q287" s="87"/>
    </row>
    <row r="288">
      <c r="A288" s="86"/>
      <c r="B288" s="87"/>
      <c r="C288" s="87"/>
      <c r="D288" s="87"/>
      <c r="E288" s="87"/>
      <c r="F288" s="87"/>
      <c r="G288" s="88"/>
      <c r="H288" s="87"/>
      <c r="I288" s="87"/>
      <c r="J288" s="87"/>
      <c r="K288" s="87"/>
      <c r="L288" s="87"/>
      <c r="M288" s="87"/>
      <c r="N288" s="87"/>
      <c r="O288" s="87"/>
      <c r="P288" s="87"/>
      <c r="Q288" s="87"/>
    </row>
    <row r="289">
      <c r="A289" s="86"/>
      <c r="B289" s="87"/>
      <c r="C289" s="87"/>
      <c r="D289" s="87"/>
      <c r="E289" s="87"/>
      <c r="F289" s="87"/>
      <c r="G289" s="88"/>
      <c r="H289" s="87"/>
      <c r="I289" s="87"/>
      <c r="J289" s="87"/>
      <c r="K289" s="87"/>
      <c r="L289" s="87"/>
      <c r="M289" s="87"/>
      <c r="N289" s="87"/>
      <c r="O289" s="87"/>
      <c r="P289" s="87"/>
      <c r="Q289" s="87"/>
    </row>
    <row r="290">
      <c r="A290" s="86"/>
      <c r="B290" s="87"/>
      <c r="C290" s="87"/>
      <c r="D290" s="87"/>
      <c r="E290" s="87"/>
      <c r="F290" s="87"/>
      <c r="G290" s="88"/>
      <c r="H290" s="87"/>
      <c r="I290" s="87"/>
      <c r="J290" s="87"/>
      <c r="K290" s="87"/>
      <c r="L290" s="87"/>
      <c r="M290" s="87"/>
      <c r="N290" s="87"/>
      <c r="O290" s="87"/>
      <c r="P290" s="87"/>
      <c r="Q290" s="87"/>
    </row>
    <row r="291">
      <c r="A291" s="86"/>
      <c r="B291" s="87"/>
      <c r="C291" s="87"/>
      <c r="D291" s="87"/>
      <c r="E291" s="87"/>
      <c r="F291" s="87"/>
      <c r="G291" s="88"/>
      <c r="H291" s="87"/>
      <c r="I291" s="87"/>
      <c r="J291" s="87"/>
      <c r="K291" s="87"/>
      <c r="L291" s="87"/>
      <c r="M291" s="87"/>
      <c r="N291" s="87"/>
      <c r="O291" s="87"/>
      <c r="P291" s="87"/>
      <c r="Q291" s="87"/>
    </row>
    <row r="292">
      <c r="A292" s="86"/>
      <c r="B292" s="87"/>
      <c r="C292" s="87"/>
      <c r="D292" s="87"/>
      <c r="E292" s="87"/>
      <c r="F292" s="87"/>
      <c r="G292" s="88"/>
      <c r="H292" s="87"/>
      <c r="I292" s="87"/>
      <c r="J292" s="87"/>
      <c r="K292" s="87"/>
      <c r="L292" s="87"/>
      <c r="M292" s="87"/>
      <c r="N292" s="87"/>
      <c r="O292" s="87"/>
      <c r="P292" s="87"/>
      <c r="Q292" s="87"/>
    </row>
    <row r="293">
      <c r="A293" s="86"/>
      <c r="B293" s="87"/>
      <c r="C293" s="87"/>
      <c r="D293" s="87"/>
      <c r="E293" s="87"/>
      <c r="F293" s="87"/>
      <c r="G293" s="88"/>
      <c r="H293" s="87"/>
      <c r="I293" s="87"/>
      <c r="J293" s="87"/>
      <c r="K293" s="87"/>
      <c r="L293" s="87"/>
      <c r="M293" s="87"/>
      <c r="N293" s="87"/>
      <c r="O293" s="87"/>
      <c r="P293" s="87"/>
      <c r="Q293" s="87"/>
    </row>
    <row r="294">
      <c r="A294" s="86"/>
      <c r="B294" s="87"/>
      <c r="C294" s="87"/>
      <c r="D294" s="87"/>
      <c r="E294" s="87"/>
      <c r="F294" s="87"/>
      <c r="G294" s="88"/>
      <c r="H294" s="87"/>
      <c r="I294" s="87"/>
      <c r="J294" s="87"/>
      <c r="K294" s="87"/>
      <c r="L294" s="87"/>
      <c r="M294" s="87"/>
      <c r="N294" s="87"/>
      <c r="O294" s="87"/>
      <c r="P294" s="87"/>
      <c r="Q294" s="87"/>
    </row>
    <row r="295">
      <c r="A295" s="86"/>
      <c r="B295" s="87"/>
      <c r="C295" s="87"/>
      <c r="D295" s="87"/>
      <c r="E295" s="87"/>
      <c r="F295" s="87"/>
      <c r="G295" s="88"/>
      <c r="H295" s="87"/>
      <c r="I295" s="87"/>
      <c r="J295" s="87"/>
      <c r="K295" s="87"/>
      <c r="L295" s="87"/>
      <c r="M295" s="87"/>
      <c r="N295" s="87"/>
      <c r="O295" s="87"/>
      <c r="P295" s="87"/>
      <c r="Q295" s="87"/>
    </row>
    <row r="296">
      <c r="A296" s="86"/>
      <c r="B296" s="87"/>
      <c r="C296" s="87"/>
      <c r="D296" s="87"/>
      <c r="E296" s="87"/>
      <c r="F296" s="87"/>
      <c r="G296" s="88"/>
      <c r="H296" s="87"/>
      <c r="I296" s="87"/>
      <c r="J296" s="87"/>
      <c r="K296" s="87"/>
      <c r="L296" s="87"/>
      <c r="M296" s="87"/>
      <c r="N296" s="87"/>
      <c r="O296" s="87"/>
      <c r="P296" s="87"/>
      <c r="Q296" s="87"/>
    </row>
    <row r="297">
      <c r="A297" s="86"/>
      <c r="B297" s="87"/>
      <c r="C297" s="87"/>
      <c r="D297" s="87"/>
      <c r="E297" s="87"/>
      <c r="F297" s="87"/>
      <c r="G297" s="88"/>
      <c r="H297" s="87"/>
      <c r="I297" s="87"/>
      <c r="J297" s="87"/>
      <c r="K297" s="87"/>
      <c r="L297" s="87"/>
      <c r="M297" s="87"/>
      <c r="N297" s="87"/>
      <c r="O297" s="87"/>
      <c r="P297" s="87"/>
      <c r="Q297" s="87"/>
    </row>
    <row r="298">
      <c r="A298" s="86"/>
      <c r="B298" s="87"/>
      <c r="C298" s="87"/>
      <c r="D298" s="87"/>
      <c r="E298" s="87"/>
      <c r="F298" s="87"/>
      <c r="G298" s="88"/>
      <c r="H298" s="87"/>
      <c r="I298" s="87"/>
      <c r="J298" s="87"/>
      <c r="K298" s="87"/>
      <c r="L298" s="87"/>
      <c r="M298" s="87"/>
      <c r="N298" s="87"/>
      <c r="O298" s="87"/>
      <c r="P298" s="87"/>
      <c r="Q298" s="87"/>
    </row>
    <row r="299">
      <c r="A299" s="86"/>
      <c r="B299" s="87"/>
      <c r="C299" s="87"/>
      <c r="D299" s="87"/>
      <c r="E299" s="87"/>
      <c r="F299" s="87"/>
      <c r="G299" s="88"/>
      <c r="H299" s="87"/>
      <c r="I299" s="87"/>
      <c r="J299" s="87"/>
      <c r="K299" s="87"/>
      <c r="L299" s="87"/>
      <c r="M299" s="87"/>
      <c r="N299" s="87"/>
      <c r="O299" s="87"/>
      <c r="P299" s="87"/>
      <c r="Q299" s="87"/>
    </row>
    <row r="300">
      <c r="A300" s="86"/>
      <c r="B300" s="87"/>
      <c r="C300" s="87"/>
      <c r="D300" s="87"/>
      <c r="E300" s="87"/>
      <c r="F300" s="87"/>
      <c r="G300" s="88"/>
      <c r="H300" s="87"/>
      <c r="I300" s="87"/>
      <c r="J300" s="87"/>
      <c r="K300" s="87"/>
      <c r="L300" s="87"/>
      <c r="M300" s="87"/>
      <c r="N300" s="87"/>
      <c r="O300" s="87"/>
      <c r="P300" s="87"/>
      <c r="Q300" s="87"/>
    </row>
    <row r="301">
      <c r="A301" s="86"/>
      <c r="B301" s="87"/>
      <c r="C301" s="87"/>
      <c r="D301" s="87"/>
      <c r="E301" s="87"/>
      <c r="F301" s="87"/>
      <c r="G301" s="88"/>
      <c r="H301" s="87"/>
      <c r="I301" s="87"/>
      <c r="J301" s="87"/>
      <c r="K301" s="87"/>
      <c r="L301" s="87"/>
      <c r="M301" s="87"/>
      <c r="N301" s="87"/>
      <c r="O301" s="87"/>
      <c r="P301" s="87"/>
      <c r="Q301" s="87"/>
    </row>
    <row r="302">
      <c r="A302" s="86"/>
      <c r="B302" s="87"/>
      <c r="C302" s="87"/>
      <c r="D302" s="87"/>
      <c r="E302" s="87"/>
      <c r="F302" s="87"/>
      <c r="G302" s="88"/>
      <c r="H302" s="87"/>
      <c r="I302" s="87"/>
      <c r="J302" s="87"/>
      <c r="K302" s="87"/>
      <c r="L302" s="87"/>
      <c r="M302" s="87"/>
      <c r="N302" s="87"/>
      <c r="O302" s="87"/>
      <c r="P302" s="87"/>
      <c r="Q302" s="87"/>
    </row>
    <row r="303">
      <c r="A303" s="86"/>
      <c r="B303" s="87"/>
      <c r="C303" s="87"/>
      <c r="D303" s="87"/>
      <c r="E303" s="87"/>
      <c r="F303" s="87"/>
      <c r="G303" s="88"/>
      <c r="H303" s="87"/>
      <c r="I303" s="87"/>
      <c r="J303" s="87"/>
      <c r="K303" s="87"/>
      <c r="L303" s="87"/>
      <c r="M303" s="87"/>
      <c r="N303" s="87"/>
      <c r="O303" s="87"/>
      <c r="P303" s="87"/>
      <c r="Q303" s="87"/>
    </row>
    <row r="304">
      <c r="A304" s="86"/>
      <c r="B304" s="87"/>
      <c r="C304" s="87"/>
      <c r="D304" s="87"/>
      <c r="E304" s="87"/>
      <c r="F304" s="87"/>
      <c r="G304" s="88"/>
      <c r="H304" s="87"/>
      <c r="I304" s="87"/>
      <c r="J304" s="87"/>
      <c r="K304" s="87"/>
      <c r="L304" s="87"/>
      <c r="M304" s="87"/>
      <c r="N304" s="87"/>
      <c r="O304" s="87"/>
      <c r="P304" s="87"/>
      <c r="Q304" s="87"/>
    </row>
    <row r="305">
      <c r="A305" s="86"/>
      <c r="B305" s="87"/>
      <c r="C305" s="87"/>
      <c r="D305" s="87"/>
      <c r="E305" s="87"/>
      <c r="F305" s="87"/>
      <c r="G305" s="88"/>
      <c r="H305" s="87"/>
      <c r="I305" s="87"/>
      <c r="J305" s="87"/>
      <c r="K305" s="87"/>
      <c r="L305" s="87"/>
      <c r="M305" s="87"/>
      <c r="N305" s="87"/>
      <c r="O305" s="87"/>
      <c r="P305" s="87"/>
      <c r="Q305" s="87"/>
    </row>
    <row r="306">
      <c r="A306" s="86"/>
      <c r="B306" s="87"/>
      <c r="C306" s="87"/>
      <c r="D306" s="87"/>
      <c r="E306" s="87"/>
      <c r="F306" s="87"/>
      <c r="G306" s="88"/>
      <c r="H306" s="87"/>
      <c r="I306" s="87"/>
      <c r="J306" s="87"/>
      <c r="K306" s="87"/>
      <c r="L306" s="87"/>
      <c r="M306" s="87"/>
      <c r="N306" s="87"/>
      <c r="O306" s="87"/>
      <c r="P306" s="87"/>
      <c r="Q306" s="87"/>
    </row>
    <row r="307">
      <c r="A307" s="86"/>
      <c r="B307" s="87"/>
      <c r="C307" s="87"/>
      <c r="D307" s="87"/>
      <c r="E307" s="87"/>
      <c r="F307" s="87"/>
      <c r="G307" s="88"/>
      <c r="H307" s="87"/>
      <c r="I307" s="87"/>
      <c r="J307" s="87"/>
      <c r="K307" s="87"/>
      <c r="L307" s="87"/>
      <c r="M307" s="87"/>
      <c r="N307" s="87"/>
      <c r="O307" s="87"/>
      <c r="P307" s="87"/>
      <c r="Q307" s="87"/>
    </row>
    <row r="308">
      <c r="A308" s="86"/>
      <c r="B308" s="87"/>
      <c r="C308" s="87"/>
      <c r="D308" s="87"/>
      <c r="E308" s="87"/>
      <c r="F308" s="87"/>
      <c r="G308" s="88"/>
      <c r="H308" s="87"/>
      <c r="I308" s="87"/>
      <c r="J308" s="87"/>
      <c r="K308" s="87"/>
      <c r="L308" s="87"/>
      <c r="M308" s="87"/>
      <c r="N308" s="87"/>
      <c r="O308" s="87"/>
      <c r="P308" s="87"/>
      <c r="Q308" s="87"/>
    </row>
    <row r="309">
      <c r="A309" s="86"/>
      <c r="B309" s="87"/>
      <c r="C309" s="87"/>
      <c r="D309" s="87"/>
      <c r="E309" s="87"/>
      <c r="F309" s="87"/>
      <c r="G309" s="88"/>
      <c r="H309" s="87"/>
      <c r="I309" s="87"/>
      <c r="J309" s="87"/>
      <c r="K309" s="87"/>
      <c r="L309" s="87"/>
      <c r="M309" s="87"/>
      <c r="N309" s="87"/>
      <c r="O309" s="87"/>
      <c r="P309" s="87"/>
      <c r="Q309" s="87"/>
    </row>
    <row r="310">
      <c r="A310" s="86"/>
      <c r="B310" s="87"/>
      <c r="C310" s="87"/>
      <c r="D310" s="87"/>
      <c r="E310" s="87"/>
      <c r="F310" s="87"/>
      <c r="G310" s="88"/>
      <c r="H310" s="87"/>
      <c r="I310" s="87"/>
      <c r="J310" s="87"/>
      <c r="K310" s="87"/>
      <c r="L310" s="87"/>
      <c r="M310" s="87"/>
      <c r="N310" s="87"/>
      <c r="O310" s="87"/>
      <c r="P310" s="87"/>
      <c r="Q310" s="87"/>
    </row>
    <row r="311">
      <c r="A311" s="86"/>
      <c r="B311" s="87"/>
      <c r="C311" s="87"/>
      <c r="D311" s="87"/>
      <c r="E311" s="87"/>
      <c r="F311" s="87"/>
      <c r="G311" s="88"/>
      <c r="H311" s="87"/>
      <c r="I311" s="87"/>
      <c r="J311" s="87"/>
      <c r="K311" s="87"/>
      <c r="L311" s="87"/>
      <c r="M311" s="87"/>
      <c r="N311" s="87"/>
      <c r="O311" s="87"/>
      <c r="P311" s="87"/>
      <c r="Q311" s="87"/>
    </row>
    <row r="312">
      <c r="A312" s="86"/>
      <c r="B312" s="87"/>
      <c r="C312" s="87"/>
      <c r="D312" s="87"/>
      <c r="E312" s="87"/>
      <c r="F312" s="87"/>
      <c r="G312" s="88"/>
      <c r="H312" s="87"/>
      <c r="I312" s="87"/>
      <c r="J312" s="87"/>
      <c r="K312" s="87"/>
      <c r="L312" s="87"/>
      <c r="M312" s="87"/>
      <c r="N312" s="87"/>
      <c r="O312" s="87"/>
      <c r="P312" s="87"/>
      <c r="Q312" s="87"/>
    </row>
    <row r="313">
      <c r="A313" s="86"/>
      <c r="B313" s="87"/>
      <c r="C313" s="87"/>
      <c r="D313" s="87"/>
      <c r="E313" s="87"/>
      <c r="F313" s="87"/>
      <c r="G313" s="88"/>
      <c r="H313" s="87"/>
      <c r="I313" s="87"/>
      <c r="J313" s="87"/>
      <c r="K313" s="87"/>
      <c r="L313" s="87"/>
      <c r="M313" s="87"/>
      <c r="N313" s="87"/>
      <c r="O313" s="87"/>
      <c r="P313" s="87"/>
      <c r="Q313" s="87"/>
    </row>
    <row r="314">
      <c r="A314" s="86"/>
      <c r="B314" s="87"/>
      <c r="C314" s="87"/>
      <c r="D314" s="87"/>
      <c r="E314" s="87"/>
      <c r="F314" s="87"/>
      <c r="G314" s="88"/>
      <c r="H314" s="87"/>
      <c r="I314" s="87"/>
      <c r="J314" s="87"/>
      <c r="K314" s="87"/>
      <c r="L314" s="87"/>
      <c r="M314" s="87"/>
      <c r="N314" s="87"/>
      <c r="O314" s="87"/>
      <c r="P314" s="87"/>
      <c r="Q314" s="87"/>
    </row>
    <row r="315">
      <c r="A315" s="86"/>
      <c r="B315" s="87"/>
      <c r="C315" s="87"/>
      <c r="D315" s="87"/>
      <c r="E315" s="87"/>
      <c r="F315" s="87"/>
      <c r="G315" s="88"/>
      <c r="H315" s="87"/>
      <c r="I315" s="87"/>
      <c r="J315" s="87"/>
      <c r="K315" s="87"/>
      <c r="L315" s="87"/>
      <c r="M315" s="87"/>
      <c r="N315" s="87"/>
      <c r="O315" s="87"/>
      <c r="P315" s="87"/>
      <c r="Q315" s="87"/>
    </row>
    <row r="316">
      <c r="A316" s="86"/>
      <c r="B316" s="87"/>
      <c r="C316" s="87"/>
      <c r="D316" s="87"/>
      <c r="E316" s="87"/>
      <c r="F316" s="87"/>
      <c r="G316" s="88"/>
      <c r="H316" s="87"/>
      <c r="I316" s="87"/>
      <c r="J316" s="87"/>
      <c r="K316" s="87"/>
      <c r="L316" s="87"/>
      <c r="M316" s="87"/>
      <c r="N316" s="87"/>
      <c r="O316" s="87"/>
      <c r="P316" s="87"/>
      <c r="Q316" s="87"/>
    </row>
    <row r="317">
      <c r="A317" s="86"/>
      <c r="B317" s="87"/>
      <c r="C317" s="87"/>
      <c r="D317" s="87"/>
      <c r="E317" s="87"/>
      <c r="F317" s="87"/>
      <c r="G317" s="88"/>
      <c r="H317" s="87"/>
      <c r="I317" s="87"/>
      <c r="J317" s="87"/>
      <c r="K317" s="87"/>
      <c r="L317" s="87"/>
      <c r="M317" s="87"/>
      <c r="N317" s="87"/>
      <c r="O317" s="87"/>
      <c r="P317" s="87"/>
      <c r="Q317" s="87"/>
    </row>
    <row r="318">
      <c r="A318" s="86"/>
      <c r="B318" s="87"/>
      <c r="C318" s="87"/>
      <c r="D318" s="87"/>
      <c r="E318" s="87"/>
      <c r="F318" s="87"/>
      <c r="G318" s="88"/>
      <c r="H318" s="87"/>
      <c r="I318" s="87"/>
      <c r="J318" s="87"/>
      <c r="K318" s="87"/>
      <c r="L318" s="87"/>
      <c r="M318" s="87"/>
      <c r="N318" s="87"/>
      <c r="O318" s="87"/>
      <c r="P318" s="87"/>
      <c r="Q318" s="87"/>
    </row>
    <row r="319">
      <c r="A319" s="86"/>
      <c r="B319" s="87"/>
      <c r="C319" s="87"/>
      <c r="D319" s="87"/>
      <c r="E319" s="87"/>
      <c r="F319" s="87"/>
      <c r="G319" s="88"/>
      <c r="H319" s="87"/>
      <c r="I319" s="87"/>
      <c r="J319" s="87"/>
      <c r="K319" s="87"/>
      <c r="L319" s="87"/>
      <c r="M319" s="87"/>
      <c r="N319" s="87"/>
      <c r="O319" s="87"/>
      <c r="P319" s="87"/>
      <c r="Q319" s="87"/>
    </row>
    <row r="320">
      <c r="A320" s="86"/>
      <c r="B320" s="87"/>
      <c r="C320" s="87"/>
      <c r="D320" s="87"/>
      <c r="E320" s="87"/>
      <c r="F320" s="87"/>
      <c r="G320" s="88"/>
      <c r="H320" s="87"/>
      <c r="I320" s="87"/>
      <c r="J320" s="87"/>
      <c r="K320" s="87"/>
      <c r="L320" s="87"/>
      <c r="M320" s="87"/>
      <c r="N320" s="87"/>
      <c r="O320" s="87"/>
      <c r="P320" s="87"/>
      <c r="Q320" s="87"/>
    </row>
    <row r="321">
      <c r="A321" s="86"/>
      <c r="B321" s="87"/>
      <c r="C321" s="87"/>
      <c r="D321" s="87"/>
      <c r="E321" s="87"/>
      <c r="F321" s="87"/>
      <c r="G321" s="88"/>
      <c r="H321" s="87"/>
      <c r="I321" s="87"/>
      <c r="J321" s="87"/>
      <c r="K321" s="87"/>
      <c r="L321" s="87"/>
      <c r="M321" s="87"/>
      <c r="N321" s="87"/>
      <c r="O321" s="87"/>
      <c r="P321" s="87"/>
      <c r="Q321" s="87"/>
    </row>
    <row r="322">
      <c r="A322" s="86"/>
      <c r="B322" s="87"/>
      <c r="C322" s="87"/>
      <c r="D322" s="87"/>
      <c r="E322" s="87"/>
      <c r="F322" s="87"/>
      <c r="G322" s="88"/>
      <c r="H322" s="87"/>
      <c r="I322" s="87"/>
      <c r="J322" s="87"/>
      <c r="K322" s="87"/>
      <c r="L322" s="87"/>
      <c r="M322" s="87"/>
      <c r="N322" s="87"/>
      <c r="O322" s="87"/>
      <c r="P322" s="87"/>
      <c r="Q322" s="87"/>
    </row>
    <row r="323">
      <c r="A323" s="86"/>
      <c r="B323" s="87"/>
      <c r="C323" s="87"/>
      <c r="D323" s="87"/>
      <c r="E323" s="87"/>
      <c r="F323" s="87"/>
      <c r="G323" s="88"/>
      <c r="H323" s="87"/>
      <c r="I323" s="87"/>
      <c r="J323" s="87"/>
      <c r="K323" s="87"/>
      <c r="L323" s="87"/>
      <c r="M323" s="87"/>
      <c r="N323" s="87"/>
      <c r="O323" s="87"/>
      <c r="P323" s="87"/>
      <c r="Q323" s="87"/>
    </row>
    <row r="324">
      <c r="A324" s="86"/>
      <c r="B324" s="87"/>
      <c r="C324" s="87"/>
      <c r="D324" s="87"/>
      <c r="E324" s="87"/>
      <c r="F324" s="87"/>
      <c r="G324" s="88"/>
      <c r="H324" s="87"/>
      <c r="I324" s="87"/>
      <c r="J324" s="87"/>
      <c r="K324" s="87"/>
      <c r="L324" s="87"/>
      <c r="M324" s="87"/>
      <c r="N324" s="87"/>
      <c r="O324" s="87"/>
      <c r="P324" s="87"/>
      <c r="Q324" s="87"/>
    </row>
    <row r="325">
      <c r="A325" s="86"/>
      <c r="B325" s="87"/>
      <c r="C325" s="87"/>
      <c r="D325" s="87"/>
      <c r="E325" s="87"/>
      <c r="F325" s="87"/>
      <c r="G325" s="88"/>
      <c r="H325" s="87"/>
      <c r="I325" s="87"/>
      <c r="J325" s="87"/>
      <c r="K325" s="87"/>
      <c r="L325" s="87"/>
      <c r="M325" s="87"/>
      <c r="N325" s="87"/>
      <c r="O325" s="87"/>
      <c r="P325" s="87"/>
      <c r="Q325" s="87"/>
    </row>
    <row r="326">
      <c r="A326" s="86"/>
      <c r="B326" s="87"/>
      <c r="C326" s="87"/>
      <c r="D326" s="87"/>
      <c r="E326" s="87"/>
      <c r="F326" s="87"/>
      <c r="G326" s="88"/>
      <c r="H326" s="87"/>
      <c r="I326" s="87"/>
      <c r="J326" s="87"/>
      <c r="K326" s="87"/>
      <c r="L326" s="87"/>
      <c r="M326" s="87"/>
      <c r="N326" s="87"/>
      <c r="O326" s="87"/>
      <c r="P326" s="87"/>
      <c r="Q326" s="87"/>
    </row>
    <row r="327">
      <c r="A327" s="86"/>
      <c r="B327" s="87"/>
      <c r="C327" s="87"/>
      <c r="D327" s="87"/>
      <c r="E327" s="87"/>
      <c r="F327" s="87"/>
      <c r="G327" s="88"/>
      <c r="H327" s="87"/>
      <c r="I327" s="87"/>
      <c r="J327" s="87"/>
      <c r="K327" s="87"/>
      <c r="L327" s="87"/>
      <c r="M327" s="87"/>
      <c r="N327" s="87"/>
      <c r="O327" s="87"/>
      <c r="P327" s="87"/>
      <c r="Q327" s="87"/>
    </row>
    <row r="328">
      <c r="A328" s="86"/>
      <c r="B328" s="87"/>
      <c r="C328" s="87"/>
      <c r="D328" s="87"/>
      <c r="E328" s="87"/>
      <c r="F328" s="87"/>
      <c r="G328" s="88"/>
      <c r="H328" s="87"/>
      <c r="I328" s="87"/>
      <c r="J328" s="87"/>
      <c r="K328" s="87"/>
      <c r="L328" s="87"/>
      <c r="M328" s="87"/>
      <c r="N328" s="87"/>
      <c r="O328" s="87"/>
      <c r="P328" s="87"/>
      <c r="Q328" s="87"/>
    </row>
    <row r="329">
      <c r="A329" s="86"/>
      <c r="B329" s="87"/>
      <c r="C329" s="87"/>
      <c r="D329" s="87"/>
      <c r="E329" s="87"/>
      <c r="F329" s="87"/>
      <c r="G329" s="88"/>
      <c r="H329" s="87"/>
      <c r="I329" s="87"/>
      <c r="J329" s="87"/>
      <c r="K329" s="87"/>
      <c r="L329" s="87"/>
      <c r="M329" s="87"/>
      <c r="N329" s="87"/>
      <c r="O329" s="87"/>
      <c r="P329" s="87"/>
      <c r="Q329" s="87"/>
    </row>
    <row r="330">
      <c r="A330" s="86"/>
      <c r="B330" s="87"/>
      <c r="C330" s="87"/>
      <c r="D330" s="87"/>
      <c r="E330" s="87"/>
      <c r="F330" s="87"/>
      <c r="G330" s="88"/>
      <c r="H330" s="87"/>
      <c r="I330" s="87"/>
      <c r="J330" s="87"/>
      <c r="K330" s="87"/>
      <c r="L330" s="87"/>
      <c r="M330" s="87"/>
      <c r="N330" s="87"/>
      <c r="O330" s="87"/>
      <c r="P330" s="87"/>
      <c r="Q330" s="87"/>
    </row>
    <row r="331">
      <c r="A331" s="86"/>
      <c r="B331" s="87"/>
      <c r="C331" s="87"/>
      <c r="D331" s="87"/>
      <c r="E331" s="87"/>
      <c r="F331" s="87"/>
      <c r="G331" s="88"/>
      <c r="H331" s="87"/>
      <c r="I331" s="87"/>
      <c r="J331" s="87"/>
      <c r="K331" s="87"/>
      <c r="L331" s="87"/>
      <c r="M331" s="87"/>
      <c r="N331" s="87"/>
      <c r="O331" s="87"/>
      <c r="P331" s="87"/>
      <c r="Q331" s="87"/>
    </row>
    <row r="332">
      <c r="A332" s="86"/>
      <c r="B332" s="87"/>
      <c r="C332" s="87"/>
      <c r="D332" s="87"/>
      <c r="E332" s="87"/>
      <c r="F332" s="87"/>
      <c r="G332" s="88"/>
      <c r="H332" s="87"/>
      <c r="I332" s="87"/>
      <c r="J332" s="87"/>
      <c r="K332" s="87"/>
      <c r="L332" s="87"/>
      <c r="M332" s="87"/>
      <c r="N332" s="87"/>
      <c r="O332" s="87"/>
      <c r="P332" s="87"/>
      <c r="Q332" s="87"/>
    </row>
    <row r="333">
      <c r="A333" s="86"/>
      <c r="B333" s="87"/>
      <c r="C333" s="87"/>
      <c r="D333" s="87"/>
      <c r="E333" s="87"/>
      <c r="F333" s="87"/>
      <c r="G333" s="88"/>
      <c r="H333" s="87"/>
      <c r="I333" s="87"/>
      <c r="J333" s="87"/>
      <c r="K333" s="87"/>
      <c r="L333" s="87"/>
      <c r="M333" s="87"/>
      <c r="N333" s="87"/>
      <c r="O333" s="87"/>
      <c r="P333" s="87"/>
      <c r="Q333" s="87"/>
    </row>
    <row r="334">
      <c r="A334" s="86"/>
      <c r="B334" s="87"/>
      <c r="C334" s="87"/>
      <c r="D334" s="87"/>
      <c r="E334" s="87"/>
      <c r="F334" s="87"/>
      <c r="G334" s="88"/>
      <c r="H334" s="87"/>
      <c r="I334" s="87"/>
      <c r="J334" s="87"/>
      <c r="K334" s="87"/>
      <c r="L334" s="87"/>
      <c r="M334" s="87"/>
      <c r="N334" s="87"/>
      <c r="O334" s="87"/>
      <c r="P334" s="87"/>
      <c r="Q334" s="87"/>
    </row>
    <row r="335">
      <c r="A335" s="86"/>
      <c r="B335" s="87"/>
      <c r="C335" s="87"/>
      <c r="D335" s="87"/>
      <c r="E335" s="87"/>
      <c r="F335" s="87"/>
      <c r="G335" s="88"/>
      <c r="H335" s="87"/>
      <c r="I335" s="87"/>
      <c r="J335" s="87"/>
      <c r="K335" s="87"/>
      <c r="L335" s="87"/>
      <c r="M335" s="87"/>
      <c r="N335" s="87"/>
      <c r="O335" s="87"/>
      <c r="P335" s="87"/>
      <c r="Q335" s="87"/>
    </row>
    <row r="336">
      <c r="A336" s="86"/>
      <c r="B336" s="87"/>
      <c r="C336" s="87"/>
      <c r="D336" s="87"/>
      <c r="E336" s="87"/>
      <c r="F336" s="87"/>
      <c r="G336" s="88"/>
      <c r="H336" s="87"/>
      <c r="I336" s="87"/>
      <c r="J336" s="87"/>
      <c r="K336" s="87"/>
      <c r="L336" s="87"/>
      <c r="M336" s="87"/>
      <c r="N336" s="87"/>
      <c r="O336" s="87"/>
      <c r="P336" s="87"/>
      <c r="Q336" s="87"/>
    </row>
    <row r="337">
      <c r="A337" s="86"/>
      <c r="B337" s="87"/>
      <c r="C337" s="87"/>
      <c r="D337" s="87"/>
      <c r="E337" s="87"/>
      <c r="F337" s="87"/>
      <c r="G337" s="88"/>
      <c r="H337" s="87"/>
      <c r="I337" s="87"/>
      <c r="J337" s="87"/>
      <c r="K337" s="87"/>
      <c r="L337" s="87"/>
      <c r="M337" s="87"/>
      <c r="N337" s="87"/>
      <c r="O337" s="87"/>
      <c r="P337" s="87"/>
      <c r="Q337" s="87"/>
    </row>
    <row r="338">
      <c r="A338" s="86"/>
      <c r="B338" s="87"/>
      <c r="C338" s="87"/>
      <c r="D338" s="87"/>
      <c r="E338" s="87"/>
      <c r="F338" s="87"/>
      <c r="G338" s="88"/>
      <c r="H338" s="87"/>
      <c r="I338" s="87"/>
      <c r="J338" s="87"/>
      <c r="K338" s="87"/>
      <c r="L338" s="87"/>
      <c r="M338" s="87"/>
      <c r="N338" s="87"/>
      <c r="O338" s="87"/>
      <c r="P338" s="87"/>
      <c r="Q338" s="87"/>
    </row>
    <row r="339">
      <c r="A339" s="86"/>
      <c r="B339" s="87"/>
      <c r="C339" s="87"/>
      <c r="D339" s="87"/>
      <c r="E339" s="87"/>
      <c r="F339" s="87"/>
      <c r="G339" s="88"/>
      <c r="H339" s="87"/>
      <c r="I339" s="87"/>
      <c r="J339" s="87"/>
      <c r="K339" s="87"/>
      <c r="L339" s="87"/>
      <c r="M339" s="87"/>
      <c r="N339" s="87"/>
      <c r="O339" s="87"/>
      <c r="P339" s="87"/>
      <c r="Q339" s="87"/>
    </row>
    <row r="340">
      <c r="A340" s="86"/>
      <c r="B340" s="87"/>
      <c r="C340" s="87"/>
      <c r="D340" s="87"/>
      <c r="E340" s="87"/>
      <c r="F340" s="87"/>
      <c r="G340" s="88"/>
      <c r="H340" s="87"/>
      <c r="I340" s="87"/>
      <c r="J340" s="87"/>
      <c r="K340" s="87"/>
      <c r="L340" s="87"/>
      <c r="M340" s="87"/>
      <c r="N340" s="87"/>
      <c r="O340" s="87"/>
      <c r="P340" s="87"/>
      <c r="Q340" s="87"/>
    </row>
    <row r="341">
      <c r="A341" s="86"/>
      <c r="B341" s="87"/>
      <c r="C341" s="87"/>
      <c r="D341" s="87"/>
      <c r="E341" s="87"/>
      <c r="F341" s="87"/>
      <c r="G341" s="88"/>
      <c r="H341" s="87"/>
      <c r="I341" s="87"/>
      <c r="J341" s="87"/>
      <c r="K341" s="87"/>
      <c r="L341" s="87"/>
      <c r="M341" s="87"/>
      <c r="N341" s="87"/>
      <c r="O341" s="87"/>
      <c r="P341" s="87"/>
      <c r="Q341" s="87"/>
    </row>
    <row r="342">
      <c r="A342" s="86"/>
      <c r="B342" s="87"/>
      <c r="C342" s="87"/>
      <c r="D342" s="87"/>
      <c r="E342" s="87"/>
      <c r="F342" s="87"/>
      <c r="G342" s="88"/>
      <c r="H342" s="87"/>
      <c r="I342" s="87"/>
      <c r="J342" s="87"/>
      <c r="K342" s="87"/>
      <c r="L342" s="87"/>
      <c r="M342" s="87"/>
      <c r="N342" s="87"/>
      <c r="O342" s="87"/>
      <c r="P342" s="87"/>
      <c r="Q342" s="87"/>
    </row>
    <row r="343">
      <c r="A343" s="86"/>
      <c r="B343" s="87"/>
      <c r="C343" s="87"/>
      <c r="D343" s="87"/>
      <c r="E343" s="87"/>
      <c r="F343" s="87"/>
      <c r="G343" s="88"/>
      <c r="H343" s="87"/>
      <c r="I343" s="87"/>
      <c r="J343" s="87"/>
      <c r="K343" s="87"/>
      <c r="L343" s="87"/>
      <c r="M343" s="87"/>
      <c r="N343" s="87"/>
      <c r="O343" s="87"/>
      <c r="P343" s="87"/>
      <c r="Q343" s="87"/>
    </row>
    <row r="344">
      <c r="A344" s="86"/>
      <c r="B344" s="87"/>
      <c r="C344" s="87"/>
      <c r="D344" s="87"/>
      <c r="E344" s="87"/>
      <c r="F344" s="87"/>
      <c r="G344" s="88"/>
      <c r="H344" s="87"/>
      <c r="I344" s="87"/>
      <c r="J344" s="87"/>
      <c r="K344" s="87"/>
      <c r="L344" s="87"/>
      <c r="M344" s="87"/>
      <c r="N344" s="87"/>
      <c r="O344" s="87"/>
      <c r="P344" s="87"/>
      <c r="Q344" s="87"/>
    </row>
    <row r="345">
      <c r="A345" s="86"/>
      <c r="B345" s="87"/>
      <c r="C345" s="87"/>
      <c r="D345" s="87"/>
      <c r="E345" s="87"/>
      <c r="F345" s="87"/>
      <c r="G345" s="88"/>
      <c r="H345" s="87"/>
      <c r="I345" s="87"/>
      <c r="J345" s="87"/>
      <c r="K345" s="87"/>
      <c r="L345" s="87"/>
      <c r="M345" s="87"/>
      <c r="N345" s="87"/>
      <c r="O345" s="87"/>
      <c r="P345" s="87"/>
      <c r="Q345" s="87"/>
    </row>
    <row r="346">
      <c r="A346" s="86"/>
      <c r="B346" s="87"/>
      <c r="C346" s="87"/>
      <c r="D346" s="87"/>
      <c r="E346" s="87"/>
      <c r="F346" s="87"/>
      <c r="G346" s="88"/>
      <c r="H346" s="87"/>
      <c r="I346" s="87"/>
      <c r="J346" s="87"/>
      <c r="K346" s="87"/>
      <c r="L346" s="87"/>
      <c r="M346" s="87"/>
      <c r="N346" s="87"/>
      <c r="O346" s="87"/>
      <c r="P346" s="87"/>
      <c r="Q346" s="87"/>
    </row>
    <row r="347">
      <c r="A347" s="86"/>
      <c r="B347" s="87"/>
      <c r="C347" s="87"/>
      <c r="D347" s="87"/>
      <c r="E347" s="87"/>
      <c r="F347" s="87"/>
      <c r="G347" s="88"/>
      <c r="H347" s="87"/>
      <c r="I347" s="87"/>
      <c r="J347" s="87"/>
      <c r="K347" s="87"/>
      <c r="L347" s="87"/>
      <c r="M347" s="87"/>
      <c r="N347" s="87"/>
      <c r="O347" s="87"/>
      <c r="P347" s="87"/>
      <c r="Q347" s="87"/>
    </row>
    <row r="348">
      <c r="A348" s="86"/>
      <c r="B348" s="87"/>
      <c r="C348" s="87"/>
      <c r="D348" s="87"/>
      <c r="E348" s="87"/>
      <c r="F348" s="87"/>
      <c r="G348" s="88"/>
      <c r="H348" s="87"/>
      <c r="I348" s="87"/>
      <c r="J348" s="87"/>
      <c r="K348" s="87"/>
      <c r="L348" s="87"/>
      <c r="M348" s="87"/>
      <c r="N348" s="87"/>
      <c r="O348" s="87"/>
      <c r="P348" s="87"/>
      <c r="Q348" s="87"/>
    </row>
    <row r="349">
      <c r="A349" s="86"/>
      <c r="B349" s="87"/>
      <c r="C349" s="87"/>
      <c r="D349" s="87"/>
      <c r="E349" s="87"/>
      <c r="F349" s="87"/>
      <c r="G349" s="88"/>
      <c r="H349" s="87"/>
      <c r="I349" s="87"/>
      <c r="J349" s="87"/>
      <c r="K349" s="87"/>
      <c r="L349" s="87"/>
      <c r="M349" s="87"/>
      <c r="N349" s="87"/>
      <c r="O349" s="87"/>
      <c r="P349" s="87"/>
      <c r="Q349" s="87"/>
    </row>
    <row r="350">
      <c r="A350" s="86"/>
      <c r="B350" s="87"/>
      <c r="C350" s="87"/>
      <c r="D350" s="87"/>
      <c r="E350" s="87"/>
      <c r="F350" s="87"/>
      <c r="G350" s="88"/>
      <c r="H350" s="87"/>
      <c r="I350" s="87"/>
      <c r="J350" s="87"/>
      <c r="K350" s="87"/>
      <c r="L350" s="87"/>
      <c r="M350" s="87"/>
      <c r="N350" s="87"/>
      <c r="O350" s="87"/>
      <c r="P350" s="87"/>
      <c r="Q350" s="87"/>
    </row>
    <row r="351">
      <c r="A351" s="86"/>
      <c r="B351" s="87"/>
      <c r="C351" s="87"/>
      <c r="D351" s="87"/>
      <c r="E351" s="87"/>
      <c r="F351" s="87"/>
      <c r="G351" s="88"/>
      <c r="H351" s="87"/>
      <c r="I351" s="87"/>
      <c r="J351" s="87"/>
      <c r="K351" s="87"/>
      <c r="L351" s="87"/>
      <c r="M351" s="87"/>
      <c r="N351" s="87"/>
      <c r="O351" s="87"/>
      <c r="P351" s="87"/>
      <c r="Q351" s="87"/>
    </row>
    <row r="352">
      <c r="A352" s="86"/>
      <c r="B352" s="87"/>
      <c r="C352" s="87"/>
      <c r="D352" s="87"/>
      <c r="E352" s="87"/>
      <c r="F352" s="87"/>
      <c r="G352" s="88"/>
      <c r="H352" s="87"/>
      <c r="I352" s="87"/>
      <c r="J352" s="87"/>
      <c r="K352" s="87"/>
      <c r="L352" s="87"/>
      <c r="M352" s="87"/>
      <c r="N352" s="87"/>
      <c r="O352" s="87"/>
      <c r="P352" s="87"/>
      <c r="Q352" s="87"/>
    </row>
    <row r="353">
      <c r="A353" s="86"/>
      <c r="B353" s="87"/>
      <c r="C353" s="87"/>
      <c r="D353" s="87"/>
      <c r="E353" s="87"/>
      <c r="F353" s="87"/>
      <c r="G353" s="88"/>
      <c r="H353" s="87"/>
      <c r="I353" s="87"/>
      <c r="J353" s="87"/>
      <c r="K353" s="87"/>
      <c r="L353" s="87"/>
      <c r="M353" s="87"/>
      <c r="N353" s="87"/>
      <c r="O353" s="87"/>
      <c r="P353" s="87"/>
      <c r="Q353" s="87"/>
    </row>
    <row r="354">
      <c r="A354" s="86"/>
      <c r="B354" s="87"/>
      <c r="C354" s="87"/>
      <c r="D354" s="87"/>
      <c r="E354" s="87"/>
      <c r="F354" s="87"/>
      <c r="G354" s="88"/>
      <c r="H354" s="87"/>
      <c r="I354" s="87"/>
      <c r="J354" s="87"/>
      <c r="K354" s="87"/>
      <c r="L354" s="87"/>
      <c r="M354" s="87"/>
      <c r="N354" s="87"/>
      <c r="O354" s="87"/>
      <c r="P354" s="87"/>
      <c r="Q354" s="87"/>
    </row>
    <row r="355">
      <c r="A355" s="86"/>
      <c r="B355" s="87"/>
      <c r="C355" s="87"/>
      <c r="D355" s="87"/>
      <c r="E355" s="87"/>
      <c r="F355" s="87"/>
      <c r="G355" s="88"/>
      <c r="H355" s="87"/>
      <c r="I355" s="87"/>
      <c r="J355" s="87"/>
      <c r="K355" s="87"/>
      <c r="L355" s="87"/>
      <c r="M355" s="87"/>
      <c r="N355" s="87"/>
      <c r="O355" s="87"/>
      <c r="P355" s="87"/>
      <c r="Q355" s="87"/>
    </row>
    <row r="356">
      <c r="A356" s="86"/>
      <c r="B356" s="87"/>
      <c r="C356" s="87"/>
      <c r="D356" s="87"/>
      <c r="E356" s="87"/>
      <c r="F356" s="87"/>
      <c r="G356" s="88"/>
      <c r="H356" s="87"/>
      <c r="I356" s="87"/>
      <c r="J356" s="87"/>
      <c r="K356" s="87"/>
      <c r="L356" s="87"/>
      <c r="M356" s="87"/>
      <c r="N356" s="87"/>
      <c r="O356" s="87"/>
      <c r="P356" s="87"/>
      <c r="Q356" s="87"/>
    </row>
    <row r="357">
      <c r="A357" s="86"/>
      <c r="B357" s="87"/>
      <c r="C357" s="87"/>
      <c r="D357" s="87"/>
      <c r="E357" s="87"/>
      <c r="F357" s="87"/>
      <c r="G357" s="88"/>
      <c r="H357" s="87"/>
      <c r="I357" s="87"/>
      <c r="J357" s="87"/>
      <c r="K357" s="87"/>
      <c r="L357" s="87"/>
      <c r="M357" s="87"/>
      <c r="N357" s="87"/>
      <c r="O357" s="87"/>
      <c r="P357" s="87"/>
      <c r="Q357" s="87"/>
    </row>
    <row r="358">
      <c r="A358" s="86"/>
      <c r="B358" s="87"/>
      <c r="C358" s="87"/>
      <c r="D358" s="87"/>
      <c r="E358" s="87"/>
      <c r="F358" s="87"/>
      <c r="G358" s="88"/>
      <c r="H358" s="87"/>
      <c r="I358" s="87"/>
      <c r="J358" s="87"/>
      <c r="K358" s="87"/>
      <c r="L358" s="87"/>
      <c r="M358" s="87"/>
      <c r="N358" s="87"/>
      <c r="O358" s="87"/>
      <c r="P358" s="87"/>
      <c r="Q358" s="87"/>
    </row>
    <row r="359">
      <c r="A359" s="86"/>
      <c r="B359" s="87"/>
      <c r="C359" s="87"/>
      <c r="D359" s="87"/>
      <c r="E359" s="87"/>
      <c r="F359" s="87"/>
      <c r="G359" s="88"/>
      <c r="H359" s="87"/>
      <c r="I359" s="87"/>
      <c r="J359" s="87"/>
      <c r="K359" s="87"/>
      <c r="L359" s="87"/>
      <c r="M359" s="87"/>
      <c r="N359" s="87"/>
      <c r="O359" s="87"/>
      <c r="P359" s="87"/>
      <c r="Q359" s="87"/>
    </row>
    <row r="360">
      <c r="A360" s="86"/>
      <c r="B360" s="87"/>
      <c r="C360" s="87"/>
      <c r="D360" s="87"/>
      <c r="E360" s="87"/>
      <c r="F360" s="87"/>
      <c r="G360" s="88"/>
      <c r="H360" s="87"/>
      <c r="I360" s="87"/>
      <c r="J360" s="87"/>
      <c r="K360" s="87"/>
      <c r="L360" s="87"/>
      <c r="M360" s="87"/>
      <c r="N360" s="87"/>
      <c r="O360" s="87"/>
      <c r="P360" s="87"/>
      <c r="Q360" s="87"/>
    </row>
    <row r="361">
      <c r="A361" s="86"/>
      <c r="B361" s="87"/>
      <c r="C361" s="87"/>
      <c r="D361" s="87"/>
      <c r="E361" s="87"/>
      <c r="F361" s="87"/>
      <c r="G361" s="88"/>
      <c r="H361" s="87"/>
      <c r="I361" s="87"/>
      <c r="J361" s="87"/>
      <c r="K361" s="87"/>
      <c r="L361" s="87"/>
      <c r="M361" s="87"/>
      <c r="N361" s="87"/>
      <c r="O361" s="87"/>
      <c r="P361" s="87"/>
      <c r="Q361" s="87"/>
    </row>
    <row r="362">
      <c r="A362" s="86"/>
      <c r="B362" s="87"/>
      <c r="C362" s="87"/>
      <c r="D362" s="87"/>
      <c r="E362" s="87"/>
      <c r="F362" s="87"/>
      <c r="G362" s="88"/>
      <c r="H362" s="87"/>
      <c r="I362" s="87"/>
      <c r="J362" s="87"/>
      <c r="K362" s="87"/>
      <c r="L362" s="87"/>
      <c r="M362" s="87"/>
      <c r="N362" s="87"/>
      <c r="O362" s="87"/>
      <c r="P362" s="87"/>
      <c r="Q362" s="87"/>
    </row>
    <row r="363">
      <c r="A363" s="86"/>
      <c r="B363" s="87"/>
      <c r="C363" s="87"/>
      <c r="D363" s="87"/>
      <c r="E363" s="87"/>
      <c r="F363" s="87"/>
      <c r="G363" s="88"/>
      <c r="H363" s="87"/>
      <c r="I363" s="87"/>
      <c r="J363" s="87"/>
      <c r="K363" s="87"/>
      <c r="L363" s="87"/>
      <c r="M363" s="87"/>
      <c r="N363" s="87"/>
      <c r="O363" s="87"/>
      <c r="P363" s="87"/>
      <c r="Q363" s="87"/>
    </row>
    <row r="364">
      <c r="A364" s="86"/>
      <c r="B364" s="87"/>
      <c r="C364" s="87"/>
      <c r="D364" s="87"/>
      <c r="E364" s="87"/>
      <c r="F364" s="87"/>
      <c r="G364" s="88"/>
      <c r="H364" s="87"/>
      <c r="I364" s="87"/>
      <c r="J364" s="87"/>
      <c r="K364" s="87"/>
      <c r="L364" s="87"/>
      <c r="M364" s="87"/>
      <c r="N364" s="87"/>
      <c r="O364" s="87"/>
      <c r="P364" s="87"/>
      <c r="Q364" s="87"/>
    </row>
    <row r="365">
      <c r="A365" s="86"/>
      <c r="B365" s="87"/>
      <c r="C365" s="87"/>
      <c r="D365" s="87"/>
      <c r="E365" s="87"/>
      <c r="F365" s="87"/>
      <c r="G365" s="88"/>
      <c r="H365" s="87"/>
      <c r="I365" s="87"/>
      <c r="J365" s="87"/>
      <c r="K365" s="87"/>
      <c r="L365" s="87"/>
      <c r="M365" s="87"/>
      <c r="N365" s="87"/>
      <c r="O365" s="87"/>
      <c r="P365" s="87"/>
      <c r="Q365" s="87"/>
    </row>
    <row r="366">
      <c r="A366" s="86"/>
      <c r="B366" s="87"/>
      <c r="C366" s="87"/>
      <c r="D366" s="87"/>
      <c r="E366" s="87"/>
      <c r="F366" s="87"/>
      <c r="G366" s="88"/>
      <c r="H366" s="87"/>
      <c r="I366" s="87"/>
      <c r="J366" s="87"/>
      <c r="K366" s="87"/>
      <c r="L366" s="87"/>
      <c r="M366" s="87"/>
      <c r="N366" s="87"/>
      <c r="O366" s="87"/>
      <c r="P366" s="87"/>
      <c r="Q366" s="87"/>
    </row>
    <row r="367">
      <c r="A367" s="86"/>
      <c r="B367" s="87"/>
      <c r="C367" s="87"/>
      <c r="D367" s="87"/>
      <c r="E367" s="87"/>
      <c r="F367" s="87"/>
      <c r="G367" s="88"/>
      <c r="H367" s="87"/>
      <c r="I367" s="87"/>
      <c r="J367" s="87"/>
      <c r="K367" s="87"/>
      <c r="L367" s="87"/>
      <c r="M367" s="87"/>
      <c r="N367" s="87"/>
      <c r="O367" s="87"/>
      <c r="P367" s="87"/>
      <c r="Q367" s="87"/>
    </row>
    <row r="368">
      <c r="A368" s="86"/>
      <c r="B368" s="87"/>
      <c r="C368" s="87"/>
      <c r="D368" s="87"/>
      <c r="E368" s="87"/>
      <c r="F368" s="87"/>
      <c r="G368" s="88"/>
      <c r="H368" s="87"/>
      <c r="I368" s="87"/>
      <c r="J368" s="87"/>
      <c r="K368" s="87"/>
      <c r="L368" s="87"/>
      <c r="M368" s="87"/>
      <c r="N368" s="87"/>
      <c r="O368" s="87"/>
      <c r="P368" s="87"/>
      <c r="Q368" s="87"/>
    </row>
    <row r="369">
      <c r="A369" s="86"/>
      <c r="B369" s="87"/>
      <c r="C369" s="87"/>
      <c r="D369" s="87"/>
      <c r="E369" s="87"/>
      <c r="F369" s="87"/>
      <c r="G369" s="88"/>
      <c r="H369" s="87"/>
      <c r="I369" s="87"/>
      <c r="J369" s="87"/>
      <c r="K369" s="87"/>
      <c r="L369" s="87"/>
      <c r="M369" s="87"/>
      <c r="N369" s="87"/>
      <c r="O369" s="87"/>
      <c r="P369" s="87"/>
      <c r="Q369" s="87"/>
    </row>
    <row r="370">
      <c r="A370" s="86"/>
      <c r="B370" s="87"/>
      <c r="C370" s="87"/>
      <c r="D370" s="87"/>
      <c r="E370" s="87"/>
      <c r="F370" s="87"/>
      <c r="G370" s="88"/>
      <c r="H370" s="87"/>
      <c r="I370" s="87"/>
      <c r="J370" s="87"/>
      <c r="K370" s="87"/>
      <c r="L370" s="87"/>
      <c r="M370" s="87"/>
      <c r="N370" s="87"/>
      <c r="O370" s="87"/>
      <c r="P370" s="87"/>
      <c r="Q370" s="87"/>
    </row>
    <row r="371">
      <c r="A371" s="86"/>
      <c r="B371" s="87"/>
      <c r="C371" s="87"/>
      <c r="D371" s="87"/>
      <c r="E371" s="87"/>
      <c r="F371" s="87"/>
      <c r="G371" s="88"/>
      <c r="H371" s="87"/>
      <c r="I371" s="87"/>
      <c r="J371" s="87"/>
      <c r="K371" s="87"/>
      <c r="L371" s="87"/>
      <c r="M371" s="87"/>
      <c r="N371" s="87"/>
      <c r="O371" s="87"/>
      <c r="P371" s="87"/>
      <c r="Q371" s="87"/>
    </row>
    <row r="372">
      <c r="A372" s="86"/>
      <c r="B372" s="87"/>
      <c r="C372" s="87"/>
      <c r="D372" s="87"/>
      <c r="E372" s="87"/>
      <c r="F372" s="87"/>
      <c r="G372" s="88"/>
      <c r="H372" s="87"/>
      <c r="I372" s="87"/>
      <c r="J372" s="87"/>
      <c r="K372" s="87"/>
      <c r="L372" s="87"/>
      <c r="M372" s="87"/>
      <c r="N372" s="87"/>
      <c r="O372" s="87"/>
      <c r="P372" s="87"/>
      <c r="Q372" s="87"/>
    </row>
    <row r="373">
      <c r="A373" s="86"/>
      <c r="B373" s="87"/>
      <c r="C373" s="87"/>
      <c r="D373" s="87"/>
      <c r="E373" s="87"/>
      <c r="F373" s="87"/>
      <c r="G373" s="88"/>
      <c r="H373" s="87"/>
      <c r="I373" s="87"/>
      <c r="J373" s="87"/>
      <c r="K373" s="87"/>
      <c r="L373" s="87"/>
      <c r="M373" s="87"/>
      <c r="N373" s="87"/>
      <c r="O373" s="87"/>
      <c r="P373" s="87"/>
      <c r="Q373" s="87"/>
    </row>
    <row r="374">
      <c r="A374" s="86"/>
      <c r="B374" s="87"/>
      <c r="C374" s="87"/>
      <c r="D374" s="87"/>
      <c r="E374" s="87"/>
      <c r="F374" s="87"/>
      <c r="G374" s="88"/>
      <c r="H374" s="87"/>
      <c r="I374" s="87"/>
      <c r="J374" s="87"/>
      <c r="K374" s="87"/>
      <c r="L374" s="87"/>
      <c r="M374" s="87"/>
      <c r="N374" s="87"/>
      <c r="O374" s="87"/>
      <c r="P374" s="87"/>
      <c r="Q374" s="87"/>
    </row>
    <row r="375">
      <c r="A375" s="86"/>
      <c r="B375" s="87"/>
      <c r="C375" s="87"/>
      <c r="D375" s="87"/>
      <c r="E375" s="87"/>
      <c r="F375" s="87"/>
      <c r="G375" s="88"/>
      <c r="H375" s="87"/>
      <c r="I375" s="87"/>
      <c r="J375" s="87"/>
      <c r="K375" s="87"/>
      <c r="L375" s="87"/>
      <c r="M375" s="87"/>
      <c r="N375" s="87"/>
      <c r="O375" s="87"/>
      <c r="P375" s="87"/>
      <c r="Q375" s="87"/>
    </row>
    <row r="376">
      <c r="A376" s="86"/>
      <c r="B376" s="87"/>
      <c r="C376" s="87"/>
      <c r="D376" s="87"/>
      <c r="E376" s="87"/>
      <c r="F376" s="87"/>
      <c r="G376" s="88"/>
      <c r="H376" s="87"/>
      <c r="I376" s="87"/>
      <c r="J376" s="87"/>
      <c r="K376" s="87"/>
      <c r="L376" s="87"/>
      <c r="M376" s="87"/>
      <c r="N376" s="87"/>
      <c r="O376" s="87"/>
      <c r="P376" s="87"/>
      <c r="Q376" s="87"/>
    </row>
    <row r="377">
      <c r="A377" s="86"/>
      <c r="B377" s="87"/>
      <c r="C377" s="87"/>
      <c r="D377" s="87"/>
      <c r="E377" s="87"/>
      <c r="F377" s="87"/>
      <c r="G377" s="88"/>
      <c r="H377" s="87"/>
      <c r="I377" s="87"/>
      <c r="J377" s="87"/>
      <c r="K377" s="87"/>
      <c r="L377" s="87"/>
      <c r="M377" s="87"/>
      <c r="N377" s="87"/>
      <c r="O377" s="87"/>
      <c r="P377" s="87"/>
      <c r="Q377" s="87"/>
    </row>
    <row r="378">
      <c r="A378" s="86"/>
      <c r="B378" s="87"/>
      <c r="C378" s="87"/>
      <c r="D378" s="87"/>
      <c r="E378" s="87"/>
      <c r="F378" s="87"/>
      <c r="G378" s="88"/>
      <c r="H378" s="87"/>
      <c r="I378" s="87"/>
      <c r="J378" s="87"/>
      <c r="K378" s="87"/>
      <c r="L378" s="87"/>
      <c r="M378" s="87"/>
      <c r="N378" s="87"/>
      <c r="O378" s="87"/>
      <c r="P378" s="87"/>
      <c r="Q378" s="87"/>
    </row>
    <row r="379">
      <c r="A379" s="86"/>
      <c r="B379" s="87"/>
      <c r="C379" s="87"/>
      <c r="D379" s="87"/>
      <c r="E379" s="87"/>
      <c r="F379" s="87"/>
      <c r="G379" s="88"/>
      <c r="H379" s="87"/>
      <c r="I379" s="87"/>
      <c r="J379" s="87"/>
      <c r="K379" s="87"/>
      <c r="L379" s="87"/>
      <c r="M379" s="87"/>
      <c r="N379" s="87"/>
      <c r="O379" s="87"/>
      <c r="P379" s="87"/>
      <c r="Q379" s="87"/>
    </row>
    <row r="380">
      <c r="A380" s="86"/>
      <c r="B380" s="87"/>
      <c r="C380" s="87"/>
      <c r="D380" s="87"/>
      <c r="E380" s="87"/>
      <c r="F380" s="87"/>
      <c r="G380" s="88"/>
      <c r="H380" s="87"/>
      <c r="I380" s="87"/>
      <c r="J380" s="87"/>
      <c r="K380" s="87"/>
      <c r="L380" s="87"/>
      <c r="M380" s="87"/>
      <c r="N380" s="87"/>
      <c r="O380" s="87"/>
      <c r="P380" s="87"/>
      <c r="Q380" s="87"/>
    </row>
    <row r="381">
      <c r="A381" s="86"/>
      <c r="B381" s="87"/>
      <c r="C381" s="87"/>
      <c r="D381" s="87"/>
      <c r="E381" s="87"/>
      <c r="F381" s="87"/>
      <c r="G381" s="88"/>
      <c r="H381" s="87"/>
      <c r="I381" s="87"/>
      <c r="J381" s="87"/>
      <c r="K381" s="87"/>
      <c r="L381" s="87"/>
      <c r="M381" s="87"/>
      <c r="N381" s="87"/>
      <c r="O381" s="87"/>
      <c r="P381" s="87"/>
      <c r="Q381" s="87"/>
    </row>
    <row r="382">
      <c r="A382" s="86"/>
      <c r="B382" s="87"/>
      <c r="C382" s="87"/>
      <c r="D382" s="87"/>
      <c r="E382" s="87"/>
      <c r="F382" s="87"/>
      <c r="G382" s="88"/>
      <c r="H382" s="87"/>
      <c r="I382" s="87"/>
      <c r="J382" s="87"/>
      <c r="K382" s="87"/>
      <c r="L382" s="87"/>
      <c r="M382" s="87"/>
      <c r="N382" s="87"/>
      <c r="O382" s="87"/>
      <c r="P382" s="87"/>
      <c r="Q382" s="87"/>
    </row>
    <row r="383">
      <c r="A383" s="86"/>
      <c r="B383" s="87"/>
      <c r="C383" s="87"/>
      <c r="D383" s="87"/>
      <c r="E383" s="87"/>
      <c r="F383" s="87"/>
      <c r="G383" s="88"/>
      <c r="H383" s="87"/>
      <c r="I383" s="87"/>
      <c r="J383" s="87"/>
      <c r="K383" s="87"/>
      <c r="L383" s="87"/>
      <c r="M383" s="87"/>
      <c r="N383" s="87"/>
      <c r="O383" s="87"/>
      <c r="P383" s="87"/>
      <c r="Q383" s="87"/>
    </row>
    <row r="384">
      <c r="A384" s="86"/>
      <c r="B384" s="87"/>
      <c r="C384" s="87"/>
      <c r="D384" s="87"/>
      <c r="E384" s="87"/>
      <c r="F384" s="87"/>
      <c r="G384" s="88"/>
      <c r="H384" s="87"/>
      <c r="I384" s="87"/>
      <c r="J384" s="87"/>
      <c r="K384" s="87"/>
      <c r="L384" s="87"/>
      <c r="M384" s="87"/>
      <c r="N384" s="87"/>
      <c r="O384" s="87"/>
      <c r="P384" s="87"/>
      <c r="Q384" s="87"/>
    </row>
    <row r="385">
      <c r="A385" s="86"/>
      <c r="B385" s="87"/>
      <c r="C385" s="87"/>
      <c r="D385" s="87"/>
      <c r="E385" s="87"/>
      <c r="F385" s="87"/>
      <c r="G385" s="88"/>
      <c r="H385" s="87"/>
      <c r="I385" s="87"/>
      <c r="J385" s="87"/>
      <c r="K385" s="87"/>
      <c r="L385" s="87"/>
      <c r="M385" s="87"/>
      <c r="N385" s="87"/>
      <c r="O385" s="87"/>
      <c r="P385" s="87"/>
      <c r="Q385" s="87"/>
    </row>
    <row r="386">
      <c r="A386" s="86"/>
      <c r="B386" s="87"/>
      <c r="C386" s="87"/>
      <c r="D386" s="87"/>
      <c r="E386" s="87"/>
      <c r="F386" s="87"/>
      <c r="G386" s="88"/>
      <c r="H386" s="87"/>
      <c r="I386" s="87"/>
      <c r="J386" s="87"/>
      <c r="K386" s="87"/>
      <c r="L386" s="87"/>
      <c r="M386" s="87"/>
      <c r="N386" s="87"/>
      <c r="O386" s="87"/>
      <c r="P386" s="87"/>
      <c r="Q386" s="87"/>
    </row>
    <row r="387">
      <c r="A387" s="86"/>
      <c r="B387" s="87"/>
      <c r="C387" s="87"/>
      <c r="D387" s="87"/>
      <c r="E387" s="87"/>
      <c r="F387" s="87"/>
      <c r="G387" s="88"/>
      <c r="H387" s="87"/>
      <c r="I387" s="87"/>
      <c r="J387" s="87"/>
      <c r="K387" s="87"/>
      <c r="L387" s="87"/>
      <c r="M387" s="87"/>
      <c r="N387" s="87"/>
      <c r="O387" s="87"/>
      <c r="P387" s="87"/>
      <c r="Q387" s="87"/>
    </row>
    <row r="388">
      <c r="A388" s="86"/>
      <c r="B388" s="87"/>
      <c r="C388" s="87"/>
      <c r="D388" s="87"/>
      <c r="E388" s="87"/>
      <c r="F388" s="87"/>
      <c r="G388" s="88"/>
      <c r="H388" s="87"/>
      <c r="I388" s="87"/>
      <c r="J388" s="87"/>
      <c r="K388" s="87"/>
      <c r="L388" s="87"/>
      <c r="M388" s="87"/>
      <c r="N388" s="87"/>
      <c r="O388" s="87"/>
      <c r="P388" s="87"/>
      <c r="Q388" s="87"/>
    </row>
    <row r="389">
      <c r="A389" s="86"/>
      <c r="B389" s="87"/>
      <c r="C389" s="87"/>
      <c r="D389" s="87"/>
      <c r="E389" s="87"/>
      <c r="F389" s="87"/>
      <c r="G389" s="88"/>
      <c r="H389" s="87"/>
      <c r="I389" s="87"/>
      <c r="J389" s="87"/>
      <c r="K389" s="87"/>
      <c r="L389" s="87"/>
      <c r="M389" s="87"/>
      <c r="N389" s="87"/>
      <c r="O389" s="87"/>
      <c r="P389" s="87"/>
      <c r="Q389" s="87"/>
    </row>
    <row r="390">
      <c r="A390" s="86"/>
      <c r="B390" s="87"/>
      <c r="C390" s="87"/>
      <c r="D390" s="87"/>
      <c r="E390" s="87"/>
      <c r="F390" s="87"/>
      <c r="G390" s="88"/>
      <c r="H390" s="87"/>
      <c r="I390" s="87"/>
      <c r="J390" s="87"/>
      <c r="K390" s="87"/>
      <c r="L390" s="87"/>
      <c r="M390" s="87"/>
      <c r="N390" s="87"/>
      <c r="O390" s="87"/>
      <c r="P390" s="87"/>
      <c r="Q390" s="87"/>
    </row>
    <row r="391">
      <c r="A391" s="86"/>
      <c r="B391" s="87"/>
      <c r="C391" s="87"/>
      <c r="D391" s="87"/>
      <c r="E391" s="87"/>
      <c r="F391" s="87"/>
      <c r="G391" s="88"/>
      <c r="H391" s="87"/>
      <c r="I391" s="87"/>
      <c r="J391" s="87"/>
      <c r="K391" s="87"/>
      <c r="L391" s="87"/>
      <c r="M391" s="87"/>
      <c r="N391" s="87"/>
      <c r="O391" s="87"/>
      <c r="P391" s="87"/>
      <c r="Q391" s="87"/>
    </row>
    <row r="392">
      <c r="A392" s="86"/>
      <c r="B392" s="87"/>
      <c r="C392" s="87"/>
      <c r="D392" s="87"/>
      <c r="E392" s="87"/>
      <c r="F392" s="87"/>
      <c r="G392" s="88"/>
      <c r="H392" s="87"/>
      <c r="I392" s="87"/>
      <c r="J392" s="87"/>
      <c r="K392" s="87"/>
      <c r="L392" s="87"/>
      <c r="M392" s="87"/>
      <c r="N392" s="87"/>
      <c r="O392" s="87"/>
      <c r="P392" s="87"/>
      <c r="Q392" s="87"/>
    </row>
    <row r="393">
      <c r="A393" s="86"/>
      <c r="B393" s="87"/>
      <c r="C393" s="87"/>
      <c r="D393" s="87"/>
      <c r="E393" s="87"/>
      <c r="F393" s="87"/>
      <c r="G393" s="88"/>
      <c r="H393" s="87"/>
      <c r="I393" s="87"/>
      <c r="J393" s="87"/>
      <c r="K393" s="87"/>
      <c r="L393" s="87"/>
      <c r="M393" s="87"/>
      <c r="N393" s="87"/>
      <c r="O393" s="87"/>
      <c r="P393" s="87"/>
      <c r="Q393" s="87"/>
    </row>
    <row r="394">
      <c r="A394" s="86"/>
      <c r="B394" s="87"/>
      <c r="C394" s="87"/>
      <c r="D394" s="87"/>
      <c r="E394" s="87"/>
      <c r="F394" s="87"/>
      <c r="G394" s="88"/>
      <c r="H394" s="87"/>
      <c r="I394" s="87"/>
      <c r="J394" s="87"/>
      <c r="K394" s="87"/>
      <c r="L394" s="87"/>
      <c r="M394" s="87"/>
      <c r="N394" s="87"/>
      <c r="O394" s="87"/>
      <c r="P394" s="87"/>
      <c r="Q394" s="87"/>
    </row>
    <row r="395">
      <c r="A395" s="86"/>
      <c r="B395" s="87"/>
      <c r="C395" s="87"/>
      <c r="D395" s="87"/>
      <c r="E395" s="87"/>
      <c r="F395" s="87"/>
      <c r="G395" s="88"/>
      <c r="H395" s="87"/>
      <c r="I395" s="87"/>
      <c r="J395" s="87"/>
      <c r="K395" s="87"/>
      <c r="L395" s="87"/>
      <c r="M395" s="87"/>
      <c r="N395" s="87"/>
      <c r="O395" s="87"/>
      <c r="P395" s="87"/>
      <c r="Q395" s="87"/>
    </row>
    <row r="396">
      <c r="A396" s="86"/>
      <c r="B396" s="87"/>
      <c r="C396" s="87"/>
      <c r="D396" s="87"/>
      <c r="E396" s="87"/>
      <c r="F396" s="87"/>
      <c r="G396" s="88"/>
      <c r="H396" s="87"/>
      <c r="I396" s="87"/>
      <c r="J396" s="87"/>
      <c r="K396" s="87"/>
      <c r="L396" s="87"/>
      <c r="M396" s="87"/>
      <c r="N396" s="87"/>
      <c r="O396" s="87"/>
      <c r="P396" s="87"/>
      <c r="Q396" s="87"/>
    </row>
    <row r="397">
      <c r="A397" s="86"/>
      <c r="B397" s="87"/>
      <c r="C397" s="87"/>
      <c r="D397" s="87"/>
      <c r="E397" s="87"/>
      <c r="F397" s="87"/>
      <c r="G397" s="88"/>
      <c r="H397" s="87"/>
      <c r="I397" s="87"/>
      <c r="J397" s="87"/>
      <c r="K397" s="87"/>
      <c r="L397" s="87"/>
      <c r="M397" s="87"/>
      <c r="N397" s="87"/>
      <c r="O397" s="87"/>
      <c r="P397" s="87"/>
      <c r="Q397" s="87"/>
    </row>
    <row r="398">
      <c r="A398" s="86"/>
      <c r="B398" s="87"/>
      <c r="C398" s="87"/>
      <c r="D398" s="87"/>
      <c r="E398" s="87"/>
      <c r="F398" s="87"/>
      <c r="G398" s="88"/>
      <c r="H398" s="87"/>
      <c r="I398" s="87"/>
      <c r="J398" s="87"/>
      <c r="K398" s="87"/>
      <c r="L398" s="87"/>
      <c r="M398" s="87"/>
      <c r="N398" s="87"/>
      <c r="O398" s="87"/>
      <c r="P398" s="87"/>
      <c r="Q398" s="87"/>
    </row>
    <row r="399">
      <c r="A399" s="86"/>
      <c r="B399" s="87"/>
      <c r="C399" s="87"/>
      <c r="D399" s="87"/>
      <c r="E399" s="87"/>
      <c r="F399" s="87"/>
      <c r="G399" s="88"/>
      <c r="H399" s="87"/>
      <c r="I399" s="87"/>
      <c r="J399" s="87"/>
      <c r="K399" s="87"/>
      <c r="L399" s="87"/>
      <c r="M399" s="87"/>
      <c r="N399" s="87"/>
      <c r="O399" s="87"/>
      <c r="P399" s="87"/>
      <c r="Q399" s="87"/>
    </row>
    <row r="400">
      <c r="A400" s="86"/>
      <c r="B400" s="87"/>
      <c r="C400" s="87"/>
      <c r="D400" s="87"/>
      <c r="E400" s="87"/>
      <c r="F400" s="87"/>
      <c r="G400" s="88"/>
      <c r="H400" s="87"/>
      <c r="I400" s="87"/>
      <c r="J400" s="87"/>
      <c r="K400" s="87"/>
      <c r="L400" s="87"/>
      <c r="M400" s="87"/>
      <c r="N400" s="87"/>
      <c r="O400" s="87"/>
      <c r="P400" s="87"/>
      <c r="Q400" s="87"/>
    </row>
    <row r="401">
      <c r="A401" s="86"/>
      <c r="B401" s="87"/>
      <c r="C401" s="87"/>
      <c r="D401" s="87"/>
      <c r="E401" s="87"/>
      <c r="F401" s="87"/>
      <c r="G401" s="88"/>
      <c r="H401" s="87"/>
      <c r="I401" s="87"/>
      <c r="J401" s="87"/>
      <c r="K401" s="87"/>
      <c r="L401" s="87"/>
      <c r="M401" s="87"/>
      <c r="N401" s="87"/>
      <c r="O401" s="87"/>
      <c r="P401" s="87"/>
      <c r="Q401" s="87"/>
    </row>
    <row r="402">
      <c r="A402" s="86"/>
      <c r="B402" s="87"/>
      <c r="C402" s="87"/>
      <c r="D402" s="87"/>
      <c r="E402" s="87"/>
      <c r="F402" s="87"/>
      <c r="G402" s="88"/>
      <c r="H402" s="87"/>
      <c r="I402" s="87"/>
      <c r="J402" s="87"/>
      <c r="K402" s="87"/>
      <c r="L402" s="87"/>
      <c r="M402" s="87"/>
      <c r="N402" s="87"/>
      <c r="O402" s="87"/>
      <c r="P402" s="87"/>
      <c r="Q402" s="87"/>
    </row>
    <row r="403">
      <c r="A403" s="86"/>
      <c r="B403" s="87"/>
      <c r="C403" s="87"/>
      <c r="D403" s="87"/>
      <c r="E403" s="87"/>
      <c r="F403" s="87"/>
      <c r="G403" s="88"/>
      <c r="H403" s="87"/>
      <c r="I403" s="87"/>
      <c r="J403" s="87"/>
      <c r="K403" s="87"/>
      <c r="L403" s="87"/>
      <c r="M403" s="87"/>
      <c r="N403" s="87"/>
      <c r="O403" s="87"/>
      <c r="P403" s="87"/>
      <c r="Q403" s="87"/>
    </row>
    <row r="404">
      <c r="A404" s="86"/>
      <c r="B404" s="87"/>
      <c r="C404" s="87"/>
      <c r="D404" s="87"/>
      <c r="E404" s="87"/>
      <c r="F404" s="87"/>
      <c r="G404" s="88"/>
      <c r="H404" s="87"/>
      <c r="I404" s="87"/>
      <c r="J404" s="87"/>
      <c r="K404" s="87"/>
      <c r="L404" s="87"/>
      <c r="M404" s="87"/>
      <c r="N404" s="87"/>
      <c r="O404" s="87"/>
      <c r="P404" s="87"/>
      <c r="Q404" s="87"/>
    </row>
    <row r="405">
      <c r="A405" s="86"/>
      <c r="B405" s="87"/>
      <c r="C405" s="87"/>
      <c r="D405" s="87"/>
      <c r="E405" s="87"/>
      <c r="F405" s="87"/>
      <c r="G405" s="88"/>
      <c r="H405" s="87"/>
      <c r="I405" s="87"/>
      <c r="J405" s="87"/>
      <c r="K405" s="87"/>
      <c r="L405" s="87"/>
      <c r="M405" s="87"/>
      <c r="N405" s="87"/>
      <c r="O405" s="87"/>
      <c r="P405" s="87"/>
      <c r="Q405" s="87"/>
    </row>
    <row r="406">
      <c r="A406" s="86"/>
      <c r="B406" s="87"/>
      <c r="C406" s="87"/>
      <c r="D406" s="87"/>
      <c r="E406" s="87"/>
      <c r="F406" s="87"/>
      <c r="G406" s="88"/>
      <c r="H406" s="87"/>
      <c r="I406" s="87"/>
      <c r="J406" s="87"/>
      <c r="K406" s="87"/>
      <c r="L406" s="87"/>
      <c r="M406" s="87"/>
      <c r="N406" s="87"/>
      <c r="O406" s="87"/>
      <c r="P406" s="87"/>
      <c r="Q406" s="87"/>
    </row>
    <row r="407">
      <c r="A407" s="86"/>
      <c r="B407" s="87"/>
      <c r="C407" s="87"/>
      <c r="D407" s="87"/>
      <c r="E407" s="87"/>
      <c r="F407" s="87"/>
      <c r="G407" s="88"/>
      <c r="H407" s="87"/>
      <c r="I407" s="87"/>
      <c r="J407" s="87"/>
      <c r="K407" s="87"/>
      <c r="L407" s="87"/>
      <c r="M407" s="87"/>
      <c r="N407" s="87"/>
      <c r="O407" s="87"/>
      <c r="P407" s="87"/>
      <c r="Q407" s="87"/>
    </row>
    <row r="408">
      <c r="A408" s="86"/>
      <c r="B408" s="87"/>
      <c r="C408" s="87"/>
      <c r="D408" s="87"/>
      <c r="E408" s="87"/>
      <c r="F408" s="87"/>
      <c r="G408" s="88"/>
      <c r="H408" s="87"/>
      <c r="I408" s="87"/>
      <c r="J408" s="87"/>
      <c r="K408" s="87"/>
      <c r="L408" s="87"/>
      <c r="M408" s="87"/>
      <c r="N408" s="87"/>
      <c r="O408" s="87"/>
      <c r="P408" s="87"/>
      <c r="Q408" s="87"/>
    </row>
    <row r="409">
      <c r="A409" s="86"/>
      <c r="B409" s="87"/>
      <c r="C409" s="87"/>
      <c r="D409" s="87"/>
      <c r="E409" s="87"/>
      <c r="F409" s="87"/>
      <c r="G409" s="88"/>
      <c r="H409" s="87"/>
      <c r="I409" s="87"/>
      <c r="J409" s="87"/>
      <c r="K409" s="87"/>
      <c r="L409" s="87"/>
      <c r="M409" s="87"/>
      <c r="N409" s="87"/>
      <c r="O409" s="87"/>
      <c r="P409" s="87"/>
      <c r="Q409" s="87"/>
    </row>
    <row r="410">
      <c r="A410" s="86"/>
      <c r="B410" s="87"/>
      <c r="C410" s="87"/>
      <c r="D410" s="87"/>
      <c r="E410" s="87"/>
      <c r="F410" s="87"/>
      <c r="G410" s="88"/>
      <c r="H410" s="87"/>
      <c r="I410" s="87"/>
      <c r="J410" s="87"/>
      <c r="K410" s="87"/>
      <c r="L410" s="87"/>
      <c r="M410" s="87"/>
      <c r="N410" s="87"/>
      <c r="O410" s="87"/>
      <c r="P410" s="87"/>
      <c r="Q410" s="87"/>
    </row>
    <row r="411">
      <c r="A411" s="86"/>
      <c r="B411" s="87"/>
      <c r="C411" s="87"/>
      <c r="D411" s="87"/>
      <c r="E411" s="87"/>
      <c r="F411" s="87"/>
      <c r="G411" s="88"/>
      <c r="H411" s="87"/>
      <c r="I411" s="87"/>
      <c r="J411" s="87"/>
      <c r="K411" s="87"/>
      <c r="L411" s="87"/>
      <c r="M411" s="87"/>
      <c r="N411" s="87"/>
      <c r="O411" s="87"/>
      <c r="P411" s="87"/>
      <c r="Q411" s="87"/>
    </row>
    <row r="412">
      <c r="A412" s="86"/>
      <c r="B412" s="87"/>
      <c r="C412" s="87"/>
      <c r="D412" s="87"/>
      <c r="E412" s="87"/>
      <c r="F412" s="87"/>
      <c r="G412" s="88"/>
      <c r="H412" s="87"/>
      <c r="I412" s="87"/>
      <c r="J412" s="87"/>
      <c r="K412" s="87"/>
      <c r="L412" s="87"/>
      <c r="M412" s="87"/>
      <c r="N412" s="87"/>
      <c r="O412" s="87"/>
      <c r="P412" s="87"/>
      <c r="Q412" s="87"/>
    </row>
    <row r="413">
      <c r="A413" s="86"/>
      <c r="B413" s="87"/>
      <c r="C413" s="87"/>
      <c r="D413" s="87"/>
      <c r="E413" s="87"/>
      <c r="F413" s="87"/>
      <c r="G413" s="88"/>
      <c r="H413" s="87"/>
      <c r="I413" s="87"/>
      <c r="J413" s="87"/>
      <c r="K413" s="87"/>
      <c r="L413" s="87"/>
      <c r="M413" s="87"/>
      <c r="N413" s="87"/>
      <c r="O413" s="87"/>
      <c r="P413" s="87"/>
      <c r="Q413" s="87"/>
    </row>
    <row r="414">
      <c r="A414" s="86"/>
      <c r="B414" s="87"/>
      <c r="C414" s="87"/>
      <c r="D414" s="87"/>
      <c r="E414" s="87"/>
      <c r="F414" s="87"/>
      <c r="G414" s="88"/>
      <c r="H414" s="87"/>
      <c r="I414" s="87"/>
      <c r="J414" s="87"/>
      <c r="K414" s="87"/>
      <c r="L414" s="87"/>
      <c r="M414" s="87"/>
      <c r="N414" s="87"/>
      <c r="O414" s="87"/>
      <c r="P414" s="87"/>
      <c r="Q414" s="87"/>
    </row>
    <row r="415">
      <c r="A415" s="86"/>
      <c r="B415" s="87"/>
      <c r="C415" s="87"/>
      <c r="D415" s="87"/>
      <c r="E415" s="87"/>
      <c r="F415" s="87"/>
      <c r="G415" s="88"/>
      <c r="H415" s="87"/>
      <c r="I415" s="87"/>
      <c r="J415" s="87"/>
      <c r="K415" s="87"/>
      <c r="L415" s="87"/>
      <c r="M415" s="87"/>
      <c r="N415" s="87"/>
      <c r="O415" s="87"/>
      <c r="P415" s="87"/>
      <c r="Q415" s="87"/>
    </row>
    <row r="416">
      <c r="A416" s="86"/>
      <c r="B416" s="87"/>
      <c r="C416" s="87"/>
      <c r="D416" s="87"/>
      <c r="E416" s="87"/>
      <c r="F416" s="87"/>
      <c r="G416" s="88"/>
      <c r="H416" s="87"/>
      <c r="I416" s="87"/>
      <c r="J416" s="87"/>
      <c r="K416" s="87"/>
      <c r="L416" s="87"/>
      <c r="M416" s="87"/>
      <c r="N416" s="87"/>
      <c r="O416" s="87"/>
      <c r="P416" s="87"/>
      <c r="Q416" s="87"/>
    </row>
    <row r="417">
      <c r="A417" s="86"/>
      <c r="B417" s="87"/>
      <c r="C417" s="87"/>
      <c r="D417" s="87"/>
      <c r="E417" s="87"/>
      <c r="F417" s="87"/>
      <c r="G417" s="88"/>
      <c r="H417" s="87"/>
      <c r="I417" s="87"/>
      <c r="J417" s="87"/>
      <c r="K417" s="87"/>
      <c r="L417" s="87"/>
      <c r="M417" s="87"/>
      <c r="N417" s="87"/>
      <c r="O417" s="87"/>
      <c r="P417" s="87"/>
      <c r="Q417" s="87"/>
    </row>
    <row r="418">
      <c r="A418" s="86"/>
      <c r="B418" s="87"/>
      <c r="C418" s="87"/>
      <c r="D418" s="87"/>
      <c r="E418" s="87"/>
      <c r="F418" s="87"/>
      <c r="G418" s="88"/>
      <c r="H418" s="87"/>
      <c r="I418" s="87"/>
      <c r="J418" s="87"/>
      <c r="K418" s="87"/>
      <c r="L418" s="87"/>
      <c r="M418" s="87"/>
      <c r="N418" s="87"/>
      <c r="O418" s="87"/>
      <c r="P418" s="87"/>
      <c r="Q418" s="87"/>
    </row>
    <row r="419">
      <c r="A419" s="86"/>
      <c r="B419" s="87"/>
      <c r="C419" s="87"/>
      <c r="D419" s="87"/>
      <c r="E419" s="87"/>
      <c r="F419" s="87"/>
      <c r="G419" s="88"/>
      <c r="H419" s="87"/>
      <c r="I419" s="87"/>
      <c r="J419" s="87"/>
      <c r="K419" s="87"/>
      <c r="L419" s="87"/>
      <c r="M419" s="87"/>
      <c r="N419" s="87"/>
      <c r="O419" s="87"/>
      <c r="P419" s="87"/>
      <c r="Q419" s="87"/>
    </row>
    <row r="420">
      <c r="A420" s="86"/>
      <c r="B420" s="87"/>
      <c r="C420" s="87"/>
      <c r="D420" s="87"/>
      <c r="E420" s="87"/>
      <c r="F420" s="87"/>
      <c r="G420" s="88"/>
      <c r="H420" s="87"/>
      <c r="I420" s="87"/>
      <c r="J420" s="87"/>
      <c r="K420" s="87"/>
      <c r="L420" s="87"/>
      <c r="M420" s="87"/>
      <c r="N420" s="87"/>
      <c r="O420" s="87"/>
      <c r="P420" s="87"/>
      <c r="Q420" s="87"/>
    </row>
    <row r="421">
      <c r="A421" s="86"/>
      <c r="B421" s="87"/>
      <c r="C421" s="87"/>
      <c r="D421" s="87"/>
      <c r="E421" s="87"/>
      <c r="F421" s="87"/>
      <c r="G421" s="88"/>
      <c r="H421" s="87"/>
      <c r="I421" s="87"/>
      <c r="J421" s="87"/>
      <c r="K421" s="87"/>
      <c r="L421" s="87"/>
      <c r="M421" s="87"/>
      <c r="N421" s="87"/>
      <c r="O421" s="87"/>
      <c r="P421" s="87"/>
      <c r="Q421" s="87"/>
    </row>
    <row r="422">
      <c r="A422" s="86"/>
      <c r="B422" s="87"/>
      <c r="C422" s="87"/>
      <c r="D422" s="87"/>
      <c r="E422" s="87"/>
      <c r="F422" s="87"/>
      <c r="G422" s="88"/>
      <c r="H422" s="87"/>
      <c r="I422" s="87"/>
      <c r="J422" s="87"/>
      <c r="K422" s="87"/>
      <c r="L422" s="87"/>
      <c r="M422" s="87"/>
      <c r="N422" s="87"/>
      <c r="O422" s="87"/>
      <c r="P422" s="87"/>
      <c r="Q422" s="87"/>
    </row>
    <row r="423">
      <c r="A423" s="86"/>
      <c r="B423" s="87"/>
      <c r="C423" s="87"/>
      <c r="D423" s="87"/>
      <c r="E423" s="87"/>
      <c r="F423" s="87"/>
      <c r="G423" s="88"/>
      <c r="H423" s="87"/>
      <c r="I423" s="87"/>
      <c r="J423" s="87"/>
      <c r="K423" s="87"/>
      <c r="L423" s="87"/>
      <c r="M423" s="87"/>
      <c r="N423" s="87"/>
      <c r="O423" s="87"/>
      <c r="P423" s="87"/>
      <c r="Q423" s="87"/>
    </row>
    <row r="424">
      <c r="A424" s="86"/>
      <c r="B424" s="87"/>
      <c r="C424" s="87"/>
      <c r="D424" s="87"/>
      <c r="E424" s="87"/>
      <c r="F424" s="87"/>
      <c r="G424" s="88"/>
      <c r="H424" s="87"/>
      <c r="I424" s="87"/>
      <c r="J424" s="87"/>
      <c r="K424" s="87"/>
      <c r="L424" s="87"/>
      <c r="M424" s="87"/>
      <c r="N424" s="87"/>
      <c r="O424" s="87"/>
      <c r="P424" s="87"/>
      <c r="Q424" s="87"/>
    </row>
    <row r="425">
      <c r="A425" s="86"/>
      <c r="B425" s="87"/>
      <c r="C425" s="87"/>
      <c r="D425" s="87"/>
      <c r="E425" s="87"/>
      <c r="F425" s="87"/>
      <c r="G425" s="88"/>
      <c r="H425" s="87"/>
      <c r="I425" s="87"/>
      <c r="J425" s="87"/>
      <c r="K425" s="87"/>
      <c r="L425" s="87"/>
      <c r="M425" s="87"/>
      <c r="N425" s="87"/>
      <c r="O425" s="87"/>
      <c r="P425" s="87"/>
      <c r="Q425" s="87"/>
    </row>
    <row r="426">
      <c r="A426" s="86"/>
      <c r="B426" s="87"/>
      <c r="C426" s="87"/>
      <c r="D426" s="87"/>
      <c r="E426" s="87"/>
      <c r="F426" s="87"/>
      <c r="G426" s="88"/>
      <c r="H426" s="87"/>
      <c r="I426" s="87"/>
      <c r="J426" s="87"/>
      <c r="K426" s="87"/>
      <c r="L426" s="87"/>
      <c r="M426" s="87"/>
      <c r="N426" s="87"/>
      <c r="O426" s="87"/>
      <c r="P426" s="87"/>
      <c r="Q426" s="87"/>
    </row>
    <row r="427">
      <c r="A427" s="86"/>
      <c r="B427" s="87"/>
      <c r="C427" s="87"/>
      <c r="D427" s="87"/>
      <c r="E427" s="87"/>
      <c r="F427" s="87"/>
      <c r="G427" s="88"/>
      <c r="H427" s="87"/>
      <c r="I427" s="87"/>
      <c r="J427" s="87"/>
      <c r="K427" s="87"/>
      <c r="L427" s="87"/>
      <c r="M427" s="87"/>
      <c r="N427" s="87"/>
      <c r="O427" s="87"/>
      <c r="P427" s="87"/>
      <c r="Q427" s="87"/>
    </row>
    <row r="428">
      <c r="A428" s="86"/>
      <c r="B428" s="87"/>
      <c r="C428" s="87"/>
      <c r="D428" s="87"/>
      <c r="E428" s="87"/>
      <c r="F428" s="87"/>
      <c r="G428" s="88"/>
      <c r="H428" s="87"/>
      <c r="I428" s="87"/>
      <c r="J428" s="87"/>
      <c r="K428" s="87"/>
      <c r="L428" s="87"/>
      <c r="M428" s="87"/>
      <c r="N428" s="87"/>
      <c r="O428" s="87"/>
      <c r="P428" s="87"/>
      <c r="Q428" s="87"/>
    </row>
    <row r="429">
      <c r="A429" s="86"/>
      <c r="B429" s="87"/>
      <c r="C429" s="87"/>
      <c r="D429" s="87"/>
      <c r="E429" s="87"/>
      <c r="F429" s="87"/>
      <c r="G429" s="88"/>
      <c r="H429" s="87"/>
      <c r="I429" s="87"/>
      <c r="J429" s="87"/>
      <c r="K429" s="87"/>
      <c r="L429" s="87"/>
      <c r="M429" s="87"/>
      <c r="N429" s="87"/>
      <c r="O429" s="87"/>
      <c r="P429" s="87"/>
      <c r="Q429" s="87"/>
    </row>
    <row r="430">
      <c r="A430" s="86"/>
      <c r="B430" s="87"/>
      <c r="C430" s="87"/>
      <c r="D430" s="87"/>
      <c r="E430" s="87"/>
      <c r="F430" s="87"/>
      <c r="G430" s="88"/>
      <c r="H430" s="87"/>
      <c r="I430" s="87"/>
      <c r="J430" s="87"/>
      <c r="K430" s="87"/>
      <c r="L430" s="87"/>
      <c r="M430" s="87"/>
      <c r="N430" s="87"/>
      <c r="O430" s="87"/>
      <c r="P430" s="87"/>
      <c r="Q430" s="87"/>
    </row>
    <row r="431">
      <c r="A431" s="86"/>
      <c r="B431" s="87"/>
      <c r="C431" s="87"/>
      <c r="D431" s="87"/>
      <c r="E431" s="87"/>
      <c r="F431" s="87"/>
      <c r="G431" s="88"/>
      <c r="H431" s="87"/>
      <c r="I431" s="87"/>
      <c r="J431" s="87"/>
      <c r="K431" s="87"/>
      <c r="L431" s="87"/>
      <c r="M431" s="87"/>
      <c r="N431" s="87"/>
      <c r="O431" s="87"/>
      <c r="P431" s="87"/>
      <c r="Q431" s="87"/>
    </row>
    <row r="432">
      <c r="A432" s="86"/>
      <c r="B432" s="87"/>
      <c r="C432" s="87"/>
      <c r="D432" s="87"/>
      <c r="E432" s="87"/>
      <c r="F432" s="87"/>
      <c r="G432" s="88"/>
      <c r="H432" s="87"/>
      <c r="I432" s="87"/>
      <c r="J432" s="87"/>
      <c r="K432" s="87"/>
      <c r="L432" s="87"/>
      <c r="M432" s="87"/>
      <c r="N432" s="87"/>
      <c r="O432" s="87"/>
      <c r="P432" s="87"/>
      <c r="Q432" s="87"/>
    </row>
    <row r="433">
      <c r="A433" s="86"/>
      <c r="B433" s="87"/>
      <c r="C433" s="87"/>
      <c r="D433" s="87"/>
      <c r="E433" s="87"/>
      <c r="F433" s="87"/>
      <c r="G433" s="88"/>
      <c r="H433" s="87"/>
      <c r="I433" s="87"/>
      <c r="J433" s="87"/>
      <c r="K433" s="87"/>
      <c r="L433" s="87"/>
      <c r="M433" s="87"/>
      <c r="N433" s="87"/>
      <c r="O433" s="87"/>
      <c r="P433" s="87"/>
      <c r="Q433" s="87"/>
    </row>
    <row r="434">
      <c r="A434" s="86"/>
      <c r="B434" s="87"/>
      <c r="C434" s="87"/>
      <c r="D434" s="87"/>
      <c r="E434" s="87"/>
      <c r="F434" s="87"/>
      <c r="G434" s="88"/>
      <c r="H434" s="87"/>
      <c r="I434" s="87"/>
      <c r="J434" s="87"/>
      <c r="K434" s="87"/>
      <c r="L434" s="87"/>
      <c r="M434" s="87"/>
      <c r="N434" s="87"/>
      <c r="O434" s="87"/>
      <c r="P434" s="87"/>
      <c r="Q434" s="87"/>
    </row>
    <row r="435">
      <c r="A435" s="86"/>
      <c r="B435" s="87"/>
      <c r="C435" s="87"/>
      <c r="D435" s="87"/>
      <c r="E435" s="87"/>
      <c r="F435" s="87"/>
      <c r="G435" s="88"/>
      <c r="H435" s="87"/>
      <c r="I435" s="87"/>
      <c r="J435" s="87"/>
      <c r="K435" s="87"/>
      <c r="L435" s="87"/>
      <c r="M435" s="87"/>
      <c r="N435" s="87"/>
      <c r="O435" s="87"/>
      <c r="P435" s="87"/>
      <c r="Q435" s="87"/>
    </row>
    <row r="436">
      <c r="A436" s="86"/>
      <c r="B436" s="87"/>
      <c r="C436" s="87"/>
      <c r="D436" s="87"/>
      <c r="E436" s="87"/>
      <c r="F436" s="87"/>
      <c r="G436" s="88"/>
      <c r="H436" s="87"/>
      <c r="I436" s="87"/>
      <c r="J436" s="87"/>
      <c r="K436" s="87"/>
      <c r="L436" s="87"/>
      <c r="M436" s="87"/>
      <c r="N436" s="87"/>
      <c r="O436" s="87"/>
      <c r="P436" s="87"/>
      <c r="Q436" s="87"/>
    </row>
    <row r="437">
      <c r="A437" s="86"/>
      <c r="B437" s="87"/>
      <c r="C437" s="87"/>
      <c r="D437" s="87"/>
      <c r="E437" s="87"/>
      <c r="F437" s="87"/>
      <c r="G437" s="88"/>
      <c r="H437" s="87"/>
      <c r="I437" s="87"/>
      <c r="J437" s="87"/>
      <c r="K437" s="87"/>
      <c r="L437" s="87"/>
      <c r="M437" s="87"/>
      <c r="N437" s="87"/>
      <c r="O437" s="87"/>
      <c r="P437" s="87"/>
      <c r="Q437" s="87"/>
    </row>
    <row r="438">
      <c r="A438" s="86"/>
      <c r="B438" s="87"/>
      <c r="C438" s="87"/>
      <c r="D438" s="87"/>
      <c r="E438" s="87"/>
      <c r="F438" s="87"/>
      <c r="G438" s="88"/>
      <c r="H438" s="87"/>
      <c r="I438" s="87"/>
      <c r="J438" s="87"/>
      <c r="K438" s="87"/>
      <c r="L438" s="87"/>
      <c r="M438" s="87"/>
      <c r="N438" s="87"/>
      <c r="O438" s="87"/>
      <c r="P438" s="87"/>
      <c r="Q438" s="87"/>
    </row>
    <row r="439">
      <c r="A439" s="86"/>
      <c r="B439" s="87"/>
      <c r="C439" s="87"/>
      <c r="D439" s="87"/>
      <c r="E439" s="87"/>
      <c r="F439" s="87"/>
      <c r="G439" s="88"/>
      <c r="H439" s="87"/>
      <c r="I439" s="87"/>
      <c r="J439" s="87"/>
      <c r="K439" s="87"/>
      <c r="L439" s="87"/>
      <c r="M439" s="87"/>
      <c r="N439" s="87"/>
      <c r="O439" s="87"/>
      <c r="P439" s="87"/>
      <c r="Q439" s="87"/>
    </row>
    <row r="440">
      <c r="A440" s="86"/>
      <c r="B440" s="87"/>
      <c r="C440" s="87"/>
      <c r="D440" s="87"/>
      <c r="E440" s="87"/>
      <c r="F440" s="87"/>
      <c r="G440" s="88"/>
      <c r="H440" s="87"/>
      <c r="I440" s="87"/>
      <c r="J440" s="87"/>
      <c r="K440" s="87"/>
      <c r="L440" s="87"/>
      <c r="M440" s="87"/>
      <c r="N440" s="87"/>
      <c r="O440" s="87"/>
      <c r="P440" s="87"/>
      <c r="Q440" s="87"/>
    </row>
    <row r="441">
      <c r="A441" s="86"/>
      <c r="B441" s="87"/>
      <c r="C441" s="87"/>
      <c r="D441" s="87"/>
      <c r="E441" s="87"/>
      <c r="F441" s="87"/>
      <c r="G441" s="88"/>
      <c r="H441" s="87"/>
      <c r="I441" s="87"/>
      <c r="J441" s="87"/>
      <c r="K441" s="87"/>
      <c r="L441" s="87"/>
      <c r="M441" s="87"/>
      <c r="N441" s="87"/>
      <c r="O441" s="87"/>
      <c r="P441" s="87"/>
      <c r="Q441" s="87"/>
    </row>
    <row r="442">
      <c r="A442" s="86"/>
      <c r="B442" s="87"/>
      <c r="C442" s="87"/>
      <c r="D442" s="87"/>
      <c r="E442" s="87"/>
      <c r="F442" s="87"/>
      <c r="G442" s="88"/>
      <c r="H442" s="87"/>
      <c r="I442" s="87"/>
      <c r="J442" s="87"/>
      <c r="K442" s="87"/>
      <c r="L442" s="87"/>
      <c r="M442" s="87"/>
      <c r="N442" s="87"/>
      <c r="O442" s="87"/>
      <c r="P442" s="87"/>
      <c r="Q442" s="87"/>
    </row>
    <row r="443">
      <c r="A443" s="86"/>
      <c r="B443" s="87"/>
      <c r="C443" s="87"/>
      <c r="D443" s="87"/>
      <c r="E443" s="87"/>
      <c r="F443" s="87"/>
      <c r="G443" s="88"/>
      <c r="H443" s="87"/>
      <c r="I443" s="87"/>
      <c r="J443" s="87"/>
      <c r="K443" s="87"/>
      <c r="L443" s="87"/>
      <c r="M443" s="87"/>
      <c r="N443" s="87"/>
      <c r="O443" s="87"/>
      <c r="P443" s="87"/>
      <c r="Q443" s="87"/>
    </row>
    <row r="444">
      <c r="A444" s="86"/>
      <c r="B444" s="87"/>
      <c r="C444" s="87"/>
      <c r="D444" s="87"/>
      <c r="E444" s="87"/>
      <c r="F444" s="87"/>
      <c r="G444" s="88"/>
      <c r="H444" s="87"/>
      <c r="I444" s="87"/>
      <c r="J444" s="87"/>
      <c r="K444" s="87"/>
      <c r="L444" s="87"/>
      <c r="M444" s="87"/>
      <c r="N444" s="87"/>
      <c r="O444" s="87"/>
      <c r="P444" s="87"/>
      <c r="Q444" s="87"/>
    </row>
    <row r="445">
      <c r="A445" s="86"/>
      <c r="B445" s="87"/>
      <c r="C445" s="87"/>
      <c r="D445" s="87"/>
      <c r="E445" s="87"/>
      <c r="F445" s="87"/>
      <c r="G445" s="88"/>
      <c r="H445" s="87"/>
      <c r="I445" s="87"/>
      <c r="J445" s="87"/>
      <c r="K445" s="87"/>
      <c r="L445" s="87"/>
      <c r="M445" s="87"/>
      <c r="N445" s="87"/>
      <c r="O445" s="87"/>
      <c r="P445" s="87"/>
      <c r="Q445" s="87"/>
    </row>
    <row r="446">
      <c r="A446" s="86"/>
      <c r="B446" s="87"/>
      <c r="C446" s="87"/>
      <c r="D446" s="87"/>
      <c r="E446" s="87"/>
      <c r="F446" s="87"/>
      <c r="G446" s="88"/>
      <c r="H446" s="87"/>
      <c r="I446" s="87"/>
      <c r="J446" s="87"/>
      <c r="K446" s="87"/>
      <c r="L446" s="87"/>
      <c r="M446" s="87"/>
      <c r="N446" s="87"/>
      <c r="O446" s="87"/>
      <c r="P446" s="87"/>
      <c r="Q446" s="87"/>
    </row>
    <row r="447">
      <c r="A447" s="86"/>
      <c r="B447" s="87"/>
      <c r="C447" s="87"/>
      <c r="D447" s="87"/>
      <c r="E447" s="87"/>
      <c r="F447" s="87"/>
      <c r="G447" s="88"/>
      <c r="H447" s="87"/>
      <c r="I447" s="87"/>
      <c r="J447" s="87"/>
      <c r="K447" s="87"/>
      <c r="L447" s="87"/>
      <c r="M447" s="87"/>
      <c r="N447" s="87"/>
      <c r="O447" s="87"/>
      <c r="P447" s="87"/>
      <c r="Q447" s="87"/>
    </row>
    <row r="448">
      <c r="A448" s="86"/>
      <c r="B448" s="87"/>
      <c r="C448" s="87"/>
      <c r="D448" s="87"/>
      <c r="E448" s="87"/>
      <c r="F448" s="87"/>
      <c r="G448" s="88"/>
      <c r="H448" s="87"/>
      <c r="I448" s="87"/>
      <c r="J448" s="87"/>
      <c r="K448" s="87"/>
      <c r="L448" s="87"/>
      <c r="M448" s="87"/>
      <c r="N448" s="87"/>
      <c r="O448" s="87"/>
      <c r="P448" s="87"/>
      <c r="Q448" s="87"/>
    </row>
    <row r="449">
      <c r="A449" s="86"/>
      <c r="B449" s="87"/>
      <c r="C449" s="87"/>
      <c r="D449" s="87"/>
      <c r="E449" s="87"/>
      <c r="F449" s="87"/>
      <c r="G449" s="88"/>
      <c r="H449" s="87"/>
      <c r="I449" s="87"/>
      <c r="J449" s="87"/>
      <c r="K449" s="87"/>
      <c r="L449" s="87"/>
      <c r="M449" s="87"/>
      <c r="N449" s="87"/>
      <c r="O449" s="87"/>
      <c r="P449" s="87"/>
      <c r="Q449" s="87"/>
    </row>
    <row r="450">
      <c r="A450" s="86"/>
      <c r="B450" s="87"/>
      <c r="C450" s="87"/>
      <c r="D450" s="87"/>
      <c r="E450" s="87"/>
      <c r="F450" s="87"/>
      <c r="G450" s="88"/>
      <c r="H450" s="87"/>
      <c r="I450" s="87"/>
      <c r="J450" s="87"/>
      <c r="K450" s="87"/>
      <c r="L450" s="87"/>
      <c r="M450" s="87"/>
      <c r="N450" s="87"/>
      <c r="O450" s="87"/>
      <c r="P450" s="87"/>
      <c r="Q450" s="87"/>
    </row>
    <row r="451">
      <c r="A451" s="86"/>
      <c r="B451" s="87"/>
      <c r="C451" s="87"/>
      <c r="D451" s="87"/>
      <c r="E451" s="87"/>
      <c r="F451" s="87"/>
      <c r="G451" s="88"/>
      <c r="H451" s="87"/>
      <c r="I451" s="87"/>
      <c r="J451" s="87"/>
      <c r="K451" s="87"/>
      <c r="L451" s="87"/>
      <c r="M451" s="87"/>
      <c r="N451" s="87"/>
      <c r="O451" s="87"/>
      <c r="P451" s="87"/>
      <c r="Q451" s="87"/>
    </row>
    <row r="452">
      <c r="A452" s="86"/>
      <c r="B452" s="87"/>
      <c r="C452" s="87"/>
      <c r="D452" s="87"/>
      <c r="E452" s="87"/>
      <c r="F452" s="87"/>
      <c r="G452" s="88"/>
      <c r="H452" s="87"/>
      <c r="I452" s="87"/>
      <c r="J452" s="87"/>
      <c r="K452" s="87"/>
      <c r="L452" s="87"/>
      <c r="M452" s="87"/>
      <c r="N452" s="87"/>
      <c r="O452" s="87"/>
      <c r="P452" s="87"/>
      <c r="Q452" s="87"/>
    </row>
    <row r="453">
      <c r="A453" s="86"/>
      <c r="B453" s="87"/>
      <c r="C453" s="87"/>
      <c r="D453" s="87"/>
      <c r="E453" s="87"/>
      <c r="F453" s="87"/>
      <c r="G453" s="88"/>
      <c r="H453" s="87"/>
      <c r="I453" s="87"/>
      <c r="J453" s="87"/>
      <c r="K453" s="87"/>
      <c r="L453" s="87"/>
      <c r="M453" s="87"/>
      <c r="N453" s="87"/>
      <c r="O453" s="87"/>
      <c r="P453" s="87"/>
      <c r="Q453" s="87"/>
    </row>
    <row r="454">
      <c r="A454" s="86"/>
      <c r="B454" s="87"/>
      <c r="C454" s="87"/>
      <c r="D454" s="87"/>
      <c r="E454" s="87"/>
      <c r="F454" s="87"/>
      <c r="G454" s="88"/>
      <c r="H454" s="87"/>
      <c r="I454" s="87"/>
      <c r="J454" s="87"/>
      <c r="K454" s="87"/>
      <c r="L454" s="87"/>
      <c r="M454" s="87"/>
      <c r="N454" s="87"/>
      <c r="O454" s="87"/>
      <c r="P454" s="87"/>
      <c r="Q454" s="87"/>
    </row>
    <row r="455">
      <c r="A455" s="86"/>
      <c r="B455" s="87"/>
      <c r="C455" s="87"/>
      <c r="D455" s="87"/>
      <c r="E455" s="87"/>
      <c r="F455" s="87"/>
      <c r="G455" s="88"/>
      <c r="H455" s="87"/>
      <c r="I455" s="87"/>
      <c r="J455" s="87"/>
      <c r="K455" s="87"/>
      <c r="L455" s="87"/>
      <c r="M455" s="87"/>
      <c r="N455" s="87"/>
      <c r="O455" s="87"/>
      <c r="P455" s="87"/>
      <c r="Q455" s="87"/>
    </row>
    <row r="456">
      <c r="A456" s="86"/>
      <c r="B456" s="87"/>
      <c r="C456" s="87"/>
      <c r="D456" s="87"/>
      <c r="E456" s="87"/>
      <c r="F456" s="87"/>
      <c r="G456" s="88"/>
      <c r="H456" s="87"/>
      <c r="I456" s="87"/>
      <c r="J456" s="87"/>
      <c r="K456" s="87"/>
      <c r="L456" s="87"/>
      <c r="M456" s="87"/>
      <c r="N456" s="87"/>
      <c r="O456" s="87"/>
      <c r="P456" s="87"/>
      <c r="Q456" s="87"/>
    </row>
    <row r="457">
      <c r="A457" s="86"/>
      <c r="B457" s="87"/>
      <c r="C457" s="87"/>
      <c r="D457" s="87"/>
      <c r="E457" s="87"/>
      <c r="F457" s="87"/>
      <c r="G457" s="88"/>
      <c r="H457" s="87"/>
      <c r="I457" s="87"/>
      <c r="J457" s="87"/>
      <c r="K457" s="87"/>
      <c r="L457" s="87"/>
      <c r="M457" s="87"/>
      <c r="N457" s="87"/>
      <c r="O457" s="87"/>
      <c r="P457" s="87"/>
      <c r="Q457" s="87"/>
    </row>
    <row r="458">
      <c r="A458" s="86"/>
      <c r="B458" s="87"/>
      <c r="C458" s="87"/>
      <c r="D458" s="87"/>
      <c r="E458" s="87"/>
      <c r="F458" s="87"/>
      <c r="G458" s="88"/>
      <c r="H458" s="87"/>
      <c r="I458" s="87"/>
      <c r="J458" s="87"/>
      <c r="K458" s="87"/>
      <c r="L458" s="87"/>
      <c r="M458" s="87"/>
      <c r="N458" s="87"/>
      <c r="O458" s="87"/>
      <c r="P458" s="87"/>
      <c r="Q458" s="87"/>
    </row>
    <row r="459">
      <c r="A459" s="86"/>
      <c r="B459" s="87"/>
      <c r="C459" s="87"/>
      <c r="D459" s="87"/>
      <c r="E459" s="87"/>
      <c r="F459" s="87"/>
      <c r="G459" s="88"/>
      <c r="H459" s="87"/>
      <c r="I459" s="87"/>
      <c r="J459" s="87"/>
      <c r="K459" s="87"/>
      <c r="L459" s="87"/>
      <c r="M459" s="87"/>
      <c r="N459" s="87"/>
      <c r="O459" s="87"/>
      <c r="P459" s="87"/>
      <c r="Q459" s="87"/>
    </row>
    <row r="460">
      <c r="A460" s="86"/>
      <c r="B460" s="87"/>
      <c r="C460" s="87"/>
      <c r="D460" s="87"/>
      <c r="E460" s="87"/>
      <c r="F460" s="87"/>
      <c r="G460" s="88"/>
      <c r="H460" s="87"/>
      <c r="I460" s="87"/>
      <c r="J460" s="87"/>
      <c r="K460" s="87"/>
      <c r="L460" s="87"/>
      <c r="M460" s="87"/>
      <c r="N460" s="87"/>
      <c r="O460" s="87"/>
      <c r="P460" s="87"/>
      <c r="Q460" s="87"/>
    </row>
    <row r="461">
      <c r="A461" s="86"/>
      <c r="B461" s="87"/>
      <c r="C461" s="87"/>
      <c r="D461" s="87"/>
      <c r="E461" s="87"/>
      <c r="F461" s="87"/>
      <c r="G461" s="88"/>
      <c r="H461" s="87"/>
      <c r="I461" s="87"/>
      <c r="J461" s="87"/>
      <c r="K461" s="87"/>
      <c r="L461" s="87"/>
      <c r="M461" s="87"/>
      <c r="N461" s="87"/>
      <c r="O461" s="87"/>
      <c r="P461" s="87"/>
      <c r="Q461" s="87"/>
    </row>
    <row r="462">
      <c r="A462" s="86"/>
      <c r="B462" s="87"/>
      <c r="C462" s="87"/>
      <c r="D462" s="87"/>
      <c r="E462" s="87"/>
      <c r="F462" s="87"/>
      <c r="G462" s="88"/>
      <c r="H462" s="87"/>
      <c r="I462" s="87"/>
      <c r="J462" s="87"/>
      <c r="K462" s="87"/>
      <c r="L462" s="87"/>
      <c r="M462" s="87"/>
      <c r="N462" s="87"/>
      <c r="O462" s="87"/>
      <c r="P462" s="87"/>
      <c r="Q462" s="87"/>
    </row>
    <row r="463">
      <c r="A463" s="86"/>
      <c r="B463" s="87"/>
      <c r="C463" s="87"/>
      <c r="D463" s="87"/>
      <c r="E463" s="87"/>
      <c r="F463" s="87"/>
      <c r="G463" s="88"/>
      <c r="H463" s="87"/>
      <c r="I463" s="87"/>
      <c r="J463" s="87"/>
      <c r="K463" s="87"/>
      <c r="L463" s="87"/>
      <c r="M463" s="87"/>
      <c r="N463" s="87"/>
      <c r="O463" s="87"/>
      <c r="P463" s="87"/>
      <c r="Q463" s="87"/>
    </row>
    <row r="464">
      <c r="A464" s="86"/>
      <c r="B464" s="87"/>
      <c r="C464" s="87"/>
      <c r="D464" s="87"/>
      <c r="E464" s="87"/>
      <c r="F464" s="87"/>
      <c r="G464" s="88"/>
      <c r="H464" s="87"/>
      <c r="I464" s="87"/>
      <c r="J464" s="87"/>
      <c r="K464" s="87"/>
      <c r="L464" s="87"/>
      <c r="M464" s="87"/>
      <c r="N464" s="87"/>
      <c r="O464" s="87"/>
      <c r="P464" s="87"/>
      <c r="Q464" s="87"/>
    </row>
    <row r="465">
      <c r="A465" s="86"/>
      <c r="B465" s="87"/>
      <c r="C465" s="87"/>
      <c r="D465" s="87"/>
      <c r="E465" s="87"/>
      <c r="F465" s="87"/>
      <c r="G465" s="88"/>
      <c r="H465" s="87"/>
      <c r="I465" s="87"/>
      <c r="J465" s="87"/>
      <c r="K465" s="87"/>
      <c r="L465" s="87"/>
      <c r="M465" s="87"/>
      <c r="N465" s="87"/>
      <c r="O465" s="87"/>
      <c r="P465" s="87"/>
      <c r="Q465" s="87"/>
    </row>
    <row r="466">
      <c r="A466" s="86"/>
      <c r="B466" s="87"/>
      <c r="C466" s="87"/>
      <c r="D466" s="87"/>
      <c r="E466" s="87"/>
      <c r="F466" s="87"/>
      <c r="G466" s="88"/>
      <c r="H466" s="87"/>
      <c r="I466" s="87"/>
      <c r="J466" s="87"/>
      <c r="K466" s="87"/>
      <c r="L466" s="87"/>
      <c r="M466" s="87"/>
      <c r="N466" s="87"/>
      <c r="O466" s="87"/>
      <c r="P466" s="87"/>
      <c r="Q466" s="87"/>
    </row>
    <row r="467">
      <c r="A467" s="86"/>
      <c r="B467" s="87"/>
      <c r="C467" s="87"/>
      <c r="D467" s="87"/>
      <c r="E467" s="87"/>
      <c r="F467" s="87"/>
      <c r="G467" s="88"/>
      <c r="H467" s="87"/>
      <c r="I467" s="87"/>
      <c r="J467" s="87"/>
      <c r="K467" s="87"/>
      <c r="L467" s="87"/>
      <c r="M467" s="87"/>
      <c r="N467" s="87"/>
      <c r="O467" s="87"/>
      <c r="P467" s="87"/>
      <c r="Q467" s="87"/>
    </row>
    <row r="468">
      <c r="A468" s="86"/>
      <c r="B468" s="87"/>
      <c r="C468" s="87"/>
      <c r="D468" s="87"/>
      <c r="E468" s="87"/>
      <c r="F468" s="87"/>
      <c r="G468" s="88"/>
      <c r="H468" s="87"/>
      <c r="I468" s="87"/>
      <c r="J468" s="87"/>
      <c r="K468" s="87"/>
      <c r="L468" s="87"/>
      <c r="M468" s="87"/>
      <c r="N468" s="87"/>
      <c r="O468" s="87"/>
      <c r="P468" s="87"/>
      <c r="Q468" s="87"/>
    </row>
    <row r="469">
      <c r="A469" s="86"/>
      <c r="B469" s="87"/>
      <c r="C469" s="87"/>
      <c r="D469" s="87"/>
      <c r="E469" s="87"/>
      <c r="F469" s="87"/>
      <c r="G469" s="88"/>
      <c r="H469" s="87"/>
      <c r="I469" s="87"/>
      <c r="J469" s="87"/>
      <c r="K469" s="87"/>
      <c r="L469" s="87"/>
      <c r="M469" s="87"/>
      <c r="N469" s="87"/>
      <c r="O469" s="87"/>
      <c r="P469" s="87"/>
      <c r="Q469" s="87"/>
    </row>
    <row r="470">
      <c r="A470" s="86"/>
      <c r="B470" s="87"/>
      <c r="C470" s="87"/>
      <c r="D470" s="87"/>
      <c r="E470" s="87"/>
      <c r="F470" s="87"/>
      <c r="G470" s="88"/>
      <c r="H470" s="87"/>
      <c r="I470" s="87"/>
      <c r="J470" s="87"/>
      <c r="K470" s="87"/>
      <c r="L470" s="87"/>
      <c r="M470" s="87"/>
      <c r="N470" s="87"/>
      <c r="O470" s="87"/>
      <c r="P470" s="87"/>
      <c r="Q470" s="87"/>
    </row>
    <row r="471">
      <c r="A471" s="86"/>
      <c r="B471" s="87"/>
      <c r="C471" s="87"/>
      <c r="D471" s="87"/>
      <c r="E471" s="87"/>
      <c r="F471" s="87"/>
      <c r="G471" s="88"/>
      <c r="H471" s="87"/>
      <c r="I471" s="87"/>
      <c r="J471" s="87"/>
      <c r="K471" s="87"/>
      <c r="L471" s="87"/>
      <c r="M471" s="87"/>
      <c r="N471" s="87"/>
      <c r="O471" s="87"/>
      <c r="P471" s="87"/>
      <c r="Q471" s="87"/>
    </row>
    <row r="472">
      <c r="A472" s="86"/>
      <c r="B472" s="87"/>
      <c r="C472" s="87"/>
      <c r="D472" s="87"/>
      <c r="E472" s="87"/>
      <c r="F472" s="87"/>
      <c r="G472" s="88"/>
      <c r="H472" s="87"/>
      <c r="I472" s="87"/>
      <c r="J472" s="87"/>
      <c r="K472" s="87"/>
      <c r="L472" s="87"/>
      <c r="M472" s="87"/>
      <c r="N472" s="87"/>
      <c r="O472" s="87"/>
      <c r="P472" s="87"/>
      <c r="Q472" s="87"/>
    </row>
    <row r="473">
      <c r="A473" s="86"/>
      <c r="B473" s="87"/>
      <c r="C473" s="87"/>
      <c r="D473" s="87"/>
      <c r="E473" s="87"/>
      <c r="F473" s="87"/>
      <c r="G473" s="88"/>
      <c r="H473" s="87"/>
      <c r="I473" s="87"/>
      <c r="J473" s="87"/>
      <c r="K473" s="87"/>
      <c r="L473" s="87"/>
      <c r="M473" s="87"/>
      <c r="N473" s="87"/>
      <c r="O473" s="87"/>
      <c r="P473" s="87"/>
      <c r="Q473" s="87"/>
    </row>
    <row r="474">
      <c r="A474" s="86"/>
      <c r="B474" s="87"/>
      <c r="C474" s="87"/>
      <c r="D474" s="87"/>
      <c r="E474" s="87"/>
      <c r="F474" s="87"/>
      <c r="G474" s="88"/>
      <c r="H474" s="87"/>
      <c r="I474" s="87"/>
      <c r="J474" s="87"/>
      <c r="K474" s="87"/>
      <c r="L474" s="87"/>
      <c r="M474" s="87"/>
      <c r="N474" s="87"/>
      <c r="O474" s="87"/>
      <c r="P474" s="87"/>
      <c r="Q474" s="87"/>
    </row>
    <row r="475">
      <c r="A475" s="86"/>
      <c r="B475" s="87"/>
      <c r="C475" s="87"/>
      <c r="D475" s="87"/>
      <c r="E475" s="87"/>
      <c r="F475" s="87"/>
      <c r="G475" s="88"/>
      <c r="H475" s="87"/>
      <c r="I475" s="87"/>
      <c r="J475" s="87"/>
      <c r="K475" s="87"/>
      <c r="L475" s="87"/>
      <c r="M475" s="87"/>
      <c r="N475" s="87"/>
      <c r="O475" s="87"/>
      <c r="P475" s="87"/>
      <c r="Q475" s="87"/>
    </row>
    <row r="476">
      <c r="A476" s="86"/>
      <c r="B476" s="87"/>
      <c r="C476" s="87"/>
      <c r="D476" s="87"/>
      <c r="E476" s="87"/>
      <c r="F476" s="87"/>
      <c r="G476" s="88"/>
      <c r="H476" s="87"/>
      <c r="I476" s="87"/>
      <c r="J476" s="87"/>
      <c r="K476" s="87"/>
      <c r="L476" s="87"/>
      <c r="M476" s="87"/>
      <c r="N476" s="87"/>
      <c r="O476" s="87"/>
      <c r="P476" s="87"/>
      <c r="Q476" s="87"/>
    </row>
    <row r="477">
      <c r="A477" s="86"/>
      <c r="B477" s="87"/>
      <c r="C477" s="87"/>
      <c r="D477" s="87"/>
      <c r="E477" s="87"/>
      <c r="F477" s="87"/>
      <c r="G477" s="88"/>
      <c r="H477" s="87"/>
      <c r="I477" s="87"/>
      <c r="J477" s="87"/>
      <c r="K477" s="87"/>
      <c r="L477" s="87"/>
      <c r="M477" s="87"/>
      <c r="N477" s="87"/>
      <c r="O477" s="87"/>
      <c r="P477" s="87"/>
      <c r="Q477" s="87"/>
    </row>
    <row r="478">
      <c r="A478" s="86"/>
      <c r="B478" s="87"/>
      <c r="C478" s="87"/>
      <c r="D478" s="87"/>
      <c r="E478" s="87"/>
      <c r="F478" s="87"/>
      <c r="G478" s="88"/>
      <c r="H478" s="87"/>
      <c r="I478" s="87"/>
      <c r="J478" s="87"/>
      <c r="K478" s="87"/>
      <c r="L478" s="87"/>
      <c r="M478" s="87"/>
      <c r="N478" s="87"/>
      <c r="O478" s="87"/>
      <c r="P478" s="87"/>
      <c r="Q478" s="87"/>
    </row>
    <row r="479">
      <c r="A479" s="86"/>
      <c r="B479" s="87"/>
      <c r="C479" s="87"/>
      <c r="D479" s="87"/>
      <c r="E479" s="87"/>
      <c r="F479" s="87"/>
      <c r="G479" s="88"/>
      <c r="H479" s="87"/>
      <c r="I479" s="87"/>
      <c r="J479" s="87"/>
      <c r="K479" s="87"/>
      <c r="L479" s="87"/>
      <c r="M479" s="87"/>
      <c r="N479" s="87"/>
      <c r="O479" s="87"/>
      <c r="P479" s="87"/>
      <c r="Q479" s="87"/>
    </row>
    <row r="480">
      <c r="A480" s="86"/>
      <c r="B480" s="87"/>
      <c r="C480" s="87"/>
      <c r="D480" s="87"/>
      <c r="E480" s="87"/>
      <c r="F480" s="87"/>
      <c r="G480" s="88"/>
      <c r="H480" s="87"/>
      <c r="I480" s="87"/>
      <c r="J480" s="87"/>
      <c r="K480" s="87"/>
      <c r="L480" s="87"/>
      <c r="M480" s="87"/>
      <c r="N480" s="87"/>
      <c r="O480" s="87"/>
      <c r="P480" s="87"/>
      <c r="Q480" s="87"/>
    </row>
    <row r="481">
      <c r="A481" s="86"/>
      <c r="B481" s="87"/>
      <c r="C481" s="87"/>
      <c r="D481" s="87"/>
      <c r="E481" s="87"/>
      <c r="F481" s="87"/>
      <c r="G481" s="88"/>
      <c r="H481" s="87"/>
      <c r="I481" s="87"/>
      <c r="J481" s="87"/>
      <c r="K481" s="87"/>
      <c r="L481" s="87"/>
      <c r="M481" s="87"/>
      <c r="N481" s="87"/>
      <c r="O481" s="87"/>
      <c r="P481" s="87"/>
      <c r="Q481" s="87"/>
    </row>
    <row r="482">
      <c r="A482" s="86"/>
      <c r="B482" s="87"/>
      <c r="C482" s="87"/>
      <c r="D482" s="87"/>
      <c r="E482" s="87"/>
      <c r="F482" s="87"/>
      <c r="G482" s="88"/>
      <c r="H482" s="87"/>
      <c r="I482" s="87"/>
      <c r="J482" s="87"/>
      <c r="K482" s="87"/>
      <c r="L482" s="87"/>
      <c r="M482" s="87"/>
      <c r="N482" s="87"/>
      <c r="O482" s="87"/>
      <c r="P482" s="87"/>
      <c r="Q482" s="87"/>
    </row>
    <row r="483">
      <c r="A483" s="86"/>
      <c r="B483" s="87"/>
      <c r="C483" s="87"/>
      <c r="D483" s="87"/>
      <c r="E483" s="87"/>
      <c r="F483" s="87"/>
      <c r="G483" s="88"/>
      <c r="H483" s="87"/>
      <c r="I483" s="87"/>
      <c r="J483" s="87"/>
      <c r="K483" s="87"/>
      <c r="L483" s="87"/>
      <c r="M483" s="87"/>
      <c r="N483" s="87"/>
      <c r="O483" s="87"/>
      <c r="P483" s="87"/>
      <c r="Q483" s="87"/>
    </row>
    <row r="484">
      <c r="A484" s="86"/>
      <c r="B484" s="87"/>
      <c r="C484" s="87"/>
      <c r="D484" s="87"/>
      <c r="E484" s="87"/>
      <c r="F484" s="87"/>
      <c r="G484" s="88"/>
      <c r="H484" s="87"/>
      <c r="I484" s="87"/>
      <c r="J484" s="87"/>
      <c r="K484" s="87"/>
      <c r="L484" s="87"/>
      <c r="M484" s="87"/>
      <c r="N484" s="87"/>
      <c r="O484" s="87"/>
      <c r="P484" s="87"/>
      <c r="Q484" s="87"/>
    </row>
    <row r="485">
      <c r="A485" s="86"/>
      <c r="B485" s="87"/>
      <c r="C485" s="87"/>
      <c r="D485" s="87"/>
      <c r="E485" s="87"/>
      <c r="F485" s="87"/>
      <c r="G485" s="88"/>
      <c r="H485" s="87"/>
      <c r="I485" s="87"/>
      <c r="J485" s="87"/>
      <c r="K485" s="87"/>
      <c r="L485" s="87"/>
      <c r="M485" s="87"/>
      <c r="N485" s="87"/>
      <c r="O485" s="87"/>
      <c r="P485" s="87"/>
      <c r="Q485" s="87"/>
    </row>
    <row r="486">
      <c r="A486" s="86"/>
      <c r="B486" s="87"/>
      <c r="C486" s="87"/>
      <c r="D486" s="87"/>
      <c r="E486" s="87"/>
      <c r="F486" s="87"/>
      <c r="G486" s="88"/>
      <c r="H486" s="87"/>
      <c r="I486" s="87"/>
      <c r="J486" s="87"/>
      <c r="K486" s="87"/>
      <c r="L486" s="87"/>
      <c r="M486" s="87"/>
      <c r="N486" s="87"/>
      <c r="O486" s="87"/>
      <c r="P486" s="87"/>
      <c r="Q486" s="87"/>
    </row>
    <row r="487">
      <c r="A487" s="86"/>
      <c r="B487" s="87"/>
      <c r="C487" s="87"/>
      <c r="D487" s="87"/>
      <c r="E487" s="87"/>
      <c r="F487" s="87"/>
      <c r="G487" s="88"/>
      <c r="H487" s="87"/>
      <c r="I487" s="87"/>
      <c r="J487" s="87"/>
      <c r="K487" s="87"/>
      <c r="L487" s="87"/>
      <c r="M487" s="87"/>
      <c r="N487" s="87"/>
      <c r="O487" s="87"/>
      <c r="P487" s="87"/>
      <c r="Q487" s="87"/>
    </row>
    <row r="488">
      <c r="A488" s="86"/>
      <c r="B488" s="87"/>
      <c r="C488" s="87"/>
      <c r="D488" s="87"/>
      <c r="E488" s="87"/>
      <c r="F488" s="87"/>
      <c r="G488" s="88"/>
      <c r="H488" s="87"/>
      <c r="I488" s="87"/>
      <c r="J488" s="87"/>
      <c r="K488" s="87"/>
      <c r="L488" s="87"/>
      <c r="M488" s="87"/>
      <c r="N488" s="87"/>
      <c r="O488" s="87"/>
      <c r="P488" s="87"/>
      <c r="Q488" s="87"/>
    </row>
    <row r="489">
      <c r="A489" s="86"/>
      <c r="B489" s="87"/>
      <c r="C489" s="87"/>
      <c r="D489" s="87"/>
      <c r="E489" s="87"/>
      <c r="F489" s="87"/>
      <c r="G489" s="88"/>
      <c r="H489" s="87"/>
      <c r="I489" s="87"/>
      <c r="J489" s="87"/>
      <c r="K489" s="87"/>
      <c r="L489" s="87"/>
      <c r="M489" s="87"/>
      <c r="N489" s="87"/>
      <c r="O489" s="87"/>
      <c r="P489" s="87"/>
      <c r="Q489" s="87"/>
    </row>
    <row r="490">
      <c r="A490" s="86"/>
      <c r="B490" s="87"/>
      <c r="C490" s="87"/>
      <c r="D490" s="87"/>
      <c r="E490" s="87"/>
      <c r="F490" s="87"/>
      <c r="G490" s="88"/>
      <c r="H490" s="87"/>
      <c r="I490" s="87"/>
      <c r="J490" s="87"/>
      <c r="K490" s="87"/>
      <c r="L490" s="87"/>
      <c r="M490" s="87"/>
      <c r="N490" s="87"/>
      <c r="O490" s="87"/>
      <c r="P490" s="87"/>
      <c r="Q490" s="87"/>
    </row>
    <row r="491">
      <c r="A491" s="86"/>
      <c r="B491" s="87"/>
      <c r="C491" s="87"/>
      <c r="D491" s="87"/>
      <c r="E491" s="87"/>
      <c r="F491" s="87"/>
      <c r="G491" s="88"/>
      <c r="H491" s="87"/>
      <c r="I491" s="87"/>
      <c r="J491" s="87"/>
      <c r="K491" s="87"/>
      <c r="L491" s="87"/>
      <c r="M491" s="87"/>
      <c r="N491" s="87"/>
      <c r="O491" s="87"/>
      <c r="P491" s="87"/>
      <c r="Q491" s="87"/>
    </row>
    <row r="492">
      <c r="A492" s="86"/>
      <c r="B492" s="87"/>
      <c r="C492" s="87"/>
      <c r="D492" s="87"/>
      <c r="E492" s="87"/>
      <c r="F492" s="87"/>
      <c r="G492" s="88"/>
      <c r="H492" s="87"/>
      <c r="I492" s="87"/>
      <c r="J492" s="87"/>
      <c r="K492" s="87"/>
      <c r="L492" s="87"/>
      <c r="M492" s="87"/>
      <c r="N492" s="87"/>
      <c r="O492" s="87"/>
      <c r="P492" s="87"/>
      <c r="Q492" s="87"/>
    </row>
    <row r="493">
      <c r="A493" s="86"/>
      <c r="B493" s="87"/>
      <c r="C493" s="87"/>
      <c r="D493" s="87"/>
      <c r="E493" s="87"/>
      <c r="F493" s="87"/>
      <c r="G493" s="88"/>
      <c r="H493" s="87"/>
      <c r="I493" s="87"/>
      <c r="J493" s="87"/>
      <c r="K493" s="87"/>
      <c r="L493" s="87"/>
      <c r="M493" s="87"/>
      <c r="N493" s="87"/>
      <c r="O493" s="87"/>
      <c r="P493" s="87"/>
      <c r="Q493" s="87"/>
    </row>
    <row r="494">
      <c r="A494" s="86"/>
      <c r="B494" s="87"/>
      <c r="C494" s="87"/>
      <c r="D494" s="87"/>
      <c r="E494" s="87"/>
      <c r="F494" s="87"/>
      <c r="G494" s="88"/>
      <c r="H494" s="87"/>
      <c r="I494" s="87"/>
      <c r="J494" s="87"/>
      <c r="K494" s="87"/>
      <c r="L494" s="87"/>
      <c r="M494" s="87"/>
      <c r="N494" s="87"/>
      <c r="O494" s="87"/>
      <c r="P494" s="87"/>
      <c r="Q494" s="87"/>
    </row>
    <row r="495">
      <c r="A495" s="86"/>
      <c r="B495" s="87"/>
      <c r="C495" s="87"/>
      <c r="D495" s="87"/>
      <c r="E495" s="87"/>
      <c r="F495" s="87"/>
      <c r="G495" s="88"/>
      <c r="H495" s="87"/>
      <c r="I495" s="87"/>
      <c r="J495" s="87"/>
      <c r="K495" s="87"/>
      <c r="L495" s="87"/>
      <c r="M495" s="87"/>
      <c r="N495" s="87"/>
      <c r="O495" s="87"/>
      <c r="P495" s="87"/>
      <c r="Q495" s="87"/>
    </row>
    <row r="496">
      <c r="A496" s="86"/>
      <c r="B496" s="87"/>
      <c r="C496" s="87"/>
      <c r="D496" s="87"/>
      <c r="E496" s="87"/>
      <c r="F496" s="87"/>
      <c r="G496" s="88"/>
      <c r="H496" s="87"/>
      <c r="I496" s="87"/>
      <c r="J496" s="87"/>
      <c r="K496" s="87"/>
      <c r="L496" s="87"/>
      <c r="M496" s="87"/>
      <c r="N496" s="87"/>
      <c r="O496" s="87"/>
      <c r="P496" s="87"/>
      <c r="Q496" s="87"/>
    </row>
    <row r="497">
      <c r="A497" s="86"/>
      <c r="B497" s="87"/>
      <c r="C497" s="87"/>
      <c r="D497" s="87"/>
      <c r="E497" s="87"/>
      <c r="F497" s="87"/>
      <c r="G497" s="88"/>
      <c r="H497" s="87"/>
      <c r="I497" s="87"/>
      <c r="J497" s="87"/>
      <c r="K497" s="87"/>
      <c r="L497" s="87"/>
      <c r="M497" s="87"/>
      <c r="N497" s="87"/>
      <c r="O497" s="87"/>
      <c r="P497" s="87"/>
      <c r="Q497" s="87"/>
    </row>
    <row r="498">
      <c r="A498" s="86"/>
      <c r="B498" s="87"/>
      <c r="C498" s="87"/>
      <c r="D498" s="87"/>
      <c r="E498" s="87"/>
      <c r="F498" s="87"/>
      <c r="G498" s="88"/>
      <c r="H498" s="87"/>
      <c r="I498" s="87"/>
      <c r="J498" s="87"/>
      <c r="K498" s="87"/>
      <c r="L498" s="87"/>
      <c r="M498" s="87"/>
      <c r="N498" s="87"/>
      <c r="O498" s="87"/>
      <c r="P498" s="87"/>
      <c r="Q498" s="87"/>
    </row>
    <row r="499">
      <c r="A499" s="86"/>
      <c r="B499" s="87"/>
      <c r="C499" s="87"/>
      <c r="D499" s="87"/>
      <c r="E499" s="87"/>
      <c r="F499" s="87"/>
      <c r="G499" s="88"/>
      <c r="H499" s="87"/>
      <c r="I499" s="87"/>
      <c r="J499" s="87"/>
      <c r="K499" s="87"/>
      <c r="L499" s="87"/>
      <c r="M499" s="87"/>
      <c r="N499" s="87"/>
      <c r="O499" s="87"/>
      <c r="P499" s="87"/>
      <c r="Q499" s="87"/>
    </row>
    <row r="500">
      <c r="A500" s="86"/>
      <c r="B500" s="87"/>
      <c r="C500" s="87"/>
      <c r="D500" s="87"/>
      <c r="E500" s="87"/>
      <c r="F500" s="87"/>
      <c r="G500" s="88"/>
      <c r="H500" s="87"/>
      <c r="I500" s="87"/>
      <c r="J500" s="87"/>
      <c r="K500" s="87"/>
      <c r="L500" s="87"/>
      <c r="M500" s="87"/>
      <c r="N500" s="87"/>
      <c r="O500" s="87"/>
      <c r="P500" s="87"/>
      <c r="Q500" s="87"/>
    </row>
    <row r="501">
      <c r="A501" s="86"/>
      <c r="B501" s="87"/>
      <c r="C501" s="87"/>
      <c r="D501" s="87"/>
      <c r="E501" s="87"/>
      <c r="F501" s="87"/>
      <c r="G501" s="88"/>
      <c r="H501" s="87"/>
      <c r="I501" s="87"/>
      <c r="J501" s="87"/>
      <c r="K501" s="87"/>
      <c r="L501" s="87"/>
      <c r="M501" s="87"/>
      <c r="N501" s="87"/>
      <c r="O501" s="87"/>
      <c r="P501" s="87"/>
      <c r="Q501" s="87"/>
    </row>
    <row r="502">
      <c r="A502" s="86"/>
      <c r="B502" s="87"/>
      <c r="C502" s="87"/>
      <c r="D502" s="87"/>
      <c r="E502" s="87"/>
      <c r="F502" s="87"/>
      <c r="G502" s="88"/>
      <c r="H502" s="87"/>
      <c r="I502" s="87"/>
      <c r="J502" s="87"/>
      <c r="K502" s="87"/>
      <c r="L502" s="87"/>
      <c r="M502" s="87"/>
      <c r="N502" s="87"/>
      <c r="O502" s="87"/>
      <c r="P502" s="87"/>
      <c r="Q502" s="87"/>
    </row>
    <row r="503">
      <c r="A503" s="86"/>
      <c r="B503" s="87"/>
      <c r="C503" s="87"/>
      <c r="D503" s="87"/>
      <c r="E503" s="87"/>
      <c r="F503" s="87"/>
      <c r="G503" s="88"/>
      <c r="H503" s="87"/>
      <c r="I503" s="87"/>
      <c r="J503" s="87"/>
      <c r="K503" s="87"/>
      <c r="L503" s="87"/>
      <c r="M503" s="87"/>
      <c r="N503" s="87"/>
      <c r="O503" s="87"/>
      <c r="P503" s="87"/>
      <c r="Q503" s="87"/>
    </row>
    <row r="504">
      <c r="A504" s="86"/>
      <c r="B504" s="87"/>
      <c r="C504" s="87"/>
      <c r="D504" s="87"/>
      <c r="E504" s="87"/>
      <c r="F504" s="87"/>
      <c r="G504" s="88"/>
      <c r="H504" s="87"/>
      <c r="I504" s="87"/>
      <c r="J504" s="87"/>
      <c r="K504" s="87"/>
      <c r="L504" s="87"/>
      <c r="M504" s="87"/>
      <c r="N504" s="87"/>
      <c r="O504" s="87"/>
      <c r="P504" s="87"/>
      <c r="Q504" s="87"/>
    </row>
    <row r="505">
      <c r="A505" s="86"/>
      <c r="B505" s="87"/>
      <c r="C505" s="87"/>
      <c r="D505" s="87"/>
      <c r="E505" s="87"/>
      <c r="F505" s="87"/>
      <c r="G505" s="88"/>
      <c r="H505" s="87"/>
      <c r="I505" s="87"/>
      <c r="J505" s="87"/>
      <c r="K505" s="87"/>
      <c r="L505" s="87"/>
      <c r="M505" s="87"/>
      <c r="N505" s="87"/>
      <c r="O505" s="87"/>
      <c r="P505" s="87"/>
      <c r="Q505" s="87"/>
    </row>
    <row r="506">
      <c r="A506" s="86"/>
      <c r="B506" s="87"/>
      <c r="C506" s="87"/>
      <c r="D506" s="87"/>
      <c r="E506" s="87"/>
      <c r="F506" s="87"/>
      <c r="G506" s="88"/>
      <c r="H506" s="87"/>
      <c r="I506" s="87"/>
      <c r="J506" s="87"/>
      <c r="K506" s="87"/>
      <c r="L506" s="87"/>
      <c r="M506" s="87"/>
      <c r="N506" s="87"/>
      <c r="O506" s="87"/>
      <c r="P506" s="87"/>
      <c r="Q506" s="87"/>
    </row>
    <row r="507">
      <c r="A507" s="86"/>
      <c r="B507" s="87"/>
      <c r="C507" s="87"/>
      <c r="D507" s="87"/>
      <c r="E507" s="87"/>
      <c r="F507" s="87"/>
      <c r="G507" s="88"/>
      <c r="H507" s="87"/>
      <c r="I507" s="87"/>
      <c r="J507" s="87"/>
      <c r="K507" s="87"/>
      <c r="L507" s="87"/>
      <c r="M507" s="87"/>
      <c r="N507" s="87"/>
      <c r="O507" s="87"/>
      <c r="P507" s="87"/>
      <c r="Q507" s="87"/>
    </row>
    <row r="508">
      <c r="A508" s="86"/>
      <c r="B508" s="87"/>
      <c r="C508" s="87"/>
      <c r="D508" s="87"/>
      <c r="E508" s="87"/>
      <c r="F508" s="87"/>
      <c r="G508" s="88"/>
      <c r="H508" s="87"/>
      <c r="I508" s="87"/>
      <c r="J508" s="87"/>
      <c r="K508" s="87"/>
      <c r="L508" s="87"/>
      <c r="M508" s="87"/>
      <c r="N508" s="87"/>
      <c r="O508" s="87"/>
      <c r="P508" s="87"/>
      <c r="Q508" s="87"/>
    </row>
    <row r="509">
      <c r="A509" s="86"/>
      <c r="B509" s="87"/>
      <c r="C509" s="87"/>
      <c r="D509" s="87"/>
      <c r="E509" s="87"/>
      <c r="F509" s="87"/>
      <c r="G509" s="88"/>
      <c r="H509" s="87"/>
      <c r="I509" s="87"/>
      <c r="J509" s="87"/>
      <c r="K509" s="87"/>
      <c r="L509" s="87"/>
      <c r="M509" s="87"/>
      <c r="N509" s="87"/>
      <c r="O509" s="87"/>
      <c r="P509" s="87"/>
      <c r="Q509" s="87"/>
    </row>
    <row r="510">
      <c r="A510" s="86"/>
      <c r="B510" s="87"/>
      <c r="C510" s="87"/>
      <c r="D510" s="87"/>
      <c r="E510" s="87"/>
      <c r="F510" s="87"/>
      <c r="G510" s="88"/>
      <c r="H510" s="87"/>
      <c r="I510" s="87"/>
      <c r="J510" s="87"/>
      <c r="K510" s="87"/>
      <c r="L510" s="87"/>
      <c r="M510" s="87"/>
      <c r="N510" s="87"/>
      <c r="O510" s="87"/>
      <c r="P510" s="87"/>
      <c r="Q510" s="87"/>
    </row>
    <row r="511">
      <c r="A511" s="86"/>
      <c r="B511" s="87"/>
      <c r="C511" s="87"/>
      <c r="D511" s="87"/>
      <c r="E511" s="87"/>
      <c r="F511" s="87"/>
      <c r="G511" s="88"/>
      <c r="H511" s="87"/>
      <c r="I511" s="87"/>
      <c r="J511" s="87"/>
      <c r="K511" s="87"/>
      <c r="L511" s="87"/>
      <c r="M511" s="87"/>
      <c r="N511" s="87"/>
      <c r="O511" s="87"/>
      <c r="P511" s="87"/>
      <c r="Q511" s="87"/>
    </row>
    <row r="512">
      <c r="A512" s="86"/>
      <c r="B512" s="87"/>
      <c r="C512" s="87"/>
      <c r="D512" s="87"/>
      <c r="E512" s="87"/>
      <c r="F512" s="87"/>
      <c r="G512" s="88"/>
      <c r="H512" s="87"/>
      <c r="I512" s="87"/>
      <c r="J512" s="87"/>
      <c r="K512" s="87"/>
      <c r="L512" s="87"/>
      <c r="M512" s="87"/>
      <c r="N512" s="87"/>
      <c r="O512" s="87"/>
      <c r="P512" s="87"/>
      <c r="Q512" s="87"/>
    </row>
    <row r="513">
      <c r="A513" s="86"/>
      <c r="B513" s="87"/>
      <c r="C513" s="87"/>
      <c r="D513" s="87"/>
      <c r="E513" s="87"/>
      <c r="F513" s="87"/>
      <c r="G513" s="88"/>
      <c r="H513" s="87"/>
      <c r="I513" s="87"/>
      <c r="J513" s="87"/>
      <c r="K513" s="87"/>
      <c r="L513" s="87"/>
      <c r="M513" s="87"/>
      <c r="N513" s="87"/>
      <c r="O513" s="87"/>
      <c r="P513" s="87"/>
      <c r="Q513" s="87"/>
    </row>
    <row r="514">
      <c r="A514" s="86"/>
      <c r="B514" s="87"/>
      <c r="C514" s="87"/>
      <c r="D514" s="87"/>
      <c r="E514" s="87"/>
      <c r="F514" s="87"/>
      <c r="G514" s="88"/>
      <c r="H514" s="87"/>
      <c r="I514" s="87"/>
      <c r="J514" s="87"/>
      <c r="K514" s="87"/>
      <c r="L514" s="87"/>
      <c r="M514" s="87"/>
      <c r="N514" s="87"/>
      <c r="O514" s="87"/>
      <c r="P514" s="87"/>
      <c r="Q514" s="87"/>
    </row>
    <row r="515">
      <c r="A515" s="86"/>
      <c r="B515" s="87"/>
      <c r="C515" s="87"/>
      <c r="D515" s="87"/>
      <c r="E515" s="87"/>
      <c r="F515" s="87"/>
      <c r="G515" s="88"/>
      <c r="H515" s="87"/>
      <c r="I515" s="87"/>
      <c r="J515" s="87"/>
      <c r="K515" s="87"/>
      <c r="L515" s="87"/>
      <c r="M515" s="87"/>
      <c r="N515" s="87"/>
      <c r="O515" s="87"/>
      <c r="P515" s="87"/>
      <c r="Q515" s="87"/>
    </row>
    <row r="516">
      <c r="A516" s="86"/>
      <c r="B516" s="87"/>
      <c r="C516" s="87"/>
      <c r="D516" s="87"/>
      <c r="E516" s="87"/>
      <c r="F516" s="87"/>
      <c r="G516" s="88"/>
      <c r="H516" s="87"/>
      <c r="I516" s="87"/>
      <c r="J516" s="87"/>
      <c r="K516" s="87"/>
      <c r="L516" s="87"/>
      <c r="M516" s="87"/>
      <c r="N516" s="87"/>
      <c r="O516" s="87"/>
      <c r="P516" s="87"/>
      <c r="Q516" s="87"/>
    </row>
    <row r="517">
      <c r="A517" s="86"/>
      <c r="B517" s="87"/>
      <c r="C517" s="87"/>
      <c r="D517" s="87"/>
      <c r="E517" s="87"/>
      <c r="F517" s="87"/>
      <c r="G517" s="88"/>
      <c r="H517" s="87"/>
      <c r="I517" s="87"/>
      <c r="J517" s="87"/>
      <c r="K517" s="87"/>
      <c r="L517" s="87"/>
      <c r="M517" s="87"/>
      <c r="N517" s="87"/>
      <c r="O517" s="87"/>
      <c r="P517" s="87"/>
      <c r="Q517" s="87"/>
    </row>
    <row r="518">
      <c r="A518" s="86"/>
      <c r="B518" s="87"/>
      <c r="C518" s="87"/>
      <c r="D518" s="87"/>
      <c r="E518" s="87"/>
      <c r="F518" s="87"/>
      <c r="G518" s="88"/>
      <c r="H518" s="87"/>
      <c r="I518" s="87"/>
      <c r="J518" s="87"/>
      <c r="K518" s="87"/>
      <c r="L518" s="87"/>
      <c r="M518" s="87"/>
      <c r="N518" s="87"/>
      <c r="O518" s="87"/>
      <c r="P518" s="87"/>
      <c r="Q518" s="87"/>
    </row>
    <row r="519">
      <c r="A519" s="86"/>
      <c r="B519" s="87"/>
      <c r="C519" s="87"/>
      <c r="D519" s="87"/>
      <c r="E519" s="87"/>
      <c r="F519" s="87"/>
      <c r="G519" s="88"/>
      <c r="H519" s="87"/>
      <c r="I519" s="87"/>
      <c r="J519" s="87"/>
      <c r="K519" s="87"/>
      <c r="L519" s="87"/>
      <c r="M519" s="87"/>
      <c r="N519" s="87"/>
      <c r="O519" s="87"/>
      <c r="P519" s="87"/>
      <c r="Q519" s="87"/>
    </row>
    <row r="520">
      <c r="A520" s="86"/>
      <c r="B520" s="87"/>
      <c r="C520" s="87"/>
      <c r="D520" s="87"/>
      <c r="E520" s="87"/>
      <c r="F520" s="87"/>
      <c r="G520" s="88"/>
      <c r="H520" s="87"/>
      <c r="I520" s="87"/>
      <c r="J520" s="87"/>
      <c r="K520" s="87"/>
      <c r="L520" s="87"/>
      <c r="M520" s="87"/>
      <c r="N520" s="87"/>
      <c r="O520" s="87"/>
      <c r="P520" s="87"/>
      <c r="Q520" s="87"/>
    </row>
    <row r="521">
      <c r="A521" s="86"/>
      <c r="B521" s="87"/>
      <c r="C521" s="87"/>
      <c r="D521" s="87"/>
      <c r="E521" s="87"/>
      <c r="F521" s="87"/>
      <c r="G521" s="88"/>
      <c r="H521" s="87"/>
      <c r="I521" s="87"/>
      <c r="J521" s="87"/>
      <c r="K521" s="87"/>
      <c r="L521" s="87"/>
      <c r="M521" s="87"/>
      <c r="N521" s="87"/>
      <c r="O521" s="87"/>
      <c r="P521" s="87"/>
      <c r="Q521" s="87"/>
    </row>
    <row r="522">
      <c r="A522" s="86"/>
      <c r="B522" s="87"/>
      <c r="C522" s="87"/>
      <c r="D522" s="87"/>
      <c r="E522" s="87"/>
      <c r="F522" s="87"/>
      <c r="G522" s="88"/>
      <c r="H522" s="87"/>
      <c r="I522" s="87"/>
      <c r="J522" s="87"/>
      <c r="K522" s="87"/>
      <c r="L522" s="87"/>
      <c r="M522" s="87"/>
      <c r="N522" s="87"/>
      <c r="O522" s="87"/>
      <c r="P522" s="87"/>
      <c r="Q522" s="87"/>
    </row>
    <row r="523">
      <c r="A523" s="86"/>
      <c r="B523" s="87"/>
      <c r="C523" s="87"/>
      <c r="D523" s="87"/>
      <c r="E523" s="87"/>
      <c r="F523" s="87"/>
      <c r="G523" s="88"/>
      <c r="H523" s="87"/>
      <c r="I523" s="87"/>
      <c r="J523" s="87"/>
      <c r="K523" s="87"/>
      <c r="L523" s="87"/>
      <c r="M523" s="87"/>
      <c r="N523" s="87"/>
      <c r="O523" s="87"/>
      <c r="P523" s="87"/>
      <c r="Q523" s="87"/>
    </row>
    <row r="524">
      <c r="A524" s="86"/>
      <c r="B524" s="87"/>
      <c r="C524" s="87"/>
      <c r="D524" s="87"/>
      <c r="E524" s="87"/>
      <c r="F524" s="87"/>
      <c r="G524" s="88"/>
      <c r="H524" s="87"/>
      <c r="I524" s="87"/>
      <c r="J524" s="87"/>
      <c r="K524" s="87"/>
      <c r="L524" s="87"/>
      <c r="M524" s="87"/>
      <c r="N524" s="87"/>
      <c r="O524" s="87"/>
      <c r="P524" s="87"/>
      <c r="Q524" s="87"/>
    </row>
    <row r="525">
      <c r="A525" s="86"/>
      <c r="B525" s="87"/>
      <c r="C525" s="87"/>
      <c r="D525" s="87"/>
      <c r="E525" s="87"/>
      <c r="F525" s="87"/>
      <c r="G525" s="88"/>
      <c r="H525" s="87"/>
      <c r="I525" s="87"/>
      <c r="J525" s="87"/>
      <c r="K525" s="87"/>
      <c r="L525" s="87"/>
      <c r="M525" s="87"/>
      <c r="N525" s="87"/>
      <c r="O525" s="87"/>
      <c r="P525" s="87"/>
      <c r="Q525" s="87"/>
    </row>
    <row r="526">
      <c r="A526" s="86"/>
      <c r="B526" s="87"/>
      <c r="C526" s="87"/>
      <c r="D526" s="87"/>
      <c r="E526" s="87"/>
      <c r="F526" s="87"/>
      <c r="G526" s="88"/>
      <c r="H526" s="87"/>
      <c r="I526" s="87"/>
      <c r="J526" s="87"/>
      <c r="K526" s="87"/>
      <c r="L526" s="87"/>
      <c r="M526" s="87"/>
      <c r="N526" s="87"/>
      <c r="O526" s="87"/>
      <c r="P526" s="87"/>
      <c r="Q526" s="87"/>
    </row>
    <row r="527">
      <c r="A527" s="86"/>
      <c r="B527" s="87"/>
      <c r="C527" s="87"/>
      <c r="D527" s="87"/>
      <c r="E527" s="87"/>
      <c r="F527" s="87"/>
      <c r="G527" s="88"/>
      <c r="H527" s="87"/>
      <c r="I527" s="87"/>
      <c r="J527" s="87"/>
      <c r="K527" s="87"/>
      <c r="L527" s="87"/>
      <c r="M527" s="87"/>
      <c r="N527" s="87"/>
      <c r="O527" s="87"/>
      <c r="P527" s="87"/>
      <c r="Q527" s="87"/>
    </row>
    <row r="528">
      <c r="A528" s="86"/>
      <c r="B528" s="87"/>
      <c r="C528" s="87"/>
      <c r="D528" s="87"/>
      <c r="E528" s="87"/>
      <c r="F528" s="87"/>
      <c r="G528" s="88"/>
      <c r="H528" s="87"/>
      <c r="I528" s="87"/>
      <c r="J528" s="87"/>
      <c r="K528" s="87"/>
      <c r="L528" s="87"/>
      <c r="M528" s="87"/>
      <c r="N528" s="87"/>
      <c r="O528" s="87"/>
      <c r="P528" s="87"/>
      <c r="Q528" s="87"/>
    </row>
    <row r="529">
      <c r="A529" s="86"/>
      <c r="B529" s="87"/>
      <c r="C529" s="87"/>
      <c r="D529" s="87"/>
      <c r="E529" s="87"/>
      <c r="F529" s="87"/>
      <c r="G529" s="88"/>
      <c r="H529" s="87"/>
      <c r="I529" s="87"/>
      <c r="J529" s="87"/>
      <c r="K529" s="87"/>
      <c r="L529" s="87"/>
      <c r="M529" s="87"/>
      <c r="N529" s="87"/>
      <c r="O529" s="87"/>
      <c r="P529" s="87"/>
      <c r="Q529" s="87"/>
    </row>
    <row r="530">
      <c r="A530" s="86"/>
      <c r="B530" s="87"/>
      <c r="C530" s="87"/>
      <c r="D530" s="87"/>
      <c r="E530" s="87"/>
      <c r="F530" s="87"/>
      <c r="G530" s="88"/>
      <c r="H530" s="87"/>
      <c r="I530" s="87"/>
      <c r="J530" s="87"/>
      <c r="K530" s="87"/>
      <c r="L530" s="87"/>
      <c r="M530" s="87"/>
      <c r="N530" s="87"/>
      <c r="O530" s="87"/>
      <c r="P530" s="87"/>
      <c r="Q530" s="87"/>
    </row>
    <row r="531">
      <c r="A531" s="86"/>
      <c r="B531" s="87"/>
      <c r="C531" s="87"/>
      <c r="D531" s="87"/>
      <c r="E531" s="87"/>
      <c r="F531" s="87"/>
      <c r="G531" s="88"/>
      <c r="H531" s="87"/>
      <c r="I531" s="87"/>
      <c r="J531" s="87"/>
      <c r="K531" s="87"/>
      <c r="L531" s="87"/>
      <c r="M531" s="87"/>
      <c r="N531" s="87"/>
      <c r="O531" s="87"/>
      <c r="P531" s="87"/>
      <c r="Q531" s="87"/>
    </row>
    <row r="532">
      <c r="A532" s="86"/>
      <c r="B532" s="87"/>
      <c r="C532" s="87"/>
      <c r="D532" s="87"/>
      <c r="E532" s="87"/>
      <c r="F532" s="87"/>
      <c r="G532" s="88"/>
      <c r="H532" s="87"/>
      <c r="I532" s="87"/>
      <c r="J532" s="87"/>
      <c r="K532" s="87"/>
      <c r="L532" s="87"/>
      <c r="M532" s="87"/>
      <c r="N532" s="87"/>
      <c r="O532" s="87"/>
      <c r="P532" s="87"/>
      <c r="Q532" s="87"/>
    </row>
    <row r="533">
      <c r="A533" s="86"/>
      <c r="B533" s="87"/>
      <c r="C533" s="87"/>
      <c r="D533" s="87"/>
      <c r="E533" s="87"/>
      <c r="F533" s="87"/>
      <c r="G533" s="88"/>
      <c r="H533" s="87"/>
      <c r="I533" s="87"/>
      <c r="J533" s="87"/>
      <c r="K533" s="87"/>
      <c r="L533" s="87"/>
      <c r="M533" s="87"/>
      <c r="N533" s="87"/>
      <c r="O533" s="87"/>
      <c r="P533" s="87"/>
      <c r="Q533" s="87"/>
    </row>
    <row r="534">
      <c r="A534" s="86"/>
      <c r="B534" s="87"/>
      <c r="C534" s="87"/>
      <c r="D534" s="87"/>
      <c r="E534" s="87"/>
      <c r="F534" s="87"/>
      <c r="G534" s="88"/>
      <c r="H534" s="87"/>
      <c r="I534" s="87"/>
      <c r="J534" s="87"/>
      <c r="K534" s="87"/>
      <c r="L534" s="87"/>
      <c r="M534" s="87"/>
      <c r="N534" s="87"/>
      <c r="O534" s="87"/>
      <c r="P534" s="87"/>
      <c r="Q534" s="87"/>
    </row>
    <row r="535">
      <c r="A535" s="86"/>
      <c r="B535" s="87"/>
      <c r="C535" s="87"/>
      <c r="D535" s="87"/>
      <c r="E535" s="87"/>
      <c r="F535" s="87"/>
      <c r="G535" s="88"/>
      <c r="H535" s="87"/>
      <c r="I535" s="87"/>
      <c r="J535" s="87"/>
      <c r="K535" s="87"/>
      <c r="L535" s="87"/>
      <c r="M535" s="87"/>
      <c r="N535" s="87"/>
      <c r="O535" s="87"/>
      <c r="P535" s="87"/>
      <c r="Q535" s="87"/>
    </row>
    <row r="536">
      <c r="A536" s="86"/>
      <c r="B536" s="87"/>
      <c r="C536" s="87"/>
      <c r="D536" s="87"/>
      <c r="E536" s="87"/>
      <c r="F536" s="87"/>
      <c r="G536" s="88"/>
      <c r="H536" s="87"/>
      <c r="I536" s="87"/>
      <c r="J536" s="87"/>
      <c r="K536" s="87"/>
      <c r="L536" s="87"/>
      <c r="M536" s="87"/>
      <c r="N536" s="87"/>
      <c r="O536" s="87"/>
      <c r="P536" s="87"/>
      <c r="Q536" s="87"/>
    </row>
    <row r="537">
      <c r="A537" s="86"/>
      <c r="B537" s="87"/>
      <c r="C537" s="87"/>
      <c r="D537" s="87"/>
      <c r="E537" s="87"/>
      <c r="F537" s="87"/>
      <c r="G537" s="88"/>
      <c r="H537" s="87"/>
      <c r="I537" s="87"/>
      <c r="J537" s="87"/>
      <c r="K537" s="87"/>
      <c r="L537" s="87"/>
      <c r="M537" s="87"/>
      <c r="N537" s="87"/>
      <c r="O537" s="87"/>
      <c r="P537" s="87"/>
      <c r="Q537" s="87"/>
    </row>
    <row r="538">
      <c r="A538" s="86"/>
      <c r="B538" s="87"/>
      <c r="C538" s="87"/>
      <c r="D538" s="87"/>
      <c r="E538" s="87"/>
      <c r="F538" s="87"/>
      <c r="G538" s="88"/>
      <c r="H538" s="87"/>
      <c r="I538" s="87"/>
      <c r="J538" s="87"/>
      <c r="K538" s="87"/>
      <c r="L538" s="87"/>
      <c r="M538" s="87"/>
      <c r="N538" s="87"/>
      <c r="O538" s="87"/>
      <c r="P538" s="87"/>
      <c r="Q538" s="87"/>
    </row>
    <row r="539">
      <c r="A539" s="86"/>
      <c r="B539" s="87"/>
      <c r="C539" s="87"/>
      <c r="D539" s="87"/>
      <c r="E539" s="87"/>
      <c r="F539" s="87"/>
      <c r="G539" s="88"/>
      <c r="H539" s="87"/>
      <c r="I539" s="87"/>
      <c r="J539" s="87"/>
      <c r="K539" s="87"/>
      <c r="L539" s="87"/>
      <c r="M539" s="87"/>
      <c r="N539" s="87"/>
      <c r="O539" s="87"/>
      <c r="P539" s="87"/>
      <c r="Q539" s="87"/>
    </row>
    <row r="540">
      <c r="A540" s="86"/>
      <c r="B540" s="87"/>
      <c r="C540" s="87"/>
      <c r="D540" s="87"/>
      <c r="E540" s="87"/>
      <c r="F540" s="87"/>
      <c r="G540" s="88"/>
      <c r="H540" s="87"/>
      <c r="I540" s="87"/>
      <c r="J540" s="87"/>
      <c r="K540" s="87"/>
      <c r="L540" s="87"/>
      <c r="M540" s="87"/>
      <c r="N540" s="87"/>
      <c r="O540" s="87"/>
      <c r="P540" s="87"/>
      <c r="Q540" s="87"/>
    </row>
    <row r="541">
      <c r="A541" s="86"/>
      <c r="B541" s="87"/>
      <c r="C541" s="87"/>
      <c r="D541" s="87"/>
      <c r="E541" s="87"/>
      <c r="F541" s="87"/>
      <c r="G541" s="88"/>
      <c r="H541" s="87"/>
      <c r="I541" s="87"/>
      <c r="J541" s="87"/>
      <c r="K541" s="87"/>
      <c r="L541" s="87"/>
      <c r="M541" s="87"/>
      <c r="N541" s="87"/>
      <c r="O541" s="87"/>
      <c r="P541" s="87"/>
      <c r="Q541" s="87"/>
    </row>
    <row r="542">
      <c r="A542" s="86"/>
      <c r="B542" s="87"/>
      <c r="C542" s="87"/>
      <c r="D542" s="87"/>
      <c r="E542" s="87"/>
      <c r="F542" s="87"/>
      <c r="G542" s="88"/>
      <c r="H542" s="87"/>
      <c r="I542" s="87"/>
      <c r="J542" s="87"/>
      <c r="K542" s="87"/>
      <c r="L542" s="87"/>
      <c r="M542" s="87"/>
      <c r="N542" s="87"/>
      <c r="O542" s="87"/>
      <c r="P542" s="87"/>
      <c r="Q542" s="87"/>
    </row>
    <row r="543">
      <c r="A543" s="86"/>
      <c r="B543" s="87"/>
      <c r="C543" s="87"/>
      <c r="D543" s="87"/>
      <c r="E543" s="87"/>
      <c r="F543" s="87"/>
      <c r="G543" s="88"/>
      <c r="H543" s="87"/>
      <c r="I543" s="87"/>
      <c r="J543" s="87"/>
      <c r="K543" s="87"/>
      <c r="L543" s="87"/>
      <c r="M543" s="87"/>
      <c r="N543" s="87"/>
      <c r="O543" s="87"/>
      <c r="P543" s="87"/>
      <c r="Q543" s="87"/>
    </row>
    <row r="544">
      <c r="A544" s="86"/>
      <c r="B544" s="87"/>
      <c r="C544" s="87"/>
      <c r="D544" s="87"/>
      <c r="E544" s="87"/>
      <c r="F544" s="87"/>
      <c r="G544" s="88"/>
      <c r="H544" s="87"/>
      <c r="I544" s="87"/>
      <c r="J544" s="87"/>
      <c r="K544" s="87"/>
      <c r="L544" s="87"/>
      <c r="M544" s="87"/>
      <c r="N544" s="87"/>
      <c r="O544" s="87"/>
      <c r="P544" s="87"/>
      <c r="Q544" s="87"/>
    </row>
    <row r="545">
      <c r="A545" s="86"/>
      <c r="B545" s="87"/>
      <c r="C545" s="87"/>
      <c r="D545" s="87"/>
      <c r="E545" s="87"/>
      <c r="F545" s="87"/>
      <c r="G545" s="88"/>
      <c r="H545" s="87"/>
      <c r="I545" s="87"/>
      <c r="J545" s="87"/>
      <c r="K545" s="87"/>
      <c r="L545" s="87"/>
      <c r="M545" s="87"/>
      <c r="N545" s="87"/>
      <c r="O545" s="87"/>
      <c r="P545" s="87"/>
      <c r="Q545" s="87"/>
    </row>
    <row r="546">
      <c r="A546" s="86"/>
      <c r="B546" s="87"/>
      <c r="C546" s="87"/>
      <c r="D546" s="87"/>
      <c r="E546" s="87"/>
      <c r="F546" s="87"/>
      <c r="G546" s="88"/>
      <c r="H546" s="87"/>
      <c r="I546" s="87"/>
      <c r="J546" s="87"/>
      <c r="K546" s="87"/>
      <c r="L546" s="87"/>
      <c r="M546" s="87"/>
      <c r="N546" s="87"/>
      <c r="O546" s="87"/>
      <c r="P546" s="87"/>
      <c r="Q546" s="87"/>
    </row>
    <row r="547">
      <c r="A547" s="86"/>
      <c r="B547" s="87"/>
      <c r="C547" s="87"/>
      <c r="D547" s="87"/>
      <c r="E547" s="87"/>
      <c r="F547" s="87"/>
      <c r="G547" s="88"/>
      <c r="H547" s="87"/>
      <c r="I547" s="87"/>
      <c r="J547" s="87"/>
      <c r="K547" s="87"/>
      <c r="L547" s="87"/>
      <c r="M547" s="87"/>
      <c r="N547" s="87"/>
      <c r="O547" s="87"/>
      <c r="P547" s="87"/>
      <c r="Q547" s="87"/>
    </row>
    <row r="548">
      <c r="A548" s="86"/>
      <c r="B548" s="87"/>
      <c r="C548" s="87"/>
      <c r="D548" s="87"/>
      <c r="E548" s="87"/>
      <c r="F548" s="87"/>
      <c r="G548" s="88"/>
      <c r="H548" s="87"/>
      <c r="I548" s="87"/>
      <c r="J548" s="87"/>
      <c r="K548" s="87"/>
      <c r="L548" s="87"/>
      <c r="M548" s="87"/>
      <c r="N548" s="87"/>
      <c r="O548" s="87"/>
      <c r="P548" s="87"/>
      <c r="Q548" s="87"/>
    </row>
    <row r="549">
      <c r="A549" s="86"/>
      <c r="B549" s="87"/>
      <c r="C549" s="87"/>
      <c r="D549" s="87"/>
      <c r="E549" s="87"/>
      <c r="F549" s="87"/>
      <c r="G549" s="88"/>
      <c r="H549" s="87"/>
      <c r="I549" s="87"/>
      <c r="J549" s="87"/>
      <c r="K549" s="87"/>
      <c r="L549" s="87"/>
      <c r="M549" s="87"/>
      <c r="N549" s="87"/>
      <c r="O549" s="87"/>
      <c r="P549" s="87"/>
      <c r="Q549" s="87"/>
    </row>
    <row r="550">
      <c r="A550" s="86"/>
      <c r="B550" s="87"/>
      <c r="C550" s="87"/>
      <c r="D550" s="87"/>
      <c r="E550" s="87"/>
      <c r="F550" s="87"/>
      <c r="G550" s="88"/>
      <c r="H550" s="87"/>
      <c r="I550" s="87"/>
      <c r="J550" s="87"/>
      <c r="K550" s="87"/>
      <c r="L550" s="87"/>
      <c r="M550" s="87"/>
      <c r="N550" s="87"/>
      <c r="O550" s="87"/>
      <c r="P550" s="87"/>
      <c r="Q550" s="87"/>
    </row>
    <row r="551">
      <c r="A551" s="86"/>
      <c r="B551" s="87"/>
      <c r="C551" s="87"/>
      <c r="D551" s="87"/>
      <c r="E551" s="87"/>
      <c r="F551" s="87"/>
      <c r="G551" s="88"/>
      <c r="H551" s="87"/>
      <c r="I551" s="87"/>
      <c r="J551" s="87"/>
      <c r="K551" s="87"/>
      <c r="L551" s="87"/>
      <c r="M551" s="87"/>
      <c r="N551" s="87"/>
      <c r="O551" s="87"/>
      <c r="P551" s="87"/>
      <c r="Q551" s="87"/>
    </row>
    <row r="552">
      <c r="A552" s="86"/>
      <c r="B552" s="87"/>
      <c r="C552" s="87"/>
      <c r="D552" s="87"/>
      <c r="E552" s="87"/>
      <c r="F552" s="87"/>
      <c r="G552" s="88"/>
      <c r="H552" s="87"/>
      <c r="I552" s="87"/>
      <c r="J552" s="87"/>
      <c r="K552" s="87"/>
      <c r="L552" s="87"/>
      <c r="M552" s="87"/>
      <c r="N552" s="87"/>
      <c r="O552" s="87"/>
      <c r="P552" s="87"/>
      <c r="Q552" s="87"/>
    </row>
    <row r="553">
      <c r="A553" s="86"/>
      <c r="B553" s="87"/>
      <c r="C553" s="87"/>
      <c r="D553" s="87"/>
      <c r="E553" s="87"/>
      <c r="F553" s="87"/>
      <c r="G553" s="88"/>
      <c r="H553" s="87"/>
      <c r="I553" s="87"/>
      <c r="J553" s="87"/>
      <c r="K553" s="87"/>
      <c r="L553" s="87"/>
      <c r="M553" s="87"/>
      <c r="N553" s="87"/>
      <c r="O553" s="87"/>
      <c r="P553" s="87"/>
      <c r="Q553" s="87"/>
    </row>
    <row r="554">
      <c r="A554" s="86"/>
      <c r="B554" s="87"/>
      <c r="C554" s="87"/>
      <c r="D554" s="87"/>
      <c r="E554" s="87"/>
      <c r="F554" s="87"/>
      <c r="G554" s="88"/>
      <c r="H554" s="87"/>
      <c r="I554" s="87"/>
      <c r="J554" s="87"/>
      <c r="K554" s="87"/>
      <c r="L554" s="87"/>
      <c r="M554" s="87"/>
      <c r="N554" s="87"/>
      <c r="O554" s="87"/>
      <c r="P554" s="87"/>
      <c r="Q554" s="87"/>
    </row>
    <row r="555">
      <c r="A555" s="86"/>
      <c r="B555" s="87"/>
      <c r="C555" s="87"/>
      <c r="D555" s="87"/>
      <c r="E555" s="87"/>
      <c r="F555" s="87"/>
      <c r="G555" s="88"/>
      <c r="H555" s="87"/>
      <c r="I555" s="87"/>
      <c r="J555" s="87"/>
      <c r="K555" s="87"/>
      <c r="L555" s="87"/>
      <c r="M555" s="87"/>
      <c r="N555" s="87"/>
      <c r="O555" s="87"/>
      <c r="P555" s="87"/>
      <c r="Q555" s="87"/>
    </row>
    <row r="556">
      <c r="A556" s="86"/>
      <c r="B556" s="87"/>
      <c r="C556" s="87"/>
      <c r="D556" s="87"/>
      <c r="E556" s="87"/>
      <c r="F556" s="87"/>
      <c r="G556" s="88"/>
      <c r="H556" s="87"/>
      <c r="I556" s="87"/>
      <c r="J556" s="87"/>
      <c r="K556" s="87"/>
      <c r="L556" s="87"/>
      <c r="M556" s="87"/>
      <c r="N556" s="87"/>
      <c r="O556" s="87"/>
      <c r="P556" s="87"/>
      <c r="Q556" s="87"/>
    </row>
    <row r="557">
      <c r="A557" s="86"/>
      <c r="B557" s="87"/>
      <c r="C557" s="87"/>
      <c r="D557" s="87"/>
      <c r="E557" s="87"/>
      <c r="F557" s="87"/>
      <c r="G557" s="88"/>
      <c r="H557" s="87"/>
      <c r="I557" s="87"/>
      <c r="J557" s="87"/>
      <c r="K557" s="87"/>
      <c r="L557" s="87"/>
      <c r="M557" s="87"/>
      <c r="N557" s="87"/>
      <c r="O557" s="87"/>
      <c r="P557" s="87"/>
      <c r="Q557" s="87"/>
    </row>
    <row r="558">
      <c r="A558" s="86"/>
      <c r="B558" s="87"/>
      <c r="C558" s="87"/>
      <c r="D558" s="87"/>
      <c r="E558" s="87"/>
      <c r="F558" s="87"/>
      <c r="G558" s="88"/>
      <c r="H558" s="87"/>
      <c r="I558" s="87"/>
      <c r="J558" s="87"/>
      <c r="K558" s="87"/>
      <c r="L558" s="87"/>
      <c r="M558" s="87"/>
      <c r="N558" s="87"/>
      <c r="O558" s="87"/>
      <c r="P558" s="87"/>
      <c r="Q558" s="87"/>
    </row>
    <row r="559">
      <c r="A559" s="86"/>
      <c r="B559" s="87"/>
      <c r="C559" s="87"/>
      <c r="D559" s="87"/>
      <c r="E559" s="87"/>
      <c r="F559" s="87"/>
      <c r="G559" s="88"/>
      <c r="H559" s="87"/>
      <c r="I559" s="87"/>
      <c r="J559" s="87"/>
      <c r="K559" s="87"/>
      <c r="L559" s="87"/>
      <c r="M559" s="87"/>
      <c r="N559" s="87"/>
      <c r="O559" s="87"/>
      <c r="P559" s="87"/>
      <c r="Q559" s="87"/>
    </row>
    <row r="560">
      <c r="A560" s="86"/>
      <c r="B560" s="87"/>
      <c r="C560" s="87"/>
      <c r="D560" s="87"/>
      <c r="E560" s="87"/>
      <c r="F560" s="87"/>
      <c r="G560" s="88"/>
      <c r="H560" s="87"/>
      <c r="I560" s="87"/>
      <c r="J560" s="87"/>
      <c r="K560" s="87"/>
      <c r="L560" s="87"/>
      <c r="M560" s="87"/>
      <c r="N560" s="87"/>
      <c r="O560" s="87"/>
      <c r="P560" s="87"/>
      <c r="Q560" s="87"/>
    </row>
    <row r="561">
      <c r="A561" s="86"/>
      <c r="B561" s="87"/>
      <c r="C561" s="87"/>
      <c r="D561" s="87"/>
      <c r="E561" s="87"/>
      <c r="F561" s="87"/>
      <c r="G561" s="88"/>
      <c r="H561" s="87"/>
      <c r="I561" s="87"/>
      <c r="J561" s="87"/>
      <c r="K561" s="87"/>
      <c r="L561" s="87"/>
      <c r="M561" s="87"/>
      <c r="N561" s="87"/>
      <c r="O561" s="87"/>
      <c r="P561" s="87"/>
      <c r="Q561" s="87"/>
    </row>
    <row r="562">
      <c r="A562" s="86"/>
      <c r="B562" s="87"/>
      <c r="C562" s="87"/>
      <c r="D562" s="87"/>
      <c r="E562" s="87"/>
      <c r="F562" s="87"/>
      <c r="G562" s="88"/>
      <c r="H562" s="87"/>
      <c r="I562" s="87"/>
      <c r="J562" s="87"/>
      <c r="K562" s="87"/>
      <c r="L562" s="87"/>
      <c r="M562" s="87"/>
      <c r="N562" s="87"/>
      <c r="O562" s="87"/>
      <c r="P562" s="87"/>
      <c r="Q562" s="87"/>
    </row>
    <row r="563">
      <c r="A563" s="86"/>
      <c r="B563" s="87"/>
      <c r="C563" s="87"/>
      <c r="D563" s="87"/>
      <c r="E563" s="87"/>
      <c r="F563" s="87"/>
      <c r="G563" s="88"/>
      <c r="H563" s="87"/>
      <c r="I563" s="87"/>
      <c r="J563" s="87"/>
      <c r="K563" s="87"/>
      <c r="L563" s="87"/>
      <c r="M563" s="87"/>
      <c r="N563" s="87"/>
      <c r="O563" s="87"/>
      <c r="P563" s="87"/>
      <c r="Q563" s="87"/>
    </row>
    <row r="564">
      <c r="A564" s="86"/>
      <c r="B564" s="87"/>
      <c r="C564" s="87"/>
      <c r="D564" s="87"/>
      <c r="E564" s="87"/>
      <c r="F564" s="87"/>
      <c r="G564" s="88"/>
      <c r="H564" s="87"/>
      <c r="I564" s="87"/>
      <c r="J564" s="87"/>
      <c r="K564" s="87"/>
      <c r="L564" s="87"/>
      <c r="M564" s="87"/>
      <c r="N564" s="87"/>
      <c r="O564" s="87"/>
      <c r="P564" s="87"/>
      <c r="Q564" s="87"/>
    </row>
    <row r="565">
      <c r="A565" s="86"/>
      <c r="B565" s="87"/>
      <c r="C565" s="87"/>
      <c r="D565" s="87"/>
      <c r="E565" s="87"/>
      <c r="F565" s="87"/>
      <c r="G565" s="88"/>
      <c r="H565" s="87"/>
      <c r="I565" s="87"/>
      <c r="J565" s="87"/>
      <c r="K565" s="87"/>
      <c r="L565" s="87"/>
      <c r="M565" s="87"/>
      <c r="N565" s="87"/>
      <c r="O565" s="87"/>
      <c r="P565" s="87"/>
      <c r="Q565" s="87"/>
    </row>
    <row r="566">
      <c r="A566" s="86"/>
      <c r="B566" s="87"/>
      <c r="C566" s="87"/>
      <c r="D566" s="87"/>
      <c r="E566" s="87"/>
      <c r="F566" s="87"/>
      <c r="G566" s="88"/>
      <c r="H566" s="87"/>
      <c r="I566" s="87"/>
      <c r="J566" s="87"/>
      <c r="K566" s="87"/>
      <c r="L566" s="87"/>
      <c r="M566" s="87"/>
      <c r="N566" s="87"/>
      <c r="O566" s="87"/>
      <c r="P566" s="87"/>
      <c r="Q566" s="87"/>
    </row>
    <row r="567">
      <c r="A567" s="86"/>
      <c r="B567" s="87"/>
      <c r="C567" s="87"/>
      <c r="D567" s="87"/>
      <c r="E567" s="87"/>
      <c r="F567" s="87"/>
      <c r="G567" s="88"/>
      <c r="H567" s="87"/>
      <c r="I567" s="87"/>
      <c r="J567" s="87"/>
      <c r="K567" s="87"/>
      <c r="L567" s="87"/>
      <c r="M567" s="87"/>
      <c r="N567" s="87"/>
      <c r="O567" s="87"/>
      <c r="P567" s="87"/>
      <c r="Q567" s="87"/>
    </row>
    <row r="568">
      <c r="A568" s="86"/>
      <c r="B568" s="87"/>
      <c r="C568" s="87"/>
      <c r="D568" s="87"/>
      <c r="E568" s="87"/>
      <c r="F568" s="87"/>
      <c r="G568" s="88"/>
      <c r="H568" s="87"/>
      <c r="I568" s="87"/>
      <c r="J568" s="87"/>
      <c r="K568" s="87"/>
      <c r="L568" s="87"/>
      <c r="M568" s="87"/>
      <c r="N568" s="87"/>
      <c r="O568" s="87"/>
      <c r="P568" s="87"/>
      <c r="Q568" s="87"/>
    </row>
    <row r="569">
      <c r="A569" s="86"/>
      <c r="B569" s="87"/>
      <c r="C569" s="87"/>
      <c r="D569" s="87"/>
      <c r="E569" s="87"/>
      <c r="F569" s="87"/>
      <c r="G569" s="88"/>
      <c r="H569" s="87"/>
      <c r="I569" s="87"/>
      <c r="J569" s="87"/>
      <c r="K569" s="87"/>
      <c r="L569" s="87"/>
      <c r="M569" s="87"/>
      <c r="N569" s="87"/>
      <c r="O569" s="87"/>
      <c r="P569" s="87"/>
      <c r="Q569" s="87"/>
    </row>
    <row r="570">
      <c r="A570" s="86"/>
      <c r="B570" s="87"/>
      <c r="C570" s="87"/>
      <c r="D570" s="87"/>
      <c r="E570" s="87"/>
      <c r="F570" s="87"/>
      <c r="G570" s="88"/>
      <c r="H570" s="87"/>
      <c r="I570" s="87"/>
      <c r="J570" s="87"/>
      <c r="K570" s="87"/>
      <c r="L570" s="87"/>
      <c r="M570" s="87"/>
      <c r="N570" s="87"/>
      <c r="O570" s="87"/>
      <c r="P570" s="87"/>
      <c r="Q570" s="87"/>
    </row>
    <row r="571">
      <c r="A571" s="86"/>
      <c r="B571" s="87"/>
      <c r="C571" s="87"/>
      <c r="D571" s="87"/>
      <c r="E571" s="87"/>
      <c r="F571" s="87"/>
      <c r="G571" s="88"/>
      <c r="H571" s="87"/>
      <c r="I571" s="87"/>
      <c r="J571" s="87"/>
      <c r="K571" s="87"/>
      <c r="L571" s="87"/>
      <c r="M571" s="87"/>
      <c r="N571" s="87"/>
      <c r="O571" s="87"/>
      <c r="P571" s="87"/>
      <c r="Q571" s="87"/>
    </row>
    <row r="572">
      <c r="A572" s="86"/>
      <c r="B572" s="87"/>
      <c r="C572" s="87"/>
      <c r="D572" s="87"/>
      <c r="E572" s="87"/>
      <c r="F572" s="87"/>
      <c r="G572" s="88"/>
      <c r="H572" s="87"/>
      <c r="I572" s="87"/>
      <c r="J572" s="87"/>
      <c r="K572" s="87"/>
      <c r="L572" s="87"/>
      <c r="M572" s="87"/>
      <c r="N572" s="87"/>
      <c r="O572" s="87"/>
      <c r="P572" s="87"/>
      <c r="Q572" s="87"/>
    </row>
    <row r="573">
      <c r="A573" s="86"/>
      <c r="B573" s="87"/>
      <c r="C573" s="87"/>
      <c r="D573" s="87"/>
      <c r="E573" s="87"/>
      <c r="F573" s="87"/>
      <c r="G573" s="88"/>
      <c r="H573" s="87"/>
      <c r="I573" s="87"/>
      <c r="J573" s="87"/>
      <c r="K573" s="87"/>
      <c r="L573" s="87"/>
      <c r="M573" s="87"/>
      <c r="N573" s="87"/>
      <c r="O573" s="87"/>
      <c r="P573" s="87"/>
      <c r="Q573" s="87"/>
    </row>
    <row r="574">
      <c r="A574" s="86"/>
      <c r="B574" s="87"/>
      <c r="C574" s="87"/>
      <c r="D574" s="87"/>
      <c r="E574" s="87"/>
      <c r="F574" s="87"/>
      <c r="G574" s="88"/>
      <c r="H574" s="87"/>
      <c r="I574" s="87"/>
      <c r="J574" s="87"/>
      <c r="K574" s="87"/>
      <c r="L574" s="87"/>
      <c r="M574" s="87"/>
      <c r="N574" s="87"/>
      <c r="O574" s="87"/>
      <c r="P574" s="87"/>
      <c r="Q574" s="87"/>
    </row>
    <row r="575">
      <c r="A575" s="86"/>
      <c r="B575" s="87"/>
      <c r="C575" s="87"/>
      <c r="D575" s="87"/>
      <c r="E575" s="87"/>
      <c r="F575" s="87"/>
      <c r="G575" s="88"/>
      <c r="H575" s="87"/>
      <c r="I575" s="87"/>
      <c r="J575" s="87"/>
      <c r="K575" s="87"/>
      <c r="L575" s="87"/>
      <c r="M575" s="87"/>
      <c r="N575" s="87"/>
      <c r="O575" s="87"/>
      <c r="P575" s="87"/>
      <c r="Q575" s="87"/>
    </row>
    <row r="576">
      <c r="A576" s="86"/>
      <c r="B576" s="87"/>
      <c r="C576" s="87"/>
      <c r="D576" s="87"/>
      <c r="E576" s="87"/>
      <c r="F576" s="87"/>
      <c r="G576" s="88"/>
      <c r="H576" s="87"/>
      <c r="I576" s="87"/>
      <c r="J576" s="87"/>
      <c r="K576" s="87"/>
      <c r="L576" s="87"/>
      <c r="M576" s="87"/>
      <c r="N576" s="87"/>
      <c r="O576" s="87"/>
      <c r="P576" s="87"/>
      <c r="Q576" s="87"/>
    </row>
    <row r="577">
      <c r="A577" s="86"/>
      <c r="B577" s="87"/>
      <c r="C577" s="87"/>
      <c r="D577" s="87"/>
      <c r="E577" s="87"/>
      <c r="F577" s="87"/>
      <c r="G577" s="88"/>
      <c r="H577" s="87"/>
      <c r="I577" s="87"/>
      <c r="J577" s="87"/>
      <c r="K577" s="87"/>
      <c r="L577" s="87"/>
      <c r="M577" s="87"/>
      <c r="N577" s="87"/>
      <c r="O577" s="87"/>
      <c r="P577" s="87"/>
      <c r="Q577" s="87"/>
    </row>
    <row r="578">
      <c r="A578" s="86"/>
      <c r="B578" s="87"/>
      <c r="C578" s="87"/>
      <c r="D578" s="87"/>
      <c r="E578" s="87"/>
      <c r="F578" s="87"/>
      <c r="G578" s="88"/>
      <c r="H578" s="87"/>
      <c r="I578" s="87"/>
      <c r="J578" s="87"/>
      <c r="K578" s="87"/>
      <c r="L578" s="87"/>
      <c r="M578" s="87"/>
      <c r="N578" s="87"/>
      <c r="O578" s="87"/>
      <c r="P578" s="87"/>
      <c r="Q578" s="87"/>
    </row>
    <row r="579">
      <c r="A579" s="86"/>
      <c r="B579" s="87"/>
      <c r="C579" s="87"/>
      <c r="D579" s="87"/>
      <c r="E579" s="87"/>
      <c r="F579" s="87"/>
      <c r="G579" s="88"/>
      <c r="H579" s="87"/>
      <c r="I579" s="87"/>
      <c r="J579" s="87"/>
      <c r="K579" s="87"/>
      <c r="L579" s="87"/>
      <c r="M579" s="87"/>
      <c r="N579" s="87"/>
      <c r="O579" s="87"/>
      <c r="P579" s="87"/>
      <c r="Q579" s="87"/>
    </row>
    <row r="580">
      <c r="A580" s="86"/>
      <c r="B580" s="87"/>
      <c r="C580" s="87"/>
      <c r="D580" s="87"/>
      <c r="E580" s="87"/>
      <c r="F580" s="87"/>
      <c r="G580" s="88"/>
      <c r="H580" s="87"/>
      <c r="I580" s="87"/>
      <c r="J580" s="87"/>
      <c r="K580" s="87"/>
      <c r="L580" s="87"/>
      <c r="M580" s="87"/>
      <c r="N580" s="87"/>
      <c r="O580" s="87"/>
      <c r="P580" s="87"/>
      <c r="Q580" s="87"/>
    </row>
    <row r="581">
      <c r="A581" s="86"/>
      <c r="B581" s="87"/>
      <c r="C581" s="87"/>
      <c r="D581" s="87"/>
      <c r="E581" s="87"/>
      <c r="F581" s="87"/>
      <c r="G581" s="88"/>
      <c r="H581" s="87"/>
      <c r="I581" s="87"/>
      <c r="J581" s="87"/>
      <c r="K581" s="87"/>
      <c r="L581" s="87"/>
      <c r="M581" s="87"/>
      <c r="N581" s="87"/>
      <c r="O581" s="87"/>
      <c r="P581" s="87"/>
      <c r="Q581" s="87"/>
    </row>
    <row r="582">
      <c r="A582" s="86"/>
      <c r="B582" s="87"/>
      <c r="C582" s="87"/>
      <c r="D582" s="87"/>
      <c r="E582" s="87"/>
      <c r="F582" s="87"/>
      <c r="G582" s="88"/>
      <c r="H582" s="87"/>
      <c r="I582" s="87"/>
      <c r="J582" s="87"/>
      <c r="K582" s="87"/>
      <c r="L582" s="87"/>
      <c r="M582" s="87"/>
      <c r="N582" s="87"/>
      <c r="O582" s="87"/>
      <c r="P582" s="87"/>
      <c r="Q582" s="87"/>
    </row>
    <row r="583">
      <c r="A583" s="86"/>
      <c r="B583" s="87"/>
      <c r="C583" s="87"/>
      <c r="D583" s="87"/>
      <c r="E583" s="87"/>
      <c r="F583" s="87"/>
      <c r="G583" s="88"/>
      <c r="H583" s="87"/>
      <c r="I583" s="87"/>
      <c r="J583" s="87"/>
      <c r="K583" s="87"/>
      <c r="L583" s="87"/>
      <c r="M583" s="87"/>
      <c r="N583" s="87"/>
      <c r="O583" s="87"/>
      <c r="P583" s="87"/>
      <c r="Q583" s="87"/>
    </row>
    <row r="584">
      <c r="A584" s="86"/>
      <c r="B584" s="87"/>
      <c r="C584" s="87"/>
      <c r="D584" s="87"/>
      <c r="E584" s="87"/>
      <c r="F584" s="87"/>
      <c r="G584" s="88"/>
      <c r="H584" s="87"/>
      <c r="I584" s="87"/>
      <c r="J584" s="87"/>
      <c r="K584" s="87"/>
      <c r="L584" s="87"/>
      <c r="M584" s="87"/>
      <c r="N584" s="87"/>
      <c r="O584" s="87"/>
      <c r="P584" s="87"/>
      <c r="Q584" s="87"/>
    </row>
    <row r="585">
      <c r="A585" s="86"/>
      <c r="B585" s="87"/>
      <c r="C585" s="87"/>
      <c r="D585" s="87"/>
      <c r="E585" s="87"/>
      <c r="F585" s="87"/>
      <c r="G585" s="88"/>
      <c r="H585" s="87"/>
      <c r="I585" s="87"/>
      <c r="J585" s="87"/>
      <c r="K585" s="87"/>
      <c r="L585" s="87"/>
      <c r="M585" s="87"/>
      <c r="N585" s="87"/>
      <c r="O585" s="87"/>
      <c r="P585" s="87"/>
      <c r="Q585" s="87"/>
    </row>
    <row r="586">
      <c r="A586" s="86"/>
      <c r="B586" s="87"/>
      <c r="C586" s="87"/>
      <c r="D586" s="87"/>
      <c r="E586" s="87"/>
      <c r="F586" s="87"/>
      <c r="G586" s="88"/>
      <c r="H586" s="87"/>
      <c r="I586" s="87"/>
      <c r="J586" s="87"/>
      <c r="K586" s="87"/>
      <c r="L586" s="87"/>
      <c r="M586" s="87"/>
      <c r="N586" s="87"/>
      <c r="O586" s="87"/>
      <c r="P586" s="87"/>
      <c r="Q586" s="87"/>
    </row>
    <row r="587">
      <c r="A587" s="86"/>
      <c r="B587" s="87"/>
      <c r="C587" s="87"/>
      <c r="D587" s="87"/>
      <c r="E587" s="87"/>
      <c r="F587" s="87"/>
      <c r="G587" s="88"/>
      <c r="H587" s="87"/>
      <c r="I587" s="87"/>
      <c r="J587" s="87"/>
      <c r="K587" s="87"/>
      <c r="L587" s="87"/>
      <c r="M587" s="87"/>
      <c r="N587" s="87"/>
      <c r="O587" s="87"/>
      <c r="P587" s="87"/>
      <c r="Q587" s="87"/>
    </row>
    <row r="588">
      <c r="A588" s="86"/>
      <c r="B588" s="87"/>
      <c r="C588" s="87"/>
      <c r="D588" s="87"/>
      <c r="E588" s="87"/>
      <c r="F588" s="87"/>
      <c r="G588" s="88"/>
      <c r="H588" s="87"/>
      <c r="I588" s="87"/>
      <c r="J588" s="87"/>
      <c r="K588" s="87"/>
      <c r="L588" s="87"/>
      <c r="M588" s="87"/>
      <c r="N588" s="87"/>
      <c r="O588" s="87"/>
      <c r="P588" s="87"/>
      <c r="Q588" s="87"/>
    </row>
    <row r="589">
      <c r="A589" s="86"/>
      <c r="B589" s="87"/>
      <c r="C589" s="87"/>
      <c r="D589" s="87"/>
      <c r="E589" s="87"/>
      <c r="F589" s="87"/>
      <c r="G589" s="88"/>
      <c r="H589" s="87"/>
      <c r="I589" s="87"/>
      <c r="J589" s="87"/>
      <c r="K589" s="87"/>
      <c r="L589" s="87"/>
      <c r="M589" s="87"/>
      <c r="N589" s="87"/>
      <c r="O589" s="87"/>
      <c r="P589" s="87"/>
      <c r="Q589" s="87"/>
    </row>
    <row r="590">
      <c r="A590" s="86"/>
      <c r="B590" s="87"/>
      <c r="C590" s="87"/>
      <c r="D590" s="87"/>
      <c r="E590" s="87"/>
      <c r="F590" s="87"/>
      <c r="G590" s="88"/>
      <c r="H590" s="87"/>
      <c r="I590" s="87"/>
      <c r="J590" s="87"/>
      <c r="K590" s="87"/>
      <c r="L590" s="87"/>
      <c r="M590" s="87"/>
      <c r="N590" s="87"/>
      <c r="O590" s="87"/>
      <c r="P590" s="87"/>
      <c r="Q590" s="87"/>
    </row>
    <row r="591">
      <c r="A591" s="86"/>
      <c r="B591" s="87"/>
      <c r="C591" s="87"/>
      <c r="D591" s="87"/>
      <c r="E591" s="87"/>
      <c r="F591" s="87"/>
      <c r="G591" s="88"/>
      <c r="H591" s="87"/>
      <c r="I591" s="87"/>
      <c r="J591" s="87"/>
      <c r="K591" s="87"/>
      <c r="L591" s="87"/>
      <c r="M591" s="87"/>
      <c r="N591" s="87"/>
      <c r="O591" s="87"/>
      <c r="P591" s="87"/>
      <c r="Q591" s="87"/>
    </row>
    <row r="592">
      <c r="A592" s="86"/>
      <c r="B592" s="87"/>
      <c r="C592" s="87"/>
      <c r="D592" s="87"/>
      <c r="E592" s="87"/>
      <c r="F592" s="87"/>
      <c r="G592" s="88"/>
      <c r="H592" s="87"/>
      <c r="I592" s="87"/>
      <c r="J592" s="87"/>
      <c r="K592" s="87"/>
      <c r="L592" s="87"/>
      <c r="M592" s="87"/>
      <c r="N592" s="87"/>
      <c r="O592" s="87"/>
      <c r="P592" s="87"/>
      <c r="Q592" s="87"/>
    </row>
    <row r="593">
      <c r="A593" s="86"/>
      <c r="B593" s="87"/>
      <c r="C593" s="87"/>
      <c r="D593" s="87"/>
      <c r="E593" s="87"/>
      <c r="F593" s="87"/>
      <c r="G593" s="88"/>
      <c r="H593" s="87"/>
      <c r="I593" s="87"/>
      <c r="J593" s="87"/>
      <c r="K593" s="87"/>
      <c r="L593" s="87"/>
      <c r="M593" s="87"/>
      <c r="N593" s="87"/>
      <c r="O593" s="87"/>
      <c r="P593" s="87"/>
      <c r="Q593" s="87"/>
    </row>
    <row r="594">
      <c r="A594" s="86"/>
      <c r="B594" s="87"/>
      <c r="C594" s="87"/>
      <c r="D594" s="87"/>
      <c r="E594" s="87"/>
      <c r="F594" s="87"/>
      <c r="G594" s="88"/>
      <c r="H594" s="87"/>
      <c r="I594" s="87"/>
      <c r="J594" s="87"/>
      <c r="K594" s="87"/>
      <c r="L594" s="87"/>
      <c r="M594" s="87"/>
      <c r="N594" s="87"/>
      <c r="O594" s="87"/>
      <c r="P594" s="87"/>
      <c r="Q594" s="87"/>
    </row>
    <row r="595">
      <c r="A595" s="86"/>
      <c r="B595" s="87"/>
      <c r="C595" s="87"/>
      <c r="D595" s="87"/>
      <c r="E595" s="87"/>
      <c r="F595" s="87"/>
      <c r="G595" s="88"/>
      <c r="H595" s="87"/>
      <c r="I595" s="87"/>
      <c r="J595" s="87"/>
      <c r="K595" s="87"/>
      <c r="L595" s="87"/>
      <c r="M595" s="87"/>
      <c r="N595" s="87"/>
      <c r="O595" s="87"/>
      <c r="P595" s="87"/>
      <c r="Q595" s="87"/>
    </row>
    <row r="596">
      <c r="A596" s="86"/>
      <c r="B596" s="87"/>
      <c r="C596" s="87"/>
      <c r="D596" s="87"/>
      <c r="E596" s="87"/>
      <c r="F596" s="87"/>
      <c r="G596" s="88"/>
      <c r="H596" s="87"/>
      <c r="I596" s="87"/>
      <c r="J596" s="87"/>
      <c r="K596" s="87"/>
      <c r="L596" s="87"/>
      <c r="M596" s="87"/>
      <c r="N596" s="87"/>
      <c r="O596" s="87"/>
      <c r="P596" s="87"/>
      <c r="Q596" s="87"/>
    </row>
    <row r="597">
      <c r="A597" s="86"/>
      <c r="B597" s="87"/>
      <c r="C597" s="87"/>
      <c r="D597" s="87"/>
      <c r="E597" s="87"/>
      <c r="F597" s="87"/>
      <c r="G597" s="88"/>
      <c r="H597" s="87"/>
      <c r="I597" s="87"/>
      <c r="J597" s="87"/>
      <c r="K597" s="87"/>
      <c r="L597" s="87"/>
      <c r="M597" s="87"/>
      <c r="N597" s="87"/>
      <c r="O597" s="87"/>
      <c r="P597" s="87"/>
      <c r="Q597" s="87"/>
    </row>
    <row r="598">
      <c r="A598" s="86"/>
      <c r="B598" s="87"/>
      <c r="C598" s="87"/>
      <c r="D598" s="87"/>
      <c r="E598" s="87"/>
      <c r="F598" s="87"/>
      <c r="G598" s="88"/>
      <c r="H598" s="87"/>
      <c r="I598" s="87"/>
      <c r="J598" s="87"/>
      <c r="K598" s="87"/>
      <c r="L598" s="87"/>
      <c r="M598" s="87"/>
      <c r="N598" s="87"/>
      <c r="O598" s="87"/>
      <c r="P598" s="87"/>
      <c r="Q598" s="87"/>
    </row>
    <row r="599">
      <c r="A599" s="86"/>
      <c r="B599" s="87"/>
      <c r="C599" s="87"/>
      <c r="D599" s="87"/>
      <c r="E599" s="87"/>
      <c r="F599" s="87"/>
      <c r="G599" s="88"/>
      <c r="H599" s="87"/>
      <c r="I599" s="87"/>
      <c r="J599" s="87"/>
      <c r="K599" s="87"/>
      <c r="L599" s="87"/>
      <c r="M599" s="87"/>
      <c r="N599" s="87"/>
      <c r="O599" s="87"/>
      <c r="P599" s="87"/>
      <c r="Q599" s="87"/>
    </row>
    <row r="600">
      <c r="A600" s="86"/>
      <c r="B600" s="87"/>
      <c r="C600" s="87"/>
      <c r="D600" s="87"/>
      <c r="E600" s="87"/>
      <c r="F600" s="87"/>
      <c r="G600" s="88"/>
      <c r="H600" s="87"/>
      <c r="I600" s="87"/>
      <c r="J600" s="87"/>
      <c r="K600" s="87"/>
      <c r="L600" s="87"/>
      <c r="M600" s="87"/>
      <c r="N600" s="87"/>
      <c r="O600" s="87"/>
      <c r="P600" s="87"/>
      <c r="Q600" s="87"/>
    </row>
    <row r="601">
      <c r="A601" s="86"/>
      <c r="B601" s="87"/>
      <c r="C601" s="87"/>
      <c r="D601" s="87"/>
      <c r="E601" s="87"/>
      <c r="F601" s="87"/>
      <c r="G601" s="88"/>
      <c r="H601" s="87"/>
      <c r="I601" s="87"/>
      <c r="J601" s="87"/>
      <c r="K601" s="87"/>
      <c r="L601" s="87"/>
      <c r="M601" s="87"/>
      <c r="N601" s="87"/>
      <c r="O601" s="87"/>
      <c r="P601" s="87"/>
      <c r="Q601" s="87"/>
    </row>
    <row r="602">
      <c r="A602" s="86"/>
      <c r="B602" s="87"/>
      <c r="C602" s="87"/>
      <c r="D602" s="87"/>
      <c r="E602" s="87"/>
      <c r="F602" s="87"/>
      <c r="G602" s="88"/>
      <c r="H602" s="87"/>
      <c r="I602" s="87"/>
      <c r="J602" s="87"/>
      <c r="K602" s="87"/>
      <c r="L602" s="87"/>
      <c r="M602" s="87"/>
      <c r="N602" s="87"/>
      <c r="O602" s="87"/>
      <c r="P602" s="87"/>
      <c r="Q602" s="87"/>
    </row>
    <row r="603">
      <c r="A603" s="86"/>
      <c r="B603" s="87"/>
      <c r="C603" s="87"/>
      <c r="D603" s="87"/>
      <c r="E603" s="87"/>
      <c r="F603" s="87"/>
      <c r="G603" s="88"/>
      <c r="H603" s="87"/>
      <c r="I603" s="87"/>
      <c r="J603" s="87"/>
      <c r="K603" s="87"/>
      <c r="L603" s="87"/>
      <c r="M603" s="87"/>
      <c r="N603" s="87"/>
      <c r="O603" s="87"/>
      <c r="P603" s="87"/>
      <c r="Q603" s="87"/>
    </row>
    <row r="604">
      <c r="A604" s="86"/>
      <c r="B604" s="87"/>
      <c r="C604" s="87"/>
      <c r="D604" s="87"/>
      <c r="E604" s="87"/>
      <c r="F604" s="87"/>
      <c r="G604" s="88"/>
      <c r="H604" s="87"/>
      <c r="I604" s="87"/>
      <c r="J604" s="87"/>
      <c r="K604" s="87"/>
      <c r="L604" s="87"/>
      <c r="M604" s="87"/>
      <c r="N604" s="87"/>
      <c r="O604" s="87"/>
      <c r="P604" s="87"/>
      <c r="Q604" s="87"/>
    </row>
    <row r="605">
      <c r="A605" s="86"/>
      <c r="B605" s="87"/>
      <c r="C605" s="87"/>
      <c r="D605" s="87"/>
      <c r="E605" s="87"/>
      <c r="F605" s="87"/>
      <c r="G605" s="88"/>
      <c r="H605" s="87"/>
      <c r="I605" s="87"/>
      <c r="J605" s="87"/>
      <c r="K605" s="87"/>
      <c r="L605" s="87"/>
      <c r="M605" s="87"/>
      <c r="N605" s="87"/>
      <c r="O605" s="87"/>
      <c r="P605" s="87"/>
      <c r="Q605" s="87"/>
    </row>
    <row r="606">
      <c r="A606" s="86"/>
      <c r="B606" s="87"/>
      <c r="C606" s="87"/>
      <c r="D606" s="87"/>
      <c r="E606" s="87"/>
      <c r="F606" s="87"/>
      <c r="G606" s="88"/>
      <c r="H606" s="87"/>
      <c r="I606" s="87"/>
      <c r="J606" s="87"/>
      <c r="K606" s="87"/>
      <c r="L606" s="87"/>
      <c r="M606" s="87"/>
      <c r="N606" s="87"/>
      <c r="O606" s="87"/>
      <c r="P606" s="87"/>
      <c r="Q606" s="87"/>
    </row>
    <row r="607">
      <c r="A607" s="86"/>
      <c r="B607" s="87"/>
      <c r="C607" s="87"/>
      <c r="D607" s="87"/>
      <c r="E607" s="87"/>
      <c r="F607" s="87"/>
      <c r="G607" s="88"/>
      <c r="H607" s="87"/>
      <c r="I607" s="87"/>
      <c r="J607" s="87"/>
      <c r="K607" s="87"/>
      <c r="L607" s="87"/>
      <c r="M607" s="87"/>
      <c r="N607" s="87"/>
      <c r="O607" s="87"/>
      <c r="P607" s="87"/>
      <c r="Q607" s="87"/>
    </row>
    <row r="608">
      <c r="A608" s="86"/>
      <c r="B608" s="87"/>
      <c r="C608" s="87"/>
      <c r="D608" s="87"/>
      <c r="E608" s="87"/>
      <c r="F608" s="87"/>
      <c r="G608" s="88"/>
      <c r="H608" s="87"/>
      <c r="I608" s="87"/>
      <c r="J608" s="87"/>
      <c r="K608" s="87"/>
      <c r="L608" s="87"/>
      <c r="M608" s="87"/>
      <c r="N608" s="87"/>
      <c r="O608" s="87"/>
      <c r="P608" s="87"/>
      <c r="Q608" s="87"/>
    </row>
    <row r="609">
      <c r="A609" s="86"/>
      <c r="B609" s="87"/>
      <c r="C609" s="87"/>
      <c r="D609" s="87"/>
      <c r="E609" s="87"/>
      <c r="F609" s="87"/>
      <c r="G609" s="88"/>
      <c r="H609" s="87"/>
      <c r="I609" s="87"/>
      <c r="J609" s="87"/>
      <c r="K609" s="87"/>
      <c r="L609" s="87"/>
      <c r="M609" s="87"/>
      <c r="N609" s="87"/>
      <c r="O609" s="87"/>
      <c r="P609" s="87"/>
      <c r="Q609" s="87"/>
    </row>
    <row r="610">
      <c r="A610" s="86"/>
      <c r="B610" s="87"/>
      <c r="C610" s="87"/>
      <c r="D610" s="87"/>
      <c r="E610" s="87"/>
      <c r="F610" s="87"/>
      <c r="G610" s="88"/>
      <c r="H610" s="87"/>
      <c r="I610" s="87"/>
      <c r="J610" s="87"/>
      <c r="K610" s="87"/>
      <c r="L610" s="87"/>
      <c r="M610" s="87"/>
      <c r="N610" s="87"/>
      <c r="O610" s="87"/>
      <c r="P610" s="87"/>
      <c r="Q610" s="87"/>
    </row>
    <row r="611">
      <c r="A611" s="86"/>
      <c r="B611" s="87"/>
      <c r="C611" s="87"/>
      <c r="D611" s="87"/>
      <c r="E611" s="87"/>
      <c r="F611" s="87"/>
      <c r="G611" s="88"/>
      <c r="H611" s="87"/>
      <c r="I611" s="87"/>
      <c r="J611" s="87"/>
      <c r="K611" s="87"/>
      <c r="L611" s="87"/>
      <c r="M611" s="87"/>
      <c r="N611" s="87"/>
      <c r="O611" s="87"/>
      <c r="P611" s="87"/>
      <c r="Q611" s="87"/>
    </row>
    <row r="612">
      <c r="A612" s="86"/>
      <c r="B612" s="87"/>
      <c r="C612" s="87"/>
      <c r="D612" s="87"/>
      <c r="E612" s="87"/>
      <c r="F612" s="87"/>
      <c r="G612" s="88"/>
      <c r="H612" s="87"/>
      <c r="I612" s="87"/>
      <c r="J612" s="87"/>
      <c r="K612" s="87"/>
      <c r="L612" s="87"/>
      <c r="M612" s="87"/>
      <c r="N612" s="87"/>
      <c r="O612" s="87"/>
      <c r="P612" s="87"/>
      <c r="Q612" s="87"/>
    </row>
    <row r="613">
      <c r="A613" s="86"/>
      <c r="B613" s="87"/>
      <c r="C613" s="87"/>
      <c r="D613" s="87"/>
      <c r="E613" s="87"/>
      <c r="F613" s="87"/>
      <c r="G613" s="88"/>
      <c r="H613" s="87"/>
      <c r="I613" s="87"/>
      <c r="J613" s="87"/>
      <c r="K613" s="87"/>
      <c r="L613" s="87"/>
      <c r="M613" s="87"/>
      <c r="N613" s="87"/>
      <c r="O613" s="87"/>
      <c r="P613" s="87"/>
      <c r="Q613" s="87"/>
    </row>
    <row r="614">
      <c r="A614" s="86"/>
      <c r="B614" s="87"/>
      <c r="C614" s="87"/>
      <c r="D614" s="87"/>
      <c r="E614" s="87"/>
      <c r="F614" s="87"/>
      <c r="G614" s="88"/>
      <c r="H614" s="87"/>
      <c r="I614" s="87"/>
      <c r="J614" s="87"/>
      <c r="K614" s="87"/>
      <c r="L614" s="87"/>
      <c r="M614" s="87"/>
      <c r="N614" s="87"/>
      <c r="O614" s="87"/>
      <c r="P614" s="87"/>
      <c r="Q614" s="87"/>
    </row>
    <row r="615">
      <c r="A615" s="86"/>
      <c r="B615" s="87"/>
      <c r="C615" s="87"/>
      <c r="D615" s="87"/>
      <c r="E615" s="87"/>
      <c r="F615" s="87"/>
      <c r="G615" s="88"/>
      <c r="H615" s="87"/>
      <c r="I615" s="87"/>
      <c r="J615" s="87"/>
      <c r="K615" s="87"/>
      <c r="L615" s="87"/>
      <c r="M615" s="87"/>
      <c r="N615" s="87"/>
      <c r="O615" s="87"/>
      <c r="P615" s="87"/>
      <c r="Q615" s="87"/>
    </row>
    <row r="616">
      <c r="A616" s="86"/>
      <c r="B616" s="87"/>
      <c r="C616" s="87"/>
      <c r="D616" s="87"/>
      <c r="E616" s="87"/>
      <c r="F616" s="87"/>
      <c r="G616" s="88"/>
      <c r="H616" s="87"/>
      <c r="I616" s="87"/>
      <c r="J616" s="87"/>
      <c r="K616" s="87"/>
      <c r="L616" s="87"/>
      <c r="M616" s="87"/>
      <c r="N616" s="87"/>
      <c r="O616" s="87"/>
      <c r="P616" s="87"/>
      <c r="Q616" s="87"/>
    </row>
    <row r="617">
      <c r="A617" s="86"/>
      <c r="B617" s="87"/>
      <c r="C617" s="87"/>
      <c r="D617" s="87"/>
      <c r="E617" s="87"/>
      <c r="F617" s="87"/>
      <c r="G617" s="88"/>
      <c r="H617" s="87"/>
      <c r="I617" s="87"/>
      <c r="J617" s="87"/>
      <c r="K617" s="87"/>
      <c r="L617" s="87"/>
      <c r="M617" s="87"/>
      <c r="N617" s="87"/>
      <c r="O617" s="87"/>
      <c r="P617" s="87"/>
      <c r="Q617" s="87"/>
    </row>
    <row r="618">
      <c r="A618" s="86"/>
      <c r="B618" s="87"/>
      <c r="C618" s="87"/>
      <c r="D618" s="87"/>
      <c r="E618" s="87"/>
      <c r="F618" s="87"/>
      <c r="G618" s="88"/>
      <c r="H618" s="87"/>
      <c r="I618" s="87"/>
      <c r="J618" s="87"/>
      <c r="K618" s="87"/>
      <c r="L618" s="87"/>
      <c r="M618" s="87"/>
      <c r="N618" s="87"/>
      <c r="O618" s="87"/>
      <c r="P618" s="87"/>
      <c r="Q618" s="87"/>
    </row>
    <row r="619">
      <c r="A619" s="86"/>
      <c r="B619" s="87"/>
      <c r="C619" s="87"/>
      <c r="D619" s="87"/>
      <c r="E619" s="87"/>
      <c r="F619" s="87"/>
      <c r="G619" s="88"/>
      <c r="H619" s="87"/>
      <c r="I619" s="87"/>
      <c r="J619" s="87"/>
      <c r="K619" s="87"/>
      <c r="L619" s="87"/>
      <c r="M619" s="87"/>
      <c r="N619" s="87"/>
      <c r="O619" s="87"/>
      <c r="P619" s="87"/>
      <c r="Q619" s="87"/>
    </row>
    <row r="620">
      <c r="A620" s="86"/>
      <c r="B620" s="87"/>
      <c r="C620" s="87"/>
      <c r="D620" s="87"/>
      <c r="E620" s="87"/>
      <c r="F620" s="87"/>
      <c r="G620" s="88"/>
      <c r="H620" s="87"/>
      <c r="I620" s="87"/>
      <c r="J620" s="87"/>
      <c r="K620" s="87"/>
      <c r="L620" s="87"/>
      <c r="M620" s="87"/>
      <c r="N620" s="87"/>
      <c r="O620" s="87"/>
      <c r="P620" s="87"/>
      <c r="Q620" s="87"/>
    </row>
    <row r="621">
      <c r="A621" s="86"/>
      <c r="B621" s="87"/>
      <c r="C621" s="87"/>
      <c r="D621" s="87"/>
      <c r="E621" s="87"/>
      <c r="F621" s="87"/>
      <c r="G621" s="88"/>
      <c r="H621" s="87"/>
      <c r="I621" s="87"/>
      <c r="J621" s="87"/>
      <c r="K621" s="87"/>
      <c r="L621" s="87"/>
      <c r="M621" s="87"/>
      <c r="N621" s="87"/>
      <c r="O621" s="87"/>
      <c r="P621" s="87"/>
      <c r="Q621" s="87"/>
    </row>
    <row r="622">
      <c r="A622" s="86"/>
      <c r="B622" s="87"/>
      <c r="C622" s="87"/>
      <c r="D622" s="87"/>
      <c r="E622" s="87"/>
      <c r="F622" s="87"/>
      <c r="G622" s="88"/>
      <c r="H622" s="87"/>
      <c r="I622" s="87"/>
      <c r="J622" s="87"/>
      <c r="K622" s="87"/>
      <c r="L622" s="87"/>
      <c r="M622" s="87"/>
      <c r="N622" s="87"/>
      <c r="O622" s="87"/>
      <c r="P622" s="87"/>
      <c r="Q622" s="87"/>
    </row>
    <row r="623">
      <c r="A623" s="86"/>
      <c r="B623" s="87"/>
      <c r="C623" s="87"/>
      <c r="D623" s="87"/>
      <c r="E623" s="87"/>
      <c r="F623" s="87"/>
      <c r="G623" s="88"/>
      <c r="H623" s="87"/>
      <c r="I623" s="87"/>
      <c r="J623" s="87"/>
      <c r="K623" s="87"/>
      <c r="L623" s="87"/>
      <c r="M623" s="87"/>
      <c r="N623" s="87"/>
      <c r="O623" s="87"/>
      <c r="P623" s="87"/>
      <c r="Q623" s="87"/>
    </row>
    <row r="624">
      <c r="A624" s="86"/>
      <c r="B624" s="87"/>
      <c r="C624" s="87"/>
      <c r="D624" s="87"/>
      <c r="E624" s="87"/>
      <c r="F624" s="87"/>
      <c r="G624" s="88"/>
      <c r="H624" s="87"/>
      <c r="I624" s="87"/>
      <c r="J624" s="87"/>
      <c r="K624" s="87"/>
      <c r="L624" s="87"/>
      <c r="M624" s="87"/>
      <c r="N624" s="87"/>
      <c r="O624" s="87"/>
      <c r="P624" s="87"/>
      <c r="Q624" s="87"/>
    </row>
    <row r="625">
      <c r="A625" s="86"/>
      <c r="B625" s="87"/>
      <c r="C625" s="87"/>
      <c r="D625" s="87"/>
      <c r="E625" s="87"/>
      <c r="F625" s="87"/>
      <c r="G625" s="88"/>
      <c r="H625" s="87"/>
      <c r="I625" s="87"/>
      <c r="J625" s="87"/>
      <c r="K625" s="87"/>
      <c r="L625" s="87"/>
      <c r="M625" s="87"/>
      <c r="N625" s="87"/>
      <c r="O625" s="87"/>
      <c r="P625" s="87"/>
      <c r="Q625" s="87"/>
    </row>
    <row r="626">
      <c r="A626" s="86"/>
      <c r="B626" s="87"/>
      <c r="C626" s="87"/>
      <c r="D626" s="87"/>
      <c r="E626" s="87"/>
      <c r="F626" s="87"/>
      <c r="G626" s="88"/>
      <c r="H626" s="87"/>
      <c r="I626" s="87"/>
      <c r="J626" s="87"/>
      <c r="K626" s="87"/>
      <c r="L626" s="87"/>
      <c r="M626" s="87"/>
      <c r="N626" s="87"/>
      <c r="O626" s="87"/>
      <c r="P626" s="87"/>
      <c r="Q626" s="87"/>
    </row>
    <row r="627">
      <c r="A627" s="86"/>
      <c r="B627" s="87"/>
      <c r="C627" s="87"/>
      <c r="D627" s="87"/>
      <c r="E627" s="87"/>
      <c r="F627" s="87"/>
      <c r="G627" s="88"/>
      <c r="H627" s="87"/>
      <c r="I627" s="87"/>
      <c r="J627" s="87"/>
      <c r="K627" s="87"/>
      <c r="L627" s="87"/>
      <c r="M627" s="87"/>
      <c r="N627" s="87"/>
      <c r="O627" s="87"/>
      <c r="P627" s="87"/>
      <c r="Q627" s="87"/>
    </row>
    <row r="628">
      <c r="A628" s="86"/>
      <c r="B628" s="87"/>
      <c r="C628" s="87"/>
      <c r="D628" s="87"/>
      <c r="E628" s="87"/>
      <c r="F628" s="87"/>
      <c r="G628" s="88"/>
      <c r="H628" s="87"/>
      <c r="I628" s="87"/>
      <c r="J628" s="87"/>
      <c r="K628" s="87"/>
      <c r="L628" s="87"/>
      <c r="M628" s="87"/>
      <c r="N628" s="87"/>
      <c r="O628" s="87"/>
      <c r="P628" s="87"/>
      <c r="Q628" s="87"/>
    </row>
    <row r="629">
      <c r="A629" s="86"/>
      <c r="B629" s="87"/>
      <c r="C629" s="87"/>
      <c r="D629" s="87"/>
      <c r="E629" s="87"/>
      <c r="F629" s="87"/>
      <c r="G629" s="88"/>
      <c r="H629" s="87"/>
      <c r="I629" s="87"/>
      <c r="J629" s="87"/>
      <c r="K629" s="87"/>
      <c r="L629" s="87"/>
      <c r="M629" s="87"/>
      <c r="N629" s="87"/>
      <c r="O629" s="87"/>
      <c r="P629" s="87"/>
      <c r="Q629" s="87"/>
    </row>
    <row r="630">
      <c r="A630" s="86"/>
      <c r="B630" s="87"/>
      <c r="C630" s="87"/>
      <c r="D630" s="87"/>
      <c r="E630" s="87"/>
      <c r="F630" s="87"/>
      <c r="G630" s="88"/>
      <c r="H630" s="87"/>
      <c r="I630" s="87"/>
      <c r="J630" s="87"/>
      <c r="K630" s="87"/>
      <c r="L630" s="87"/>
      <c r="M630" s="87"/>
      <c r="N630" s="87"/>
      <c r="O630" s="87"/>
      <c r="P630" s="87"/>
      <c r="Q630" s="87"/>
    </row>
    <row r="631">
      <c r="A631" s="86"/>
      <c r="B631" s="87"/>
      <c r="C631" s="87"/>
      <c r="D631" s="87"/>
      <c r="E631" s="87"/>
      <c r="F631" s="87"/>
      <c r="G631" s="88"/>
      <c r="H631" s="87"/>
      <c r="I631" s="87"/>
      <c r="J631" s="87"/>
      <c r="K631" s="87"/>
      <c r="L631" s="87"/>
      <c r="M631" s="87"/>
      <c r="N631" s="87"/>
      <c r="O631" s="87"/>
      <c r="P631" s="87"/>
      <c r="Q631" s="87"/>
    </row>
    <row r="632">
      <c r="A632" s="86"/>
      <c r="B632" s="87"/>
      <c r="C632" s="87"/>
      <c r="D632" s="87"/>
      <c r="E632" s="87"/>
      <c r="F632" s="87"/>
      <c r="G632" s="88"/>
      <c r="H632" s="87"/>
      <c r="I632" s="87"/>
      <c r="J632" s="87"/>
      <c r="K632" s="87"/>
      <c r="L632" s="87"/>
      <c r="M632" s="87"/>
      <c r="N632" s="87"/>
      <c r="O632" s="87"/>
      <c r="P632" s="87"/>
      <c r="Q632" s="87"/>
    </row>
    <row r="633">
      <c r="A633" s="86"/>
      <c r="B633" s="87"/>
      <c r="C633" s="87"/>
      <c r="D633" s="87"/>
      <c r="E633" s="87"/>
      <c r="F633" s="87"/>
      <c r="G633" s="88"/>
      <c r="H633" s="87"/>
      <c r="I633" s="87"/>
      <c r="J633" s="87"/>
      <c r="K633" s="87"/>
      <c r="L633" s="87"/>
      <c r="M633" s="87"/>
      <c r="N633" s="87"/>
      <c r="O633" s="87"/>
      <c r="P633" s="87"/>
      <c r="Q633" s="87"/>
    </row>
    <row r="634">
      <c r="A634" s="86"/>
      <c r="B634" s="87"/>
      <c r="C634" s="87"/>
      <c r="D634" s="87"/>
      <c r="E634" s="87"/>
      <c r="F634" s="87"/>
      <c r="G634" s="88"/>
      <c r="H634" s="87"/>
      <c r="I634" s="87"/>
      <c r="J634" s="87"/>
      <c r="K634" s="87"/>
      <c r="L634" s="87"/>
      <c r="M634" s="87"/>
      <c r="N634" s="87"/>
      <c r="O634" s="87"/>
      <c r="P634" s="87"/>
      <c r="Q634" s="87"/>
    </row>
    <row r="635">
      <c r="A635" s="86"/>
      <c r="B635" s="87"/>
      <c r="C635" s="87"/>
      <c r="D635" s="87"/>
      <c r="E635" s="87"/>
      <c r="F635" s="87"/>
      <c r="G635" s="88"/>
      <c r="H635" s="87"/>
      <c r="I635" s="87"/>
      <c r="J635" s="87"/>
      <c r="K635" s="87"/>
      <c r="L635" s="87"/>
      <c r="M635" s="87"/>
      <c r="N635" s="87"/>
      <c r="O635" s="87"/>
      <c r="P635" s="87"/>
      <c r="Q635" s="87"/>
    </row>
    <row r="636">
      <c r="A636" s="86"/>
      <c r="B636" s="87"/>
      <c r="C636" s="87"/>
      <c r="D636" s="87"/>
      <c r="E636" s="87"/>
      <c r="F636" s="87"/>
      <c r="G636" s="88"/>
      <c r="H636" s="87"/>
      <c r="I636" s="87"/>
      <c r="J636" s="87"/>
      <c r="K636" s="87"/>
      <c r="L636" s="87"/>
      <c r="M636" s="87"/>
      <c r="N636" s="87"/>
      <c r="O636" s="87"/>
      <c r="P636" s="87"/>
      <c r="Q636" s="87"/>
    </row>
    <row r="637">
      <c r="A637" s="86"/>
      <c r="B637" s="87"/>
      <c r="C637" s="87"/>
      <c r="D637" s="87"/>
      <c r="E637" s="87"/>
      <c r="F637" s="87"/>
      <c r="G637" s="88"/>
      <c r="H637" s="87"/>
      <c r="I637" s="87"/>
      <c r="J637" s="87"/>
      <c r="K637" s="87"/>
      <c r="L637" s="87"/>
      <c r="M637" s="87"/>
      <c r="N637" s="87"/>
      <c r="O637" s="87"/>
      <c r="P637" s="87"/>
      <c r="Q637" s="87"/>
    </row>
    <row r="638">
      <c r="A638" s="86"/>
      <c r="B638" s="87"/>
      <c r="C638" s="87"/>
      <c r="D638" s="87"/>
      <c r="E638" s="87"/>
      <c r="F638" s="87"/>
      <c r="G638" s="88"/>
      <c r="H638" s="87"/>
      <c r="I638" s="87"/>
      <c r="J638" s="87"/>
      <c r="K638" s="87"/>
      <c r="L638" s="87"/>
      <c r="M638" s="87"/>
      <c r="N638" s="87"/>
      <c r="O638" s="87"/>
      <c r="P638" s="87"/>
      <c r="Q638" s="87"/>
    </row>
    <row r="639">
      <c r="A639" s="86"/>
      <c r="B639" s="87"/>
      <c r="C639" s="87"/>
      <c r="D639" s="87"/>
      <c r="E639" s="87"/>
      <c r="F639" s="87"/>
      <c r="G639" s="88"/>
      <c r="H639" s="87"/>
      <c r="I639" s="87"/>
      <c r="J639" s="87"/>
      <c r="K639" s="87"/>
      <c r="L639" s="87"/>
      <c r="M639" s="87"/>
      <c r="N639" s="87"/>
      <c r="O639" s="87"/>
      <c r="P639" s="87"/>
      <c r="Q639" s="87"/>
    </row>
    <row r="640">
      <c r="A640" s="86"/>
      <c r="B640" s="87"/>
      <c r="C640" s="87"/>
      <c r="D640" s="87"/>
      <c r="E640" s="87"/>
      <c r="F640" s="87"/>
      <c r="G640" s="88"/>
      <c r="H640" s="87"/>
      <c r="I640" s="87"/>
      <c r="J640" s="87"/>
      <c r="K640" s="87"/>
      <c r="L640" s="87"/>
      <c r="M640" s="87"/>
      <c r="N640" s="87"/>
      <c r="O640" s="87"/>
      <c r="P640" s="87"/>
      <c r="Q640" s="87"/>
    </row>
    <row r="641">
      <c r="A641" s="86"/>
      <c r="B641" s="87"/>
      <c r="C641" s="87"/>
      <c r="D641" s="87"/>
      <c r="E641" s="87"/>
      <c r="F641" s="87"/>
      <c r="G641" s="88"/>
      <c r="H641" s="87"/>
      <c r="I641" s="87"/>
      <c r="J641" s="87"/>
      <c r="K641" s="87"/>
      <c r="L641" s="87"/>
      <c r="M641" s="87"/>
      <c r="N641" s="87"/>
      <c r="O641" s="87"/>
      <c r="P641" s="87"/>
      <c r="Q641" s="87"/>
    </row>
    <row r="642">
      <c r="A642" s="86"/>
      <c r="B642" s="87"/>
      <c r="C642" s="87"/>
      <c r="D642" s="87"/>
      <c r="E642" s="87"/>
      <c r="F642" s="87"/>
      <c r="G642" s="88"/>
      <c r="H642" s="87"/>
      <c r="I642" s="87"/>
      <c r="J642" s="87"/>
      <c r="K642" s="87"/>
      <c r="L642" s="87"/>
      <c r="M642" s="87"/>
      <c r="N642" s="87"/>
      <c r="O642" s="87"/>
      <c r="P642" s="87"/>
      <c r="Q642" s="87"/>
    </row>
    <row r="643">
      <c r="A643" s="86"/>
      <c r="B643" s="87"/>
      <c r="C643" s="87"/>
      <c r="D643" s="87"/>
      <c r="E643" s="87"/>
      <c r="F643" s="87"/>
      <c r="G643" s="88"/>
      <c r="H643" s="87"/>
      <c r="I643" s="87"/>
      <c r="J643" s="87"/>
      <c r="K643" s="87"/>
      <c r="L643" s="87"/>
      <c r="M643" s="87"/>
      <c r="N643" s="87"/>
      <c r="O643" s="87"/>
      <c r="P643" s="87"/>
      <c r="Q643" s="87"/>
    </row>
    <row r="644">
      <c r="A644" s="86"/>
      <c r="B644" s="87"/>
      <c r="C644" s="87"/>
      <c r="D644" s="87"/>
      <c r="E644" s="87"/>
      <c r="F644" s="87"/>
      <c r="G644" s="88"/>
      <c r="H644" s="87"/>
      <c r="I644" s="87"/>
      <c r="J644" s="87"/>
      <c r="K644" s="87"/>
      <c r="L644" s="87"/>
      <c r="M644" s="87"/>
      <c r="N644" s="87"/>
      <c r="O644" s="87"/>
      <c r="P644" s="87"/>
      <c r="Q644" s="87"/>
    </row>
    <row r="645">
      <c r="A645" s="86"/>
      <c r="B645" s="87"/>
      <c r="C645" s="87"/>
      <c r="D645" s="87"/>
      <c r="E645" s="87"/>
      <c r="F645" s="87"/>
      <c r="G645" s="88"/>
      <c r="H645" s="87"/>
      <c r="I645" s="87"/>
      <c r="J645" s="87"/>
      <c r="K645" s="87"/>
      <c r="L645" s="87"/>
      <c r="M645" s="87"/>
      <c r="N645" s="87"/>
      <c r="O645" s="87"/>
      <c r="P645" s="87"/>
      <c r="Q645" s="87"/>
    </row>
    <row r="646">
      <c r="A646" s="86"/>
      <c r="B646" s="87"/>
      <c r="C646" s="87"/>
      <c r="D646" s="87"/>
      <c r="E646" s="87"/>
      <c r="F646" s="87"/>
      <c r="G646" s="88"/>
      <c r="H646" s="87"/>
      <c r="I646" s="87"/>
      <c r="J646" s="87"/>
      <c r="K646" s="87"/>
      <c r="L646" s="87"/>
      <c r="M646" s="87"/>
      <c r="N646" s="87"/>
      <c r="O646" s="87"/>
      <c r="P646" s="87"/>
      <c r="Q646" s="87"/>
    </row>
    <row r="647">
      <c r="A647" s="86"/>
      <c r="B647" s="87"/>
      <c r="C647" s="87"/>
      <c r="D647" s="87"/>
      <c r="E647" s="87"/>
      <c r="F647" s="87"/>
      <c r="G647" s="88"/>
      <c r="H647" s="87"/>
      <c r="I647" s="87"/>
      <c r="J647" s="87"/>
      <c r="K647" s="87"/>
      <c r="L647" s="87"/>
      <c r="M647" s="87"/>
      <c r="N647" s="87"/>
      <c r="O647" s="87"/>
      <c r="P647" s="87"/>
      <c r="Q647" s="87"/>
    </row>
    <row r="648">
      <c r="A648" s="86"/>
      <c r="B648" s="87"/>
      <c r="C648" s="87"/>
      <c r="D648" s="87"/>
      <c r="E648" s="87"/>
      <c r="F648" s="87"/>
      <c r="G648" s="88"/>
      <c r="H648" s="87"/>
      <c r="I648" s="87"/>
      <c r="J648" s="87"/>
      <c r="K648" s="87"/>
      <c r="L648" s="87"/>
      <c r="M648" s="87"/>
      <c r="N648" s="87"/>
      <c r="O648" s="87"/>
      <c r="P648" s="87"/>
      <c r="Q648" s="87"/>
    </row>
    <row r="649">
      <c r="A649" s="86"/>
      <c r="B649" s="87"/>
      <c r="C649" s="87"/>
      <c r="D649" s="87"/>
      <c r="E649" s="87"/>
      <c r="F649" s="87"/>
      <c r="G649" s="88"/>
      <c r="H649" s="87"/>
      <c r="I649" s="87"/>
      <c r="J649" s="87"/>
      <c r="K649" s="87"/>
      <c r="L649" s="87"/>
      <c r="M649" s="87"/>
      <c r="N649" s="87"/>
      <c r="O649" s="87"/>
      <c r="P649" s="87"/>
      <c r="Q649" s="87"/>
    </row>
    <row r="650">
      <c r="A650" s="86"/>
      <c r="B650" s="87"/>
      <c r="C650" s="87"/>
      <c r="D650" s="87"/>
      <c r="E650" s="87"/>
      <c r="F650" s="87"/>
      <c r="G650" s="88"/>
      <c r="H650" s="87"/>
      <c r="I650" s="87"/>
      <c r="J650" s="87"/>
      <c r="K650" s="87"/>
      <c r="L650" s="87"/>
      <c r="M650" s="87"/>
      <c r="N650" s="87"/>
      <c r="O650" s="87"/>
      <c r="P650" s="87"/>
      <c r="Q650" s="87"/>
    </row>
    <row r="651">
      <c r="A651" s="86"/>
      <c r="B651" s="87"/>
      <c r="C651" s="87"/>
      <c r="D651" s="87"/>
      <c r="E651" s="87"/>
      <c r="F651" s="87"/>
      <c r="G651" s="88"/>
      <c r="H651" s="87"/>
      <c r="I651" s="87"/>
      <c r="J651" s="87"/>
      <c r="K651" s="87"/>
      <c r="L651" s="87"/>
      <c r="M651" s="87"/>
      <c r="N651" s="87"/>
      <c r="O651" s="87"/>
      <c r="P651" s="87"/>
      <c r="Q651" s="87"/>
    </row>
    <row r="652">
      <c r="A652" s="86"/>
      <c r="B652" s="87"/>
      <c r="C652" s="87"/>
      <c r="D652" s="87"/>
      <c r="E652" s="87"/>
      <c r="F652" s="87"/>
      <c r="G652" s="88"/>
      <c r="H652" s="87"/>
      <c r="I652" s="87"/>
      <c r="J652" s="87"/>
      <c r="K652" s="87"/>
      <c r="L652" s="87"/>
      <c r="M652" s="87"/>
      <c r="N652" s="87"/>
      <c r="O652" s="87"/>
      <c r="P652" s="87"/>
      <c r="Q652" s="87"/>
    </row>
    <row r="653">
      <c r="A653" s="86"/>
      <c r="B653" s="87"/>
      <c r="C653" s="87"/>
      <c r="D653" s="87"/>
      <c r="E653" s="87"/>
      <c r="F653" s="87"/>
      <c r="G653" s="88"/>
      <c r="H653" s="87"/>
      <c r="I653" s="87"/>
      <c r="J653" s="87"/>
      <c r="K653" s="87"/>
      <c r="L653" s="87"/>
      <c r="M653" s="87"/>
      <c r="N653" s="87"/>
      <c r="O653" s="87"/>
      <c r="P653" s="87"/>
      <c r="Q653" s="87"/>
    </row>
    <row r="654">
      <c r="A654" s="86"/>
      <c r="B654" s="87"/>
      <c r="C654" s="87"/>
      <c r="D654" s="87"/>
      <c r="E654" s="87"/>
      <c r="F654" s="87"/>
      <c r="G654" s="88"/>
      <c r="H654" s="87"/>
      <c r="I654" s="87"/>
      <c r="J654" s="87"/>
      <c r="K654" s="87"/>
      <c r="L654" s="87"/>
      <c r="M654" s="87"/>
      <c r="N654" s="87"/>
      <c r="O654" s="87"/>
      <c r="P654" s="87"/>
      <c r="Q654" s="87"/>
    </row>
    <row r="655">
      <c r="A655" s="86"/>
      <c r="B655" s="87"/>
      <c r="C655" s="87"/>
      <c r="D655" s="87"/>
      <c r="E655" s="87"/>
      <c r="F655" s="87"/>
      <c r="G655" s="88"/>
      <c r="H655" s="87"/>
      <c r="I655" s="87"/>
      <c r="J655" s="87"/>
      <c r="K655" s="87"/>
      <c r="L655" s="87"/>
      <c r="M655" s="87"/>
      <c r="N655" s="87"/>
      <c r="O655" s="87"/>
      <c r="P655" s="87"/>
      <c r="Q655" s="87"/>
    </row>
    <row r="656">
      <c r="A656" s="86"/>
      <c r="B656" s="87"/>
      <c r="C656" s="87"/>
      <c r="D656" s="87"/>
      <c r="E656" s="87"/>
      <c r="F656" s="87"/>
      <c r="G656" s="88"/>
      <c r="H656" s="87"/>
      <c r="I656" s="87"/>
      <c r="J656" s="87"/>
      <c r="K656" s="87"/>
      <c r="L656" s="87"/>
      <c r="M656" s="87"/>
      <c r="N656" s="87"/>
      <c r="O656" s="87"/>
      <c r="P656" s="87"/>
      <c r="Q656" s="87"/>
    </row>
    <row r="657">
      <c r="A657" s="86"/>
      <c r="B657" s="87"/>
      <c r="C657" s="87"/>
      <c r="D657" s="87"/>
      <c r="E657" s="87"/>
      <c r="F657" s="87"/>
      <c r="G657" s="88"/>
      <c r="H657" s="87"/>
      <c r="I657" s="87"/>
      <c r="J657" s="87"/>
      <c r="K657" s="87"/>
      <c r="L657" s="87"/>
      <c r="M657" s="87"/>
      <c r="N657" s="87"/>
      <c r="O657" s="87"/>
      <c r="P657" s="87"/>
      <c r="Q657" s="87"/>
    </row>
    <row r="658">
      <c r="A658" s="86"/>
      <c r="B658" s="87"/>
      <c r="C658" s="87"/>
      <c r="D658" s="87"/>
      <c r="E658" s="87"/>
      <c r="F658" s="87"/>
      <c r="G658" s="88"/>
      <c r="H658" s="87"/>
      <c r="I658" s="87"/>
      <c r="J658" s="87"/>
      <c r="K658" s="87"/>
      <c r="L658" s="87"/>
      <c r="M658" s="87"/>
      <c r="N658" s="87"/>
      <c r="O658" s="87"/>
      <c r="P658" s="87"/>
      <c r="Q658" s="87"/>
    </row>
    <row r="659">
      <c r="A659" s="86"/>
      <c r="B659" s="87"/>
      <c r="C659" s="87"/>
      <c r="D659" s="87"/>
      <c r="E659" s="87"/>
      <c r="F659" s="87"/>
      <c r="G659" s="88"/>
      <c r="H659" s="87"/>
      <c r="I659" s="87"/>
      <c r="J659" s="87"/>
      <c r="K659" s="87"/>
      <c r="L659" s="87"/>
      <c r="M659" s="87"/>
      <c r="N659" s="87"/>
      <c r="O659" s="87"/>
      <c r="P659" s="87"/>
      <c r="Q659" s="87"/>
    </row>
    <row r="660">
      <c r="A660" s="86"/>
      <c r="B660" s="87"/>
      <c r="C660" s="87"/>
      <c r="D660" s="87"/>
      <c r="E660" s="87"/>
      <c r="F660" s="87"/>
      <c r="G660" s="88"/>
      <c r="H660" s="87"/>
      <c r="I660" s="87"/>
      <c r="J660" s="87"/>
      <c r="K660" s="87"/>
      <c r="L660" s="87"/>
      <c r="M660" s="87"/>
      <c r="N660" s="87"/>
      <c r="O660" s="87"/>
      <c r="P660" s="87"/>
      <c r="Q660" s="87"/>
    </row>
    <row r="661">
      <c r="A661" s="86"/>
      <c r="B661" s="87"/>
      <c r="C661" s="87"/>
      <c r="D661" s="87"/>
      <c r="E661" s="87"/>
      <c r="F661" s="87"/>
      <c r="G661" s="88"/>
      <c r="H661" s="87"/>
      <c r="I661" s="87"/>
      <c r="J661" s="87"/>
      <c r="K661" s="87"/>
      <c r="L661" s="87"/>
      <c r="M661" s="87"/>
      <c r="N661" s="87"/>
      <c r="O661" s="87"/>
      <c r="P661" s="87"/>
      <c r="Q661" s="87"/>
    </row>
    <row r="662">
      <c r="A662" s="86"/>
      <c r="B662" s="87"/>
      <c r="C662" s="87"/>
      <c r="D662" s="87"/>
      <c r="E662" s="87"/>
      <c r="F662" s="87"/>
      <c r="G662" s="88"/>
      <c r="H662" s="87"/>
      <c r="I662" s="87"/>
      <c r="J662" s="87"/>
      <c r="K662" s="87"/>
      <c r="L662" s="87"/>
      <c r="M662" s="87"/>
      <c r="N662" s="87"/>
      <c r="O662" s="87"/>
      <c r="P662" s="87"/>
      <c r="Q662" s="87"/>
    </row>
    <row r="663">
      <c r="A663" s="86"/>
      <c r="B663" s="87"/>
      <c r="C663" s="87"/>
      <c r="D663" s="87"/>
      <c r="E663" s="87"/>
      <c r="F663" s="87"/>
      <c r="G663" s="88"/>
      <c r="H663" s="87"/>
      <c r="I663" s="87"/>
      <c r="J663" s="87"/>
      <c r="K663" s="87"/>
      <c r="L663" s="87"/>
      <c r="M663" s="87"/>
      <c r="N663" s="87"/>
      <c r="O663" s="87"/>
      <c r="P663" s="87"/>
      <c r="Q663" s="87"/>
    </row>
    <row r="664">
      <c r="A664" s="86"/>
      <c r="B664" s="87"/>
      <c r="C664" s="87"/>
      <c r="D664" s="87"/>
      <c r="E664" s="87"/>
      <c r="F664" s="87"/>
      <c r="G664" s="88"/>
      <c r="H664" s="87"/>
      <c r="I664" s="87"/>
      <c r="J664" s="87"/>
      <c r="K664" s="87"/>
      <c r="L664" s="87"/>
      <c r="M664" s="87"/>
      <c r="N664" s="87"/>
      <c r="O664" s="87"/>
      <c r="P664" s="87"/>
      <c r="Q664" s="87"/>
    </row>
    <row r="665">
      <c r="A665" s="86"/>
      <c r="B665" s="87"/>
      <c r="C665" s="87"/>
      <c r="D665" s="87"/>
      <c r="E665" s="87"/>
      <c r="F665" s="87"/>
      <c r="G665" s="88"/>
      <c r="H665" s="87"/>
      <c r="I665" s="87"/>
      <c r="J665" s="87"/>
      <c r="K665" s="87"/>
      <c r="L665" s="87"/>
      <c r="M665" s="87"/>
      <c r="N665" s="87"/>
      <c r="O665" s="87"/>
      <c r="P665" s="87"/>
      <c r="Q665" s="87"/>
    </row>
    <row r="666">
      <c r="A666" s="86"/>
      <c r="B666" s="87"/>
      <c r="C666" s="87"/>
      <c r="D666" s="87"/>
      <c r="E666" s="87"/>
      <c r="F666" s="87"/>
      <c r="G666" s="88"/>
      <c r="H666" s="87"/>
      <c r="I666" s="87"/>
      <c r="J666" s="87"/>
      <c r="K666" s="87"/>
      <c r="L666" s="87"/>
      <c r="M666" s="87"/>
      <c r="N666" s="87"/>
      <c r="O666" s="87"/>
      <c r="P666" s="87"/>
      <c r="Q666" s="87"/>
    </row>
    <row r="667">
      <c r="A667" s="86"/>
      <c r="B667" s="87"/>
      <c r="C667" s="87"/>
      <c r="D667" s="87"/>
      <c r="E667" s="87"/>
      <c r="F667" s="87"/>
      <c r="G667" s="88"/>
      <c r="H667" s="87"/>
      <c r="I667" s="87"/>
      <c r="J667" s="87"/>
      <c r="K667" s="87"/>
      <c r="L667" s="87"/>
      <c r="M667" s="87"/>
      <c r="N667" s="87"/>
      <c r="O667" s="87"/>
      <c r="P667" s="87"/>
      <c r="Q667" s="87"/>
    </row>
    <row r="668">
      <c r="A668" s="86"/>
      <c r="B668" s="87"/>
      <c r="C668" s="87"/>
      <c r="D668" s="87"/>
      <c r="E668" s="87"/>
      <c r="F668" s="87"/>
      <c r="G668" s="88"/>
      <c r="H668" s="87"/>
      <c r="I668" s="87"/>
      <c r="J668" s="87"/>
      <c r="K668" s="87"/>
      <c r="L668" s="87"/>
      <c r="M668" s="87"/>
      <c r="N668" s="87"/>
      <c r="O668" s="87"/>
      <c r="P668" s="87"/>
      <c r="Q668" s="87"/>
    </row>
    <row r="669">
      <c r="A669" s="86"/>
      <c r="B669" s="87"/>
      <c r="C669" s="87"/>
      <c r="D669" s="87"/>
      <c r="E669" s="87"/>
      <c r="F669" s="87"/>
      <c r="G669" s="88"/>
      <c r="H669" s="87"/>
      <c r="I669" s="87"/>
      <c r="J669" s="87"/>
      <c r="K669" s="87"/>
      <c r="L669" s="87"/>
      <c r="M669" s="87"/>
      <c r="N669" s="87"/>
      <c r="O669" s="87"/>
      <c r="P669" s="87"/>
      <c r="Q669" s="87"/>
    </row>
    <row r="670">
      <c r="A670" s="86"/>
      <c r="B670" s="87"/>
      <c r="C670" s="87"/>
      <c r="D670" s="87"/>
      <c r="E670" s="87"/>
      <c r="F670" s="87"/>
      <c r="G670" s="88"/>
      <c r="H670" s="87"/>
      <c r="I670" s="87"/>
      <c r="J670" s="87"/>
      <c r="K670" s="87"/>
      <c r="L670" s="87"/>
      <c r="M670" s="87"/>
      <c r="N670" s="87"/>
      <c r="O670" s="87"/>
      <c r="P670" s="87"/>
      <c r="Q670" s="87"/>
    </row>
    <row r="671">
      <c r="A671" s="86"/>
      <c r="B671" s="87"/>
      <c r="C671" s="87"/>
      <c r="D671" s="87"/>
      <c r="E671" s="87"/>
      <c r="F671" s="87"/>
      <c r="G671" s="88"/>
      <c r="H671" s="87"/>
      <c r="I671" s="87"/>
      <c r="J671" s="87"/>
      <c r="K671" s="87"/>
      <c r="L671" s="87"/>
      <c r="M671" s="87"/>
      <c r="N671" s="87"/>
      <c r="O671" s="87"/>
      <c r="P671" s="87"/>
      <c r="Q671" s="87"/>
    </row>
    <row r="672">
      <c r="A672" s="86"/>
      <c r="B672" s="87"/>
      <c r="C672" s="87"/>
      <c r="D672" s="87"/>
      <c r="E672" s="87"/>
      <c r="F672" s="87"/>
      <c r="G672" s="88"/>
      <c r="H672" s="87"/>
      <c r="I672" s="87"/>
      <c r="J672" s="87"/>
      <c r="K672" s="87"/>
      <c r="L672" s="87"/>
      <c r="M672" s="87"/>
      <c r="N672" s="87"/>
      <c r="O672" s="87"/>
      <c r="P672" s="87"/>
      <c r="Q672" s="87"/>
    </row>
    <row r="673">
      <c r="A673" s="86"/>
      <c r="B673" s="87"/>
      <c r="C673" s="87"/>
      <c r="D673" s="87"/>
      <c r="E673" s="87"/>
      <c r="F673" s="87"/>
      <c r="G673" s="88"/>
      <c r="H673" s="87"/>
      <c r="I673" s="87"/>
      <c r="J673" s="87"/>
      <c r="K673" s="87"/>
      <c r="L673" s="87"/>
      <c r="M673" s="87"/>
      <c r="N673" s="87"/>
      <c r="O673" s="87"/>
      <c r="P673" s="87"/>
      <c r="Q673" s="87"/>
    </row>
    <row r="674">
      <c r="A674" s="86"/>
      <c r="B674" s="87"/>
      <c r="C674" s="87"/>
      <c r="D674" s="87"/>
      <c r="E674" s="87"/>
      <c r="F674" s="87"/>
      <c r="G674" s="88"/>
      <c r="H674" s="87"/>
      <c r="I674" s="87"/>
      <c r="J674" s="87"/>
      <c r="K674" s="87"/>
      <c r="L674" s="87"/>
      <c r="M674" s="87"/>
      <c r="N674" s="87"/>
      <c r="O674" s="87"/>
      <c r="P674" s="87"/>
      <c r="Q674" s="87"/>
    </row>
    <row r="675">
      <c r="A675" s="86"/>
      <c r="B675" s="87"/>
      <c r="C675" s="87"/>
      <c r="D675" s="87"/>
      <c r="E675" s="87"/>
      <c r="F675" s="87"/>
      <c r="G675" s="88"/>
      <c r="H675" s="87"/>
      <c r="I675" s="87"/>
      <c r="J675" s="87"/>
      <c r="K675" s="87"/>
      <c r="L675" s="87"/>
      <c r="M675" s="87"/>
      <c r="N675" s="87"/>
      <c r="O675" s="87"/>
      <c r="P675" s="87"/>
      <c r="Q675" s="87"/>
    </row>
    <row r="676">
      <c r="A676" s="86"/>
      <c r="B676" s="87"/>
      <c r="C676" s="87"/>
      <c r="D676" s="87"/>
      <c r="E676" s="87"/>
      <c r="F676" s="87"/>
      <c r="G676" s="88"/>
      <c r="H676" s="87"/>
      <c r="I676" s="87"/>
      <c r="J676" s="87"/>
      <c r="K676" s="87"/>
      <c r="L676" s="87"/>
      <c r="M676" s="87"/>
      <c r="N676" s="87"/>
      <c r="O676" s="87"/>
      <c r="P676" s="87"/>
      <c r="Q676" s="87"/>
    </row>
    <row r="677">
      <c r="A677" s="86"/>
      <c r="B677" s="87"/>
      <c r="C677" s="87"/>
      <c r="D677" s="87"/>
      <c r="E677" s="87"/>
      <c r="F677" s="87"/>
      <c r="G677" s="88"/>
      <c r="H677" s="87"/>
      <c r="I677" s="87"/>
      <c r="J677" s="87"/>
      <c r="K677" s="87"/>
      <c r="L677" s="87"/>
      <c r="M677" s="87"/>
      <c r="N677" s="87"/>
      <c r="O677" s="87"/>
      <c r="P677" s="87"/>
      <c r="Q677" s="87"/>
    </row>
    <row r="678">
      <c r="A678" s="86"/>
      <c r="B678" s="87"/>
      <c r="C678" s="87"/>
      <c r="D678" s="87"/>
      <c r="E678" s="87"/>
      <c r="F678" s="87"/>
      <c r="G678" s="88"/>
      <c r="H678" s="87"/>
      <c r="I678" s="87"/>
      <c r="J678" s="87"/>
      <c r="K678" s="87"/>
      <c r="L678" s="87"/>
      <c r="M678" s="87"/>
      <c r="N678" s="87"/>
      <c r="O678" s="87"/>
      <c r="P678" s="87"/>
      <c r="Q678" s="87"/>
    </row>
    <row r="679">
      <c r="A679" s="86"/>
      <c r="B679" s="87"/>
      <c r="C679" s="87"/>
      <c r="D679" s="87"/>
      <c r="E679" s="87"/>
      <c r="F679" s="87"/>
      <c r="G679" s="88"/>
      <c r="H679" s="87"/>
      <c r="I679" s="87"/>
      <c r="J679" s="87"/>
      <c r="K679" s="87"/>
      <c r="L679" s="87"/>
      <c r="M679" s="87"/>
      <c r="N679" s="87"/>
      <c r="O679" s="87"/>
      <c r="P679" s="87"/>
      <c r="Q679" s="87"/>
    </row>
    <row r="680">
      <c r="A680" s="86"/>
      <c r="B680" s="87"/>
      <c r="C680" s="87"/>
      <c r="D680" s="87"/>
      <c r="E680" s="87"/>
      <c r="F680" s="87"/>
      <c r="G680" s="88"/>
      <c r="H680" s="87"/>
      <c r="I680" s="87"/>
      <c r="J680" s="87"/>
      <c r="K680" s="87"/>
      <c r="L680" s="87"/>
      <c r="M680" s="87"/>
      <c r="N680" s="87"/>
      <c r="O680" s="87"/>
      <c r="P680" s="87"/>
      <c r="Q680" s="87"/>
    </row>
    <row r="681">
      <c r="A681" s="86"/>
      <c r="B681" s="87"/>
      <c r="C681" s="87"/>
      <c r="D681" s="87"/>
      <c r="E681" s="87"/>
      <c r="F681" s="87"/>
      <c r="G681" s="88"/>
      <c r="H681" s="87"/>
      <c r="I681" s="87"/>
      <c r="J681" s="87"/>
      <c r="K681" s="87"/>
      <c r="L681" s="87"/>
      <c r="M681" s="87"/>
      <c r="N681" s="87"/>
      <c r="O681" s="87"/>
      <c r="P681" s="87"/>
      <c r="Q681" s="87"/>
    </row>
    <row r="682">
      <c r="A682" s="86"/>
      <c r="B682" s="87"/>
      <c r="C682" s="87"/>
      <c r="D682" s="87"/>
      <c r="E682" s="87"/>
      <c r="F682" s="87"/>
      <c r="G682" s="88"/>
      <c r="H682" s="87"/>
      <c r="I682" s="87"/>
      <c r="J682" s="87"/>
      <c r="K682" s="87"/>
      <c r="L682" s="87"/>
      <c r="M682" s="87"/>
      <c r="N682" s="87"/>
      <c r="O682" s="87"/>
      <c r="P682" s="87"/>
      <c r="Q682" s="87"/>
    </row>
    <row r="683">
      <c r="A683" s="86"/>
      <c r="B683" s="87"/>
      <c r="C683" s="87"/>
      <c r="D683" s="87"/>
      <c r="E683" s="87"/>
      <c r="F683" s="87"/>
      <c r="G683" s="88"/>
      <c r="H683" s="87"/>
      <c r="I683" s="87"/>
      <c r="J683" s="87"/>
      <c r="K683" s="87"/>
      <c r="L683" s="87"/>
      <c r="M683" s="87"/>
      <c r="N683" s="87"/>
      <c r="O683" s="87"/>
      <c r="P683" s="87"/>
      <c r="Q683" s="87"/>
    </row>
    <row r="684">
      <c r="A684" s="86"/>
      <c r="B684" s="87"/>
      <c r="C684" s="87"/>
      <c r="D684" s="87"/>
      <c r="E684" s="87"/>
      <c r="F684" s="87"/>
      <c r="G684" s="88"/>
      <c r="H684" s="87"/>
      <c r="I684" s="87"/>
      <c r="J684" s="87"/>
      <c r="K684" s="87"/>
      <c r="L684" s="87"/>
      <c r="M684" s="87"/>
      <c r="N684" s="87"/>
      <c r="O684" s="87"/>
      <c r="P684" s="87"/>
      <c r="Q684" s="87"/>
    </row>
    <row r="685">
      <c r="A685" s="86"/>
      <c r="B685" s="87"/>
      <c r="C685" s="87"/>
      <c r="D685" s="87"/>
      <c r="E685" s="87"/>
      <c r="F685" s="87"/>
      <c r="G685" s="88"/>
      <c r="H685" s="87"/>
      <c r="I685" s="87"/>
      <c r="J685" s="87"/>
      <c r="K685" s="87"/>
      <c r="L685" s="87"/>
      <c r="M685" s="87"/>
      <c r="N685" s="87"/>
      <c r="O685" s="87"/>
      <c r="P685" s="87"/>
      <c r="Q685" s="87"/>
    </row>
    <row r="686">
      <c r="A686" s="86"/>
      <c r="B686" s="87"/>
      <c r="C686" s="87"/>
      <c r="D686" s="87"/>
      <c r="E686" s="87"/>
      <c r="F686" s="87"/>
      <c r="G686" s="88"/>
      <c r="H686" s="87"/>
      <c r="I686" s="87"/>
      <c r="J686" s="87"/>
      <c r="K686" s="87"/>
      <c r="L686" s="87"/>
      <c r="M686" s="87"/>
      <c r="N686" s="87"/>
      <c r="O686" s="87"/>
      <c r="P686" s="87"/>
      <c r="Q686" s="87"/>
    </row>
    <row r="687">
      <c r="A687" s="86"/>
      <c r="B687" s="87"/>
      <c r="C687" s="87"/>
      <c r="D687" s="87"/>
      <c r="E687" s="87"/>
      <c r="F687" s="87"/>
      <c r="G687" s="88"/>
      <c r="H687" s="87"/>
      <c r="I687" s="87"/>
      <c r="J687" s="87"/>
      <c r="K687" s="87"/>
      <c r="L687" s="87"/>
      <c r="M687" s="87"/>
      <c r="N687" s="87"/>
      <c r="O687" s="87"/>
      <c r="P687" s="87"/>
      <c r="Q687" s="87"/>
    </row>
    <row r="688">
      <c r="A688" s="86"/>
      <c r="B688" s="87"/>
      <c r="C688" s="87"/>
      <c r="D688" s="87"/>
      <c r="E688" s="87"/>
      <c r="F688" s="87"/>
      <c r="G688" s="88"/>
      <c r="H688" s="87"/>
      <c r="I688" s="87"/>
      <c r="J688" s="87"/>
      <c r="K688" s="87"/>
      <c r="L688" s="87"/>
      <c r="M688" s="87"/>
      <c r="N688" s="87"/>
      <c r="O688" s="87"/>
      <c r="P688" s="87"/>
      <c r="Q688" s="87"/>
    </row>
    <row r="689">
      <c r="A689" s="86"/>
      <c r="B689" s="87"/>
      <c r="C689" s="87"/>
      <c r="D689" s="87"/>
      <c r="E689" s="87"/>
      <c r="F689" s="87"/>
      <c r="G689" s="88"/>
      <c r="H689" s="87"/>
      <c r="I689" s="87"/>
      <c r="J689" s="87"/>
      <c r="K689" s="87"/>
      <c r="L689" s="87"/>
      <c r="M689" s="87"/>
      <c r="N689" s="87"/>
      <c r="O689" s="87"/>
      <c r="P689" s="87"/>
      <c r="Q689" s="87"/>
    </row>
    <row r="690">
      <c r="A690" s="86"/>
      <c r="B690" s="87"/>
      <c r="C690" s="87"/>
      <c r="D690" s="87"/>
      <c r="E690" s="87"/>
      <c r="F690" s="87"/>
      <c r="G690" s="88"/>
      <c r="H690" s="87"/>
      <c r="I690" s="87"/>
      <c r="J690" s="87"/>
      <c r="K690" s="87"/>
      <c r="L690" s="87"/>
      <c r="M690" s="87"/>
      <c r="N690" s="87"/>
      <c r="O690" s="87"/>
      <c r="P690" s="87"/>
      <c r="Q690" s="87"/>
    </row>
    <row r="691">
      <c r="A691" s="86"/>
      <c r="B691" s="87"/>
      <c r="C691" s="87"/>
      <c r="D691" s="87"/>
      <c r="E691" s="87"/>
      <c r="F691" s="87"/>
      <c r="G691" s="88"/>
      <c r="H691" s="87"/>
      <c r="I691" s="87"/>
      <c r="J691" s="87"/>
      <c r="K691" s="87"/>
      <c r="L691" s="87"/>
      <c r="M691" s="87"/>
      <c r="N691" s="87"/>
      <c r="O691" s="87"/>
      <c r="P691" s="87"/>
      <c r="Q691" s="87"/>
    </row>
    <row r="692">
      <c r="A692" s="86"/>
      <c r="B692" s="87"/>
      <c r="C692" s="87"/>
      <c r="D692" s="87"/>
      <c r="E692" s="87"/>
      <c r="F692" s="87"/>
      <c r="G692" s="88"/>
      <c r="H692" s="87"/>
      <c r="I692" s="87"/>
      <c r="J692" s="87"/>
      <c r="K692" s="87"/>
      <c r="L692" s="87"/>
      <c r="M692" s="87"/>
      <c r="N692" s="87"/>
      <c r="O692" s="87"/>
      <c r="P692" s="87"/>
      <c r="Q692" s="87"/>
    </row>
    <row r="693">
      <c r="A693" s="86"/>
      <c r="B693" s="87"/>
      <c r="C693" s="87"/>
      <c r="D693" s="87"/>
      <c r="E693" s="87"/>
      <c r="F693" s="87"/>
      <c r="G693" s="88"/>
      <c r="H693" s="87"/>
      <c r="I693" s="87"/>
      <c r="J693" s="87"/>
      <c r="K693" s="87"/>
      <c r="L693" s="87"/>
      <c r="M693" s="87"/>
      <c r="N693" s="87"/>
      <c r="O693" s="87"/>
      <c r="P693" s="87"/>
      <c r="Q693" s="87"/>
    </row>
    <row r="694">
      <c r="A694" s="86"/>
      <c r="B694" s="87"/>
      <c r="C694" s="87"/>
      <c r="D694" s="87"/>
      <c r="E694" s="87"/>
      <c r="F694" s="87"/>
      <c r="G694" s="88"/>
      <c r="H694" s="87"/>
      <c r="I694" s="87"/>
      <c r="J694" s="87"/>
      <c r="K694" s="87"/>
      <c r="L694" s="87"/>
      <c r="M694" s="87"/>
      <c r="N694" s="87"/>
      <c r="O694" s="87"/>
      <c r="P694" s="87"/>
      <c r="Q694" s="87"/>
    </row>
    <row r="695">
      <c r="A695" s="86"/>
      <c r="B695" s="87"/>
      <c r="C695" s="87"/>
      <c r="D695" s="87"/>
      <c r="E695" s="87"/>
      <c r="F695" s="87"/>
      <c r="G695" s="88"/>
      <c r="H695" s="87"/>
      <c r="I695" s="87"/>
      <c r="J695" s="87"/>
      <c r="K695" s="87"/>
      <c r="L695" s="87"/>
      <c r="M695" s="87"/>
      <c r="N695" s="87"/>
      <c r="O695" s="87"/>
      <c r="P695" s="87"/>
      <c r="Q695" s="87"/>
    </row>
    <row r="696">
      <c r="A696" s="86"/>
      <c r="B696" s="87"/>
      <c r="C696" s="87"/>
      <c r="D696" s="87"/>
      <c r="E696" s="87"/>
      <c r="F696" s="87"/>
      <c r="G696" s="88"/>
      <c r="H696" s="87"/>
      <c r="I696" s="87"/>
      <c r="J696" s="87"/>
      <c r="K696" s="87"/>
      <c r="L696" s="87"/>
      <c r="M696" s="87"/>
      <c r="N696" s="87"/>
      <c r="O696" s="87"/>
      <c r="P696" s="87"/>
      <c r="Q696" s="87"/>
    </row>
    <row r="697">
      <c r="A697" s="86"/>
      <c r="B697" s="87"/>
      <c r="C697" s="87"/>
      <c r="D697" s="87"/>
      <c r="E697" s="87"/>
      <c r="F697" s="87"/>
      <c r="G697" s="88"/>
      <c r="H697" s="87"/>
      <c r="I697" s="87"/>
      <c r="J697" s="87"/>
      <c r="K697" s="87"/>
      <c r="L697" s="87"/>
      <c r="M697" s="87"/>
      <c r="N697" s="87"/>
      <c r="O697" s="87"/>
      <c r="P697" s="87"/>
      <c r="Q697" s="87"/>
    </row>
    <row r="698">
      <c r="A698" s="86"/>
      <c r="B698" s="87"/>
      <c r="C698" s="87"/>
      <c r="D698" s="87"/>
      <c r="E698" s="87"/>
      <c r="F698" s="87"/>
      <c r="G698" s="88"/>
      <c r="H698" s="87"/>
      <c r="I698" s="87"/>
      <c r="J698" s="87"/>
      <c r="K698" s="87"/>
      <c r="L698" s="87"/>
      <c r="M698" s="87"/>
      <c r="N698" s="87"/>
      <c r="O698" s="87"/>
      <c r="P698" s="87"/>
      <c r="Q698" s="87"/>
    </row>
    <row r="699">
      <c r="A699" s="86"/>
      <c r="B699" s="87"/>
      <c r="C699" s="87"/>
      <c r="D699" s="87"/>
      <c r="E699" s="87"/>
      <c r="F699" s="87"/>
      <c r="G699" s="88"/>
      <c r="H699" s="87"/>
      <c r="I699" s="87"/>
      <c r="J699" s="87"/>
      <c r="K699" s="87"/>
      <c r="L699" s="87"/>
      <c r="M699" s="87"/>
      <c r="N699" s="87"/>
      <c r="O699" s="87"/>
      <c r="P699" s="87"/>
      <c r="Q699" s="87"/>
    </row>
    <row r="700">
      <c r="A700" s="86"/>
      <c r="B700" s="87"/>
      <c r="C700" s="87"/>
      <c r="D700" s="87"/>
      <c r="E700" s="87"/>
      <c r="F700" s="87"/>
      <c r="G700" s="88"/>
      <c r="H700" s="87"/>
      <c r="I700" s="87"/>
      <c r="J700" s="87"/>
      <c r="K700" s="87"/>
      <c r="L700" s="87"/>
      <c r="M700" s="87"/>
      <c r="N700" s="87"/>
      <c r="O700" s="87"/>
      <c r="P700" s="87"/>
      <c r="Q700" s="87"/>
    </row>
    <row r="701">
      <c r="A701" s="86"/>
      <c r="B701" s="87"/>
      <c r="C701" s="87"/>
      <c r="D701" s="87"/>
      <c r="E701" s="87"/>
      <c r="F701" s="87"/>
      <c r="G701" s="88"/>
      <c r="H701" s="87"/>
      <c r="I701" s="87"/>
      <c r="J701" s="87"/>
      <c r="K701" s="87"/>
      <c r="L701" s="87"/>
      <c r="M701" s="87"/>
      <c r="N701" s="87"/>
      <c r="O701" s="87"/>
      <c r="P701" s="87"/>
      <c r="Q701" s="87"/>
    </row>
    <row r="702">
      <c r="A702" s="86"/>
      <c r="B702" s="87"/>
      <c r="C702" s="87"/>
      <c r="D702" s="87"/>
      <c r="E702" s="87"/>
      <c r="F702" s="87"/>
      <c r="G702" s="88"/>
      <c r="H702" s="87"/>
      <c r="I702" s="87"/>
      <c r="J702" s="87"/>
      <c r="K702" s="87"/>
      <c r="L702" s="87"/>
      <c r="M702" s="87"/>
      <c r="N702" s="87"/>
      <c r="O702" s="87"/>
      <c r="P702" s="87"/>
      <c r="Q702" s="87"/>
    </row>
    <row r="703">
      <c r="A703" s="86"/>
      <c r="B703" s="87"/>
      <c r="C703" s="87"/>
      <c r="D703" s="87"/>
      <c r="E703" s="87"/>
      <c r="F703" s="87"/>
      <c r="G703" s="88"/>
      <c r="H703" s="87"/>
      <c r="I703" s="87"/>
      <c r="J703" s="87"/>
      <c r="K703" s="87"/>
      <c r="L703" s="87"/>
      <c r="M703" s="87"/>
      <c r="N703" s="87"/>
      <c r="O703" s="87"/>
      <c r="P703" s="87"/>
      <c r="Q703" s="87"/>
    </row>
    <row r="704">
      <c r="A704" s="86"/>
      <c r="B704" s="87"/>
      <c r="C704" s="87"/>
      <c r="D704" s="87"/>
      <c r="E704" s="87"/>
      <c r="F704" s="87"/>
      <c r="G704" s="88"/>
      <c r="H704" s="87"/>
      <c r="I704" s="87"/>
      <c r="J704" s="87"/>
      <c r="K704" s="87"/>
      <c r="L704" s="87"/>
      <c r="M704" s="87"/>
      <c r="N704" s="87"/>
      <c r="O704" s="87"/>
      <c r="P704" s="87"/>
      <c r="Q704" s="87"/>
    </row>
    <row r="705">
      <c r="A705" s="86"/>
      <c r="B705" s="87"/>
      <c r="C705" s="87"/>
      <c r="D705" s="87"/>
      <c r="E705" s="87"/>
      <c r="F705" s="87"/>
      <c r="G705" s="88"/>
      <c r="H705" s="87"/>
      <c r="I705" s="87"/>
      <c r="J705" s="87"/>
      <c r="K705" s="87"/>
      <c r="L705" s="87"/>
      <c r="M705" s="87"/>
      <c r="N705" s="87"/>
      <c r="O705" s="87"/>
      <c r="P705" s="87"/>
      <c r="Q705" s="87"/>
    </row>
    <row r="706">
      <c r="A706" s="86"/>
      <c r="B706" s="87"/>
      <c r="C706" s="87"/>
      <c r="D706" s="87"/>
      <c r="E706" s="87"/>
      <c r="F706" s="87"/>
      <c r="G706" s="88"/>
      <c r="H706" s="87"/>
      <c r="I706" s="87"/>
      <c r="J706" s="87"/>
      <c r="K706" s="87"/>
      <c r="L706" s="87"/>
      <c r="M706" s="87"/>
      <c r="N706" s="87"/>
      <c r="O706" s="87"/>
      <c r="P706" s="87"/>
      <c r="Q706" s="87"/>
    </row>
    <row r="707">
      <c r="A707" s="86"/>
      <c r="B707" s="87"/>
      <c r="C707" s="87"/>
      <c r="D707" s="87"/>
      <c r="E707" s="87"/>
      <c r="F707" s="87"/>
      <c r="G707" s="88"/>
      <c r="H707" s="87"/>
      <c r="I707" s="87"/>
      <c r="J707" s="87"/>
      <c r="K707" s="87"/>
      <c r="L707" s="87"/>
      <c r="M707" s="87"/>
      <c r="N707" s="87"/>
      <c r="O707" s="87"/>
      <c r="P707" s="87"/>
      <c r="Q707" s="87"/>
    </row>
    <row r="708">
      <c r="A708" s="86"/>
      <c r="B708" s="87"/>
      <c r="C708" s="87"/>
      <c r="D708" s="87"/>
      <c r="E708" s="87"/>
      <c r="F708" s="87"/>
      <c r="G708" s="88"/>
      <c r="H708" s="87"/>
      <c r="I708" s="87"/>
      <c r="J708" s="87"/>
      <c r="K708" s="87"/>
      <c r="L708" s="87"/>
      <c r="M708" s="87"/>
      <c r="N708" s="87"/>
      <c r="O708" s="87"/>
      <c r="P708" s="87"/>
      <c r="Q708" s="87"/>
    </row>
    <row r="709">
      <c r="A709" s="86"/>
      <c r="B709" s="87"/>
      <c r="C709" s="87"/>
      <c r="D709" s="87"/>
      <c r="E709" s="87"/>
      <c r="F709" s="87"/>
      <c r="G709" s="88"/>
      <c r="H709" s="87"/>
      <c r="I709" s="87"/>
      <c r="J709" s="87"/>
      <c r="K709" s="87"/>
      <c r="L709" s="87"/>
      <c r="M709" s="87"/>
      <c r="N709" s="87"/>
      <c r="O709" s="87"/>
      <c r="P709" s="87"/>
      <c r="Q709" s="87"/>
    </row>
    <row r="710">
      <c r="A710" s="86"/>
      <c r="B710" s="87"/>
      <c r="C710" s="87"/>
      <c r="D710" s="87"/>
      <c r="E710" s="87"/>
      <c r="F710" s="87"/>
      <c r="G710" s="88"/>
      <c r="H710" s="87"/>
      <c r="I710" s="87"/>
      <c r="J710" s="87"/>
      <c r="K710" s="87"/>
      <c r="L710" s="87"/>
      <c r="M710" s="87"/>
      <c r="N710" s="87"/>
      <c r="O710" s="87"/>
      <c r="P710" s="87"/>
      <c r="Q710" s="87"/>
    </row>
    <row r="711">
      <c r="A711" s="86"/>
      <c r="B711" s="87"/>
      <c r="C711" s="87"/>
      <c r="D711" s="87"/>
      <c r="E711" s="87"/>
      <c r="F711" s="87"/>
      <c r="G711" s="88"/>
      <c r="H711" s="87"/>
      <c r="I711" s="87"/>
      <c r="J711" s="87"/>
      <c r="K711" s="87"/>
      <c r="L711" s="87"/>
      <c r="M711" s="87"/>
      <c r="N711" s="87"/>
      <c r="O711" s="87"/>
      <c r="P711" s="87"/>
      <c r="Q711" s="87"/>
    </row>
    <row r="712">
      <c r="A712" s="86"/>
      <c r="B712" s="87"/>
      <c r="C712" s="87"/>
      <c r="D712" s="87"/>
      <c r="E712" s="87"/>
      <c r="F712" s="87"/>
      <c r="G712" s="88"/>
      <c r="H712" s="87"/>
      <c r="I712" s="87"/>
      <c r="J712" s="87"/>
      <c r="K712" s="87"/>
      <c r="L712" s="87"/>
      <c r="M712" s="87"/>
      <c r="N712" s="87"/>
      <c r="O712" s="87"/>
      <c r="P712" s="87"/>
      <c r="Q712" s="87"/>
    </row>
    <row r="713">
      <c r="A713" s="86"/>
      <c r="B713" s="87"/>
      <c r="C713" s="87"/>
      <c r="D713" s="87"/>
      <c r="E713" s="87"/>
      <c r="F713" s="87"/>
      <c r="G713" s="88"/>
      <c r="H713" s="87"/>
      <c r="I713" s="87"/>
      <c r="J713" s="87"/>
      <c r="K713" s="87"/>
      <c r="L713" s="87"/>
      <c r="M713" s="87"/>
      <c r="N713" s="87"/>
      <c r="O713" s="87"/>
      <c r="P713" s="87"/>
      <c r="Q713" s="87"/>
    </row>
    <row r="714">
      <c r="A714" s="86"/>
      <c r="B714" s="87"/>
      <c r="C714" s="87"/>
      <c r="D714" s="87"/>
      <c r="E714" s="87"/>
      <c r="F714" s="87"/>
      <c r="G714" s="88"/>
      <c r="H714" s="87"/>
      <c r="I714" s="87"/>
      <c r="J714" s="87"/>
      <c r="K714" s="87"/>
      <c r="L714" s="87"/>
      <c r="M714" s="87"/>
      <c r="N714" s="87"/>
      <c r="O714" s="87"/>
      <c r="P714" s="87"/>
      <c r="Q714" s="87"/>
    </row>
    <row r="715">
      <c r="A715" s="86"/>
      <c r="B715" s="87"/>
      <c r="C715" s="87"/>
      <c r="D715" s="87"/>
      <c r="E715" s="87"/>
      <c r="F715" s="87"/>
      <c r="G715" s="88"/>
      <c r="H715" s="87"/>
      <c r="I715" s="87"/>
      <c r="J715" s="87"/>
      <c r="K715" s="87"/>
      <c r="L715" s="87"/>
      <c r="M715" s="87"/>
      <c r="N715" s="87"/>
      <c r="O715" s="87"/>
      <c r="P715" s="87"/>
      <c r="Q715" s="87"/>
    </row>
    <row r="716">
      <c r="A716" s="86"/>
      <c r="B716" s="87"/>
      <c r="C716" s="87"/>
      <c r="D716" s="87"/>
      <c r="E716" s="87"/>
      <c r="F716" s="87"/>
      <c r="G716" s="88"/>
      <c r="H716" s="87"/>
      <c r="I716" s="87"/>
      <c r="J716" s="87"/>
      <c r="K716" s="87"/>
      <c r="L716" s="87"/>
      <c r="M716" s="87"/>
      <c r="N716" s="87"/>
      <c r="O716" s="87"/>
      <c r="P716" s="87"/>
      <c r="Q716" s="87"/>
    </row>
    <row r="717">
      <c r="A717" s="86"/>
      <c r="B717" s="87"/>
      <c r="C717" s="87"/>
      <c r="D717" s="87"/>
      <c r="E717" s="87"/>
      <c r="F717" s="87"/>
      <c r="G717" s="88"/>
      <c r="H717" s="87"/>
      <c r="I717" s="87"/>
      <c r="J717" s="87"/>
      <c r="K717" s="87"/>
      <c r="L717" s="87"/>
      <c r="M717" s="87"/>
      <c r="N717" s="87"/>
      <c r="O717" s="87"/>
      <c r="P717" s="87"/>
      <c r="Q717" s="87"/>
    </row>
    <row r="718">
      <c r="A718" s="86"/>
      <c r="B718" s="87"/>
      <c r="C718" s="87"/>
      <c r="D718" s="87"/>
      <c r="E718" s="87"/>
      <c r="F718" s="87"/>
      <c r="G718" s="88"/>
      <c r="H718" s="87"/>
      <c r="I718" s="87"/>
      <c r="J718" s="87"/>
      <c r="K718" s="87"/>
      <c r="L718" s="87"/>
      <c r="M718" s="87"/>
      <c r="N718" s="87"/>
      <c r="O718" s="87"/>
      <c r="P718" s="87"/>
      <c r="Q718" s="87"/>
    </row>
    <row r="719">
      <c r="A719" s="86"/>
      <c r="B719" s="87"/>
      <c r="C719" s="87"/>
      <c r="D719" s="87"/>
      <c r="E719" s="87"/>
      <c r="F719" s="87"/>
      <c r="G719" s="88"/>
      <c r="H719" s="87"/>
      <c r="I719" s="87"/>
      <c r="J719" s="87"/>
      <c r="K719" s="87"/>
      <c r="L719" s="87"/>
      <c r="M719" s="87"/>
      <c r="N719" s="87"/>
      <c r="O719" s="87"/>
      <c r="P719" s="87"/>
      <c r="Q719" s="87"/>
    </row>
    <row r="720">
      <c r="A720" s="86"/>
      <c r="B720" s="87"/>
      <c r="C720" s="87"/>
      <c r="D720" s="87"/>
      <c r="E720" s="87"/>
      <c r="F720" s="87"/>
      <c r="G720" s="88"/>
      <c r="H720" s="87"/>
      <c r="I720" s="87"/>
      <c r="J720" s="87"/>
      <c r="K720" s="87"/>
      <c r="L720" s="87"/>
      <c r="M720" s="87"/>
      <c r="N720" s="87"/>
      <c r="O720" s="87"/>
      <c r="P720" s="87"/>
      <c r="Q720" s="87"/>
    </row>
    <row r="721">
      <c r="A721" s="86"/>
      <c r="B721" s="87"/>
      <c r="C721" s="87"/>
      <c r="D721" s="87"/>
      <c r="E721" s="87"/>
      <c r="F721" s="87"/>
      <c r="G721" s="88"/>
      <c r="H721" s="87"/>
      <c r="I721" s="87"/>
      <c r="J721" s="87"/>
      <c r="K721" s="87"/>
      <c r="L721" s="87"/>
      <c r="M721" s="87"/>
      <c r="N721" s="87"/>
      <c r="O721" s="87"/>
      <c r="P721" s="87"/>
      <c r="Q721" s="87"/>
    </row>
    <row r="722">
      <c r="A722" s="86"/>
      <c r="B722" s="87"/>
      <c r="C722" s="87"/>
      <c r="D722" s="87"/>
      <c r="E722" s="87"/>
      <c r="F722" s="87"/>
      <c r="G722" s="88"/>
      <c r="H722" s="87"/>
      <c r="I722" s="87"/>
      <c r="J722" s="87"/>
      <c r="K722" s="87"/>
      <c r="L722" s="87"/>
      <c r="M722" s="87"/>
      <c r="N722" s="87"/>
      <c r="O722" s="87"/>
      <c r="P722" s="87"/>
      <c r="Q722" s="87"/>
    </row>
    <row r="723">
      <c r="A723" s="86"/>
      <c r="B723" s="87"/>
      <c r="C723" s="87"/>
      <c r="D723" s="87"/>
      <c r="E723" s="87"/>
      <c r="F723" s="87"/>
      <c r="G723" s="88"/>
      <c r="H723" s="87"/>
      <c r="I723" s="87"/>
      <c r="J723" s="87"/>
      <c r="K723" s="87"/>
      <c r="L723" s="87"/>
      <c r="M723" s="87"/>
      <c r="N723" s="87"/>
      <c r="O723" s="87"/>
      <c r="P723" s="87"/>
      <c r="Q723" s="87"/>
    </row>
    <row r="724">
      <c r="A724" s="86"/>
      <c r="B724" s="87"/>
      <c r="C724" s="87"/>
      <c r="D724" s="87"/>
      <c r="E724" s="87"/>
      <c r="F724" s="87"/>
      <c r="G724" s="88"/>
      <c r="H724" s="87"/>
      <c r="I724" s="87"/>
      <c r="J724" s="87"/>
      <c r="K724" s="87"/>
      <c r="L724" s="87"/>
      <c r="M724" s="87"/>
      <c r="N724" s="87"/>
      <c r="O724" s="87"/>
      <c r="P724" s="87"/>
      <c r="Q724" s="87"/>
    </row>
    <row r="725">
      <c r="A725" s="86"/>
      <c r="B725" s="87"/>
      <c r="C725" s="87"/>
      <c r="D725" s="87"/>
      <c r="E725" s="87"/>
      <c r="F725" s="87"/>
      <c r="G725" s="88"/>
      <c r="H725" s="87"/>
      <c r="I725" s="87"/>
      <c r="J725" s="87"/>
      <c r="K725" s="87"/>
      <c r="L725" s="87"/>
      <c r="M725" s="87"/>
      <c r="N725" s="87"/>
      <c r="O725" s="87"/>
      <c r="P725" s="87"/>
      <c r="Q725" s="87"/>
    </row>
    <row r="726">
      <c r="A726" s="86"/>
      <c r="B726" s="87"/>
      <c r="C726" s="87"/>
      <c r="D726" s="87"/>
      <c r="E726" s="87"/>
      <c r="F726" s="87"/>
      <c r="G726" s="88"/>
      <c r="H726" s="87"/>
      <c r="I726" s="87"/>
      <c r="J726" s="87"/>
      <c r="K726" s="87"/>
      <c r="L726" s="87"/>
      <c r="M726" s="87"/>
      <c r="N726" s="87"/>
      <c r="O726" s="87"/>
      <c r="P726" s="87"/>
      <c r="Q726" s="87"/>
    </row>
    <row r="727">
      <c r="A727" s="86"/>
      <c r="B727" s="87"/>
      <c r="C727" s="87"/>
      <c r="D727" s="87"/>
      <c r="E727" s="87"/>
      <c r="F727" s="87"/>
      <c r="G727" s="88"/>
      <c r="H727" s="87"/>
      <c r="I727" s="87"/>
      <c r="J727" s="87"/>
      <c r="K727" s="87"/>
      <c r="L727" s="87"/>
      <c r="M727" s="87"/>
      <c r="N727" s="87"/>
      <c r="O727" s="87"/>
      <c r="P727" s="87"/>
      <c r="Q727" s="87"/>
    </row>
    <row r="728">
      <c r="A728" s="86"/>
      <c r="B728" s="87"/>
      <c r="C728" s="87"/>
      <c r="D728" s="87"/>
      <c r="E728" s="87"/>
      <c r="F728" s="87"/>
      <c r="G728" s="88"/>
      <c r="H728" s="87"/>
      <c r="I728" s="87"/>
      <c r="J728" s="87"/>
      <c r="K728" s="87"/>
      <c r="L728" s="87"/>
      <c r="M728" s="87"/>
      <c r="N728" s="87"/>
      <c r="O728" s="87"/>
      <c r="P728" s="87"/>
      <c r="Q728" s="87"/>
    </row>
    <row r="729">
      <c r="A729" s="86"/>
      <c r="B729" s="87"/>
      <c r="C729" s="87"/>
      <c r="D729" s="87"/>
      <c r="E729" s="87"/>
      <c r="F729" s="87"/>
      <c r="G729" s="88"/>
      <c r="H729" s="87"/>
      <c r="I729" s="87"/>
      <c r="J729" s="87"/>
      <c r="K729" s="87"/>
      <c r="L729" s="87"/>
      <c r="M729" s="87"/>
      <c r="N729" s="87"/>
      <c r="O729" s="87"/>
      <c r="P729" s="87"/>
      <c r="Q729" s="87"/>
    </row>
    <row r="730">
      <c r="A730" s="86"/>
      <c r="B730" s="87"/>
      <c r="C730" s="87"/>
      <c r="D730" s="87"/>
      <c r="E730" s="87"/>
      <c r="F730" s="87"/>
      <c r="G730" s="88"/>
      <c r="H730" s="87"/>
      <c r="I730" s="87"/>
      <c r="J730" s="87"/>
      <c r="K730" s="87"/>
      <c r="L730" s="87"/>
      <c r="M730" s="87"/>
      <c r="N730" s="87"/>
      <c r="O730" s="87"/>
      <c r="P730" s="87"/>
      <c r="Q730" s="87"/>
    </row>
    <row r="731">
      <c r="A731" s="86"/>
      <c r="B731" s="87"/>
      <c r="C731" s="87"/>
      <c r="D731" s="87"/>
      <c r="E731" s="87"/>
      <c r="F731" s="87"/>
      <c r="G731" s="88"/>
      <c r="H731" s="87"/>
      <c r="I731" s="87"/>
      <c r="J731" s="87"/>
      <c r="K731" s="87"/>
      <c r="L731" s="87"/>
      <c r="M731" s="87"/>
      <c r="N731" s="87"/>
      <c r="O731" s="87"/>
      <c r="P731" s="87"/>
      <c r="Q731" s="87"/>
    </row>
    <row r="732">
      <c r="A732" s="86"/>
      <c r="B732" s="87"/>
      <c r="C732" s="87"/>
      <c r="D732" s="87"/>
      <c r="E732" s="87"/>
      <c r="F732" s="87"/>
      <c r="G732" s="88"/>
      <c r="H732" s="87"/>
      <c r="I732" s="87"/>
      <c r="J732" s="87"/>
      <c r="K732" s="87"/>
      <c r="L732" s="87"/>
      <c r="M732" s="87"/>
      <c r="N732" s="87"/>
      <c r="O732" s="87"/>
      <c r="P732" s="87"/>
      <c r="Q732" s="87"/>
    </row>
    <row r="733">
      <c r="A733" s="86"/>
      <c r="B733" s="87"/>
      <c r="C733" s="87"/>
      <c r="D733" s="87"/>
      <c r="E733" s="87"/>
      <c r="F733" s="87"/>
      <c r="G733" s="88"/>
      <c r="H733" s="87"/>
      <c r="I733" s="87"/>
      <c r="J733" s="87"/>
      <c r="K733" s="87"/>
      <c r="L733" s="87"/>
      <c r="M733" s="87"/>
      <c r="N733" s="87"/>
      <c r="O733" s="87"/>
      <c r="P733" s="87"/>
      <c r="Q733" s="87"/>
    </row>
    <row r="734">
      <c r="A734" s="86"/>
      <c r="B734" s="87"/>
      <c r="C734" s="87"/>
      <c r="D734" s="87"/>
      <c r="E734" s="87"/>
      <c r="F734" s="87"/>
      <c r="G734" s="88"/>
      <c r="H734" s="87"/>
      <c r="I734" s="87"/>
      <c r="J734" s="87"/>
      <c r="K734" s="87"/>
      <c r="L734" s="87"/>
      <c r="M734" s="87"/>
      <c r="N734" s="87"/>
      <c r="O734" s="87"/>
      <c r="P734" s="87"/>
      <c r="Q734" s="87"/>
    </row>
    <row r="735">
      <c r="A735" s="86"/>
      <c r="B735" s="87"/>
      <c r="C735" s="87"/>
      <c r="D735" s="87"/>
      <c r="E735" s="87"/>
      <c r="F735" s="87"/>
      <c r="G735" s="88"/>
      <c r="H735" s="87"/>
      <c r="I735" s="87"/>
      <c r="J735" s="87"/>
      <c r="K735" s="87"/>
      <c r="L735" s="87"/>
      <c r="M735" s="87"/>
      <c r="N735" s="87"/>
      <c r="O735" s="87"/>
      <c r="P735" s="87"/>
      <c r="Q735" s="87"/>
    </row>
    <row r="736">
      <c r="A736" s="86"/>
      <c r="B736" s="87"/>
      <c r="C736" s="87"/>
      <c r="D736" s="87"/>
      <c r="E736" s="87"/>
      <c r="F736" s="87"/>
      <c r="G736" s="88"/>
      <c r="H736" s="87"/>
      <c r="I736" s="87"/>
      <c r="J736" s="87"/>
      <c r="K736" s="87"/>
      <c r="L736" s="87"/>
      <c r="M736" s="87"/>
      <c r="N736" s="87"/>
      <c r="O736" s="87"/>
      <c r="P736" s="87"/>
      <c r="Q736" s="87"/>
    </row>
    <row r="737">
      <c r="A737" s="86"/>
      <c r="B737" s="87"/>
      <c r="C737" s="87"/>
      <c r="D737" s="87"/>
      <c r="E737" s="87"/>
      <c r="F737" s="87"/>
      <c r="G737" s="88"/>
      <c r="H737" s="87"/>
      <c r="I737" s="87"/>
      <c r="J737" s="87"/>
      <c r="K737" s="87"/>
      <c r="L737" s="87"/>
      <c r="M737" s="87"/>
      <c r="N737" s="87"/>
      <c r="O737" s="87"/>
      <c r="P737" s="87"/>
      <c r="Q737" s="87"/>
    </row>
    <row r="738">
      <c r="A738" s="86"/>
      <c r="B738" s="87"/>
      <c r="C738" s="87"/>
      <c r="D738" s="87"/>
      <c r="E738" s="87"/>
      <c r="F738" s="87"/>
      <c r="G738" s="88"/>
      <c r="H738" s="87"/>
      <c r="I738" s="87"/>
      <c r="J738" s="87"/>
      <c r="K738" s="87"/>
      <c r="L738" s="87"/>
      <c r="M738" s="87"/>
      <c r="N738" s="87"/>
      <c r="O738" s="87"/>
      <c r="P738" s="87"/>
      <c r="Q738" s="87"/>
    </row>
    <row r="739">
      <c r="A739" s="86"/>
      <c r="B739" s="87"/>
      <c r="C739" s="87"/>
      <c r="D739" s="87"/>
      <c r="E739" s="87"/>
      <c r="F739" s="87"/>
      <c r="G739" s="88"/>
      <c r="H739" s="87"/>
      <c r="I739" s="87"/>
      <c r="J739" s="87"/>
      <c r="K739" s="87"/>
      <c r="L739" s="87"/>
      <c r="M739" s="87"/>
      <c r="N739" s="87"/>
      <c r="O739" s="87"/>
      <c r="P739" s="87"/>
      <c r="Q739" s="87"/>
    </row>
    <row r="740">
      <c r="A740" s="86"/>
      <c r="B740" s="87"/>
      <c r="C740" s="87"/>
      <c r="D740" s="87"/>
      <c r="E740" s="87"/>
      <c r="F740" s="87"/>
      <c r="G740" s="88"/>
      <c r="H740" s="87"/>
      <c r="I740" s="87"/>
      <c r="J740" s="87"/>
      <c r="K740" s="87"/>
      <c r="L740" s="87"/>
      <c r="M740" s="87"/>
      <c r="N740" s="87"/>
      <c r="O740" s="87"/>
      <c r="P740" s="87"/>
      <c r="Q740" s="87"/>
    </row>
    <row r="741">
      <c r="A741" s="86"/>
      <c r="B741" s="87"/>
      <c r="C741" s="87"/>
      <c r="D741" s="87"/>
      <c r="E741" s="87"/>
      <c r="F741" s="87"/>
      <c r="G741" s="88"/>
      <c r="H741" s="87"/>
      <c r="I741" s="87"/>
      <c r="J741" s="87"/>
      <c r="K741" s="87"/>
      <c r="L741" s="87"/>
      <c r="M741" s="87"/>
      <c r="N741" s="87"/>
      <c r="O741" s="87"/>
      <c r="P741" s="87"/>
      <c r="Q741" s="87"/>
    </row>
    <row r="742">
      <c r="A742" s="86"/>
      <c r="B742" s="87"/>
      <c r="C742" s="87"/>
      <c r="D742" s="87"/>
      <c r="E742" s="87"/>
      <c r="F742" s="87"/>
      <c r="G742" s="88"/>
      <c r="H742" s="87"/>
      <c r="I742" s="87"/>
      <c r="J742" s="87"/>
      <c r="K742" s="87"/>
      <c r="L742" s="87"/>
      <c r="M742" s="87"/>
      <c r="N742" s="87"/>
      <c r="O742" s="87"/>
      <c r="P742" s="87"/>
      <c r="Q742" s="87"/>
    </row>
    <row r="743">
      <c r="A743" s="86"/>
      <c r="B743" s="87"/>
      <c r="C743" s="87"/>
      <c r="D743" s="87"/>
      <c r="E743" s="87"/>
      <c r="F743" s="87"/>
      <c r="G743" s="88"/>
      <c r="H743" s="87"/>
      <c r="I743" s="87"/>
      <c r="J743" s="87"/>
      <c r="K743" s="87"/>
      <c r="L743" s="87"/>
      <c r="M743" s="87"/>
      <c r="N743" s="87"/>
      <c r="O743" s="87"/>
      <c r="P743" s="87"/>
      <c r="Q743" s="87"/>
    </row>
    <row r="744">
      <c r="A744" s="86"/>
      <c r="B744" s="87"/>
      <c r="C744" s="87"/>
      <c r="D744" s="87"/>
      <c r="E744" s="87"/>
      <c r="F744" s="87"/>
      <c r="G744" s="88"/>
      <c r="H744" s="87"/>
      <c r="I744" s="87"/>
      <c r="J744" s="87"/>
      <c r="K744" s="87"/>
      <c r="L744" s="87"/>
      <c r="M744" s="87"/>
      <c r="N744" s="87"/>
      <c r="O744" s="87"/>
      <c r="P744" s="87"/>
      <c r="Q744" s="87"/>
    </row>
    <row r="745">
      <c r="A745" s="86"/>
      <c r="B745" s="87"/>
      <c r="C745" s="87"/>
      <c r="D745" s="87"/>
      <c r="E745" s="87"/>
      <c r="F745" s="87"/>
      <c r="G745" s="88"/>
      <c r="H745" s="87"/>
      <c r="I745" s="87"/>
      <c r="J745" s="87"/>
      <c r="K745" s="87"/>
      <c r="L745" s="87"/>
      <c r="M745" s="87"/>
      <c r="N745" s="87"/>
      <c r="O745" s="87"/>
      <c r="P745" s="87"/>
      <c r="Q745" s="87"/>
    </row>
    <row r="746">
      <c r="A746" s="86"/>
      <c r="B746" s="87"/>
      <c r="C746" s="87"/>
      <c r="D746" s="87"/>
      <c r="E746" s="87"/>
      <c r="F746" s="87"/>
      <c r="G746" s="88"/>
      <c r="H746" s="87"/>
      <c r="I746" s="87"/>
      <c r="J746" s="87"/>
      <c r="K746" s="87"/>
      <c r="L746" s="87"/>
      <c r="M746" s="87"/>
      <c r="N746" s="87"/>
      <c r="O746" s="87"/>
      <c r="P746" s="87"/>
      <c r="Q746" s="87"/>
    </row>
    <row r="747">
      <c r="A747" s="86"/>
      <c r="B747" s="87"/>
      <c r="C747" s="87"/>
      <c r="D747" s="87"/>
      <c r="E747" s="87"/>
      <c r="F747" s="87"/>
      <c r="G747" s="88"/>
      <c r="H747" s="87"/>
      <c r="I747" s="87"/>
      <c r="J747" s="87"/>
      <c r="K747" s="87"/>
      <c r="L747" s="87"/>
      <c r="M747" s="87"/>
      <c r="N747" s="87"/>
      <c r="O747" s="87"/>
      <c r="P747" s="87"/>
      <c r="Q747" s="87"/>
    </row>
    <row r="748">
      <c r="A748" s="86"/>
      <c r="B748" s="87"/>
      <c r="C748" s="87"/>
      <c r="D748" s="87"/>
      <c r="E748" s="87"/>
      <c r="F748" s="87"/>
      <c r="G748" s="88"/>
      <c r="H748" s="87"/>
      <c r="I748" s="87"/>
      <c r="J748" s="87"/>
      <c r="K748" s="87"/>
      <c r="L748" s="87"/>
      <c r="M748" s="87"/>
      <c r="N748" s="87"/>
      <c r="O748" s="87"/>
      <c r="P748" s="87"/>
      <c r="Q748" s="87"/>
    </row>
    <row r="749">
      <c r="A749" s="86"/>
      <c r="B749" s="87"/>
      <c r="C749" s="87"/>
      <c r="D749" s="87"/>
      <c r="E749" s="87"/>
      <c r="F749" s="87"/>
      <c r="G749" s="88"/>
      <c r="H749" s="87"/>
      <c r="I749" s="87"/>
      <c r="J749" s="87"/>
      <c r="K749" s="87"/>
      <c r="L749" s="87"/>
      <c r="M749" s="87"/>
      <c r="N749" s="87"/>
      <c r="O749" s="87"/>
      <c r="P749" s="87"/>
      <c r="Q749" s="87"/>
    </row>
    <row r="750">
      <c r="A750" s="86"/>
      <c r="B750" s="87"/>
      <c r="C750" s="87"/>
      <c r="D750" s="87"/>
      <c r="E750" s="87"/>
      <c r="F750" s="87"/>
      <c r="G750" s="88"/>
      <c r="H750" s="87"/>
      <c r="I750" s="87"/>
      <c r="J750" s="87"/>
      <c r="K750" s="87"/>
      <c r="L750" s="87"/>
      <c r="M750" s="87"/>
      <c r="N750" s="87"/>
      <c r="O750" s="87"/>
      <c r="P750" s="87"/>
      <c r="Q750" s="87"/>
    </row>
    <row r="751">
      <c r="A751" s="86"/>
      <c r="B751" s="87"/>
      <c r="C751" s="87"/>
      <c r="D751" s="87"/>
      <c r="E751" s="87"/>
      <c r="F751" s="87"/>
      <c r="G751" s="88"/>
      <c r="H751" s="87"/>
      <c r="I751" s="87"/>
      <c r="J751" s="87"/>
      <c r="K751" s="87"/>
      <c r="L751" s="87"/>
      <c r="M751" s="87"/>
      <c r="N751" s="87"/>
      <c r="O751" s="87"/>
      <c r="P751" s="87"/>
      <c r="Q751" s="87"/>
    </row>
    <row r="752">
      <c r="A752" s="86"/>
      <c r="B752" s="87"/>
      <c r="C752" s="87"/>
      <c r="D752" s="87"/>
      <c r="E752" s="87"/>
      <c r="F752" s="87"/>
      <c r="G752" s="88"/>
      <c r="H752" s="87"/>
      <c r="I752" s="87"/>
      <c r="J752" s="87"/>
      <c r="K752" s="87"/>
      <c r="L752" s="87"/>
      <c r="M752" s="87"/>
      <c r="N752" s="87"/>
      <c r="O752" s="87"/>
      <c r="P752" s="87"/>
      <c r="Q752" s="87"/>
    </row>
    <row r="753">
      <c r="A753" s="86"/>
      <c r="B753" s="87"/>
      <c r="C753" s="87"/>
      <c r="D753" s="87"/>
      <c r="E753" s="87"/>
      <c r="F753" s="87"/>
      <c r="G753" s="88"/>
      <c r="H753" s="87"/>
      <c r="I753" s="87"/>
      <c r="J753" s="87"/>
      <c r="K753" s="87"/>
      <c r="L753" s="87"/>
      <c r="M753" s="87"/>
      <c r="N753" s="87"/>
      <c r="O753" s="87"/>
      <c r="P753" s="87"/>
      <c r="Q753" s="87"/>
    </row>
    <row r="754">
      <c r="A754" s="86"/>
      <c r="B754" s="87"/>
      <c r="C754" s="87"/>
      <c r="D754" s="87"/>
      <c r="E754" s="87"/>
      <c r="F754" s="87"/>
      <c r="G754" s="88"/>
      <c r="H754" s="87"/>
      <c r="I754" s="87"/>
      <c r="J754" s="87"/>
      <c r="K754" s="87"/>
      <c r="L754" s="87"/>
      <c r="M754" s="87"/>
      <c r="N754" s="87"/>
      <c r="O754" s="87"/>
      <c r="P754" s="87"/>
      <c r="Q754" s="87"/>
    </row>
    <row r="755">
      <c r="A755" s="86"/>
      <c r="B755" s="87"/>
      <c r="C755" s="87"/>
      <c r="D755" s="87"/>
      <c r="E755" s="87"/>
      <c r="F755" s="87"/>
      <c r="G755" s="88"/>
      <c r="H755" s="87"/>
      <c r="I755" s="87"/>
      <c r="J755" s="87"/>
      <c r="K755" s="87"/>
      <c r="L755" s="87"/>
      <c r="M755" s="87"/>
      <c r="N755" s="87"/>
      <c r="O755" s="87"/>
      <c r="P755" s="87"/>
      <c r="Q755" s="87"/>
    </row>
    <row r="756">
      <c r="A756" s="86"/>
      <c r="B756" s="87"/>
      <c r="C756" s="87"/>
      <c r="D756" s="87"/>
      <c r="E756" s="87"/>
      <c r="F756" s="87"/>
      <c r="G756" s="88"/>
      <c r="H756" s="87"/>
      <c r="I756" s="87"/>
      <c r="J756" s="87"/>
      <c r="K756" s="87"/>
      <c r="L756" s="87"/>
      <c r="M756" s="87"/>
      <c r="N756" s="87"/>
      <c r="O756" s="87"/>
      <c r="P756" s="87"/>
      <c r="Q756" s="87"/>
    </row>
    <row r="757">
      <c r="A757" s="86"/>
      <c r="B757" s="87"/>
      <c r="C757" s="87"/>
      <c r="D757" s="87"/>
      <c r="E757" s="87"/>
      <c r="F757" s="87"/>
      <c r="G757" s="88"/>
      <c r="H757" s="87"/>
      <c r="I757" s="87"/>
      <c r="J757" s="87"/>
      <c r="K757" s="87"/>
      <c r="L757" s="87"/>
      <c r="M757" s="87"/>
      <c r="N757" s="87"/>
      <c r="O757" s="87"/>
      <c r="P757" s="87"/>
      <c r="Q757" s="87"/>
    </row>
    <row r="758">
      <c r="A758" s="86"/>
      <c r="B758" s="87"/>
      <c r="C758" s="87"/>
      <c r="D758" s="87"/>
      <c r="E758" s="87"/>
      <c r="F758" s="87"/>
      <c r="G758" s="88"/>
      <c r="H758" s="87"/>
      <c r="I758" s="87"/>
      <c r="J758" s="87"/>
      <c r="K758" s="87"/>
      <c r="L758" s="87"/>
      <c r="M758" s="87"/>
      <c r="N758" s="87"/>
      <c r="O758" s="87"/>
      <c r="P758" s="87"/>
      <c r="Q758" s="87"/>
    </row>
    <row r="759">
      <c r="A759" s="86"/>
      <c r="B759" s="87"/>
      <c r="C759" s="87"/>
      <c r="D759" s="87"/>
      <c r="E759" s="87"/>
      <c r="F759" s="87"/>
      <c r="G759" s="88"/>
      <c r="H759" s="87"/>
      <c r="I759" s="87"/>
      <c r="J759" s="87"/>
      <c r="K759" s="87"/>
      <c r="L759" s="87"/>
      <c r="M759" s="87"/>
      <c r="N759" s="87"/>
      <c r="O759" s="87"/>
      <c r="P759" s="87"/>
      <c r="Q759" s="87"/>
    </row>
    <row r="760">
      <c r="A760" s="86"/>
      <c r="B760" s="87"/>
      <c r="C760" s="87"/>
      <c r="D760" s="87"/>
      <c r="E760" s="87"/>
      <c r="F760" s="87"/>
      <c r="G760" s="88"/>
      <c r="H760" s="87"/>
      <c r="I760" s="87"/>
      <c r="J760" s="87"/>
      <c r="K760" s="87"/>
      <c r="L760" s="87"/>
      <c r="M760" s="87"/>
      <c r="N760" s="87"/>
      <c r="O760" s="87"/>
      <c r="P760" s="87"/>
      <c r="Q760" s="87"/>
    </row>
    <row r="761">
      <c r="A761" s="86"/>
      <c r="B761" s="87"/>
      <c r="C761" s="87"/>
      <c r="D761" s="87"/>
      <c r="E761" s="87"/>
      <c r="F761" s="87"/>
      <c r="G761" s="88"/>
      <c r="H761" s="87"/>
      <c r="I761" s="87"/>
      <c r="J761" s="87"/>
      <c r="K761" s="87"/>
      <c r="L761" s="87"/>
      <c r="M761" s="87"/>
      <c r="N761" s="87"/>
      <c r="O761" s="87"/>
      <c r="P761" s="87"/>
      <c r="Q761" s="87"/>
    </row>
    <row r="762">
      <c r="A762" s="86"/>
      <c r="B762" s="87"/>
      <c r="C762" s="87"/>
      <c r="D762" s="87"/>
      <c r="E762" s="87"/>
      <c r="F762" s="87"/>
      <c r="G762" s="88"/>
      <c r="H762" s="87"/>
      <c r="I762" s="87"/>
      <c r="J762" s="87"/>
      <c r="K762" s="87"/>
      <c r="L762" s="87"/>
      <c r="M762" s="87"/>
      <c r="N762" s="87"/>
      <c r="O762" s="87"/>
      <c r="P762" s="87"/>
      <c r="Q762" s="87"/>
    </row>
    <row r="763">
      <c r="A763" s="86"/>
      <c r="B763" s="87"/>
      <c r="C763" s="87"/>
      <c r="D763" s="87"/>
      <c r="E763" s="87"/>
      <c r="F763" s="87"/>
      <c r="G763" s="88"/>
      <c r="H763" s="87"/>
      <c r="I763" s="87"/>
      <c r="J763" s="87"/>
      <c r="K763" s="87"/>
      <c r="L763" s="87"/>
      <c r="M763" s="87"/>
      <c r="N763" s="87"/>
      <c r="O763" s="87"/>
      <c r="P763" s="87"/>
      <c r="Q763" s="87"/>
    </row>
    <row r="764">
      <c r="A764" s="86"/>
      <c r="B764" s="87"/>
      <c r="C764" s="87"/>
      <c r="D764" s="87"/>
      <c r="E764" s="87"/>
      <c r="F764" s="87"/>
      <c r="G764" s="88"/>
      <c r="H764" s="87"/>
      <c r="I764" s="87"/>
      <c r="J764" s="87"/>
      <c r="K764" s="87"/>
      <c r="L764" s="87"/>
      <c r="M764" s="87"/>
      <c r="N764" s="87"/>
      <c r="O764" s="87"/>
      <c r="P764" s="87"/>
      <c r="Q764" s="87"/>
    </row>
    <row r="765">
      <c r="A765" s="86"/>
      <c r="B765" s="87"/>
      <c r="C765" s="87"/>
      <c r="D765" s="87"/>
      <c r="E765" s="87"/>
      <c r="F765" s="87"/>
      <c r="G765" s="88"/>
      <c r="H765" s="87"/>
      <c r="I765" s="87"/>
      <c r="J765" s="87"/>
      <c r="K765" s="87"/>
      <c r="L765" s="87"/>
      <c r="M765" s="87"/>
      <c r="N765" s="87"/>
      <c r="O765" s="87"/>
      <c r="P765" s="87"/>
      <c r="Q765" s="87"/>
    </row>
    <row r="766">
      <c r="A766" s="86"/>
      <c r="B766" s="87"/>
      <c r="C766" s="87"/>
      <c r="D766" s="87"/>
      <c r="E766" s="87"/>
      <c r="F766" s="87"/>
      <c r="G766" s="88"/>
      <c r="H766" s="87"/>
      <c r="I766" s="87"/>
      <c r="J766" s="87"/>
      <c r="K766" s="87"/>
      <c r="L766" s="87"/>
      <c r="M766" s="87"/>
      <c r="N766" s="87"/>
      <c r="O766" s="87"/>
      <c r="P766" s="87"/>
      <c r="Q766" s="87"/>
    </row>
    <row r="767">
      <c r="A767" s="86"/>
      <c r="B767" s="87"/>
      <c r="C767" s="87"/>
      <c r="D767" s="87"/>
      <c r="E767" s="87"/>
      <c r="F767" s="87"/>
      <c r="G767" s="88"/>
      <c r="H767" s="87"/>
      <c r="I767" s="87"/>
      <c r="J767" s="87"/>
      <c r="K767" s="87"/>
      <c r="L767" s="87"/>
      <c r="M767" s="87"/>
      <c r="N767" s="87"/>
      <c r="O767" s="87"/>
      <c r="P767" s="87"/>
      <c r="Q767" s="87"/>
    </row>
    <row r="768">
      <c r="A768" s="86"/>
      <c r="B768" s="87"/>
      <c r="C768" s="87"/>
      <c r="D768" s="87"/>
      <c r="E768" s="87"/>
      <c r="F768" s="87"/>
      <c r="G768" s="88"/>
      <c r="H768" s="87"/>
      <c r="I768" s="87"/>
      <c r="J768" s="87"/>
      <c r="K768" s="87"/>
      <c r="L768" s="87"/>
      <c r="M768" s="87"/>
      <c r="N768" s="87"/>
      <c r="O768" s="87"/>
      <c r="P768" s="87"/>
      <c r="Q768" s="87"/>
    </row>
    <row r="769">
      <c r="A769" s="86"/>
      <c r="B769" s="87"/>
      <c r="C769" s="87"/>
      <c r="D769" s="87"/>
      <c r="E769" s="87"/>
      <c r="F769" s="87"/>
      <c r="G769" s="88"/>
      <c r="H769" s="87"/>
      <c r="I769" s="87"/>
      <c r="J769" s="87"/>
      <c r="K769" s="87"/>
      <c r="L769" s="87"/>
      <c r="M769" s="87"/>
      <c r="N769" s="87"/>
      <c r="O769" s="87"/>
      <c r="P769" s="87"/>
      <c r="Q769" s="87"/>
    </row>
    <row r="770">
      <c r="A770" s="86"/>
      <c r="B770" s="87"/>
      <c r="C770" s="87"/>
      <c r="D770" s="87"/>
      <c r="E770" s="87"/>
      <c r="F770" s="87"/>
      <c r="G770" s="88"/>
      <c r="H770" s="87"/>
      <c r="I770" s="87"/>
      <c r="J770" s="87"/>
      <c r="K770" s="87"/>
      <c r="L770" s="87"/>
      <c r="M770" s="87"/>
      <c r="N770" s="87"/>
      <c r="O770" s="87"/>
      <c r="P770" s="87"/>
      <c r="Q770" s="87"/>
    </row>
    <row r="771">
      <c r="A771" s="86"/>
      <c r="B771" s="87"/>
      <c r="C771" s="87"/>
      <c r="D771" s="87"/>
      <c r="E771" s="87"/>
      <c r="F771" s="87"/>
      <c r="G771" s="88"/>
      <c r="H771" s="87"/>
      <c r="I771" s="87"/>
      <c r="J771" s="87"/>
      <c r="K771" s="87"/>
      <c r="L771" s="87"/>
      <c r="M771" s="87"/>
      <c r="N771" s="87"/>
      <c r="O771" s="87"/>
      <c r="P771" s="87"/>
      <c r="Q771" s="87"/>
    </row>
    <row r="772">
      <c r="A772" s="86"/>
      <c r="B772" s="87"/>
      <c r="C772" s="87"/>
      <c r="D772" s="87"/>
      <c r="E772" s="87"/>
      <c r="F772" s="87"/>
      <c r="G772" s="88"/>
      <c r="H772" s="87"/>
      <c r="I772" s="87"/>
      <c r="J772" s="87"/>
      <c r="K772" s="87"/>
      <c r="L772" s="87"/>
      <c r="M772" s="87"/>
      <c r="N772" s="87"/>
      <c r="O772" s="87"/>
      <c r="P772" s="87"/>
      <c r="Q772" s="87"/>
    </row>
    <row r="773">
      <c r="A773" s="86"/>
      <c r="B773" s="87"/>
      <c r="C773" s="87"/>
      <c r="D773" s="87"/>
      <c r="E773" s="87"/>
      <c r="F773" s="87"/>
      <c r="G773" s="88"/>
      <c r="H773" s="87"/>
      <c r="I773" s="87"/>
      <c r="J773" s="87"/>
      <c r="K773" s="87"/>
      <c r="L773" s="87"/>
      <c r="M773" s="87"/>
      <c r="N773" s="87"/>
      <c r="O773" s="87"/>
      <c r="P773" s="87"/>
      <c r="Q773" s="87"/>
    </row>
    <row r="774">
      <c r="A774" s="86"/>
      <c r="B774" s="87"/>
      <c r="C774" s="87"/>
      <c r="D774" s="87"/>
      <c r="E774" s="87"/>
      <c r="F774" s="87"/>
      <c r="G774" s="88"/>
      <c r="H774" s="87"/>
      <c r="I774" s="87"/>
      <c r="J774" s="87"/>
      <c r="K774" s="87"/>
      <c r="L774" s="87"/>
      <c r="M774" s="87"/>
      <c r="N774" s="87"/>
      <c r="O774" s="87"/>
      <c r="P774" s="87"/>
      <c r="Q774" s="87"/>
    </row>
    <row r="775">
      <c r="A775" s="86"/>
      <c r="B775" s="87"/>
      <c r="C775" s="87"/>
      <c r="D775" s="87"/>
      <c r="E775" s="87"/>
      <c r="F775" s="87"/>
      <c r="G775" s="88"/>
      <c r="H775" s="87"/>
      <c r="I775" s="87"/>
      <c r="J775" s="87"/>
      <c r="K775" s="87"/>
      <c r="L775" s="87"/>
      <c r="M775" s="87"/>
      <c r="N775" s="87"/>
      <c r="O775" s="87"/>
      <c r="P775" s="87"/>
      <c r="Q775" s="87"/>
    </row>
    <row r="776">
      <c r="A776" s="86"/>
      <c r="B776" s="87"/>
      <c r="C776" s="87"/>
      <c r="D776" s="87"/>
      <c r="E776" s="87"/>
      <c r="F776" s="87"/>
      <c r="G776" s="88"/>
      <c r="H776" s="87"/>
      <c r="I776" s="87"/>
      <c r="J776" s="87"/>
      <c r="K776" s="87"/>
      <c r="L776" s="87"/>
      <c r="M776" s="87"/>
      <c r="N776" s="87"/>
      <c r="O776" s="87"/>
      <c r="P776" s="87"/>
      <c r="Q776" s="87"/>
    </row>
    <row r="777">
      <c r="A777" s="86"/>
      <c r="B777" s="87"/>
      <c r="C777" s="87"/>
      <c r="D777" s="87"/>
      <c r="E777" s="87"/>
      <c r="F777" s="87"/>
      <c r="G777" s="88"/>
      <c r="H777" s="87"/>
      <c r="I777" s="87"/>
      <c r="J777" s="87"/>
      <c r="K777" s="87"/>
      <c r="L777" s="87"/>
      <c r="M777" s="87"/>
      <c r="N777" s="87"/>
      <c r="O777" s="87"/>
      <c r="P777" s="87"/>
      <c r="Q777" s="87"/>
    </row>
    <row r="778">
      <c r="A778" s="86"/>
      <c r="B778" s="87"/>
      <c r="C778" s="87"/>
      <c r="D778" s="87"/>
      <c r="E778" s="87"/>
      <c r="F778" s="87"/>
      <c r="G778" s="88"/>
      <c r="H778" s="87"/>
      <c r="I778" s="87"/>
      <c r="J778" s="87"/>
      <c r="K778" s="87"/>
      <c r="L778" s="87"/>
      <c r="M778" s="87"/>
      <c r="N778" s="87"/>
      <c r="O778" s="87"/>
      <c r="P778" s="87"/>
      <c r="Q778" s="87"/>
    </row>
    <row r="779">
      <c r="A779" s="86"/>
      <c r="B779" s="87"/>
      <c r="C779" s="87"/>
      <c r="D779" s="87"/>
      <c r="E779" s="87"/>
      <c r="F779" s="87"/>
      <c r="G779" s="88"/>
      <c r="H779" s="87"/>
      <c r="I779" s="87"/>
      <c r="J779" s="87"/>
      <c r="K779" s="87"/>
      <c r="L779" s="87"/>
      <c r="M779" s="87"/>
      <c r="N779" s="87"/>
      <c r="O779" s="87"/>
      <c r="P779" s="87"/>
      <c r="Q779" s="87"/>
    </row>
    <row r="780">
      <c r="A780" s="86"/>
      <c r="B780" s="87"/>
      <c r="C780" s="87"/>
      <c r="D780" s="87"/>
      <c r="E780" s="87"/>
      <c r="F780" s="87"/>
      <c r="G780" s="88"/>
      <c r="H780" s="87"/>
      <c r="I780" s="87"/>
      <c r="J780" s="87"/>
      <c r="K780" s="87"/>
      <c r="L780" s="87"/>
      <c r="M780" s="87"/>
      <c r="N780" s="87"/>
      <c r="O780" s="87"/>
      <c r="P780" s="87"/>
      <c r="Q780" s="87"/>
    </row>
    <row r="781">
      <c r="A781" s="86"/>
      <c r="B781" s="87"/>
      <c r="C781" s="87"/>
      <c r="D781" s="87"/>
      <c r="E781" s="87"/>
      <c r="F781" s="87"/>
      <c r="G781" s="88"/>
      <c r="H781" s="87"/>
      <c r="I781" s="87"/>
      <c r="J781" s="87"/>
      <c r="K781" s="87"/>
      <c r="L781" s="87"/>
      <c r="M781" s="87"/>
      <c r="N781" s="87"/>
      <c r="O781" s="87"/>
      <c r="P781" s="87"/>
      <c r="Q781" s="87"/>
    </row>
    <row r="782">
      <c r="A782" s="86"/>
      <c r="B782" s="87"/>
      <c r="C782" s="87"/>
      <c r="D782" s="87"/>
      <c r="E782" s="87"/>
      <c r="F782" s="87"/>
      <c r="G782" s="88"/>
      <c r="H782" s="87"/>
      <c r="I782" s="87"/>
      <c r="J782" s="87"/>
      <c r="K782" s="87"/>
      <c r="L782" s="87"/>
      <c r="M782" s="87"/>
      <c r="N782" s="87"/>
      <c r="O782" s="87"/>
      <c r="P782" s="87"/>
      <c r="Q782" s="87"/>
    </row>
    <row r="783">
      <c r="A783" s="86"/>
      <c r="B783" s="87"/>
      <c r="C783" s="87"/>
      <c r="D783" s="87"/>
      <c r="E783" s="87"/>
      <c r="F783" s="87"/>
      <c r="G783" s="88"/>
      <c r="H783" s="87"/>
      <c r="I783" s="87"/>
      <c r="J783" s="87"/>
      <c r="K783" s="87"/>
      <c r="L783" s="87"/>
      <c r="M783" s="87"/>
      <c r="N783" s="87"/>
      <c r="O783" s="87"/>
      <c r="P783" s="87"/>
      <c r="Q783" s="87"/>
    </row>
    <row r="784">
      <c r="A784" s="86"/>
      <c r="B784" s="87"/>
      <c r="C784" s="87"/>
      <c r="D784" s="87"/>
      <c r="E784" s="87"/>
      <c r="F784" s="87"/>
      <c r="G784" s="88"/>
      <c r="H784" s="87"/>
      <c r="I784" s="87"/>
      <c r="J784" s="87"/>
      <c r="K784" s="87"/>
      <c r="L784" s="87"/>
      <c r="M784" s="87"/>
      <c r="N784" s="87"/>
      <c r="O784" s="87"/>
      <c r="P784" s="87"/>
      <c r="Q784" s="87"/>
    </row>
    <row r="785">
      <c r="A785" s="86"/>
      <c r="B785" s="87"/>
      <c r="C785" s="87"/>
      <c r="D785" s="87"/>
      <c r="E785" s="87"/>
      <c r="F785" s="87"/>
      <c r="G785" s="88"/>
      <c r="H785" s="87"/>
      <c r="I785" s="87"/>
      <c r="J785" s="87"/>
      <c r="K785" s="87"/>
      <c r="L785" s="87"/>
      <c r="M785" s="87"/>
      <c r="N785" s="87"/>
      <c r="O785" s="87"/>
      <c r="P785" s="87"/>
      <c r="Q785" s="87"/>
    </row>
    <row r="786">
      <c r="A786" s="86"/>
      <c r="B786" s="87"/>
      <c r="C786" s="87"/>
      <c r="D786" s="87"/>
      <c r="E786" s="87"/>
      <c r="F786" s="87"/>
      <c r="G786" s="88"/>
      <c r="H786" s="87"/>
      <c r="I786" s="87"/>
      <c r="J786" s="87"/>
      <c r="K786" s="87"/>
      <c r="L786" s="87"/>
      <c r="M786" s="87"/>
      <c r="N786" s="87"/>
      <c r="O786" s="87"/>
      <c r="P786" s="87"/>
      <c r="Q786" s="87"/>
    </row>
    <row r="787">
      <c r="A787" s="86"/>
      <c r="B787" s="87"/>
      <c r="C787" s="87"/>
      <c r="D787" s="87"/>
      <c r="E787" s="87"/>
      <c r="F787" s="87"/>
      <c r="G787" s="88"/>
      <c r="H787" s="87"/>
      <c r="I787" s="87"/>
      <c r="J787" s="87"/>
      <c r="K787" s="87"/>
      <c r="L787" s="87"/>
      <c r="M787" s="87"/>
      <c r="N787" s="87"/>
      <c r="O787" s="87"/>
      <c r="P787" s="87"/>
      <c r="Q787" s="87"/>
    </row>
    <row r="788">
      <c r="A788" s="86"/>
      <c r="B788" s="87"/>
      <c r="C788" s="87"/>
      <c r="D788" s="87"/>
      <c r="E788" s="87"/>
      <c r="F788" s="87"/>
      <c r="G788" s="88"/>
      <c r="H788" s="87"/>
      <c r="I788" s="87"/>
      <c r="J788" s="87"/>
      <c r="K788" s="87"/>
      <c r="L788" s="87"/>
      <c r="M788" s="87"/>
      <c r="N788" s="87"/>
      <c r="O788" s="87"/>
      <c r="P788" s="87"/>
      <c r="Q788" s="87"/>
    </row>
    <row r="789">
      <c r="A789" s="86"/>
      <c r="B789" s="87"/>
      <c r="C789" s="87"/>
      <c r="D789" s="87"/>
      <c r="E789" s="87"/>
      <c r="F789" s="87"/>
      <c r="G789" s="88"/>
      <c r="H789" s="87"/>
      <c r="I789" s="87"/>
      <c r="J789" s="87"/>
      <c r="K789" s="87"/>
      <c r="L789" s="87"/>
      <c r="M789" s="87"/>
      <c r="N789" s="87"/>
      <c r="O789" s="87"/>
      <c r="P789" s="87"/>
      <c r="Q789" s="87"/>
    </row>
    <row r="790">
      <c r="A790" s="86"/>
      <c r="B790" s="87"/>
      <c r="C790" s="87"/>
      <c r="D790" s="87"/>
      <c r="E790" s="87"/>
      <c r="F790" s="87"/>
      <c r="G790" s="88"/>
      <c r="H790" s="87"/>
      <c r="I790" s="87"/>
      <c r="J790" s="87"/>
      <c r="K790" s="87"/>
      <c r="L790" s="87"/>
      <c r="M790" s="87"/>
      <c r="N790" s="87"/>
      <c r="O790" s="87"/>
      <c r="P790" s="87"/>
      <c r="Q790" s="87"/>
    </row>
    <row r="791">
      <c r="A791" s="86"/>
      <c r="B791" s="87"/>
      <c r="C791" s="87"/>
      <c r="D791" s="87"/>
      <c r="E791" s="87"/>
      <c r="F791" s="87"/>
      <c r="G791" s="88"/>
      <c r="H791" s="87"/>
      <c r="I791" s="87"/>
      <c r="J791" s="87"/>
      <c r="K791" s="87"/>
      <c r="L791" s="87"/>
      <c r="M791" s="87"/>
      <c r="N791" s="87"/>
      <c r="O791" s="87"/>
      <c r="P791" s="87"/>
      <c r="Q791" s="87"/>
    </row>
    <row r="792">
      <c r="A792" s="86"/>
      <c r="B792" s="87"/>
      <c r="C792" s="87"/>
      <c r="D792" s="87"/>
      <c r="E792" s="87"/>
      <c r="F792" s="87"/>
      <c r="G792" s="88"/>
      <c r="H792" s="87"/>
      <c r="I792" s="87"/>
      <c r="J792" s="87"/>
      <c r="K792" s="87"/>
      <c r="L792" s="87"/>
      <c r="M792" s="87"/>
      <c r="N792" s="87"/>
      <c r="O792" s="87"/>
      <c r="P792" s="87"/>
      <c r="Q792" s="87"/>
    </row>
    <row r="793">
      <c r="A793" s="86"/>
      <c r="B793" s="87"/>
      <c r="C793" s="87"/>
      <c r="D793" s="87"/>
      <c r="E793" s="87"/>
      <c r="F793" s="87"/>
      <c r="G793" s="88"/>
      <c r="H793" s="87"/>
      <c r="I793" s="87"/>
      <c r="J793" s="87"/>
      <c r="K793" s="87"/>
      <c r="L793" s="87"/>
      <c r="M793" s="87"/>
      <c r="N793" s="87"/>
      <c r="O793" s="87"/>
      <c r="P793" s="87"/>
      <c r="Q793" s="87"/>
    </row>
    <row r="794">
      <c r="A794" s="86"/>
      <c r="B794" s="87"/>
      <c r="C794" s="87"/>
      <c r="D794" s="87"/>
      <c r="E794" s="87"/>
      <c r="F794" s="87"/>
      <c r="G794" s="88"/>
      <c r="H794" s="87"/>
      <c r="I794" s="87"/>
      <c r="J794" s="87"/>
      <c r="K794" s="87"/>
      <c r="L794" s="87"/>
      <c r="M794" s="87"/>
      <c r="N794" s="87"/>
      <c r="O794" s="87"/>
      <c r="P794" s="87"/>
      <c r="Q794" s="87"/>
    </row>
    <row r="795">
      <c r="A795" s="86"/>
      <c r="B795" s="87"/>
      <c r="C795" s="87"/>
      <c r="D795" s="87"/>
      <c r="E795" s="87"/>
      <c r="F795" s="87"/>
      <c r="G795" s="88"/>
      <c r="H795" s="87"/>
      <c r="I795" s="87"/>
      <c r="J795" s="87"/>
      <c r="K795" s="87"/>
      <c r="L795" s="87"/>
      <c r="M795" s="87"/>
      <c r="N795" s="87"/>
      <c r="O795" s="87"/>
      <c r="P795" s="87"/>
      <c r="Q795" s="87"/>
    </row>
    <row r="796">
      <c r="A796" s="86"/>
      <c r="B796" s="87"/>
      <c r="C796" s="87"/>
      <c r="D796" s="87"/>
      <c r="E796" s="87"/>
      <c r="F796" s="87"/>
      <c r="G796" s="88"/>
      <c r="H796" s="87"/>
      <c r="I796" s="87"/>
      <c r="J796" s="87"/>
      <c r="K796" s="87"/>
      <c r="L796" s="87"/>
      <c r="M796" s="87"/>
      <c r="N796" s="87"/>
      <c r="O796" s="87"/>
      <c r="P796" s="87"/>
      <c r="Q796" s="87"/>
    </row>
    <row r="797">
      <c r="A797" s="86"/>
      <c r="B797" s="87"/>
      <c r="C797" s="87"/>
      <c r="D797" s="87"/>
      <c r="E797" s="87"/>
      <c r="F797" s="87"/>
      <c r="G797" s="88"/>
      <c r="H797" s="87"/>
      <c r="I797" s="87"/>
      <c r="J797" s="87"/>
      <c r="K797" s="87"/>
      <c r="L797" s="87"/>
      <c r="M797" s="87"/>
      <c r="N797" s="87"/>
      <c r="O797" s="87"/>
      <c r="P797" s="87"/>
      <c r="Q797" s="87"/>
    </row>
    <row r="798">
      <c r="A798" s="86"/>
      <c r="B798" s="87"/>
      <c r="C798" s="87"/>
      <c r="D798" s="87"/>
      <c r="E798" s="87"/>
      <c r="F798" s="87"/>
      <c r="G798" s="88"/>
      <c r="H798" s="87"/>
      <c r="I798" s="87"/>
      <c r="J798" s="87"/>
      <c r="K798" s="87"/>
      <c r="L798" s="87"/>
      <c r="M798" s="87"/>
      <c r="N798" s="87"/>
      <c r="O798" s="87"/>
      <c r="P798" s="87"/>
      <c r="Q798" s="87"/>
    </row>
    <row r="799">
      <c r="A799" s="86"/>
      <c r="B799" s="87"/>
      <c r="C799" s="87"/>
      <c r="D799" s="87"/>
      <c r="E799" s="87"/>
      <c r="F799" s="87"/>
      <c r="G799" s="88"/>
      <c r="H799" s="87"/>
      <c r="I799" s="87"/>
      <c r="J799" s="87"/>
      <c r="K799" s="87"/>
      <c r="L799" s="87"/>
      <c r="M799" s="87"/>
      <c r="N799" s="87"/>
      <c r="O799" s="87"/>
      <c r="P799" s="87"/>
      <c r="Q799" s="87"/>
    </row>
    <row r="800">
      <c r="A800" s="86"/>
      <c r="B800" s="87"/>
      <c r="C800" s="87"/>
      <c r="D800" s="87"/>
      <c r="E800" s="87"/>
      <c r="F800" s="87"/>
      <c r="G800" s="88"/>
      <c r="H800" s="87"/>
      <c r="I800" s="87"/>
      <c r="J800" s="87"/>
      <c r="K800" s="87"/>
      <c r="L800" s="87"/>
      <c r="M800" s="87"/>
      <c r="N800" s="87"/>
      <c r="O800" s="87"/>
      <c r="P800" s="87"/>
      <c r="Q800" s="87"/>
    </row>
    <row r="801">
      <c r="A801" s="86"/>
      <c r="B801" s="87"/>
      <c r="C801" s="87"/>
      <c r="D801" s="87"/>
      <c r="E801" s="87"/>
      <c r="F801" s="87"/>
      <c r="G801" s="88"/>
      <c r="H801" s="87"/>
      <c r="I801" s="87"/>
      <c r="J801" s="87"/>
      <c r="K801" s="87"/>
      <c r="L801" s="87"/>
      <c r="M801" s="87"/>
      <c r="N801" s="87"/>
      <c r="O801" s="87"/>
      <c r="P801" s="87"/>
      <c r="Q801" s="87"/>
    </row>
    <row r="802">
      <c r="A802" s="86"/>
      <c r="B802" s="87"/>
      <c r="C802" s="87"/>
      <c r="D802" s="87"/>
      <c r="E802" s="87"/>
      <c r="F802" s="87"/>
      <c r="G802" s="88"/>
      <c r="H802" s="87"/>
      <c r="I802" s="87"/>
      <c r="J802" s="87"/>
      <c r="K802" s="87"/>
      <c r="L802" s="87"/>
      <c r="M802" s="87"/>
      <c r="N802" s="87"/>
      <c r="O802" s="87"/>
      <c r="P802" s="87"/>
      <c r="Q802" s="87"/>
    </row>
    <row r="803">
      <c r="A803" s="86"/>
      <c r="B803" s="87"/>
      <c r="C803" s="87"/>
      <c r="D803" s="87"/>
      <c r="E803" s="87"/>
      <c r="F803" s="87"/>
      <c r="G803" s="88"/>
      <c r="H803" s="87"/>
      <c r="I803" s="87"/>
      <c r="J803" s="87"/>
      <c r="K803" s="87"/>
      <c r="L803" s="87"/>
      <c r="M803" s="87"/>
      <c r="N803" s="87"/>
      <c r="O803" s="87"/>
      <c r="P803" s="87"/>
      <c r="Q803" s="87"/>
    </row>
    <row r="804">
      <c r="A804" s="86"/>
      <c r="B804" s="87"/>
      <c r="C804" s="87"/>
      <c r="D804" s="87"/>
      <c r="E804" s="87"/>
      <c r="F804" s="87"/>
      <c r="G804" s="88"/>
      <c r="H804" s="87"/>
      <c r="I804" s="87"/>
      <c r="J804" s="87"/>
      <c r="K804" s="87"/>
      <c r="L804" s="87"/>
      <c r="M804" s="87"/>
      <c r="N804" s="87"/>
      <c r="O804" s="87"/>
      <c r="P804" s="87"/>
      <c r="Q804" s="87"/>
    </row>
    <row r="805">
      <c r="A805" s="86"/>
      <c r="B805" s="87"/>
      <c r="C805" s="87"/>
      <c r="D805" s="87"/>
      <c r="E805" s="87"/>
      <c r="F805" s="87"/>
      <c r="G805" s="88"/>
      <c r="H805" s="87"/>
      <c r="I805" s="87"/>
      <c r="J805" s="87"/>
      <c r="K805" s="87"/>
      <c r="L805" s="87"/>
      <c r="M805" s="87"/>
      <c r="N805" s="87"/>
      <c r="O805" s="87"/>
      <c r="P805" s="87"/>
      <c r="Q805" s="87"/>
    </row>
    <row r="806">
      <c r="A806" s="86"/>
      <c r="B806" s="87"/>
      <c r="C806" s="87"/>
      <c r="D806" s="87"/>
      <c r="E806" s="87"/>
      <c r="F806" s="87"/>
      <c r="G806" s="88"/>
      <c r="H806" s="87"/>
      <c r="I806" s="87"/>
      <c r="J806" s="87"/>
      <c r="K806" s="87"/>
      <c r="L806" s="87"/>
      <c r="M806" s="87"/>
      <c r="N806" s="87"/>
      <c r="O806" s="87"/>
      <c r="P806" s="87"/>
      <c r="Q806" s="87"/>
    </row>
    <row r="807">
      <c r="A807" s="86"/>
      <c r="B807" s="87"/>
      <c r="C807" s="87"/>
      <c r="D807" s="87"/>
      <c r="E807" s="87"/>
      <c r="F807" s="87"/>
      <c r="G807" s="88"/>
      <c r="H807" s="87"/>
      <c r="I807" s="87"/>
      <c r="J807" s="87"/>
      <c r="K807" s="87"/>
      <c r="L807" s="87"/>
      <c r="M807" s="87"/>
      <c r="N807" s="87"/>
      <c r="O807" s="87"/>
      <c r="P807" s="87"/>
      <c r="Q807" s="87"/>
    </row>
    <row r="808">
      <c r="A808" s="86"/>
      <c r="B808" s="87"/>
      <c r="C808" s="87"/>
      <c r="D808" s="87"/>
      <c r="E808" s="87"/>
      <c r="F808" s="87"/>
      <c r="G808" s="88"/>
      <c r="H808" s="87"/>
      <c r="I808" s="87"/>
      <c r="J808" s="87"/>
      <c r="K808" s="87"/>
      <c r="L808" s="87"/>
      <c r="M808" s="87"/>
      <c r="N808" s="87"/>
      <c r="O808" s="87"/>
      <c r="P808" s="87"/>
      <c r="Q808" s="87"/>
    </row>
    <row r="809">
      <c r="A809" s="86"/>
      <c r="B809" s="87"/>
      <c r="C809" s="87"/>
      <c r="D809" s="87"/>
      <c r="E809" s="87"/>
      <c r="F809" s="87"/>
      <c r="G809" s="88"/>
      <c r="H809" s="87"/>
      <c r="I809" s="87"/>
      <c r="J809" s="87"/>
      <c r="K809" s="87"/>
      <c r="L809" s="87"/>
      <c r="M809" s="87"/>
      <c r="N809" s="87"/>
      <c r="O809" s="87"/>
      <c r="P809" s="87"/>
      <c r="Q809" s="87"/>
    </row>
    <row r="810">
      <c r="A810" s="86"/>
      <c r="B810" s="87"/>
      <c r="C810" s="87"/>
      <c r="D810" s="87"/>
      <c r="E810" s="87"/>
      <c r="F810" s="87"/>
      <c r="G810" s="88"/>
      <c r="H810" s="87"/>
      <c r="I810" s="87"/>
      <c r="J810" s="87"/>
      <c r="K810" s="87"/>
      <c r="L810" s="87"/>
      <c r="M810" s="87"/>
      <c r="N810" s="87"/>
      <c r="O810" s="87"/>
      <c r="P810" s="87"/>
      <c r="Q810" s="87"/>
    </row>
    <row r="811">
      <c r="A811" s="86"/>
      <c r="B811" s="87"/>
      <c r="C811" s="87"/>
      <c r="D811" s="87"/>
      <c r="E811" s="87"/>
      <c r="F811" s="87"/>
      <c r="G811" s="88"/>
      <c r="H811" s="87"/>
      <c r="I811" s="87"/>
      <c r="J811" s="87"/>
      <c r="K811" s="87"/>
      <c r="L811" s="87"/>
      <c r="M811" s="87"/>
      <c r="N811" s="87"/>
      <c r="O811" s="87"/>
      <c r="P811" s="87"/>
      <c r="Q811" s="87"/>
    </row>
    <row r="812">
      <c r="A812" s="86"/>
      <c r="B812" s="87"/>
      <c r="C812" s="87"/>
      <c r="D812" s="87"/>
      <c r="E812" s="87"/>
      <c r="F812" s="87"/>
      <c r="G812" s="88"/>
      <c r="H812" s="87"/>
      <c r="I812" s="87"/>
      <c r="J812" s="87"/>
      <c r="K812" s="87"/>
      <c r="L812" s="87"/>
      <c r="M812" s="87"/>
      <c r="N812" s="87"/>
      <c r="O812" s="87"/>
      <c r="P812" s="87"/>
      <c r="Q812" s="87"/>
    </row>
    <row r="813">
      <c r="A813" s="86"/>
      <c r="B813" s="87"/>
      <c r="C813" s="87"/>
      <c r="D813" s="87"/>
      <c r="E813" s="87"/>
      <c r="F813" s="87"/>
      <c r="G813" s="88"/>
      <c r="H813" s="87"/>
      <c r="I813" s="87"/>
      <c r="J813" s="87"/>
      <c r="K813" s="87"/>
      <c r="L813" s="87"/>
      <c r="M813" s="87"/>
      <c r="N813" s="87"/>
      <c r="O813" s="87"/>
      <c r="P813" s="87"/>
      <c r="Q813" s="87"/>
    </row>
    <row r="814">
      <c r="A814" s="86"/>
      <c r="B814" s="87"/>
      <c r="C814" s="87"/>
      <c r="D814" s="87"/>
      <c r="E814" s="87"/>
      <c r="F814" s="87"/>
      <c r="G814" s="88"/>
      <c r="H814" s="87"/>
      <c r="I814" s="87"/>
      <c r="J814" s="87"/>
      <c r="K814" s="87"/>
      <c r="L814" s="87"/>
      <c r="M814" s="87"/>
      <c r="N814" s="87"/>
      <c r="O814" s="87"/>
      <c r="P814" s="87"/>
      <c r="Q814" s="87"/>
    </row>
    <row r="815">
      <c r="A815" s="86"/>
      <c r="B815" s="87"/>
      <c r="C815" s="87"/>
      <c r="D815" s="87"/>
      <c r="E815" s="87"/>
      <c r="F815" s="87"/>
      <c r="G815" s="88"/>
      <c r="H815" s="87"/>
      <c r="I815" s="87"/>
      <c r="J815" s="87"/>
      <c r="K815" s="87"/>
      <c r="L815" s="87"/>
      <c r="M815" s="87"/>
      <c r="N815" s="87"/>
      <c r="O815" s="87"/>
      <c r="P815" s="87"/>
      <c r="Q815" s="87"/>
    </row>
    <row r="816">
      <c r="A816" s="86"/>
      <c r="B816" s="87"/>
      <c r="C816" s="87"/>
      <c r="D816" s="87"/>
      <c r="E816" s="87"/>
      <c r="F816" s="87"/>
      <c r="G816" s="88"/>
      <c r="H816" s="87"/>
      <c r="I816" s="87"/>
      <c r="J816" s="87"/>
      <c r="K816" s="87"/>
      <c r="L816" s="87"/>
      <c r="M816" s="87"/>
      <c r="N816" s="87"/>
      <c r="O816" s="87"/>
      <c r="P816" s="87"/>
      <c r="Q816" s="87"/>
    </row>
    <row r="817">
      <c r="A817" s="86"/>
      <c r="B817" s="87"/>
      <c r="C817" s="87"/>
      <c r="D817" s="87"/>
      <c r="E817" s="87"/>
      <c r="F817" s="87"/>
      <c r="G817" s="88"/>
      <c r="H817" s="87"/>
      <c r="I817" s="87"/>
      <c r="J817" s="87"/>
      <c r="K817" s="87"/>
      <c r="L817" s="87"/>
      <c r="M817" s="87"/>
      <c r="N817" s="87"/>
      <c r="O817" s="87"/>
      <c r="P817" s="87"/>
      <c r="Q817" s="87"/>
    </row>
    <row r="818">
      <c r="A818" s="86"/>
      <c r="B818" s="87"/>
      <c r="C818" s="87"/>
      <c r="D818" s="87"/>
      <c r="E818" s="87"/>
      <c r="F818" s="87"/>
      <c r="G818" s="88"/>
      <c r="H818" s="87"/>
      <c r="I818" s="87"/>
      <c r="J818" s="87"/>
      <c r="K818" s="87"/>
      <c r="L818" s="87"/>
      <c r="M818" s="87"/>
      <c r="N818" s="87"/>
      <c r="O818" s="87"/>
      <c r="P818" s="87"/>
      <c r="Q818" s="87"/>
    </row>
    <row r="819">
      <c r="A819" s="86"/>
      <c r="B819" s="87"/>
      <c r="C819" s="87"/>
      <c r="D819" s="87"/>
      <c r="E819" s="87"/>
      <c r="F819" s="87"/>
      <c r="G819" s="88"/>
      <c r="H819" s="87"/>
      <c r="I819" s="87"/>
      <c r="J819" s="87"/>
      <c r="K819" s="87"/>
      <c r="L819" s="87"/>
      <c r="M819" s="87"/>
      <c r="N819" s="87"/>
      <c r="O819" s="87"/>
      <c r="P819" s="87"/>
      <c r="Q819" s="87"/>
    </row>
    <row r="820">
      <c r="A820" s="86"/>
      <c r="B820" s="87"/>
      <c r="C820" s="87"/>
      <c r="D820" s="87"/>
      <c r="E820" s="87"/>
      <c r="F820" s="87"/>
      <c r="G820" s="88"/>
      <c r="H820" s="87"/>
      <c r="I820" s="87"/>
      <c r="J820" s="87"/>
      <c r="K820" s="87"/>
      <c r="L820" s="87"/>
      <c r="M820" s="87"/>
      <c r="N820" s="87"/>
      <c r="O820" s="87"/>
      <c r="P820" s="87"/>
      <c r="Q820" s="87"/>
    </row>
    <row r="821">
      <c r="A821" s="86"/>
      <c r="B821" s="87"/>
      <c r="C821" s="87"/>
      <c r="D821" s="87"/>
      <c r="E821" s="87"/>
      <c r="F821" s="87"/>
      <c r="G821" s="88"/>
      <c r="H821" s="87"/>
      <c r="I821" s="87"/>
      <c r="J821" s="87"/>
      <c r="K821" s="87"/>
      <c r="L821" s="87"/>
      <c r="M821" s="87"/>
      <c r="N821" s="87"/>
      <c r="O821" s="87"/>
      <c r="P821" s="87"/>
      <c r="Q821" s="87"/>
    </row>
    <row r="822">
      <c r="A822" s="86"/>
      <c r="B822" s="87"/>
      <c r="C822" s="87"/>
      <c r="D822" s="87"/>
      <c r="E822" s="87"/>
      <c r="F822" s="87"/>
      <c r="G822" s="88"/>
      <c r="H822" s="87"/>
      <c r="I822" s="87"/>
      <c r="J822" s="87"/>
      <c r="K822" s="87"/>
      <c r="L822" s="87"/>
      <c r="M822" s="87"/>
      <c r="N822" s="87"/>
      <c r="O822" s="87"/>
      <c r="P822" s="87"/>
      <c r="Q822" s="87"/>
    </row>
    <row r="823">
      <c r="A823" s="86"/>
      <c r="B823" s="87"/>
      <c r="C823" s="87"/>
      <c r="D823" s="87"/>
      <c r="E823" s="87"/>
      <c r="F823" s="87"/>
      <c r="G823" s="88"/>
      <c r="H823" s="87"/>
      <c r="I823" s="87"/>
      <c r="J823" s="87"/>
      <c r="K823" s="87"/>
      <c r="L823" s="87"/>
      <c r="M823" s="87"/>
      <c r="N823" s="87"/>
      <c r="O823" s="87"/>
      <c r="P823" s="87"/>
      <c r="Q823" s="87"/>
    </row>
    <row r="824">
      <c r="A824" s="86"/>
      <c r="B824" s="87"/>
      <c r="C824" s="87"/>
      <c r="D824" s="87"/>
      <c r="E824" s="87"/>
      <c r="F824" s="87"/>
      <c r="G824" s="88"/>
      <c r="H824" s="87"/>
      <c r="I824" s="87"/>
      <c r="J824" s="87"/>
      <c r="K824" s="87"/>
      <c r="L824" s="87"/>
      <c r="M824" s="87"/>
      <c r="N824" s="87"/>
      <c r="O824" s="87"/>
      <c r="P824" s="87"/>
      <c r="Q824" s="87"/>
    </row>
    <row r="825">
      <c r="A825" s="86"/>
      <c r="B825" s="87"/>
      <c r="C825" s="87"/>
      <c r="D825" s="87"/>
      <c r="E825" s="87"/>
      <c r="F825" s="87"/>
      <c r="G825" s="88"/>
      <c r="H825" s="87"/>
      <c r="I825" s="87"/>
      <c r="J825" s="87"/>
      <c r="K825" s="87"/>
      <c r="L825" s="87"/>
      <c r="M825" s="87"/>
      <c r="N825" s="87"/>
      <c r="O825" s="87"/>
      <c r="P825" s="87"/>
      <c r="Q825" s="87"/>
    </row>
    <row r="826">
      <c r="A826" s="86"/>
      <c r="B826" s="87"/>
      <c r="C826" s="87"/>
      <c r="D826" s="87"/>
      <c r="E826" s="87"/>
      <c r="F826" s="87"/>
      <c r="G826" s="88"/>
      <c r="H826" s="87"/>
      <c r="I826" s="87"/>
      <c r="J826" s="87"/>
      <c r="K826" s="87"/>
      <c r="L826" s="87"/>
      <c r="M826" s="87"/>
      <c r="N826" s="87"/>
      <c r="O826" s="87"/>
      <c r="P826" s="87"/>
      <c r="Q826" s="87"/>
    </row>
    <row r="827">
      <c r="A827" s="86"/>
      <c r="B827" s="87"/>
      <c r="C827" s="87"/>
      <c r="D827" s="87"/>
      <c r="E827" s="87"/>
      <c r="F827" s="87"/>
      <c r="G827" s="88"/>
      <c r="H827" s="87"/>
      <c r="I827" s="87"/>
      <c r="J827" s="87"/>
      <c r="K827" s="87"/>
      <c r="L827" s="87"/>
      <c r="M827" s="87"/>
      <c r="N827" s="87"/>
      <c r="O827" s="87"/>
      <c r="P827" s="87"/>
      <c r="Q827" s="87"/>
    </row>
    <row r="828">
      <c r="A828" s="86"/>
      <c r="B828" s="87"/>
      <c r="C828" s="87"/>
      <c r="D828" s="87"/>
      <c r="E828" s="87"/>
      <c r="F828" s="87"/>
      <c r="G828" s="88"/>
      <c r="H828" s="87"/>
      <c r="I828" s="87"/>
      <c r="J828" s="87"/>
      <c r="K828" s="87"/>
      <c r="L828" s="87"/>
      <c r="M828" s="87"/>
      <c r="N828" s="87"/>
      <c r="O828" s="87"/>
      <c r="P828" s="87"/>
      <c r="Q828" s="87"/>
    </row>
    <row r="829">
      <c r="A829" s="86"/>
      <c r="B829" s="87"/>
      <c r="C829" s="87"/>
      <c r="D829" s="87"/>
      <c r="E829" s="87"/>
      <c r="F829" s="87"/>
      <c r="G829" s="88"/>
      <c r="H829" s="87"/>
      <c r="I829" s="87"/>
      <c r="J829" s="87"/>
      <c r="K829" s="87"/>
      <c r="L829" s="87"/>
      <c r="M829" s="87"/>
      <c r="N829" s="87"/>
      <c r="O829" s="87"/>
      <c r="P829" s="87"/>
      <c r="Q829" s="87"/>
    </row>
    <row r="830">
      <c r="A830" s="86"/>
      <c r="B830" s="87"/>
      <c r="C830" s="87"/>
      <c r="D830" s="87"/>
      <c r="E830" s="87"/>
      <c r="F830" s="87"/>
      <c r="G830" s="88"/>
      <c r="H830" s="87"/>
      <c r="I830" s="87"/>
      <c r="J830" s="87"/>
      <c r="K830" s="87"/>
      <c r="L830" s="87"/>
      <c r="M830" s="87"/>
      <c r="N830" s="87"/>
      <c r="O830" s="87"/>
      <c r="P830" s="87"/>
      <c r="Q830" s="87"/>
    </row>
    <row r="831">
      <c r="A831" s="86"/>
      <c r="B831" s="87"/>
      <c r="C831" s="87"/>
      <c r="D831" s="87"/>
      <c r="E831" s="87"/>
      <c r="F831" s="87"/>
      <c r="G831" s="88"/>
      <c r="H831" s="87"/>
      <c r="I831" s="87"/>
      <c r="J831" s="87"/>
      <c r="K831" s="87"/>
      <c r="L831" s="87"/>
      <c r="M831" s="87"/>
      <c r="N831" s="87"/>
      <c r="O831" s="87"/>
      <c r="P831" s="87"/>
      <c r="Q831" s="87"/>
    </row>
    <row r="832">
      <c r="A832" s="86"/>
      <c r="B832" s="87"/>
      <c r="C832" s="87"/>
      <c r="D832" s="87"/>
      <c r="E832" s="87"/>
      <c r="F832" s="87"/>
      <c r="G832" s="88"/>
      <c r="H832" s="87"/>
      <c r="I832" s="87"/>
      <c r="J832" s="87"/>
      <c r="K832" s="87"/>
      <c r="L832" s="87"/>
      <c r="M832" s="87"/>
      <c r="N832" s="87"/>
      <c r="O832" s="87"/>
      <c r="P832" s="87"/>
      <c r="Q832" s="87"/>
    </row>
    <row r="833">
      <c r="A833" s="86"/>
      <c r="B833" s="87"/>
      <c r="C833" s="87"/>
      <c r="D833" s="87"/>
      <c r="E833" s="87"/>
      <c r="F833" s="87"/>
      <c r="G833" s="88"/>
      <c r="H833" s="87"/>
      <c r="I833" s="87"/>
      <c r="J833" s="87"/>
      <c r="K833" s="87"/>
      <c r="L833" s="87"/>
      <c r="M833" s="87"/>
      <c r="N833" s="87"/>
      <c r="O833" s="87"/>
      <c r="P833" s="87"/>
      <c r="Q833" s="87"/>
    </row>
    <row r="834">
      <c r="A834" s="86"/>
      <c r="B834" s="87"/>
      <c r="C834" s="87"/>
      <c r="D834" s="87"/>
      <c r="E834" s="87"/>
      <c r="F834" s="87"/>
      <c r="G834" s="88"/>
      <c r="H834" s="87"/>
      <c r="I834" s="87"/>
      <c r="J834" s="87"/>
      <c r="K834" s="87"/>
      <c r="L834" s="87"/>
      <c r="M834" s="87"/>
      <c r="N834" s="87"/>
      <c r="O834" s="87"/>
      <c r="P834" s="87"/>
      <c r="Q834" s="87"/>
    </row>
    <row r="835">
      <c r="A835" s="86"/>
      <c r="B835" s="87"/>
      <c r="C835" s="87"/>
      <c r="D835" s="87"/>
      <c r="E835" s="87"/>
      <c r="F835" s="87"/>
      <c r="G835" s="88"/>
      <c r="H835" s="87"/>
      <c r="I835" s="87"/>
      <c r="J835" s="87"/>
      <c r="K835" s="87"/>
      <c r="L835" s="87"/>
      <c r="M835" s="87"/>
      <c r="N835" s="87"/>
      <c r="O835" s="87"/>
      <c r="P835" s="87"/>
      <c r="Q835" s="87"/>
    </row>
    <row r="836">
      <c r="A836" s="86"/>
      <c r="B836" s="87"/>
      <c r="C836" s="87"/>
      <c r="D836" s="87"/>
      <c r="E836" s="87"/>
      <c r="F836" s="87"/>
      <c r="G836" s="88"/>
      <c r="H836" s="87"/>
      <c r="I836" s="87"/>
      <c r="J836" s="87"/>
      <c r="K836" s="87"/>
      <c r="L836" s="87"/>
      <c r="M836" s="87"/>
      <c r="N836" s="87"/>
      <c r="O836" s="87"/>
      <c r="P836" s="87"/>
      <c r="Q836" s="87"/>
    </row>
    <row r="837">
      <c r="A837" s="86"/>
      <c r="B837" s="87"/>
      <c r="C837" s="87"/>
      <c r="D837" s="87"/>
      <c r="E837" s="87"/>
      <c r="F837" s="87"/>
      <c r="G837" s="88"/>
      <c r="H837" s="87"/>
      <c r="I837" s="87"/>
      <c r="J837" s="87"/>
      <c r="K837" s="87"/>
      <c r="L837" s="87"/>
      <c r="M837" s="87"/>
      <c r="N837" s="87"/>
      <c r="O837" s="87"/>
      <c r="P837" s="87"/>
      <c r="Q837" s="87"/>
    </row>
    <row r="838">
      <c r="A838" s="86"/>
      <c r="B838" s="87"/>
      <c r="C838" s="87"/>
      <c r="D838" s="87"/>
      <c r="E838" s="87"/>
      <c r="F838" s="87"/>
      <c r="G838" s="88"/>
      <c r="H838" s="87"/>
      <c r="I838" s="87"/>
      <c r="J838" s="87"/>
      <c r="K838" s="87"/>
      <c r="L838" s="87"/>
      <c r="M838" s="87"/>
      <c r="N838" s="87"/>
      <c r="O838" s="87"/>
      <c r="P838" s="87"/>
      <c r="Q838" s="87"/>
    </row>
    <row r="839">
      <c r="A839" s="86"/>
      <c r="B839" s="87"/>
      <c r="C839" s="87"/>
      <c r="D839" s="87"/>
      <c r="E839" s="87"/>
      <c r="F839" s="87"/>
      <c r="G839" s="88"/>
      <c r="H839" s="87"/>
      <c r="I839" s="87"/>
      <c r="J839" s="87"/>
      <c r="K839" s="87"/>
      <c r="L839" s="87"/>
      <c r="M839" s="87"/>
      <c r="N839" s="87"/>
      <c r="O839" s="87"/>
      <c r="P839" s="87"/>
      <c r="Q839" s="87"/>
    </row>
    <row r="840">
      <c r="A840" s="86"/>
      <c r="B840" s="87"/>
      <c r="C840" s="87"/>
      <c r="D840" s="87"/>
      <c r="E840" s="87"/>
      <c r="F840" s="87"/>
      <c r="G840" s="88"/>
      <c r="H840" s="87"/>
      <c r="I840" s="87"/>
      <c r="J840" s="87"/>
      <c r="K840" s="87"/>
      <c r="L840" s="87"/>
      <c r="M840" s="87"/>
      <c r="N840" s="87"/>
      <c r="O840" s="87"/>
      <c r="P840" s="87"/>
      <c r="Q840" s="87"/>
    </row>
    <row r="841">
      <c r="A841" s="86"/>
      <c r="B841" s="87"/>
      <c r="C841" s="87"/>
      <c r="D841" s="87"/>
      <c r="E841" s="87"/>
      <c r="F841" s="87"/>
      <c r="G841" s="88"/>
      <c r="H841" s="87"/>
      <c r="I841" s="87"/>
      <c r="J841" s="87"/>
      <c r="K841" s="87"/>
      <c r="L841" s="87"/>
      <c r="M841" s="87"/>
      <c r="N841" s="87"/>
      <c r="O841" s="87"/>
      <c r="P841" s="87"/>
      <c r="Q841" s="87"/>
    </row>
    <row r="842">
      <c r="A842" s="86"/>
      <c r="B842" s="87"/>
      <c r="C842" s="87"/>
      <c r="D842" s="87"/>
      <c r="E842" s="87"/>
      <c r="F842" s="87"/>
      <c r="G842" s="88"/>
      <c r="H842" s="87"/>
      <c r="I842" s="87"/>
      <c r="J842" s="87"/>
      <c r="K842" s="87"/>
      <c r="L842" s="87"/>
      <c r="M842" s="87"/>
      <c r="N842" s="87"/>
      <c r="O842" s="87"/>
      <c r="P842" s="87"/>
      <c r="Q842" s="87"/>
    </row>
    <row r="843">
      <c r="A843" s="86"/>
      <c r="B843" s="87"/>
      <c r="C843" s="87"/>
      <c r="D843" s="87"/>
      <c r="E843" s="87"/>
      <c r="F843" s="87"/>
      <c r="G843" s="88"/>
      <c r="H843" s="87"/>
      <c r="I843" s="87"/>
      <c r="J843" s="87"/>
      <c r="K843" s="87"/>
      <c r="L843" s="87"/>
      <c r="M843" s="87"/>
      <c r="N843" s="87"/>
      <c r="O843" s="87"/>
      <c r="P843" s="87"/>
      <c r="Q843" s="87"/>
    </row>
    <row r="844">
      <c r="A844" s="86"/>
      <c r="B844" s="87"/>
      <c r="C844" s="87"/>
      <c r="D844" s="87"/>
      <c r="E844" s="87"/>
      <c r="F844" s="87"/>
      <c r="G844" s="88"/>
      <c r="H844" s="87"/>
      <c r="I844" s="87"/>
      <c r="J844" s="87"/>
      <c r="K844" s="87"/>
      <c r="L844" s="87"/>
      <c r="M844" s="87"/>
      <c r="N844" s="87"/>
      <c r="O844" s="87"/>
      <c r="P844" s="87"/>
      <c r="Q844" s="87"/>
    </row>
    <row r="845">
      <c r="A845" s="86"/>
      <c r="B845" s="87"/>
      <c r="C845" s="87"/>
      <c r="D845" s="87"/>
      <c r="E845" s="87"/>
      <c r="F845" s="87"/>
      <c r="G845" s="88"/>
      <c r="H845" s="87"/>
      <c r="I845" s="87"/>
      <c r="J845" s="87"/>
      <c r="K845" s="87"/>
      <c r="L845" s="87"/>
      <c r="M845" s="87"/>
      <c r="N845" s="87"/>
      <c r="O845" s="87"/>
      <c r="P845" s="87"/>
      <c r="Q845" s="87"/>
    </row>
    <row r="846">
      <c r="A846" s="86"/>
      <c r="B846" s="87"/>
      <c r="C846" s="87"/>
      <c r="D846" s="87"/>
      <c r="E846" s="87"/>
      <c r="F846" s="87"/>
      <c r="G846" s="88"/>
      <c r="H846" s="87"/>
      <c r="I846" s="87"/>
      <c r="J846" s="87"/>
      <c r="K846" s="87"/>
      <c r="L846" s="87"/>
      <c r="M846" s="87"/>
      <c r="N846" s="87"/>
      <c r="O846" s="87"/>
      <c r="P846" s="87"/>
      <c r="Q846" s="87"/>
    </row>
    <row r="847">
      <c r="A847" s="86"/>
      <c r="B847" s="87"/>
      <c r="C847" s="87"/>
      <c r="D847" s="87"/>
      <c r="E847" s="87"/>
      <c r="F847" s="87"/>
      <c r="G847" s="88"/>
      <c r="H847" s="87"/>
      <c r="I847" s="87"/>
      <c r="J847" s="87"/>
      <c r="K847" s="87"/>
      <c r="L847" s="87"/>
      <c r="M847" s="87"/>
      <c r="N847" s="87"/>
      <c r="O847" s="87"/>
      <c r="P847" s="87"/>
      <c r="Q847" s="87"/>
    </row>
    <row r="848">
      <c r="A848" s="86"/>
      <c r="B848" s="87"/>
      <c r="C848" s="87"/>
      <c r="D848" s="87"/>
      <c r="E848" s="87"/>
      <c r="F848" s="87"/>
      <c r="G848" s="88"/>
      <c r="H848" s="87"/>
      <c r="I848" s="87"/>
      <c r="J848" s="87"/>
      <c r="K848" s="87"/>
      <c r="L848" s="87"/>
      <c r="M848" s="87"/>
      <c r="N848" s="87"/>
      <c r="O848" s="87"/>
      <c r="P848" s="87"/>
      <c r="Q848" s="87"/>
    </row>
    <row r="849">
      <c r="A849" s="86"/>
      <c r="B849" s="87"/>
      <c r="C849" s="87"/>
      <c r="D849" s="87"/>
      <c r="E849" s="87"/>
      <c r="F849" s="87"/>
      <c r="G849" s="88"/>
      <c r="H849" s="87"/>
      <c r="I849" s="87"/>
      <c r="J849" s="87"/>
      <c r="K849" s="87"/>
      <c r="L849" s="87"/>
      <c r="M849" s="87"/>
      <c r="N849" s="87"/>
      <c r="O849" s="87"/>
      <c r="P849" s="87"/>
      <c r="Q849" s="87"/>
    </row>
    <row r="850">
      <c r="A850" s="86"/>
      <c r="B850" s="87"/>
      <c r="C850" s="87"/>
      <c r="D850" s="87"/>
      <c r="E850" s="87"/>
      <c r="F850" s="87"/>
      <c r="G850" s="88"/>
      <c r="H850" s="87"/>
      <c r="I850" s="87"/>
      <c r="J850" s="87"/>
      <c r="K850" s="87"/>
      <c r="L850" s="87"/>
      <c r="M850" s="87"/>
      <c r="N850" s="87"/>
      <c r="O850" s="87"/>
      <c r="P850" s="87"/>
      <c r="Q850" s="87"/>
    </row>
    <row r="851">
      <c r="A851" s="86"/>
      <c r="B851" s="87"/>
      <c r="C851" s="87"/>
      <c r="D851" s="87"/>
      <c r="E851" s="87"/>
      <c r="F851" s="87"/>
      <c r="G851" s="88"/>
      <c r="H851" s="87"/>
      <c r="I851" s="87"/>
      <c r="J851" s="87"/>
      <c r="K851" s="87"/>
      <c r="L851" s="87"/>
      <c r="M851" s="87"/>
      <c r="N851" s="87"/>
      <c r="O851" s="87"/>
      <c r="P851" s="87"/>
      <c r="Q851" s="87"/>
    </row>
    <row r="852">
      <c r="A852" s="86"/>
      <c r="B852" s="87"/>
      <c r="C852" s="87"/>
      <c r="D852" s="87"/>
      <c r="E852" s="87"/>
      <c r="F852" s="87"/>
      <c r="G852" s="88"/>
      <c r="H852" s="87"/>
      <c r="I852" s="87"/>
      <c r="J852" s="87"/>
      <c r="K852" s="87"/>
      <c r="L852" s="87"/>
      <c r="M852" s="87"/>
      <c r="N852" s="87"/>
      <c r="O852" s="87"/>
      <c r="P852" s="87"/>
      <c r="Q852" s="87"/>
    </row>
    <row r="853">
      <c r="A853" s="86"/>
      <c r="B853" s="87"/>
      <c r="C853" s="87"/>
      <c r="D853" s="87"/>
      <c r="E853" s="87"/>
      <c r="F853" s="87"/>
      <c r="G853" s="88"/>
      <c r="H853" s="87"/>
      <c r="I853" s="87"/>
      <c r="J853" s="87"/>
      <c r="K853" s="87"/>
      <c r="L853" s="87"/>
      <c r="M853" s="87"/>
      <c r="N853" s="87"/>
      <c r="O853" s="87"/>
      <c r="P853" s="87"/>
      <c r="Q853" s="87"/>
    </row>
    <row r="854">
      <c r="A854" s="86"/>
      <c r="B854" s="87"/>
      <c r="C854" s="87"/>
      <c r="D854" s="87"/>
      <c r="E854" s="87"/>
      <c r="F854" s="87"/>
      <c r="G854" s="88"/>
      <c r="H854" s="87"/>
      <c r="I854" s="87"/>
      <c r="J854" s="87"/>
      <c r="K854" s="87"/>
      <c r="L854" s="87"/>
      <c r="M854" s="87"/>
      <c r="N854" s="87"/>
      <c r="O854" s="87"/>
      <c r="P854" s="87"/>
      <c r="Q854" s="87"/>
    </row>
    <row r="855">
      <c r="A855" s="86"/>
      <c r="B855" s="87"/>
      <c r="C855" s="87"/>
      <c r="D855" s="87"/>
      <c r="E855" s="87"/>
      <c r="F855" s="87"/>
      <c r="G855" s="88"/>
      <c r="H855" s="87"/>
      <c r="I855" s="87"/>
      <c r="J855" s="87"/>
      <c r="K855" s="87"/>
      <c r="L855" s="87"/>
      <c r="M855" s="87"/>
      <c r="N855" s="87"/>
      <c r="O855" s="87"/>
      <c r="P855" s="87"/>
      <c r="Q855" s="87"/>
    </row>
    <row r="856">
      <c r="A856" s="86"/>
      <c r="B856" s="87"/>
      <c r="C856" s="87"/>
      <c r="D856" s="87"/>
      <c r="E856" s="87"/>
      <c r="F856" s="87"/>
      <c r="G856" s="88"/>
      <c r="H856" s="87"/>
      <c r="I856" s="87"/>
      <c r="J856" s="87"/>
      <c r="K856" s="87"/>
      <c r="L856" s="87"/>
      <c r="M856" s="87"/>
      <c r="N856" s="87"/>
      <c r="O856" s="87"/>
      <c r="P856" s="87"/>
      <c r="Q856" s="87"/>
    </row>
    <row r="857">
      <c r="A857" s="86"/>
      <c r="B857" s="87"/>
      <c r="C857" s="87"/>
      <c r="D857" s="87"/>
      <c r="E857" s="87"/>
      <c r="F857" s="87"/>
      <c r="G857" s="88"/>
      <c r="H857" s="87"/>
      <c r="I857" s="87"/>
      <c r="J857" s="87"/>
      <c r="K857" s="87"/>
      <c r="L857" s="87"/>
      <c r="M857" s="87"/>
      <c r="N857" s="87"/>
      <c r="O857" s="87"/>
      <c r="P857" s="87"/>
      <c r="Q857" s="87"/>
    </row>
    <row r="858">
      <c r="A858" s="86"/>
      <c r="B858" s="87"/>
      <c r="C858" s="87"/>
      <c r="D858" s="87"/>
      <c r="E858" s="87"/>
      <c r="F858" s="87"/>
      <c r="G858" s="88"/>
      <c r="H858" s="87"/>
      <c r="I858" s="87"/>
      <c r="J858" s="87"/>
      <c r="K858" s="87"/>
      <c r="L858" s="87"/>
      <c r="M858" s="87"/>
      <c r="N858" s="87"/>
      <c r="O858" s="87"/>
      <c r="P858" s="87"/>
      <c r="Q858" s="87"/>
    </row>
    <row r="859">
      <c r="A859" s="86"/>
      <c r="B859" s="87"/>
      <c r="C859" s="87"/>
      <c r="D859" s="87"/>
      <c r="E859" s="87"/>
      <c r="F859" s="87"/>
      <c r="G859" s="88"/>
      <c r="H859" s="87"/>
      <c r="I859" s="87"/>
      <c r="J859" s="87"/>
      <c r="K859" s="87"/>
      <c r="L859" s="87"/>
      <c r="M859" s="87"/>
      <c r="N859" s="87"/>
      <c r="O859" s="87"/>
      <c r="P859" s="87"/>
      <c r="Q859" s="87"/>
    </row>
    <row r="860">
      <c r="A860" s="86"/>
      <c r="B860" s="87"/>
      <c r="C860" s="87"/>
      <c r="D860" s="87"/>
      <c r="E860" s="87"/>
      <c r="F860" s="87"/>
      <c r="G860" s="88"/>
      <c r="H860" s="87"/>
      <c r="I860" s="87"/>
      <c r="J860" s="87"/>
      <c r="K860" s="87"/>
      <c r="L860" s="87"/>
      <c r="M860" s="87"/>
      <c r="N860" s="87"/>
      <c r="O860" s="87"/>
      <c r="P860" s="87"/>
      <c r="Q860" s="87"/>
    </row>
    <row r="861">
      <c r="A861" s="86"/>
      <c r="B861" s="87"/>
      <c r="C861" s="87"/>
      <c r="D861" s="87"/>
      <c r="E861" s="87"/>
      <c r="F861" s="87"/>
      <c r="G861" s="88"/>
      <c r="H861" s="87"/>
      <c r="I861" s="87"/>
      <c r="J861" s="87"/>
      <c r="K861" s="87"/>
      <c r="L861" s="87"/>
      <c r="M861" s="87"/>
      <c r="N861" s="87"/>
      <c r="O861" s="87"/>
      <c r="P861" s="87"/>
      <c r="Q861" s="87"/>
    </row>
    <row r="862">
      <c r="A862" s="86"/>
      <c r="B862" s="87"/>
      <c r="C862" s="87"/>
      <c r="D862" s="87"/>
      <c r="E862" s="87"/>
      <c r="F862" s="87"/>
      <c r="G862" s="88"/>
      <c r="H862" s="87"/>
      <c r="I862" s="87"/>
      <c r="J862" s="87"/>
      <c r="K862" s="87"/>
      <c r="L862" s="87"/>
      <c r="M862" s="87"/>
      <c r="N862" s="87"/>
      <c r="O862" s="87"/>
      <c r="P862" s="87"/>
      <c r="Q862" s="87"/>
    </row>
    <row r="863">
      <c r="A863" s="86"/>
      <c r="B863" s="87"/>
      <c r="C863" s="87"/>
      <c r="D863" s="87"/>
      <c r="E863" s="87"/>
      <c r="F863" s="87"/>
      <c r="G863" s="88"/>
      <c r="H863" s="87"/>
      <c r="I863" s="87"/>
      <c r="J863" s="87"/>
      <c r="K863" s="87"/>
      <c r="L863" s="87"/>
      <c r="M863" s="87"/>
      <c r="N863" s="87"/>
      <c r="O863" s="87"/>
      <c r="P863" s="87"/>
      <c r="Q863" s="87"/>
    </row>
    <row r="864">
      <c r="A864" s="86"/>
      <c r="B864" s="87"/>
      <c r="C864" s="87"/>
      <c r="D864" s="87"/>
      <c r="E864" s="87"/>
      <c r="F864" s="87"/>
      <c r="G864" s="88"/>
      <c r="H864" s="87"/>
      <c r="I864" s="87"/>
      <c r="J864" s="87"/>
      <c r="K864" s="87"/>
      <c r="L864" s="87"/>
      <c r="M864" s="87"/>
      <c r="N864" s="87"/>
      <c r="O864" s="87"/>
      <c r="P864" s="87"/>
      <c r="Q864" s="87"/>
    </row>
    <row r="865">
      <c r="A865" s="86"/>
      <c r="B865" s="87"/>
      <c r="C865" s="87"/>
      <c r="D865" s="87"/>
      <c r="E865" s="87"/>
      <c r="F865" s="87"/>
      <c r="G865" s="88"/>
      <c r="H865" s="87"/>
      <c r="I865" s="87"/>
      <c r="J865" s="87"/>
      <c r="K865" s="87"/>
      <c r="L865" s="87"/>
      <c r="M865" s="87"/>
      <c r="N865" s="87"/>
      <c r="O865" s="87"/>
      <c r="P865" s="87"/>
      <c r="Q865" s="87"/>
    </row>
    <row r="866">
      <c r="A866" s="86"/>
      <c r="B866" s="87"/>
      <c r="C866" s="87"/>
      <c r="D866" s="87"/>
      <c r="E866" s="87"/>
      <c r="F866" s="87"/>
      <c r="G866" s="88"/>
      <c r="H866" s="87"/>
      <c r="I866" s="87"/>
      <c r="J866" s="87"/>
      <c r="K866" s="87"/>
      <c r="L866" s="87"/>
      <c r="M866" s="87"/>
      <c r="N866" s="87"/>
      <c r="O866" s="87"/>
      <c r="P866" s="87"/>
      <c r="Q866" s="87"/>
    </row>
    <row r="867">
      <c r="A867" s="86"/>
      <c r="B867" s="87"/>
      <c r="C867" s="87"/>
      <c r="D867" s="87"/>
      <c r="E867" s="87"/>
      <c r="F867" s="87"/>
      <c r="G867" s="88"/>
      <c r="H867" s="87"/>
      <c r="I867" s="87"/>
      <c r="J867" s="87"/>
      <c r="K867" s="87"/>
      <c r="L867" s="87"/>
      <c r="M867" s="87"/>
      <c r="N867" s="87"/>
      <c r="O867" s="87"/>
      <c r="P867" s="87"/>
      <c r="Q867" s="87"/>
    </row>
    <row r="868">
      <c r="A868" s="86"/>
      <c r="B868" s="87"/>
      <c r="C868" s="87"/>
      <c r="D868" s="87"/>
      <c r="E868" s="87"/>
      <c r="F868" s="87"/>
      <c r="G868" s="88"/>
      <c r="H868" s="87"/>
      <c r="I868" s="87"/>
      <c r="J868" s="87"/>
      <c r="K868" s="87"/>
      <c r="L868" s="87"/>
      <c r="M868" s="87"/>
      <c r="N868" s="87"/>
      <c r="O868" s="87"/>
      <c r="P868" s="87"/>
      <c r="Q868" s="87"/>
    </row>
    <row r="869">
      <c r="A869" s="86"/>
      <c r="B869" s="87"/>
      <c r="C869" s="87"/>
      <c r="D869" s="87"/>
      <c r="E869" s="87"/>
      <c r="F869" s="87"/>
      <c r="G869" s="88"/>
      <c r="H869" s="87"/>
      <c r="I869" s="87"/>
      <c r="J869" s="87"/>
      <c r="K869" s="87"/>
      <c r="L869" s="87"/>
      <c r="M869" s="87"/>
      <c r="N869" s="87"/>
      <c r="O869" s="87"/>
      <c r="P869" s="87"/>
      <c r="Q869" s="87"/>
    </row>
    <row r="870">
      <c r="A870" s="86"/>
      <c r="B870" s="87"/>
      <c r="C870" s="87"/>
      <c r="D870" s="87"/>
      <c r="E870" s="87"/>
      <c r="F870" s="87"/>
      <c r="G870" s="88"/>
      <c r="H870" s="87"/>
      <c r="I870" s="87"/>
      <c r="J870" s="87"/>
      <c r="K870" s="87"/>
      <c r="L870" s="87"/>
      <c r="M870" s="87"/>
      <c r="N870" s="87"/>
      <c r="O870" s="87"/>
      <c r="P870" s="87"/>
      <c r="Q870" s="87"/>
    </row>
    <row r="871">
      <c r="A871" s="86"/>
      <c r="B871" s="87"/>
      <c r="C871" s="87"/>
      <c r="D871" s="87"/>
      <c r="E871" s="87"/>
      <c r="F871" s="87"/>
      <c r="G871" s="88"/>
      <c r="H871" s="87"/>
      <c r="I871" s="87"/>
      <c r="J871" s="87"/>
      <c r="K871" s="87"/>
      <c r="L871" s="87"/>
      <c r="M871" s="87"/>
      <c r="N871" s="87"/>
      <c r="O871" s="87"/>
      <c r="P871" s="87"/>
      <c r="Q871" s="87"/>
    </row>
    <row r="872">
      <c r="A872" s="86"/>
      <c r="B872" s="87"/>
      <c r="C872" s="87"/>
      <c r="D872" s="87"/>
      <c r="E872" s="87"/>
      <c r="F872" s="87"/>
      <c r="G872" s="88"/>
      <c r="H872" s="87"/>
      <c r="I872" s="87"/>
      <c r="J872" s="87"/>
      <c r="K872" s="87"/>
      <c r="L872" s="87"/>
      <c r="M872" s="87"/>
      <c r="N872" s="87"/>
      <c r="O872" s="87"/>
      <c r="P872" s="87"/>
      <c r="Q872" s="87"/>
    </row>
    <row r="873">
      <c r="A873" s="86"/>
      <c r="B873" s="87"/>
      <c r="C873" s="87"/>
      <c r="D873" s="87"/>
      <c r="E873" s="87"/>
      <c r="F873" s="87"/>
      <c r="G873" s="88"/>
      <c r="H873" s="87"/>
      <c r="I873" s="87"/>
      <c r="J873" s="87"/>
      <c r="K873" s="87"/>
      <c r="L873" s="87"/>
      <c r="M873" s="87"/>
      <c r="N873" s="87"/>
      <c r="O873" s="87"/>
      <c r="P873" s="87"/>
      <c r="Q873" s="87"/>
    </row>
    <row r="874">
      <c r="A874" s="86"/>
      <c r="B874" s="87"/>
      <c r="C874" s="87"/>
      <c r="D874" s="87"/>
      <c r="E874" s="87"/>
      <c r="F874" s="87"/>
      <c r="G874" s="88"/>
      <c r="H874" s="87"/>
      <c r="I874" s="87"/>
      <c r="J874" s="87"/>
      <c r="K874" s="87"/>
      <c r="L874" s="87"/>
      <c r="M874" s="87"/>
      <c r="N874" s="87"/>
      <c r="O874" s="87"/>
      <c r="P874" s="87"/>
      <c r="Q874" s="87"/>
    </row>
    <row r="875">
      <c r="A875" s="86"/>
      <c r="B875" s="87"/>
      <c r="C875" s="87"/>
      <c r="D875" s="87"/>
      <c r="E875" s="87"/>
      <c r="F875" s="87"/>
      <c r="G875" s="88"/>
      <c r="H875" s="87"/>
      <c r="I875" s="87"/>
      <c r="J875" s="87"/>
      <c r="K875" s="87"/>
      <c r="L875" s="87"/>
      <c r="M875" s="87"/>
      <c r="N875" s="87"/>
      <c r="O875" s="87"/>
      <c r="P875" s="87"/>
      <c r="Q875" s="87"/>
    </row>
    <row r="876">
      <c r="A876" s="86"/>
      <c r="B876" s="87"/>
      <c r="C876" s="87"/>
      <c r="D876" s="87"/>
      <c r="E876" s="87"/>
      <c r="F876" s="87"/>
      <c r="G876" s="88"/>
      <c r="H876" s="87"/>
      <c r="I876" s="87"/>
      <c r="J876" s="87"/>
      <c r="K876" s="87"/>
      <c r="L876" s="87"/>
      <c r="M876" s="87"/>
      <c r="N876" s="87"/>
      <c r="O876" s="87"/>
      <c r="P876" s="87"/>
      <c r="Q876" s="87"/>
    </row>
    <row r="877">
      <c r="A877" s="86"/>
      <c r="B877" s="87"/>
      <c r="C877" s="87"/>
      <c r="D877" s="87"/>
      <c r="E877" s="87"/>
      <c r="F877" s="87"/>
      <c r="G877" s="88"/>
      <c r="H877" s="87"/>
      <c r="I877" s="87"/>
      <c r="J877" s="87"/>
      <c r="K877" s="87"/>
      <c r="L877" s="87"/>
      <c r="M877" s="87"/>
      <c r="N877" s="87"/>
      <c r="O877" s="87"/>
      <c r="P877" s="87"/>
      <c r="Q877" s="87"/>
    </row>
    <row r="878">
      <c r="A878" s="86"/>
      <c r="B878" s="87"/>
      <c r="C878" s="87"/>
      <c r="D878" s="87"/>
      <c r="E878" s="87"/>
      <c r="F878" s="87"/>
      <c r="G878" s="88"/>
      <c r="H878" s="87"/>
      <c r="I878" s="87"/>
      <c r="J878" s="87"/>
      <c r="K878" s="87"/>
      <c r="L878" s="87"/>
      <c r="M878" s="87"/>
      <c r="N878" s="87"/>
      <c r="O878" s="87"/>
      <c r="P878" s="87"/>
      <c r="Q878" s="87"/>
    </row>
    <row r="879">
      <c r="A879" s="86"/>
      <c r="B879" s="87"/>
      <c r="C879" s="87"/>
      <c r="D879" s="87"/>
      <c r="E879" s="87"/>
      <c r="F879" s="87"/>
      <c r="G879" s="88"/>
      <c r="H879" s="87"/>
      <c r="I879" s="87"/>
      <c r="J879" s="87"/>
      <c r="K879" s="87"/>
      <c r="L879" s="87"/>
      <c r="M879" s="87"/>
      <c r="N879" s="87"/>
      <c r="O879" s="87"/>
      <c r="P879" s="87"/>
      <c r="Q879" s="87"/>
    </row>
    <row r="880">
      <c r="A880" s="86"/>
      <c r="B880" s="87"/>
      <c r="C880" s="87"/>
      <c r="D880" s="87"/>
      <c r="E880" s="87"/>
      <c r="F880" s="87"/>
      <c r="G880" s="88"/>
      <c r="H880" s="87"/>
      <c r="I880" s="87"/>
      <c r="J880" s="87"/>
      <c r="K880" s="87"/>
      <c r="L880" s="87"/>
      <c r="M880" s="87"/>
      <c r="N880" s="87"/>
      <c r="O880" s="87"/>
      <c r="P880" s="87"/>
      <c r="Q880" s="87"/>
    </row>
    <row r="881">
      <c r="A881" s="86"/>
      <c r="B881" s="87"/>
      <c r="C881" s="87"/>
      <c r="D881" s="87"/>
      <c r="E881" s="87"/>
      <c r="F881" s="87"/>
      <c r="G881" s="88"/>
      <c r="H881" s="87"/>
      <c r="I881" s="87"/>
      <c r="J881" s="87"/>
      <c r="K881" s="87"/>
      <c r="L881" s="87"/>
      <c r="M881" s="87"/>
      <c r="N881" s="87"/>
      <c r="O881" s="87"/>
      <c r="P881" s="87"/>
      <c r="Q881" s="87"/>
    </row>
    <row r="882">
      <c r="A882" s="86"/>
      <c r="B882" s="87"/>
      <c r="C882" s="87"/>
      <c r="D882" s="87"/>
      <c r="E882" s="87"/>
      <c r="F882" s="87"/>
      <c r="G882" s="88"/>
      <c r="H882" s="87"/>
      <c r="I882" s="87"/>
      <c r="J882" s="87"/>
      <c r="K882" s="87"/>
      <c r="L882" s="87"/>
      <c r="M882" s="87"/>
      <c r="N882" s="87"/>
      <c r="O882" s="87"/>
      <c r="P882" s="87"/>
      <c r="Q882" s="87"/>
    </row>
    <row r="883">
      <c r="A883" s="86"/>
      <c r="B883" s="87"/>
      <c r="C883" s="87"/>
      <c r="D883" s="87"/>
      <c r="E883" s="87"/>
      <c r="F883" s="87"/>
      <c r="G883" s="88"/>
      <c r="H883" s="87"/>
      <c r="I883" s="87"/>
      <c r="J883" s="87"/>
      <c r="K883" s="87"/>
      <c r="L883" s="87"/>
      <c r="M883" s="87"/>
      <c r="N883" s="87"/>
      <c r="O883" s="87"/>
      <c r="P883" s="87"/>
      <c r="Q883" s="87"/>
    </row>
    <row r="884">
      <c r="A884" s="86"/>
      <c r="B884" s="87"/>
      <c r="C884" s="87"/>
      <c r="D884" s="87"/>
      <c r="E884" s="87"/>
      <c r="F884" s="87"/>
      <c r="G884" s="88"/>
      <c r="H884" s="87"/>
      <c r="I884" s="87"/>
      <c r="J884" s="87"/>
      <c r="K884" s="87"/>
      <c r="L884" s="87"/>
      <c r="M884" s="87"/>
      <c r="N884" s="87"/>
      <c r="O884" s="87"/>
      <c r="P884" s="87"/>
      <c r="Q884" s="87"/>
    </row>
    <row r="885">
      <c r="A885" s="86"/>
      <c r="B885" s="87"/>
      <c r="C885" s="87"/>
      <c r="D885" s="87"/>
      <c r="E885" s="87"/>
      <c r="F885" s="87"/>
      <c r="G885" s="88"/>
      <c r="H885" s="87"/>
      <c r="I885" s="87"/>
      <c r="J885" s="87"/>
      <c r="K885" s="87"/>
      <c r="L885" s="87"/>
      <c r="M885" s="87"/>
      <c r="N885" s="87"/>
      <c r="O885" s="87"/>
      <c r="P885" s="87"/>
      <c r="Q885" s="87"/>
    </row>
    <row r="886">
      <c r="A886" s="86"/>
      <c r="B886" s="87"/>
      <c r="C886" s="87"/>
      <c r="D886" s="87"/>
      <c r="E886" s="87"/>
      <c r="F886" s="87"/>
      <c r="G886" s="88"/>
      <c r="H886" s="87"/>
      <c r="I886" s="87"/>
      <c r="J886" s="87"/>
      <c r="K886" s="87"/>
      <c r="L886" s="87"/>
      <c r="M886" s="87"/>
      <c r="N886" s="87"/>
      <c r="O886" s="87"/>
      <c r="P886" s="87"/>
      <c r="Q886" s="87"/>
    </row>
    <row r="887">
      <c r="A887" s="86"/>
      <c r="B887" s="87"/>
      <c r="C887" s="87"/>
      <c r="D887" s="87"/>
      <c r="E887" s="87"/>
      <c r="F887" s="87"/>
      <c r="G887" s="88"/>
      <c r="H887" s="87"/>
      <c r="I887" s="87"/>
      <c r="J887" s="87"/>
      <c r="K887" s="87"/>
      <c r="L887" s="87"/>
      <c r="M887" s="87"/>
      <c r="N887" s="87"/>
      <c r="O887" s="87"/>
      <c r="P887" s="87"/>
      <c r="Q887" s="87"/>
    </row>
    <row r="888">
      <c r="A888" s="86"/>
      <c r="B888" s="87"/>
      <c r="C888" s="87"/>
      <c r="D888" s="87"/>
      <c r="E888" s="87"/>
      <c r="F888" s="87"/>
      <c r="G888" s="88"/>
      <c r="H888" s="87"/>
      <c r="I888" s="87"/>
      <c r="J888" s="87"/>
      <c r="K888" s="87"/>
      <c r="L888" s="87"/>
      <c r="M888" s="87"/>
      <c r="N888" s="87"/>
      <c r="O888" s="87"/>
      <c r="P888" s="87"/>
      <c r="Q888" s="87"/>
    </row>
    <row r="889">
      <c r="A889" s="86"/>
      <c r="B889" s="87"/>
      <c r="C889" s="87"/>
      <c r="D889" s="87"/>
      <c r="E889" s="87"/>
      <c r="F889" s="87"/>
      <c r="G889" s="88"/>
      <c r="H889" s="87"/>
      <c r="I889" s="87"/>
      <c r="J889" s="87"/>
      <c r="K889" s="87"/>
      <c r="L889" s="87"/>
      <c r="M889" s="87"/>
      <c r="N889" s="87"/>
      <c r="O889" s="87"/>
      <c r="P889" s="87"/>
      <c r="Q889" s="87"/>
    </row>
    <row r="890">
      <c r="A890" s="86"/>
      <c r="B890" s="87"/>
      <c r="C890" s="87"/>
      <c r="D890" s="87"/>
      <c r="E890" s="87"/>
      <c r="F890" s="87"/>
      <c r="G890" s="88"/>
      <c r="H890" s="87"/>
      <c r="I890" s="87"/>
      <c r="J890" s="87"/>
      <c r="K890" s="87"/>
      <c r="L890" s="87"/>
      <c r="M890" s="87"/>
      <c r="N890" s="87"/>
      <c r="O890" s="87"/>
      <c r="P890" s="87"/>
      <c r="Q890" s="87"/>
    </row>
    <row r="891">
      <c r="A891" s="86"/>
      <c r="B891" s="87"/>
      <c r="C891" s="87"/>
      <c r="D891" s="87"/>
      <c r="E891" s="87"/>
      <c r="F891" s="87"/>
      <c r="G891" s="88"/>
      <c r="H891" s="87"/>
      <c r="I891" s="87"/>
      <c r="J891" s="87"/>
      <c r="K891" s="87"/>
      <c r="L891" s="87"/>
      <c r="M891" s="87"/>
      <c r="N891" s="87"/>
      <c r="O891" s="87"/>
      <c r="P891" s="87"/>
      <c r="Q891" s="87"/>
    </row>
    <row r="892">
      <c r="A892" s="86"/>
      <c r="B892" s="87"/>
      <c r="C892" s="87"/>
      <c r="D892" s="87"/>
      <c r="E892" s="87"/>
      <c r="F892" s="87"/>
      <c r="G892" s="88"/>
      <c r="H892" s="87"/>
      <c r="I892" s="87"/>
      <c r="J892" s="87"/>
      <c r="K892" s="87"/>
      <c r="L892" s="87"/>
      <c r="M892" s="87"/>
      <c r="N892" s="87"/>
      <c r="O892" s="87"/>
      <c r="P892" s="87"/>
      <c r="Q892" s="87"/>
    </row>
    <row r="893">
      <c r="A893" s="86"/>
      <c r="B893" s="87"/>
      <c r="C893" s="87"/>
      <c r="D893" s="87"/>
      <c r="E893" s="87"/>
      <c r="F893" s="87"/>
      <c r="G893" s="88"/>
      <c r="H893" s="87"/>
      <c r="I893" s="87"/>
      <c r="J893" s="87"/>
      <c r="K893" s="87"/>
      <c r="L893" s="87"/>
      <c r="M893" s="87"/>
      <c r="N893" s="87"/>
      <c r="O893" s="87"/>
      <c r="P893" s="87"/>
      <c r="Q893" s="87"/>
    </row>
    <row r="894">
      <c r="A894" s="86"/>
      <c r="B894" s="87"/>
      <c r="C894" s="87"/>
      <c r="D894" s="87"/>
      <c r="E894" s="87"/>
      <c r="F894" s="87"/>
      <c r="G894" s="88"/>
      <c r="H894" s="87"/>
      <c r="I894" s="87"/>
      <c r="J894" s="87"/>
      <c r="K894" s="87"/>
      <c r="L894" s="87"/>
      <c r="M894" s="87"/>
      <c r="N894" s="87"/>
      <c r="O894" s="87"/>
      <c r="P894" s="87"/>
      <c r="Q894" s="87"/>
    </row>
    <row r="895">
      <c r="A895" s="86"/>
      <c r="B895" s="87"/>
      <c r="C895" s="87"/>
      <c r="D895" s="87"/>
      <c r="E895" s="87"/>
      <c r="F895" s="87"/>
      <c r="G895" s="88"/>
      <c r="H895" s="87"/>
      <c r="I895" s="87"/>
      <c r="J895" s="87"/>
      <c r="K895" s="87"/>
      <c r="L895" s="87"/>
      <c r="M895" s="87"/>
      <c r="N895" s="87"/>
      <c r="O895" s="87"/>
      <c r="P895" s="87"/>
      <c r="Q895" s="87"/>
    </row>
    <row r="896">
      <c r="A896" s="86"/>
      <c r="B896" s="87"/>
      <c r="C896" s="87"/>
      <c r="D896" s="87"/>
      <c r="E896" s="87"/>
      <c r="F896" s="87"/>
      <c r="G896" s="88"/>
      <c r="H896" s="87"/>
      <c r="I896" s="87"/>
      <c r="J896" s="87"/>
      <c r="K896" s="87"/>
      <c r="L896" s="87"/>
      <c r="M896" s="87"/>
      <c r="N896" s="87"/>
      <c r="O896" s="87"/>
      <c r="P896" s="87"/>
      <c r="Q896" s="87"/>
    </row>
    <row r="897">
      <c r="A897" s="86"/>
      <c r="B897" s="87"/>
      <c r="C897" s="87"/>
      <c r="D897" s="87"/>
      <c r="E897" s="87"/>
      <c r="F897" s="87"/>
      <c r="G897" s="88"/>
      <c r="H897" s="87"/>
      <c r="I897" s="87"/>
      <c r="J897" s="87"/>
      <c r="K897" s="87"/>
      <c r="L897" s="87"/>
      <c r="M897" s="87"/>
      <c r="N897" s="87"/>
      <c r="O897" s="87"/>
      <c r="P897" s="87"/>
      <c r="Q897" s="87"/>
    </row>
    <row r="898">
      <c r="A898" s="86"/>
      <c r="B898" s="87"/>
      <c r="C898" s="87"/>
      <c r="D898" s="87"/>
      <c r="E898" s="87"/>
      <c r="F898" s="87"/>
      <c r="G898" s="88"/>
      <c r="H898" s="87"/>
      <c r="I898" s="87"/>
      <c r="J898" s="87"/>
      <c r="K898" s="87"/>
      <c r="L898" s="87"/>
      <c r="M898" s="87"/>
      <c r="N898" s="87"/>
      <c r="O898" s="87"/>
      <c r="P898" s="87"/>
      <c r="Q898" s="87"/>
    </row>
    <row r="899">
      <c r="A899" s="86"/>
      <c r="B899" s="87"/>
      <c r="C899" s="87"/>
      <c r="D899" s="87"/>
      <c r="E899" s="87"/>
      <c r="F899" s="87"/>
      <c r="G899" s="88"/>
      <c r="H899" s="87"/>
      <c r="I899" s="87"/>
      <c r="J899" s="87"/>
      <c r="K899" s="87"/>
      <c r="L899" s="87"/>
      <c r="M899" s="87"/>
      <c r="N899" s="87"/>
      <c r="O899" s="87"/>
      <c r="P899" s="87"/>
      <c r="Q899" s="87"/>
    </row>
    <row r="900">
      <c r="A900" s="86"/>
      <c r="B900" s="87"/>
      <c r="C900" s="87"/>
      <c r="D900" s="87"/>
      <c r="E900" s="87"/>
      <c r="F900" s="87"/>
      <c r="G900" s="88"/>
      <c r="H900" s="87"/>
      <c r="I900" s="87"/>
      <c r="J900" s="87"/>
      <c r="K900" s="87"/>
      <c r="L900" s="87"/>
      <c r="M900" s="87"/>
      <c r="N900" s="87"/>
      <c r="O900" s="87"/>
      <c r="P900" s="87"/>
      <c r="Q900" s="87"/>
    </row>
    <row r="901">
      <c r="A901" s="86"/>
      <c r="B901" s="87"/>
      <c r="C901" s="87"/>
      <c r="D901" s="87"/>
      <c r="E901" s="87"/>
      <c r="F901" s="87"/>
      <c r="G901" s="88"/>
      <c r="H901" s="87"/>
      <c r="I901" s="87"/>
      <c r="J901" s="87"/>
      <c r="K901" s="87"/>
      <c r="L901" s="87"/>
      <c r="M901" s="87"/>
      <c r="N901" s="87"/>
      <c r="O901" s="87"/>
      <c r="P901" s="87"/>
      <c r="Q901" s="87"/>
    </row>
    <row r="902">
      <c r="A902" s="86"/>
      <c r="B902" s="87"/>
      <c r="C902" s="87"/>
      <c r="D902" s="87"/>
      <c r="E902" s="87"/>
      <c r="F902" s="87"/>
      <c r="G902" s="88"/>
      <c r="H902" s="87"/>
      <c r="I902" s="87"/>
      <c r="J902" s="87"/>
      <c r="K902" s="87"/>
      <c r="L902" s="87"/>
      <c r="M902" s="87"/>
      <c r="N902" s="87"/>
      <c r="O902" s="87"/>
      <c r="P902" s="87"/>
      <c r="Q902" s="87"/>
    </row>
    <row r="903">
      <c r="A903" s="86"/>
      <c r="B903" s="87"/>
      <c r="C903" s="87"/>
      <c r="D903" s="87"/>
      <c r="E903" s="87"/>
      <c r="F903" s="87"/>
      <c r="G903" s="88"/>
      <c r="H903" s="87"/>
      <c r="I903" s="87"/>
      <c r="J903" s="87"/>
      <c r="K903" s="87"/>
      <c r="L903" s="87"/>
      <c r="M903" s="87"/>
      <c r="N903" s="87"/>
      <c r="O903" s="87"/>
      <c r="P903" s="87"/>
      <c r="Q903" s="87"/>
    </row>
    <row r="904">
      <c r="A904" s="86"/>
      <c r="B904" s="87"/>
      <c r="C904" s="87"/>
      <c r="D904" s="87"/>
      <c r="E904" s="87"/>
      <c r="F904" s="87"/>
      <c r="G904" s="88"/>
      <c r="H904" s="87"/>
      <c r="I904" s="87"/>
      <c r="J904" s="87"/>
      <c r="K904" s="87"/>
      <c r="L904" s="87"/>
      <c r="M904" s="87"/>
      <c r="N904" s="87"/>
      <c r="O904" s="87"/>
      <c r="P904" s="87"/>
      <c r="Q904" s="87"/>
    </row>
    <row r="905">
      <c r="A905" s="86"/>
      <c r="B905" s="87"/>
      <c r="C905" s="87"/>
      <c r="D905" s="87"/>
      <c r="E905" s="87"/>
      <c r="F905" s="87"/>
      <c r="G905" s="88"/>
      <c r="H905" s="87"/>
      <c r="I905" s="87"/>
      <c r="J905" s="87"/>
      <c r="K905" s="87"/>
      <c r="L905" s="87"/>
      <c r="M905" s="87"/>
      <c r="N905" s="87"/>
      <c r="O905" s="87"/>
      <c r="P905" s="87"/>
      <c r="Q905" s="87"/>
    </row>
    <row r="906">
      <c r="A906" s="86"/>
      <c r="B906" s="87"/>
      <c r="C906" s="87"/>
      <c r="D906" s="87"/>
      <c r="E906" s="87"/>
      <c r="F906" s="87"/>
      <c r="G906" s="88"/>
      <c r="H906" s="87"/>
      <c r="I906" s="87"/>
      <c r="J906" s="87"/>
      <c r="K906" s="87"/>
      <c r="L906" s="87"/>
      <c r="M906" s="87"/>
      <c r="N906" s="87"/>
      <c r="O906" s="87"/>
      <c r="P906" s="87"/>
      <c r="Q906" s="87"/>
    </row>
    <row r="907">
      <c r="A907" s="86"/>
      <c r="B907" s="87"/>
      <c r="C907" s="87"/>
      <c r="D907" s="87"/>
      <c r="E907" s="87"/>
      <c r="F907" s="87"/>
      <c r="G907" s="88"/>
      <c r="H907" s="87"/>
      <c r="I907" s="87"/>
      <c r="J907" s="87"/>
      <c r="K907" s="87"/>
      <c r="L907" s="87"/>
      <c r="M907" s="87"/>
      <c r="N907" s="87"/>
      <c r="O907" s="87"/>
      <c r="P907" s="87"/>
      <c r="Q907" s="87"/>
    </row>
    <row r="908">
      <c r="A908" s="86"/>
      <c r="B908" s="87"/>
      <c r="C908" s="87"/>
      <c r="D908" s="87"/>
      <c r="E908" s="87"/>
      <c r="F908" s="87"/>
      <c r="G908" s="88"/>
      <c r="H908" s="87"/>
      <c r="I908" s="87"/>
      <c r="J908" s="87"/>
      <c r="K908" s="87"/>
      <c r="L908" s="87"/>
      <c r="M908" s="87"/>
      <c r="N908" s="87"/>
      <c r="O908" s="87"/>
      <c r="P908" s="87"/>
      <c r="Q908" s="87"/>
    </row>
    <row r="909">
      <c r="A909" s="86"/>
      <c r="B909" s="87"/>
      <c r="C909" s="87"/>
      <c r="D909" s="87"/>
      <c r="E909" s="87"/>
      <c r="F909" s="87"/>
      <c r="G909" s="88"/>
      <c r="H909" s="87"/>
      <c r="I909" s="87"/>
      <c r="J909" s="87"/>
      <c r="K909" s="87"/>
      <c r="L909" s="87"/>
      <c r="M909" s="87"/>
      <c r="N909" s="87"/>
      <c r="O909" s="87"/>
      <c r="P909" s="87"/>
      <c r="Q909" s="87"/>
    </row>
    <row r="910">
      <c r="A910" s="86"/>
      <c r="B910" s="87"/>
      <c r="C910" s="87"/>
      <c r="D910" s="87"/>
      <c r="E910" s="87"/>
      <c r="F910" s="87"/>
      <c r="G910" s="88"/>
      <c r="H910" s="87"/>
      <c r="I910" s="87"/>
      <c r="J910" s="87"/>
      <c r="K910" s="87"/>
      <c r="L910" s="87"/>
      <c r="M910" s="87"/>
      <c r="N910" s="87"/>
      <c r="O910" s="87"/>
      <c r="P910" s="87"/>
      <c r="Q910" s="87"/>
    </row>
    <row r="911">
      <c r="A911" s="86"/>
      <c r="B911" s="87"/>
      <c r="C911" s="87"/>
      <c r="D911" s="87"/>
      <c r="E911" s="87"/>
      <c r="F911" s="87"/>
      <c r="G911" s="88"/>
      <c r="H911" s="87"/>
      <c r="I911" s="87"/>
      <c r="J911" s="87"/>
      <c r="K911" s="87"/>
      <c r="L911" s="87"/>
      <c r="M911" s="87"/>
      <c r="N911" s="87"/>
      <c r="O911" s="87"/>
      <c r="P911" s="87"/>
      <c r="Q911" s="87"/>
    </row>
    <row r="912">
      <c r="A912" s="86"/>
      <c r="B912" s="87"/>
      <c r="C912" s="87"/>
      <c r="D912" s="87"/>
      <c r="E912" s="87"/>
      <c r="F912" s="87"/>
      <c r="G912" s="88"/>
      <c r="H912" s="87"/>
      <c r="I912" s="87"/>
      <c r="J912" s="87"/>
      <c r="K912" s="87"/>
      <c r="L912" s="87"/>
      <c r="M912" s="87"/>
      <c r="N912" s="87"/>
      <c r="O912" s="87"/>
      <c r="P912" s="87"/>
      <c r="Q912" s="87"/>
    </row>
    <row r="913">
      <c r="A913" s="86"/>
      <c r="B913" s="87"/>
      <c r="C913" s="87"/>
      <c r="D913" s="87"/>
      <c r="E913" s="87"/>
      <c r="F913" s="87"/>
      <c r="G913" s="88"/>
      <c r="H913" s="87"/>
      <c r="I913" s="87"/>
      <c r="J913" s="87"/>
      <c r="K913" s="87"/>
      <c r="L913" s="87"/>
      <c r="M913" s="87"/>
      <c r="N913" s="87"/>
      <c r="O913" s="87"/>
      <c r="P913" s="87"/>
      <c r="Q913" s="87"/>
    </row>
    <row r="914">
      <c r="A914" s="86"/>
      <c r="B914" s="87"/>
      <c r="C914" s="87"/>
      <c r="D914" s="87"/>
      <c r="E914" s="87"/>
      <c r="F914" s="87"/>
      <c r="G914" s="88"/>
      <c r="H914" s="87"/>
      <c r="I914" s="87"/>
      <c r="J914" s="87"/>
      <c r="K914" s="87"/>
      <c r="L914" s="87"/>
      <c r="M914" s="87"/>
      <c r="N914" s="87"/>
      <c r="O914" s="87"/>
      <c r="P914" s="87"/>
      <c r="Q914" s="87"/>
    </row>
    <row r="915">
      <c r="A915" s="86"/>
      <c r="B915" s="87"/>
      <c r="C915" s="87"/>
      <c r="D915" s="87"/>
      <c r="E915" s="87"/>
      <c r="F915" s="87"/>
      <c r="G915" s="88"/>
      <c r="H915" s="87"/>
      <c r="I915" s="87"/>
      <c r="J915" s="87"/>
      <c r="K915" s="87"/>
      <c r="L915" s="87"/>
      <c r="M915" s="87"/>
      <c r="N915" s="87"/>
      <c r="O915" s="87"/>
      <c r="P915" s="87"/>
      <c r="Q915" s="87"/>
    </row>
    <row r="916">
      <c r="A916" s="86"/>
      <c r="B916" s="87"/>
      <c r="C916" s="87"/>
      <c r="D916" s="87"/>
      <c r="E916" s="87"/>
      <c r="F916" s="87"/>
      <c r="G916" s="88"/>
      <c r="H916" s="87"/>
      <c r="I916" s="87"/>
      <c r="J916" s="87"/>
      <c r="K916" s="87"/>
      <c r="L916" s="87"/>
      <c r="M916" s="87"/>
      <c r="N916" s="87"/>
      <c r="O916" s="87"/>
      <c r="P916" s="87"/>
      <c r="Q916" s="87"/>
    </row>
    <row r="917">
      <c r="A917" s="86"/>
      <c r="B917" s="87"/>
      <c r="C917" s="87"/>
      <c r="D917" s="87"/>
      <c r="E917" s="87"/>
      <c r="F917" s="87"/>
      <c r="G917" s="88"/>
      <c r="H917" s="87"/>
      <c r="I917" s="87"/>
      <c r="J917" s="87"/>
      <c r="K917" s="87"/>
      <c r="L917" s="87"/>
      <c r="M917" s="87"/>
      <c r="N917" s="87"/>
      <c r="O917" s="87"/>
      <c r="P917" s="87"/>
      <c r="Q917" s="87"/>
    </row>
    <row r="918">
      <c r="A918" s="86"/>
      <c r="B918" s="87"/>
      <c r="C918" s="87"/>
      <c r="D918" s="87"/>
      <c r="E918" s="87"/>
      <c r="F918" s="87"/>
      <c r="G918" s="88"/>
      <c r="H918" s="87"/>
      <c r="I918" s="87"/>
      <c r="J918" s="87"/>
      <c r="K918" s="87"/>
      <c r="L918" s="87"/>
      <c r="M918" s="87"/>
      <c r="N918" s="87"/>
      <c r="O918" s="87"/>
      <c r="P918" s="87"/>
      <c r="Q918" s="87"/>
    </row>
    <row r="919">
      <c r="A919" s="86"/>
      <c r="B919" s="87"/>
      <c r="C919" s="87"/>
      <c r="D919" s="87"/>
      <c r="E919" s="87"/>
      <c r="F919" s="87"/>
      <c r="G919" s="88"/>
      <c r="H919" s="87"/>
      <c r="I919" s="87"/>
      <c r="J919" s="87"/>
      <c r="K919" s="87"/>
      <c r="L919" s="87"/>
      <c r="M919" s="87"/>
      <c r="N919" s="87"/>
      <c r="O919" s="87"/>
      <c r="P919" s="87"/>
      <c r="Q919" s="87"/>
    </row>
    <row r="920">
      <c r="A920" s="86"/>
      <c r="B920" s="87"/>
      <c r="C920" s="87"/>
      <c r="D920" s="87"/>
      <c r="E920" s="87"/>
      <c r="F920" s="87"/>
      <c r="G920" s="88"/>
      <c r="H920" s="87"/>
      <c r="I920" s="87"/>
      <c r="J920" s="87"/>
      <c r="K920" s="87"/>
      <c r="L920" s="87"/>
      <c r="M920" s="87"/>
      <c r="N920" s="87"/>
      <c r="O920" s="87"/>
      <c r="P920" s="87"/>
      <c r="Q920" s="87"/>
    </row>
    <row r="921">
      <c r="A921" s="86"/>
      <c r="B921" s="87"/>
      <c r="C921" s="87"/>
      <c r="D921" s="87"/>
      <c r="E921" s="87"/>
      <c r="F921" s="87"/>
      <c r="G921" s="88"/>
      <c r="H921" s="87"/>
      <c r="I921" s="87"/>
      <c r="J921" s="87"/>
      <c r="K921" s="87"/>
      <c r="L921" s="87"/>
      <c r="M921" s="87"/>
      <c r="N921" s="87"/>
      <c r="O921" s="87"/>
      <c r="P921" s="87"/>
      <c r="Q921" s="87"/>
    </row>
    <row r="922">
      <c r="A922" s="86"/>
      <c r="B922" s="87"/>
      <c r="C922" s="87"/>
      <c r="D922" s="87"/>
      <c r="E922" s="87"/>
      <c r="F922" s="87"/>
      <c r="G922" s="88"/>
      <c r="H922" s="87"/>
      <c r="I922" s="87"/>
      <c r="J922" s="87"/>
      <c r="K922" s="87"/>
      <c r="L922" s="87"/>
      <c r="M922" s="87"/>
      <c r="N922" s="87"/>
      <c r="O922" s="87"/>
      <c r="P922" s="87"/>
      <c r="Q922" s="87"/>
    </row>
    <row r="923">
      <c r="A923" s="86"/>
      <c r="B923" s="87"/>
      <c r="C923" s="87"/>
      <c r="D923" s="87"/>
      <c r="E923" s="87"/>
      <c r="F923" s="87"/>
      <c r="G923" s="88"/>
      <c r="H923" s="87"/>
      <c r="I923" s="87"/>
      <c r="J923" s="87"/>
      <c r="K923" s="87"/>
      <c r="L923" s="87"/>
      <c r="M923" s="87"/>
      <c r="N923" s="87"/>
      <c r="O923" s="87"/>
      <c r="P923" s="87"/>
      <c r="Q923" s="87"/>
    </row>
    <row r="924">
      <c r="A924" s="86"/>
      <c r="B924" s="87"/>
      <c r="C924" s="87"/>
      <c r="D924" s="87"/>
      <c r="E924" s="87"/>
      <c r="F924" s="87"/>
      <c r="G924" s="88"/>
      <c r="H924" s="87"/>
      <c r="I924" s="87"/>
      <c r="J924" s="87"/>
      <c r="K924" s="87"/>
      <c r="L924" s="87"/>
      <c r="M924" s="87"/>
      <c r="N924" s="87"/>
      <c r="O924" s="87"/>
      <c r="P924" s="87"/>
      <c r="Q924" s="87"/>
    </row>
    <row r="925">
      <c r="A925" s="86"/>
      <c r="B925" s="87"/>
      <c r="C925" s="87"/>
      <c r="D925" s="87"/>
      <c r="E925" s="87"/>
      <c r="F925" s="87"/>
      <c r="G925" s="88"/>
      <c r="H925" s="87"/>
      <c r="I925" s="87"/>
      <c r="J925" s="87"/>
      <c r="K925" s="87"/>
      <c r="L925" s="87"/>
      <c r="M925" s="87"/>
      <c r="N925" s="87"/>
      <c r="O925" s="87"/>
      <c r="P925" s="87"/>
      <c r="Q925" s="87"/>
    </row>
    <row r="926">
      <c r="A926" s="86"/>
      <c r="B926" s="87"/>
      <c r="C926" s="87"/>
      <c r="D926" s="87"/>
      <c r="E926" s="87"/>
      <c r="F926" s="87"/>
      <c r="G926" s="88"/>
      <c r="H926" s="87"/>
      <c r="I926" s="87"/>
      <c r="J926" s="87"/>
      <c r="K926" s="87"/>
      <c r="L926" s="87"/>
      <c r="M926" s="87"/>
      <c r="N926" s="87"/>
      <c r="O926" s="87"/>
      <c r="P926" s="87"/>
      <c r="Q926" s="87"/>
    </row>
    <row r="927">
      <c r="A927" s="86"/>
      <c r="B927" s="87"/>
      <c r="C927" s="87"/>
      <c r="D927" s="87"/>
      <c r="E927" s="87"/>
      <c r="F927" s="87"/>
      <c r="G927" s="88"/>
      <c r="H927" s="87"/>
      <c r="I927" s="87"/>
      <c r="J927" s="87"/>
      <c r="K927" s="87"/>
      <c r="L927" s="87"/>
      <c r="M927" s="87"/>
      <c r="N927" s="87"/>
      <c r="O927" s="87"/>
      <c r="P927" s="87"/>
      <c r="Q927" s="87"/>
    </row>
    <row r="928">
      <c r="A928" s="86"/>
      <c r="B928" s="87"/>
      <c r="C928" s="87"/>
      <c r="D928" s="87"/>
      <c r="E928" s="87"/>
      <c r="F928" s="87"/>
      <c r="G928" s="88"/>
      <c r="H928" s="87"/>
      <c r="I928" s="87"/>
      <c r="J928" s="87"/>
      <c r="K928" s="87"/>
      <c r="L928" s="87"/>
      <c r="M928" s="87"/>
      <c r="N928" s="87"/>
      <c r="O928" s="87"/>
      <c r="P928" s="87"/>
      <c r="Q928" s="87"/>
    </row>
    <row r="929">
      <c r="A929" s="86"/>
      <c r="B929" s="87"/>
      <c r="C929" s="87"/>
      <c r="D929" s="87"/>
      <c r="E929" s="87"/>
      <c r="F929" s="87"/>
      <c r="G929" s="88"/>
      <c r="H929" s="87"/>
      <c r="I929" s="87"/>
      <c r="J929" s="87"/>
      <c r="K929" s="87"/>
      <c r="L929" s="87"/>
      <c r="M929" s="87"/>
      <c r="N929" s="87"/>
      <c r="O929" s="87"/>
      <c r="P929" s="87"/>
      <c r="Q929" s="87"/>
    </row>
    <row r="930">
      <c r="A930" s="86"/>
      <c r="B930" s="87"/>
      <c r="C930" s="87"/>
      <c r="D930" s="87"/>
      <c r="E930" s="87"/>
      <c r="F930" s="87"/>
      <c r="G930" s="88"/>
      <c r="H930" s="87"/>
      <c r="I930" s="87"/>
      <c r="J930" s="87"/>
      <c r="K930" s="87"/>
      <c r="L930" s="87"/>
      <c r="M930" s="87"/>
      <c r="N930" s="87"/>
      <c r="O930" s="87"/>
      <c r="P930" s="87"/>
      <c r="Q930" s="87"/>
    </row>
    <row r="931">
      <c r="A931" s="86"/>
      <c r="B931" s="87"/>
      <c r="C931" s="87"/>
      <c r="D931" s="87"/>
      <c r="E931" s="87"/>
      <c r="F931" s="87"/>
      <c r="G931" s="88"/>
      <c r="H931" s="87"/>
      <c r="I931" s="87"/>
      <c r="J931" s="87"/>
      <c r="K931" s="87"/>
      <c r="L931" s="87"/>
      <c r="M931" s="87"/>
      <c r="N931" s="87"/>
      <c r="O931" s="87"/>
      <c r="P931" s="87"/>
      <c r="Q931" s="87"/>
    </row>
    <row r="932">
      <c r="A932" s="86"/>
      <c r="B932" s="87"/>
      <c r="C932" s="87"/>
      <c r="D932" s="87"/>
      <c r="E932" s="87"/>
      <c r="F932" s="87"/>
      <c r="G932" s="88"/>
      <c r="H932" s="87"/>
      <c r="I932" s="87"/>
      <c r="J932" s="87"/>
      <c r="K932" s="87"/>
      <c r="L932" s="87"/>
      <c r="M932" s="87"/>
      <c r="N932" s="87"/>
      <c r="O932" s="87"/>
      <c r="P932" s="87"/>
      <c r="Q932" s="87"/>
    </row>
    <row r="933">
      <c r="A933" s="86"/>
      <c r="B933" s="87"/>
      <c r="C933" s="87"/>
      <c r="D933" s="87"/>
      <c r="E933" s="87"/>
      <c r="F933" s="87"/>
      <c r="G933" s="88"/>
      <c r="H933" s="87"/>
      <c r="I933" s="87"/>
      <c r="J933" s="87"/>
      <c r="K933" s="87"/>
      <c r="L933" s="87"/>
      <c r="M933" s="87"/>
      <c r="N933" s="87"/>
      <c r="O933" s="87"/>
      <c r="P933" s="87"/>
      <c r="Q933" s="87"/>
    </row>
    <row r="934">
      <c r="A934" s="86"/>
      <c r="B934" s="87"/>
      <c r="C934" s="87"/>
      <c r="D934" s="87"/>
      <c r="E934" s="87"/>
      <c r="F934" s="87"/>
      <c r="G934" s="88"/>
      <c r="H934" s="87"/>
      <c r="I934" s="87"/>
      <c r="J934" s="87"/>
      <c r="K934" s="87"/>
      <c r="L934" s="87"/>
      <c r="M934" s="87"/>
      <c r="N934" s="87"/>
      <c r="O934" s="87"/>
      <c r="P934" s="87"/>
      <c r="Q934" s="87"/>
    </row>
    <row r="935">
      <c r="A935" s="86"/>
      <c r="B935" s="87"/>
      <c r="C935" s="87"/>
      <c r="D935" s="87"/>
      <c r="E935" s="87"/>
      <c r="F935" s="87"/>
      <c r="G935" s="88"/>
      <c r="H935" s="87"/>
      <c r="I935" s="87"/>
      <c r="J935" s="87"/>
      <c r="K935" s="87"/>
      <c r="L935" s="87"/>
      <c r="M935" s="87"/>
      <c r="N935" s="87"/>
      <c r="O935" s="87"/>
      <c r="P935" s="87"/>
      <c r="Q935" s="87"/>
    </row>
    <row r="936">
      <c r="A936" s="86"/>
      <c r="B936" s="87"/>
      <c r="C936" s="87"/>
      <c r="D936" s="87"/>
      <c r="E936" s="87"/>
      <c r="F936" s="87"/>
      <c r="G936" s="88"/>
      <c r="H936" s="87"/>
      <c r="I936" s="87"/>
      <c r="J936" s="87"/>
      <c r="K936" s="87"/>
      <c r="L936" s="87"/>
      <c r="M936" s="87"/>
      <c r="N936" s="87"/>
      <c r="O936" s="87"/>
      <c r="P936" s="87"/>
      <c r="Q936" s="87"/>
    </row>
    <row r="937">
      <c r="A937" s="86"/>
      <c r="B937" s="87"/>
      <c r="C937" s="87"/>
      <c r="D937" s="87"/>
      <c r="E937" s="87"/>
      <c r="F937" s="87"/>
      <c r="G937" s="88"/>
      <c r="H937" s="87"/>
      <c r="I937" s="87"/>
      <c r="J937" s="87"/>
      <c r="K937" s="87"/>
      <c r="L937" s="87"/>
      <c r="M937" s="87"/>
      <c r="N937" s="87"/>
      <c r="O937" s="87"/>
      <c r="P937" s="87"/>
      <c r="Q937" s="87"/>
    </row>
    <row r="938">
      <c r="A938" s="86"/>
      <c r="B938" s="87"/>
      <c r="C938" s="87"/>
      <c r="D938" s="87"/>
      <c r="E938" s="87"/>
      <c r="F938" s="87"/>
      <c r="G938" s="88"/>
      <c r="H938" s="87"/>
      <c r="I938" s="87"/>
      <c r="J938" s="87"/>
      <c r="K938" s="87"/>
      <c r="L938" s="87"/>
      <c r="M938" s="87"/>
      <c r="N938" s="87"/>
      <c r="O938" s="87"/>
      <c r="P938" s="87"/>
      <c r="Q938" s="87"/>
    </row>
    <row r="939">
      <c r="A939" s="86"/>
      <c r="B939" s="87"/>
      <c r="C939" s="87"/>
      <c r="D939" s="87"/>
      <c r="E939" s="87"/>
      <c r="F939" s="87"/>
      <c r="G939" s="88"/>
      <c r="H939" s="87"/>
      <c r="I939" s="87"/>
      <c r="J939" s="87"/>
      <c r="K939" s="87"/>
      <c r="L939" s="87"/>
      <c r="M939" s="87"/>
      <c r="N939" s="87"/>
      <c r="O939" s="87"/>
      <c r="P939" s="87"/>
      <c r="Q939" s="87"/>
    </row>
    <row r="940">
      <c r="A940" s="86"/>
      <c r="B940" s="87"/>
      <c r="C940" s="87"/>
      <c r="D940" s="87"/>
      <c r="E940" s="87"/>
      <c r="F940" s="87"/>
      <c r="G940" s="88"/>
      <c r="H940" s="87"/>
      <c r="I940" s="87"/>
      <c r="J940" s="87"/>
      <c r="K940" s="87"/>
      <c r="L940" s="87"/>
      <c r="M940" s="87"/>
      <c r="N940" s="87"/>
      <c r="O940" s="87"/>
      <c r="P940" s="87"/>
      <c r="Q940" s="87"/>
    </row>
    <row r="941">
      <c r="A941" s="86"/>
      <c r="B941" s="87"/>
      <c r="C941" s="87"/>
      <c r="D941" s="87"/>
      <c r="E941" s="87"/>
      <c r="F941" s="87"/>
      <c r="G941" s="88"/>
      <c r="H941" s="87"/>
      <c r="I941" s="87"/>
      <c r="J941" s="87"/>
      <c r="K941" s="87"/>
      <c r="L941" s="87"/>
      <c r="M941" s="87"/>
      <c r="N941" s="87"/>
      <c r="O941" s="87"/>
      <c r="P941" s="87"/>
      <c r="Q941" s="87"/>
    </row>
    <row r="942">
      <c r="A942" s="86"/>
      <c r="B942" s="87"/>
      <c r="C942" s="87"/>
      <c r="D942" s="87"/>
      <c r="E942" s="87"/>
      <c r="F942" s="87"/>
      <c r="G942" s="88"/>
      <c r="H942" s="87"/>
      <c r="I942" s="87"/>
      <c r="J942" s="87"/>
      <c r="K942" s="87"/>
      <c r="L942" s="87"/>
      <c r="M942" s="87"/>
      <c r="N942" s="87"/>
      <c r="O942" s="87"/>
      <c r="P942" s="87"/>
      <c r="Q942" s="87"/>
    </row>
    <row r="943">
      <c r="A943" s="86"/>
      <c r="B943" s="87"/>
      <c r="C943" s="87"/>
      <c r="D943" s="87"/>
      <c r="E943" s="87"/>
      <c r="F943" s="87"/>
      <c r="G943" s="88"/>
      <c r="H943" s="87"/>
      <c r="I943" s="87"/>
      <c r="J943" s="87"/>
      <c r="K943" s="87"/>
      <c r="L943" s="87"/>
      <c r="M943" s="87"/>
      <c r="N943" s="87"/>
      <c r="O943" s="87"/>
      <c r="P943" s="87"/>
      <c r="Q943" s="87"/>
    </row>
    <row r="944">
      <c r="A944" s="86"/>
      <c r="B944" s="87"/>
      <c r="C944" s="87"/>
      <c r="D944" s="87"/>
      <c r="E944" s="87"/>
      <c r="F944" s="87"/>
      <c r="G944" s="88"/>
      <c r="H944" s="87"/>
      <c r="I944" s="87"/>
      <c r="J944" s="87"/>
      <c r="K944" s="87"/>
      <c r="L944" s="87"/>
      <c r="M944" s="87"/>
      <c r="N944" s="87"/>
      <c r="O944" s="87"/>
      <c r="P944" s="87"/>
      <c r="Q944" s="87"/>
    </row>
    <row r="945">
      <c r="A945" s="86"/>
      <c r="B945" s="87"/>
      <c r="C945" s="87"/>
      <c r="D945" s="87"/>
      <c r="E945" s="87"/>
      <c r="F945" s="87"/>
      <c r="G945" s="88"/>
      <c r="H945" s="87"/>
      <c r="I945" s="87"/>
      <c r="J945" s="87"/>
      <c r="K945" s="87"/>
      <c r="L945" s="87"/>
      <c r="M945" s="87"/>
      <c r="N945" s="87"/>
      <c r="O945" s="87"/>
      <c r="P945" s="87"/>
      <c r="Q945" s="87"/>
    </row>
    <row r="946">
      <c r="A946" s="86"/>
      <c r="B946" s="87"/>
      <c r="C946" s="87"/>
      <c r="D946" s="87"/>
      <c r="E946" s="87"/>
      <c r="F946" s="87"/>
      <c r="G946" s="88"/>
      <c r="H946" s="87"/>
      <c r="I946" s="87"/>
      <c r="J946" s="87"/>
      <c r="K946" s="87"/>
      <c r="L946" s="87"/>
      <c r="M946" s="87"/>
      <c r="N946" s="87"/>
      <c r="O946" s="87"/>
      <c r="P946" s="87"/>
      <c r="Q946" s="87"/>
    </row>
    <row r="947">
      <c r="A947" s="86"/>
      <c r="B947" s="87"/>
      <c r="C947" s="87"/>
      <c r="D947" s="87"/>
      <c r="E947" s="87"/>
      <c r="F947" s="87"/>
      <c r="G947" s="88"/>
      <c r="H947" s="87"/>
      <c r="I947" s="87"/>
      <c r="J947" s="87"/>
      <c r="K947" s="87"/>
      <c r="L947" s="87"/>
      <c r="M947" s="87"/>
      <c r="N947" s="87"/>
      <c r="O947" s="87"/>
      <c r="P947" s="87"/>
      <c r="Q947" s="87"/>
    </row>
    <row r="948">
      <c r="A948" s="86"/>
      <c r="B948" s="87"/>
      <c r="C948" s="87"/>
      <c r="D948" s="87"/>
      <c r="E948" s="87"/>
      <c r="F948" s="87"/>
      <c r="G948" s="88"/>
      <c r="H948" s="87"/>
      <c r="I948" s="87"/>
      <c r="J948" s="87"/>
      <c r="K948" s="87"/>
      <c r="L948" s="87"/>
      <c r="M948" s="87"/>
      <c r="N948" s="87"/>
      <c r="O948" s="87"/>
      <c r="P948" s="87"/>
      <c r="Q948" s="87"/>
    </row>
    <row r="949">
      <c r="A949" s="86"/>
      <c r="B949" s="87"/>
      <c r="C949" s="87"/>
      <c r="D949" s="87"/>
      <c r="E949" s="87"/>
      <c r="F949" s="87"/>
      <c r="G949" s="88"/>
      <c r="H949" s="87"/>
      <c r="I949" s="87"/>
      <c r="J949" s="87"/>
      <c r="K949" s="87"/>
      <c r="L949" s="87"/>
      <c r="M949" s="87"/>
      <c r="N949" s="87"/>
      <c r="O949" s="87"/>
      <c r="P949" s="87"/>
      <c r="Q949" s="87"/>
    </row>
    <row r="950">
      <c r="A950" s="86"/>
      <c r="B950" s="87"/>
      <c r="C950" s="87"/>
      <c r="D950" s="87"/>
      <c r="E950" s="87"/>
      <c r="F950" s="87"/>
      <c r="G950" s="88"/>
      <c r="H950" s="87"/>
      <c r="I950" s="87"/>
      <c r="J950" s="87"/>
      <c r="K950" s="87"/>
      <c r="L950" s="87"/>
      <c r="M950" s="87"/>
      <c r="N950" s="87"/>
      <c r="O950" s="87"/>
      <c r="P950" s="87"/>
      <c r="Q950" s="87"/>
    </row>
    <row r="951">
      <c r="A951" s="86"/>
      <c r="B951" s="87"/>
      <c r="C951" s="87"/>
      <c r="D951" s="87"/>
      <c r="E951" s="87"/>
      <c r="F951" s="87"/>
      <c r="G951" s="88"/>
      <c r="H951" s="87"/>
      <c r="I951" s="87"/>
      <c r="J951" s="87"/>
      <c r="K951" s="87"/>
      <c r="L951" s="87"/>
      <c r="M951" s="87"/>
      <c r="N951" s="87"/>
      <c r="O951" s="87"/>
      <c r="P951" s="87"/>
      <c r="Q951" s="87"/>
    </row>
    <row r="952">
      <c r="A952" s="86"/>
      <c r="B952" s="87"/>
      <c r="C952" s="87"/>
      <c r="D952" s="87"/>
      <c r="E952" s="87"/>
      <c r="F952" s="87"/>
      <c r="G952" s="88"/>
      <c r="H952" s="87"/>
      <c r="I952" s="87"/>
      <c r="J952" s="87"/>
      <c r="K952" s="87"/>
      <c r="L952" s="87"/>
      <c r="M952" s="87"/>
      <c r="N952" s="87"/>
      <c r="O952" s="87"/>
      <c r="P952" s="87"/>
      <c r="Q952" s="87"/>
    </row>
    <row r="953">
      <c r="A953" s="86"/>
      <c r="B953" s="87"/>
      <c r="C953" s="87"/>
      <c r="D953" s="87"/>
      <c r="E953" s="87"/>
      <c r="F953" s="87"/>
      <c r="G953" s="88"/>
      <c r="H953" s="87"/>
      <c r="I953" s="87"/>
      <c r="J953" s="87"/>
      <c r="K953" s="87"/>
      <c r="L953" s="87"/>
      <c r="M953" s="87"/>
      <c r="N953" s="87"/>
      <c r="O953" s="87"/>
      <c r="P953" s="87"/>
      <c r="Q953" s="87"/>
    </row>
    <row r="954">
      <c r="A954" s="86"/>
      <c r="B954" s="87"/>
      <c r="C954" s="87"/>
      <c r="D954" s="87"/>
      <c r="E954" s="87"/>
      <c r="F954" s="87"/>
      <c r="G954" s="88"/>
      <c r="H954" s="87"/>
      <c r="I954" s="87"/>
      <c r="J954" s="87"/>
      <c r="K954" s="87"/>
      <c r="L954" s="87"/>
      <c r="M954" s="87"/>
      <c r="N954" s="87"/>
      <c r="O954" s="87"/>
      <c r="P954" s="87"/>
      <c r="Q954" s="87"/>
    </row>
    <row r="955">
      <c r="A955" s="86"/>
      <c r="B955" s="87"/>
      <c r="C955" s="87"/>
      <c r="D955" s="87"/>
      <c r="E955" s="87"/>
      <c r="F955" s="87"/>
      <c r="G955" s="88"/>
      <c r="H955" s="87"/>
      <c r="I955" s="87"/>
      <c r="J955" s="87"/>
      <c r="K955" s="87"/>
      <c r="L955" s="87"/>
      <c r="M955" s="87"/>
      <c r="N955" s="87"/>
      <c r="O955" s="87"/>
      <c r="P955" s="87"/>
      <c r="Q955" s="87"/>
    </row>
    <row r="956">
      <c r="A956" s="86"/>
      <c r="B956" s="87"/>
      <c r="C956" s="87"/>
      <c r="D956" s="87"/>
      <c r="E956" s="87"/>
      <c r="F956" s="87"/>
      <c r="G956" s="88"/>
      <c r="H956" s="87"/>
      <c r="I956" s="87"/>
      <c r="J956" s="87"/>
      <c r="K956" s="87"/>
      <c r="L956" s="87"/>
      <c r="M956" s="87"/>
      <c r="N956" s="87"/>
      <c r="O956" s="87"/>
      <c r="P956" s="87"/>
      <c r="Q956" s="87"/>
    </row>
    <row r="957">
      <c r="A957" s="86"/>
      <c r="B957" s="87"/>
      <c r="C957" s="87"/>
      <c r="D957" s="87"/>
      <c r="E957" s="87"/>
      <c r="F957" s="87"/>
      <c r="G957" s="88"/>
      <c r="H957" s="87"/>
      <c r="I957" s="87"/>
      <c r="J957" s="87"/>
      <c r="K957" s="87"/>
      <c r="L957" s="87"/>
      <c r="M957" s="87"/>
      <c r="N957" s="87"/>
      <c r="O957" s="87"/>
      <c r="P957" s="87"/>
      <c r="Q957" s="87"/>
    </row>
    <row r="958">
      <c r="A958" s="86"/>
      <c r="B958" s="87"/>
      <c r="C958" s="87"/>
      <c r="D958" s="87"/>
      <c r="E958" s="87"/>
      <c r="F958" s="87"/>
      <c r="G958" s="88"/>
      <c r="H958" s="87"/>
      <c r="I958" s="87"/>
      <c r="J958" s="87"/>
      <c r="K958" s="87"/>
      <c r="L958" s="87"/>
      <c r="M958" s="87"/>
      <c r="N958" s="87"/>
      <c r="O958" s="87"/>
      <c r="P958" s="87"/>
      <c r="Q958" s="87"/>
    </row>
    <row r="959">
      <c r="A959" s="86"/>
      <c r="B959" s="87"/>
      <c r="C959" s="87"/>
      <c r="D959" s="87"/>
      <c r="E959" s="87"/>
      <c r="F959" s="87"/>
      <c r="G959" s="88"/>
      <c r="H959" s="87"/>
      <c r="I959" s="87"/>
      <c r="J959" s="87"/>
      <c r="K959" s="87"/>
      <c r="L959" s="87"/>
      <c r="M959" s="87"/>
      <c r="N959" s="87"/>
      <c r="O959" s="87"/>
      <c r="P959" s="87"/>
      <c r="Q959" s="87"/>
    </row>
    <row r="960">
      <c r="A960" s="86"/>
      <c r="B960" s="87"/>
      <c r="C960" s="87"/>
      <c r="D960" s="87"/>
      <c r="E960" s="87"/>
      <c r="F960" s="87"/>
      <c r="G960" s="88"/>
      <c r="H960" s="87"/>
      <c r="I960" s="87"/>
      <c r="J960" s="87"/>
      <c r="K960" s="87"/>
      <c r="L960" s="87"/>
      <c r="M960" s="87"/>
      <c r="N960" s="87"/>
      <c r="O960" s="87"/>
      <c r="P960" s="87"/>
      <c r="Q960" s="87"/>
    </row>
    <row r="961">
      <c r="A961" s="86"/>
      <c r="B961" s="87"/>
      <c r="C961" s="87"/>
      <c r="D961" s="87"/>
      <c r="E961" s="87"/>
      <c r="F961" s="87"/>
      <c r="G961" s="88"/>
      <c r="H961" s="87"/>
      <c r="I961" s="87"/>
      <c r="J961" s="87"/>
      <c r="K961" s="87"/>
      <c r="L961" s="87"/>
      <c r="M961" s="87"/>
      <c r="N961" s="87"/>
      <c r="O961" s="87"/>
      <c r="P961" s="87"/>
      <c r="Q961" s="87"/>
    </row>
    <row r="962">
      <c r="A962" s="86"/>
      <c r="B962" s="87"/>
      <c r="C962" s="87"/>
      <c r="D962" s="87"/>
      <c r="E962" s="87"/>
      <c r="F962" s="87"/>
      <c r="G962" s="88"/>
      <c r="H962" s="87"/>
      <c r="I962" s="87"/>
      <c r="J962" s="87"/>
      <c r="K962" s="87"/>
      <c r="L962" s="87"/>
      <c r="M962" s="87"/>
      <c r="N962" s="87"/>
      <c r="O962" s="87"/>
      <c r="P962" s="87"/>
      <c r="Q962" s="87"/>
    </row>
    <row r="963">
      <c r="A963" s="86"/>
      <c r="B963" s="87"/>
      <c r="C963" s="87"/>
      <c r="D963" s="87"/>
      <c r="E963" s="87"/>
      <c r="F963" s="87"/>
      <c r="G963" s="88"/>
      <c r="H963" s="87"/>
      <c r="I963" s="87"/>
      <c r="J963" s="87"/>
      <c r="K963" s="87"/>
      <c r="L963" s="87"/>
      <c r="M963" s="87"/>
      <c r="N963" s="87"/>
      <c r="O963" s="87"/>
      <c r="P963" s="87"/>
      <c r="Q963" s="87"/>
    </row>
    <row r="964">
      <c r="A964" s="86"/>
      <c r="B964" s="87"/>
      <c r="C964" s="87"/>
      <c r="D964" s="87"/>
      <c r="E964" s="87"/>
      <c r="F964" s="87"/>
      <c r="G964" s="88"/>
      <c r="H964" s="87"/>
      <c r="I964" s="87"/>
      <c r="J964" s="87"/>
      <c r="K964" s="87"/>
      <c r="L964" s="87"/>
      <c r="M964" s="87"/>
      <c r="N964" s="87"/>
      <c r="O964" s="87"/>
      <c r="P964" s="87"/>
      <c r="Q964" s="87"/>
    </row>
    <row r="965">
      <c r="A965" s="86"/>
      <c r="B965" s="87"/>
      <c r="C965" s="87"/>
      <c r="D965" s="87"/>
      <c r="E965" s="87"/>
      <c r="F965" s="87"/>
      <c r="G965" s="88"/>
      <c r="H965" s="87"/>
      <c r="I965" s="87"/>
      <c r="J965" s="87"/>
      <c r="K965" s="87"/>
      <c r="L965" s="87"/>
      <c r="M965" s="87"/>
      <c r="N965" s="87"/>
      <c r="O965" s="87"/>
      <c r="P965" s="87"/>
      <c r="Q965" s="87"/>
    </row>
    <row r="966">
      <c r="A966" s="86"/>
      <c r="B966" s="87"/>
      <c r="C966" s="87"/>
      <c r="D966" s="87"/>
      <c r="E966" s="87"/>
      <c r="F966" s="87"/>
      <c r="G966" s="88"/>
      <c r="H966" s="87"/>
      <c r="I966" s="87"/>
      <c r="J966" s="87"/>
      <c r="K966" s="87"/>
      <c r="L966" s="87"/>
      <c r="M966" s="87"/>
      <c r="N966" s="87"/>
      <c r="O966" s="87"/>
      <c r="P966" s="87"/>
      <c r="Q966" s="87"/>
    </row>
    <row r="967">
      <c r="A967" s="86"/>
      <c r="B967" s="87"/>
      <c r="C967" s="87"/>
      <c r="D967" s="87"/>
      <c r="E967" s="87"/>
      <c r="F967" s="87"/>
      <c r="G967" s="88"/>
      <c r="H967" s="87"/>
      <c r="I967" s="87"/>
      <c r="J967" s="87"/>
      <c r="K967" s="87"/>
      <c r="L967" s="87"/>
      <c r="M967" s="87"/>
      <c r="N967" s="87"/>
      <c r="O967" s="87"/>
      <c r="P967" s="87"/>
      <c r="Q967" s="87"/>
    </row>
    <row r="968">
      <c r="A968" s="86"/>
      <c r="B968" s="87"/>
      <c r="C968" s="87"/>
      <c r="D968" s="87"/>
      <c r="E968" s="87"/>
      <c r="F968" s="87"/>
      <c r="G968" s="88"/>
      <c r="H968" s="87"/>
      <c r="I968" s="87"/>
      <c r="J968" s="87"/>
      <c r="K968" s="87"/>
      <c r="L968" s="87"/>
      <c r="M968" s="87"/>
      <c r="N968" s="87"/>
      <c r="O968" s="87"/>
      <c r="P968" s="87"/>
      <c r="Q968" s="87"/>
    </row>
    <row r="969">
      <c r="A969" s="86"/>
      <c r="B969" s="87"/>
      <c r="C969" s="87"/>
      <c r="D969" s="87"/>
      <c r="E969" s="87"/>
      <c r="F969" s="87"/>
      <c r="G969" s="88"/>
      <c r="H969" s="87"/>
      <c r="I969" s="87"/>
      <c r="J969" s="87"/>
      <c r="K969" s="87"/>
      <c r="L969" s="87"/>
      <c r="M969" s="87"/>
      <c r="N969" s="87"/>
      <c r="O969" s="87"/>
      <c r="P969" s="87"/>
      <c r="Q969" s="87"/>
    </row>
    <row r="970">
      <c r="A970" s="86"/>
      <c r="B970" s="87"/>
      <c r="C970" s="87"/>
      <c r="D970" s="87"/>
      <c r="E970" s="87"/>
      <c r="F970" s="87"/>
      <c r="G970" s="88"/>
      <c r="H970" s="87"/>
      <c r="I970" s="87"/>
      <c r="J970" s="87"/>
      <c r="K970" s="87"/>
      <c r="L970" s="87"/>
      <c r="M970" s="87"/>
      <c r="N970" s="87"/>
      <c r="O970" s="87"/>
      <c r="P970" s="87"/>
      <c r="Q970" s="87"/>
    </row>
    <row r="971">
      <c r="A971" s="86"/>
      <c r="B971" s="87"/>
      <c r="C971" s="87"/>
      <c r="D971" s="87"/>
      <c r="E971" s="87"/>
      <c r="F971" s="87"/>
      <c r="G971" s="88"/>
      <c r="H971" s="87"/>
      <c r="I971" s="87"/>
      <c r="J971" s="87"/>
      <c r="K971" s="87"/>
      <c r="L971" s="87"/>
      <c r="M971" s="87"/>
      <c r="N971" s="87"/>
      <c r="O971" s="87"/>
      <c r="P971" s="87"/>
      <c r="Q971" s="87"/>
    </row>
    <row r="972">
      <c r="A972" s="86"/>
      <c r="B972" s="87"/>
      <c r="C972" s="87"/>
      <c r="D972" s="87"/>
      <c r="E972" s="87"/>
      <c r="F972" s="87"/>
      <c r="G972" s="88"/>
      <c r="H972" s="87"/>
      <c r="I972" s="87"/>
      <c r="J972" s="87"/>
      <c r="K972" s="87"/>
      <c r="L972" s="87"/>
      <c r="M972" s="87"/>
      <c r="N972" s="87"/>
      <c r="O972" s="87"/>
      <c r="P972" s="87"/>
      <c r="Q972" s="87"/>
    </row>
    <row r="973">
      <c r="A973" s="86"/>
      <c r="B973" s="87"/>
      <c r="C973" s="87"/>
      <c r="D973" s="87"/>
      <c r="E973" s="87"/>
      <c r="F973" s="87"/>
      <c r="G973" s="88"/>
      <c r="H973" s="87"/>
      <c r="I973" s="87"/>
      <c r="J973" s="87"/>
      <c r="K973" s="87"/>
      <c r="L973" s="87"/>
      <c r="M973" s="87"/>
      <c r="N973" s="87"/>
      <c r="O973" s="87"/>
      <c r="P973" s="87"/>
      <c r="Q973" s="87"/>
    </row>
    <row r="974">
      <c r="A974" s="86"/>
      <c r="B974" s="87"/>
      <c r="C974" s="87"/>
      <c r="D974" s="87"/>
      <c r="E974" s="87"/>
      <c r="F974" s="87"/>
      <c r="G974" s="88"/>
      <c r="H974" s="87"/>
      <c r="I974" s="87"/>
      <c r="J974" s="87"/>
      <c r="K974" s="87"/>
      <c r="L974" s="87"/>
      <c r="M974" s="87"/>
      <c r="N974" s="87"/>
      <c r="O974" s="87"/>
      <c r="P974" s="87"/>
      <c r="Q974" s="87"/>
    </row>
    <row r="975">
      <c r="A975" s="86"/>
      <c r="B975" s="87"/>
      <c r="C975" s="87"/>
      <c r="D975" s="87"/>
      <c r="E975" s="87"/>
      <c r="F975" s="87"/>
      <c r="G975" s="88"/>
      <c r="H975" s="87"/>
      <c r="I975" s="87"/>
      <c r="J975" s="87"/>
      <c r="K975" s="87"/>
      <c r="L975" s="87"/>
      <c r="M975" s="87"/>
      <c r="N975" s="87"/>
      <c r="O975" s="87"/>
      <c r="P975" s="87"/>
      <c r="Q975" s="87"/>
    </row>
    <row r="976">
      <c r="A976" s="86"/>
      <c r="B976" s="87"/>
      <c r="C976" s="87"/>
      <c r="D976" s="87"/>
      <c r="E976" s="87"/>
      <c r="F976" s="87"/>
      <c r="G976" s="88"/>
      <c r="H976" s="87"/>
      <c r="I976" s="87"/>
      <c r="J976" s="87"/>
      <c r="K976" s="87"/>
      <c r="L976" s="87"/>
      <c r="M976" s="87"/>
      <c r="N976" s="87"/>
      <c r="O976" s="87"/>
      <c r="P976" s="87"/>
      <c r="Q976" s="87"/>
    </row>
    <row r="977">
      <c r="A977" s="86"/>
      <c r="B977" s="87"/>
      <c r="C977" s="87"/>
      <c r="D977" s="87"/>
      <c r="E977" s="87"/>
      <c r="F977" s="87"/>
      <c r="G977" s="88"/>
      <c r="H977" s="87"/>
      <c r="I977" s="87"/>
      <c r="J977" s="87"/>
      <c r="K977" s="87"/>
      <c r="L977" s="87"/>
      <c r="M977" s="87"/>
      <c r="N977" s="87"/>
      <c r="O977" s="87"/>
      <c r="P977" s="87"/>
      <c r="Q977" s="87"/>
    </row>
    <row r="978">
      <c r="A978" s="86"/>
      <c r="B978" s="87"/>
      <c r="C978" s="87"/>
      <c r="D978" s="87"/>
      <c r="E978" s="87"/>
      <c r="F978" s="87"/>
      <c r="G978" s="88"/>
      <c r="H978" s="87"/>
      <c r="I978" s="87"/>
      <c r="J978" s="87"/>
      <c r="K978" s="87"/>
      <c r="L978" s="87"/>
      <c r="M978" s="87"/>
      <c r="N978" s="87"/>
      <c r="O978" s="87"/>
      <c r="P978" s="87"/>
      <c r="Q978" s="87"/>
    </row>
    <row r="979">
      <c r="A979" s="86"/>
      <c r="B979" s="87"/>
      <c r="C979" s="87"/>
      <c r="D979" s="87"/>
      <c r="E979" s="87"/>
      <c r="F979" s="87"/>
      <c r="G979" s="88"/>
      <c r="H979" s="87"/>
      <c r="I979" s="87"/>
      <c r="J979" s="87"/>
      <c r="K979" s="87"/>
      <c r="L979" s="87"/>
      <c r="M979" s="87"/>
      <c r="N979" s="87"/>
      <c r="O979" s="87"/>
      <c r="P979" s="87"/>
      <c r="Q979" s="87"/>
    </row>
    <row r="980">
      <c r="A980" s="86"/>
      <c r="B980" s="87"/>
      <c r="C980" s="87"/>
      <c r="D980" s="87"/>
      <c r="E980" s="87"/>
      <c r="F980" s="87"/>
      <c r="G980" s="88"/>
      <c r="H980" s="87"/>
      <c r="I980" s="87"/>
      <c r="J980" s="87"/>
      <c r="K980" s="87"/>
      <c r="L980" s="87"/>
      <c r="M980" s="87"/>
      <c r="N980" s="87"/>
      <c r="O980" s="87"/>
      <c r="P980" s="87"/>
      <c r="Q980" s="87"/>
    </row>
    <row r="981">
      <c r="A981" s="86"/>
      <c r="B981" s="87"/>
      <c r="C981" s="87"/>
      <c r="D981" s="87"/>
      <c r="E981" s="87"/>
      <c r="F981" s="87"/>
      <c r="G981" s="88"/>
      <c r="H981" s="87"/>
      <c r="I981" s="87"/>
      <c r="J981" s="87"/>
      <c r="K981" s="87"/>
      <c r="L981" s="87"/>
      <c r="M981" s="87"/>
      <c r="N981" s="87"/>
      <c r="O981" s="87"/>
      <c r="P981" s="87"/>
      <c r="Q981" s="87"/>
    </row>
    <row r="982">
      <c r="A982" s="86"/>
      <c r="B982" s="87"/>
      <c r="C982" s="87"/>
      <c r="D982" s="87"/>
      <c r="E982" s="87"/>
      <c r="F982" s="87"/>
      <c r="G982" s="88"/>
      <c r="H982" s="87"/>
      <c r="I982" s="87"/>
      <c r="J982" s="87"/>
      <c r="K982" s="87"/>
      <c r="L982" s="87"/>
      <c r="M982" s="87"/>
      <c r="N982" s="87"/>
      <c r="O982" s="87"/>
      <c r="P982" s="87"/>
      <c r="Q982" s="87"/>
    </row>
    <row r="983">
      <c r="A983" s="86"/>
      <c r="B983" s="87"/>
      <c r="C983" s="87"/>
      <c r="D983" s="87"/>
      <c r="E983" s="87"/>
      <c r="F983" s="87"/>
      <c r="G983" s="88"/>
      <c r="H983" s="87"/>
      <c r="I983" s="87"/>
      <c r="J983" s="87"/>
      <c r="K983" s="87"/>
      <c r="L983" s="87"/>
      <c r="M983" s="87"/>
      <c r="N983" s="87"/>
      <c r="O983" s="87"/>
      <c r="P983" s="87"/>
      <c r="Q983" s="87"/>
    </row>
    <row r="984">
      <c r="A984" s="86"/>
      <c r="B984" s="87"/>
      <c r="C984" s="87"/>
      <c r="D984" s="87"/>
      <c r="E984" s="87"/>
      <c r="F984" s="87"/>
      <c r="G984" s="88"/>
      <c r="H984" s="87"/>
      <c r="I984" s="87"/>
      <c r="J984" s="87"/>
      <c r="K984" s="87"/>
      <c r="L984" s="87"/>
      <c r="M984" s="87"/>
      <c r="N984" s="87"/>
      <c r="O984" s="87"/>
      <c r="P984" s="87"/>
      <c r="Q984" s="87"/>
    </row>
    <row r="985">
      <c r="A985" s="86"/>
      <c r="B985" s="87"/>
      <c r="C985" s="87"/>
      <c r="D985" s="87"/>
      <c r="E985" s="87"/>
      <c r="F985" s="87"/>
      <c r="G985" s="88"/>
      <c r="H985" s="87"/>
      <c r="I985" s="87"/>
      <c r="J985" s="87"/>
      <c r="K985" s="87"/>
      <c r="L985" s="87"/>
      <c r="M985" s="87"/>
      <c r="N985" s="87"/>
      <c r="O985" s="87"/>
      <c r="P985" s="87"/>
      <c r="Q985" s="87"/>
    </row>
    <row r="986">
      <c r="A986" s="86"/>
      <c r="B986" s="87"/>
      <c r="C986" s="87"/>
      <c r="D986" s="87"/>
      <c r="E986" s="87"/>
      <c r="F986" s="87"/>
      <c r="G986" s="88"/>
      <c r="H986" s="87"/>
      <c r="I986" s="87"/>
      <c r="J986" s="87"/>
      <c r="K986" s="87"/>
      <c r="L986" s="87"/>
      <c r="M986" s="87"/>
      <c r="N986" s="87"/>
      <c r="O986" s="87"/>
      <c r="P986" s="87"/>
      <c r="Q986" s="87"/>
    </row>
    <row r="987">
      <c r="A987" s="86"/>
      <c r="B987" s="87"/>
      <c r="C987" s="87"/>
      <c r="D987" s="87"/>
      <c r="E987" s="87"/>
      <c r="F987" s="87"/>
      <c r="G987" s="88"/>
      <c r="H987" s="87"/>
      <c r="I987" s="87"/>
      <c r="J987" s="87"/>
      <c r="K987" s="87"/>
      <c r="L987" s="87"/>
      <c r="M987" s="87"/>
      <c r="N987" s="87"/>
      <c r="O987" s="87"/>
      <c r="P987" s="87"/>
      <c r="Q987" s="87"/>
    </row>
    <row r="988">
      <c r="A988" s="86"/>
      <c r="B988" s="87"/>
      <c r="C988" s="87"/>
      <c r="D988" s="87"/>
      <c r="E988" s="87"/>
      <c r="F988" s="87"/>
      <c r="G988" s="88"/>
      <c r="H988" s="87"/>
      <c r="I988" s="87"/>
      <c r="J988" s="87"/>
      <c r="K988" s="87"/>
      <c r="L988" s="87"/>
      <c r="M988" s="87"/>
      <c r="N988" s="87"/>
      <c r="O988" s="87"/>
      <c r="P988" s="87"/>
      <c r="Q988" s="87"/>
    </row>
    <row r="989">
      <c r="A989" s="86"/>
      <c r="B989" s="87"/>
      <c r="C989" s="87"/>
      <c r="D989" s="87"/>
      <c r="E989" s="87"/>
      <c r="F989" s="87"/>
      <c r="G989" s="88"/>
      <c r="H989" s="87"/>
      <c r="I989" s="87"/>
      <c r="J989" s="87"/>
      <c r="K989" s="87"/>
      <c r="L989" s="87"/>
      <c r="M989" s="87"/>
      <c r="N989" s="87"/>
      <c r="O989" s="87"/>
      <c r="P989" s="87"/>
      <c r="Q989" s="87"/>
    </row>
    <row r="990">
      <c r="A990" s="86"/>
      <c r="B990" s="87"/>
      <c r="C990" s="87"/>
      <c r="D990" s="87"/>
      <c r="E990" s="87"/>
      <c r="F990" s="87"/>
      <c r="G990" s="88"/>
      <c r="H990" s="87"/>
      <c r="I990" s="87"/>
      <c r="J990" s="87"/>
      <c r="K990" s="87"/>
      <c r="L990" s="87"/>
      <c r="M990" s="87"/>
      <c r="N990" s="87"/>
      <c r="O990" s="87"/>
      <c r="P990" s="87"/>
      <c r="Q990" s="87"/>
    </row>
    <row r="991">
      <c r="A991" s="86"/>
      <c r="B991" s="87"/>
      <c r="C991" s="87"/>
      <c r="D991" s="87"/>
      <c r="E991" s="87"/>
      <c r="F991" s="87"/>
      <c r="G991" s="88"/>
      <c r="H991" s="87"/>
      <c r="I991" s="87"/>
      <c r="J991" s="87"/>
      <c r="K991" s="87"/>
      <c r="L991" s="87"/>
      <c r="M991" s="87"/>
      <c r="N991" s="87"/>
      <c r="O991" s="87"/>
      <c r="P991" s="87"/>
      <c r="Q991" s="87"/>
    </row>
    <row r="992">
      <c r="A992" s="86"/>
      <c r="B992" s="87"/>
      <c r="C992" s="87"/>
      <c r="D992" s="87"/>
      <c r="E992" s="87"/>
      <c r="F992" s="87"/>
      <c r="G992" s="88"/>
      <c r="H992" s="87"/>
      <c r="I992" s="87"/>
      <c r="J992" s="87"/>
      <c r="K992" s="87"/>
      <c r="L992" s="87"/>
      <c r="M992" s="87"/>
      <c r="N992" s="87"/>
      <c r="O992" s="87"/>
      <c r="P992" s="87"/>
      <c r="Q992" s="87"/>
    </row>
    <row r="993">
      <c r="A993" s="86"/>
      <c r="B993" s="87"/>
      <c r="C993" s="87"/>
      <c r="D993" s="87"/>
      <c r="E993" s="87"/>
      <c r="F993" s="87"/>
      <c r="G993" s="88"/>
      <c r="H993" s="87"/>
      <c r="I993" s="87"/>
      <c r="J993" s="87"/>
      <c r="K993" s="87"/>
      <c r="L993" s="87"/>
      <c r="M993" s="87"/>
      <c r="N993" s="87"/>
      <c r="O993" s="87"/>
      <c r="P993" s="87"/>
      <c r="Q993" s="87"/>
    </row>
    <row r="994">
      <c r="A994" s="86"/>
      <c r="B994" s="87"/>
      <c r="C994" s="87"/>
      <c r="D994" s="87"/>
      <c r="E994" s="87"/>
      <c r="F994" s="87"/>
      <c r="G994" s="88"/>
      <c r="H994" s="87"/>
      <c r="I994" s="87"/>
      <c r="J994" s="87"/>
      <c r="K994" s="87"/>
      <c r="L994" s="87"/>
      <c r="M994" s="87"/>
      <c r="N994" s="87"/>
      <c r="O994" s="87"/>
      <c r="P994" s="87"/>
      <c r="Q994" s="87"/>
    </row>
    <row r="995">
      <c r="A995" s="86"/>
      <c r="B995" s="87"/>
      <c r="C995" s="87"/>
      <c r="D995" s="87"/>
      <c r="E995" s="87"/>
      <c r="F995" s="87"/>
      <c r="G995" s="88"/>
      <c r="H995" s="87"/>
      <c r="I995" s="87"/>
      <c r="J995" s="87"/>
      <c r="K995" s="87"/>
      <c r="L995" s="87"/>
      <c r="M995" s="87"/>
      <c r="N995" s="87"/>
      <c r="O995" s="87"/>
      <c r="P995" s="87"/>
      <c r="Q995" s="87"/>
    </row>
    <row r="996">
      <c r="A996" s="86"/>
      <c r="B996" s="87"/>
      <c r="C996" s="87"/>
      <c r="D996" s="87"/>
      <c r="E996" s="87"/>
      <c r="F996" s="87"/>
      <c r="G996" s="88"/>
      <c r="H996" s="87"/>
      <c r="I996" s="87"/>
      <c r="J996" s="87"/>
      <c r="K996" s="87"/>
      <c r="L996" s="87"/>
      <c r="M996" s="87"/>
      <c r="N996" s="87"/>
      <c r="O996" s="87"/>
      <c r="P996" s="87"/>
      <c r="Q996" s="87"/>
    </row>
    <row r="997">
      <c r="A997" s="86"/>
      <c r="B997" s="87"/>
      <c r="C997" s="87"/>
      <c r="D997" s="87"/>
      <c r="E997" s="87"/>
      <c r="F997" s="87"/>
      <c r="G997" s="88"/>
      <c r="H997" s="87"/>
      <c r="I997" s="87"/>
      <c r="J997" s="87"/>
      <c r="K997" s="87"/>
      <c r="L997" s="87"/>
      <c r="M997" s="87"/>
      <c r="N997" s="87"/>
      <c r="O997" s="87"/>
      <c r="P997" s="87"/>
      <c r="Q997" s="87"/>
    </row>
    <row r="998">
      <c r="A998" s="86"/>
      <c r="B998" s="87"/>
      <c r="C998" s="87"/>
      <c r="D998" s="87"/>
      <c r="E998" s="87"/>
      <c r="F998" s="87"/>
      <c r="G998" s="88"/>
      <c r="H998" s="87"/>
      <c r="I998" s="87"/>
      <c r="J998" s="87"/>
      <c r="K998" s="87"/>
      <c r="L998" s="87"/>
      <c r="M998" s="87"/>
      <c r="N998" s="87"/>
      <c r="O998" s="87"/>
      <c r="P998" s="87"/>
      <c r="Q998" s="87"/>
    </row>
    <row r="999">
      <c r="A999" s="86"/>
      <c r="B999" s="87"/>
      <c r="C999" s="87"/>
      <c r="D999" s="87"/>
      <c r="E999" s="87"/>
      <c r="F999" s="87"/>
      <c r="G999" s="88"/>
      <c r="H999" s="87"/>
      <c r="I999" s="87"/>
      <c r="J999" s="87"/>
      <c r="K999" s="87"/>
      <c r="L999" s="87"/>
      <c r="M999" s="87"/>
      <c r="N999" s="87"/>
      <c r="O999" s="87"/>
      <c r="P999" s="87"/>
      <c r="Q999" s="87"/>
    </row>
    <row r="1000">
      <c r="A1000" s="86"/>
      <c r="B1000" s="87"/>
      <c r="C1000" s="87"/>
      <c r="D1000" s="87"/>
      <c r="E1000" s="87"/>
      <c r="F1000" s="87"/>
      <c r="G1000" s="88"/>
      <c r="H1000" s="87"/>
      <c r="I1000" s="87"/>
      <c r="J1000" s="87"/>
      <c r="K1000" s="87"/>
      <c r="L1000" s="87"/>
      <c r="M1000" s="87"/>
      <c r="N1000" s="87"/>
      <c r="O1000" s="87"/>
      <c r="P1000" s="87"/>
      <c r="Q1000" s="87"/>
    </row>
    <row r="1001">
      <c r="A1001" s="86"/>
      <c r="B1001" s="87"/>
      <c r="C1001" s="87"/>
      <c r="D1001" s="87"/>
      <c r="E1001" s="87"/>
      <c r="F1001" s="87"/>
      <c r="G1001" s="88"/>
      <c r="H1001" s="87"/>
      <c r="I1001" s="87"/>
      <c r="J1001" s="87"/>
      <c r="K1001" s="87"/>
      <c r="L1001" s="87"/>
      <c r="M1001" s="87"/>
      <c r="N1001" s="87"/>
      <c r="O1001" s="87"/>
      <c r="P1001" s="87"/>
      <c r="Q1001" s="87"/>
    </row>
    <row r="1002">
      <c r="A1002" s="86"/>
      <c r="B1002" s="87"/>
      <c r="C1002" s="87"/>
      <c r="D1002" s="87"/>
      <c r="E1002" s="87"/>
      <c r="F1002" s="87"/>
      <c r="G1002" s="88"/>
      <c r="H1002" s="87"/>
      <c r="I1002" s="87"/>
      <c r="J1002" s="87"/>
      <c r="K1002" s="87"/>
      <c r="L1002" s="87"/>
      <c r="M1002" s="87"/>
      <c r="N1002" s="87"/>
      <c r="O1002" s="87"/>
      <c r="P1002" s="87"/>
      <c r="Q1002" s="87"/>
    </row>
    <row r="1003">
      <c r="A1003" s="86"/>
      <c r="B1003" s="87"/>
      <c r="C1003" s="87"/>
      <c r="D1003" s="87"/>
      <c r="E1003" s="87"/>
      <c r="F1003" s="87"/>
      <c r="G1003" s="88"/>
      <c r="H1003" s="87"/>
      <c r="I1003" s="87"/>
      <c r="J1003" s="87"/>
      <c r="K1003" s="87"/>
      <c r="L1003" s="87"/>
      <c r="M1003" s="87"/>
      <c r="N1003" s="87"/>
      <c r="O1003" s="87"/>
      <c r="P1003" s="87"/>
      <c r="Q1003" s="87"/>
    </row>
    <row r="1004">
      <c r="A1004" s="86"/>
      <c r="B1004" s="87"/>
      <c r="C1004" s="87"/>
      <c r="D1004" s="87"/>
      <c r="E1004" s="87"/>
      <c r="F1004" s="87"/>
      <c r="G1004" s="88"/>
      <c r="H1004" s="87"/>
      <c r="I1004" s="87"/>
      <c r="J1004" s="87"/>
      <c r="K1004" s="87"/>
      <c r="L1004" s="87"/>
      <c r="M1004" s="87"/>
      <c r="N1004" s="87"/>
      <c r="O1004" s="87"/>
      <c r="P1004" s="87"/>
      <c r="Q1004" s="87"/>
    </row>
    <row r="1005">
      <c r="A1005" s="86"/>
      <c r="B1005" s="87"/>
      <c r="C1005" s="87"/>
      <c r="D1005" s="87"/>
      <c r="E1005" s="87"/>
      <c r="F1005" s="87"/>
      <c r="G1005" s="88"/>
      <c r="H1005" s="87"/>
      <c r="I1005" s="87"/>
      <c r="J1005" s="87"/>
      <c r="K1005" s="87"/>
      <c r="L1005" s="87"/>
      <c r="M1005" s="87"/>
      <c r="N1005" s="87"/>
      <c r="O1005" s="87"/>
      <c r="P1005" s="87"/>
      <c r="Q1005" s="87"/>
    </row>
    <row r="1006">
      <c r="A1006" s="86"/>
      <c r="B1006" s="87"/>
      <c r="C1006" s="87"/>
      <c r="D1006" s="87"/>
      <c r="E1006" s="87"/>
      <c r="F1006" s="87"/>
      <c r="G1006" s="88"/>
      <c r="H1006" s="87"/>
      <c r="I1006" s="87"/>
      <c r="J1006" s="87"/>
      <c r="K1006" s="87"/>
      <c r="L1006" s="87"/>
      <c r="M1006" s="87"/>
      <c r="N1006" s="87"/>
      <c r="O1006" s="87"/>
      <c r="P1006" s="87"/>
      <c r="Q1006" s="87"/>
    </row>
    <row r="1007">
      <c r="A1007" s="86"/>
      <c r="B1007" s="87"/>
      <c r="C1007" s="87"/>
      <c r="D1007" s="87"/>
      <c r="E1007" s="87"/>
      <c r="F1007" s="87"/>
      <c r="G1007" s="88"/>
      <c r="H1007" s="87"/>
      <c r="I1007" s="87"/>
      <c r="J1007" s="87"/>
      <c r="K1007" s="87"/>
      <c r="L1007" s="87"/>
      <c r="M1007" s="87"/>
      <c r="N1007" s="87"/>
      <c r="O1007" s="87"/>
      <c r="P1007" s="87"/>
      <c r="Q1007" s="87"/>
    </row>
    <row r="1008">
      <c r="A1008" s="86"/>
      <c r="B1008" s="87"/>
      <c r="C1008" s="87"/>
      <c r="D1008" s="87"/>
      <c r="E1008" s="87"/>
      <c r="F1008" s="87"/>
      <c r="G1008" s="88"/>
      <c r="H1008" s="87"/>
      <c r="I1008" s="87"/>
      <c r="J1008" s="87"/>
      <c r="K1008" s="87"/>
      <c r="L1008" s="87"/>
      <c r="M1008" s="87"/>
      <c r="N1008" s="87"/>
      <c r="O1008" s="87"/>
      <c r="P1008" s="87"/>
      <c r="Q1008" s="87"/>
    </row>
    <row r="1009">
      <c r="A1009" s="86"/>
      <c r="B1009" s="87"/>
      <c r="C1009" s="87"/>
      <c r="D1009" s="87"/>
      <c r="E1009" s="87"/>
      <c r="F1009" s="87"/>
      <c r="G1009" s="88"/>
      <c r="H1009" s="87"/>
      <c r="I1009" s="87"/>
      <c r="J1009" s="87"/>
      <c r="K1009" s="87"/>
      <c r="L1009" s="87"/>
      <c r="M1009" s="87"/>
      <c r="N1009" s="87"/>
      <c r="O1009" s="87"/>
      <c r="P1009" s="87"/>
      <c r="Q1009" s="87"/>
    </row>
    <row r="1010">
      <c r="A1010" s="86"/>
      <c r="B1010" s="87"/>
      <c r="C1010" s="87"/>
      <c r="D1010" s="87"/>
      <c r="E1010" s="87"/>
      <c r="F1010" s="87"/>
      <c r="G1010" s="88"/>
      <c r="H1010" s="87"/>
      <c r="I1010" s="87"/>
      <c r="J1010" s="87"/>
      <c r="K1010" s="87"/>
      <c r="L1010" s="87"/>
      <c r="M1010" s="87"/>
      <c r="N1010" s="87"/>
      <c r="O1010" s="87"/>
      <c r="P1010" s="87"/>
      <c r="Q1010" s="87"/>
    </row>
    <row r="1011">
      <c r="A1011" s="86"/>
      <c r="B1011" s="87"/>
      <c r="C1011" s="87"/>
      <c r="D1011" s="87"/>
      <c r="E1011" s="87"/>
      <c r="F1011" s="87"/>
      <c r="G1011" s="88"/>
      <c r="H1011" s="87"/>
      <c r="I1011" s="87"/>
      <c r="J1011" s="87"/>
      <c r="K1011" s="87"/>
      <c r="L1011" s="87"/>
      <c r="M1011" s="87"/>
      <c r="N1011" s="87"/>
      <c r="O1011" s="87"/>
      <c r="P1011" s="87"/>
      <c r="Q1011" s="87"/>
    </row>
    <row r="1012">
      <c r="A1012" s="86"/>
      <c r="B1012" s="87"/>
      <c r="C1012" s="87"/>
      <c r="D1012" s="87"/>
      <c r="E1012" s="87"/>
      <c r="F1012" s="87"/>
      <c r="G1012" s="88"/>
      <c r="H1012" s="87"/>
      <c r="I1012" s="87"/>
      <c r="J1012" s="87"/>
      <c r="K1012" s="87"/>
      <c r="L1012" s="87"/>
      <c r="M1012" s="87"/>
      <c r="N1012" s="87"/>
      <c r="O1012" s="87"/>
      <c r="P1012" s="87"/>
      <c r="Q1012" s="87"/>
    </row>
    <row r="1013">
      <c r="A1013" s="86"/>
      <c r="B1013" s="87"/>
      <c r="C1013" s="87"/>
      <c r="D1013" s="87"/>
      <c r="E1013" s="87"/>
      <c r="F1013" s="87"/>
      <c r="G1013" s="88"/>
      <c r="H1013" s="87"/>
      <c r="I1013" s="87"/>
      <c r="J1013" s="87"/>
      <c r="K1013" s="87"/>
      <c r="L1013" s="87"/>
      <c r="M1013" s="87"/>
      <c r="N1013" s="87"/>
      <c r="O1013" s="87"/>
      <c r="P1013" s="87"/>
      <c r="Q1013" s="87"/>
    </row>
    <row r="1014">
      <c r="A1014" s="86"/>
      <c r="B1014" s="87"/>
      <c r="C1014" s="87"/>
      <c r="D1014" s="87"/>
      <c r="E1014" s="87"/>
      <c r="F1014" s="87"/>
      <c r="G1014" s="88"/>
      <c r="H1014" s="87"/>
      <c r="I1014" s="87"/>
      <c r="J1014" s="87"/>
      <c r="K1014" s="87"/>
      <c r="L1014" s="87"/>
      <c r="M1014" s="87"/>
      <c r="N1014" s="87"/>
      <c r="O1014" s="87"/>
      <c r="P1014" s="87"/>
      <c r="Q1014" s="87"/>
    </row>
    <row r="1015">
      <c r="A1015" s="86"/>
      <c r="B1015" s="87"/>
      <c r="C1015" s="87"/>
      <c r="D1015" s="87"/>
      <c r="E1015" s="87"/>
      <c r="F1015" s="87"/>
      <c r="G1015" s="88"/>
      <c r="H1015" s="87"/>
      <c r="I1015" s="87"/>
      <c r="J1015" s="87"/>
      <c r="K1015" s="87"/>
      <c r="L1015" s="87"/>
      <c r="M1015" s="87"/>
      <c r="N1015" s="87"/>
      <c r="O1015" s="87"/>
      <c r="P1015" s="87"/>
      <c r="Q1015" s="87"/>
    </row>
    <row r="1016">
      <c r="A1016" s="86"/>
      <c r="B1016" s="87"/>
      <c r="C1016" s="87"/>
      <c r="D1016" s="87"/>
      <c r="E1016" s="87"/>
      <c r="F1016" s="87"/>
      <c r="G1016" s="88"/>
      <c r="H1016" s="87"/>
      <c r="I1016" s="87"/>
      <c r="J1016" s="87"/>
      <c r="K1016" s="87"/>
      <c r="L1016" s="87"/>
      <c r="M1016" s="87"/>
      <c r="N1016" s="87"/>
      <c r="O1016" s="87"/>
      <c r="P1016" s="87"/>
      <c r="Q1016" s="87"/>
    </row>
    <row r="1017">
      <c r="A1017" s="86"/>
      <c r="B1017" s="87"/>
      <c r="C1017" s="87"/>
      <c r="D1017" s="87"/>
      <c r="E1017" s="87"/>
      <c r="F1017" s="87"/>
      <c r="G1017" s="88"/>
      <c r="H1017" s="87"/>
      <c r="I1017" s="87"/>
      <c r="J1017" s="87"/>
      <c r="K1017" s="87"/>
      <c r="L1017" s="87"/>
      <c r="M1017" s="87"/>
      <c r="N1017" s="87"/>
      <c r="O1017" s="87"/>
      <c r="P1017" s="87"/>
      <c r="Q1017" s="87"/>
    </row>
    <row r="1018">
      <c r="A1018" s="86"/>
      <c r="B1018" s="87"/>
      <c r="C1018" s="87"/>
      <c r="D1018" s="87"/>
      <c r="E1018" s="87"/>
      <c r="F1018" s="87"/>
      <c r="G1018" s="88"/>
      <c r="H1018" s="87"/>
      <c r="I1018" s="87"/>
      <c r="J1018" s="87"/>
      <c r="K1018" s="87"/>
      <c r="L1018" s="87"/>
      <c r="M1018" s="87"/>
      <c r="N1018" s="87"/>
      <c r="O1018" s="87"/>
      <c r="P1018" s="87"/>
      <c r="Q1018" s="87"/>
    </row>
    <row r="1019">
      <c r="A1019" s="86"/>
      <c r="B1019" s="87"/>
      <c r="C1019" s="87"/>
      <c r="D1019" s="87"/>
      <c r="E1019" s="87"/>
      <c r="F1019" s="87"/>
      <c r="G1019" s="88"/>
      <c r="H1019" s="87"/>
      <c r="I1019" s="87"/>
      <c r="J1019" s="87"/>
      <c r="K1019" s="87"/>
      <c r="L1019" s="87"/>
      <c r="M1019" s="87"/>
      <c r="N1019" s="87"/>
      <c r="O1019" s="87"/>
      <c r="P1019" s="87"/>
      <c r="Q1019" s="87"/>
    </row>
    <row r="1020">
      <c r="A1020" s="86"/>
      <c r="B1020" s="87"/>
      <c r="C1020" s="87"/>
      <c r="D1020" s="87"/>
      <c r="E1020" s="87"/>
      <c r="F1020" s="87"/>
      <c r="G1020" s="88"/>
      <c r="H1020" s="87"/>
      <c r="I1020" s="87"/>
      <c r="J1020" s="87"/>
      <c r="K1020" s="87"/>
      <c r="L1020" s="87"/>
      <c r="M1020" s="87"/>
      <c r="N1020" s="87"/>
      <c r="O1020" s="87"/>
      <c r="P1020" s="87"/>
      <c r="Q1020" s="87"/>
    </row>
    <row r="1021">
      <c r="A1021" s="86"/>
      <c r="B1021" s="87"/>
      <c r="C1021" s="87"/>
      <c r="D1021" s="87"/>
      <c r="E1021" s="87"/>
      <c r="F1021" s="87"/>
      <c r="G1021" s="88"/>
      <c r="H1021" s="87"/>
      <c r="I1021" s="87"/>
      <c r="J1021" s="87"/>
      <c r="K1021" s="87"/>
      <c r="L1021" s="87"/>
      <c r="M1021" s="87"/>
      <c r="N1021" s="87"/>
      <c r="O1021" s="87"/>
      <c r="P1021" s="87"/>
      <c r="Q1021" s="87"/>
    </row>
    <row r="1022">
      <c r="A1022" s="86"/>
      <c r="B1022" s="87"/>
      <c r="C1022" s="87"/>
      <c r="D1022" s="87"/>
      <c r="E1022" s="87"/>
      <c r="F1022" s="87"/>
      <c r="G1022" s="88"/>
      <c r="H1022" s="87"/>
      <c r="I1022" s="87"/>
      <c r="J1022" s="87"/>
      <c r="K1022" s="87"/>
      <c r="L1022" s="87"/>
      <c r="M1022" s="87"/>
      <c r="N1022" s="87"/>
      <c r="O1022" s="87"/>
      <c r="P1022" s="87"/>
      <c r="Q1022" s="87"/>
    </row>
    <row r="1023">
      <c r="A1023" s="86"/>
      <c r="B1023" s="87"/>
      <c r="C1023" s="87"/>
      <c r="D1023" s="87"/>
      <c r="E1023" s="87"/>
      <c r="F1023" s="87"/>
      <c r="G1023" s="88"/>
      <c r="H1023" s="87"/>
      <c r="I1023" s="87"/>
      <c r="J1023" s="87"/>
      <c r="K1023" s="87"/>
      <c r="L1023" s="87"/>
      <c r="M1023" s="87"/>
      <c r="N1023" s="87"/>
      <c r="O1023" s="87"/>
      <c r="P1023" s="87"/>
      <c r="Q1023" s="87"/>
    </row>
    <row r="1024">
      <c r="A1024" s="86"/>
      <c r="B1024" s="87"/>
      <c r="C1024" s="87"/>
      <c r="D1024" s="87"/>
      <c r="E1024" s="87"/>
      <c r="F1024" s="87"/>
      <c r="G1024" s="88"/>
      <c r="H1024" s="87"/>
      <c r="I1024" s="87"/>
      <c r="J1024" s="87"/>
      <c r="K1024" s="87"/>
      <c r="L1024" s="87"/>
      <c r="M1024" s="87"/>
      <c r="N1024" s="87"/>
      <c r="O1024" s="87"/>
      <c r="P1024" s="87"/>
      <c r="Q1024" s="87"/>
    </row>
    <row r="1025">
      <c r="A1025" s="86"/>
      <c r="B1025" s="87"/>
      <c r="C1025" s="87"/>
      <c r="D1025" s="87"/>
      <c r="E1025" s="87"/>
      <c r="F1025" s="87"/>
      <c r="G1025" s="88"/>
      <c r="H1025" s="87"/>
      <c r="I1025" s="87"/>
      <c r="J1025" s="87"/>
      <c r="K1025" s="87"/>
      <c r="L1025" s="87"/>
      <c r="M1025" s="87"/>
      <c r="N1025" s="87"/>
      <c r="O1025" s="87"/>
      <c r="P1025" s="87"/>
      <c r="Q1025" s="87"/>
    </row>
    <row r="1026">
      <c r="A1026" s="86"/>
      <c r="B1026" s="87"/>
      <c r="C1026" s="87"/>
      <c r="D1026" s="87"/>
      <c r="E1026" s="87"/>
      <c r="F1026" s="87"/>
      <c r="G1026" s="88"/>
      <c r="H1026" s="87"/>
      <c r="I1026" s="87"/>
      <c r="J1026" s="87"/>
      <c r="K1026" s="87"/>
      <c r="L1026" s="87"/>
      <c r="M1026" s="87"/>
      <c r="N1026" s="87"/>
      <c r="O1026" s="87"/>
      <c r="P1026" s="87"/>
      <c r="Q1026" s="87"/>
    </row>
    <row r="1027">
      <c r="A1027" s="86"/>
      <c r="B1027" s="87"/>
      <c r="C1027" s="87"/>
      <c r="D1027" s="87"/>
      <c r="E1027" s="87"/>
      <c r="F1027" s="87"/>
      <c r="G1027" s="88"/>
      <c r="H1027" s="87"/>
      <c r="I1027" s="87"/>
      <c r="J1027" s="87"/>
      <c r="K1027" s="87"/>
      <c r="L1027" s="87"/>
      <c r="M1027" s="87"/>
      <c r="N1027" s="87"/>
      <c r="O1027" s="87"/>
      <c r="P1027" s="87"/>
      <c r="Q1027" s="87"/>
    </row>
    <row r="1028">
      <c r="A1028" s="86"/>
      <c r="B1028" s="87"/>
      <c r="C1028" s="87"/>
      <c r="D1028" s="87"/>
      <c r="E1028" s="87"/>
      <c r="F1028" s="87"/>
      <c r="G1028" s="88"/>
      <c r="H1028" s="87"/>
      <c r="I1028" s="87"/>
      <c r="J1028" s="87"/>
      <c r="K1028" s="87"/>
      <c r="L1028" s="87"/>
      <c r="M1028" s="87"/>
      <c r="N1028" s="87"/>
      <c r="O1028" s="87"/>
      <c r="P1028" s="87"/>
      <c r="Q1028" s="87"/>
    </row>
    <row r="1029">
      <c r="A1029" s="86"/>
      <c r="B1029" s="87"/>
      <c r="C1029" s="87"/>
      <c r="D1029" s="87"/>
      <c r="E1029" s="87"/>
      <c r="F1029" s="87"/>
      <c r="G1029" s="88"/>
      <c r="H1029" s="87"/>
      <c r="I1029" s="87"/>
      <c r="J1029" s="87"/>
      <c r="K1029" s="87"/>
      <c r="L1029" s="87"/>
      <c r="M1029" s="87"/>
      <c r="N1029" s="87"/>
      <c r="O1029" s="87"/>
      <c r="P1029" s="87"/>
      <c r="Q1029" s="87"/>
    </row>
    <row r="1030">
      <c r="A1030" s="86"/>
      <c r="B1030" s="87"/>
      <c r="C1030" s="87"/>
      <c r="D1030" s="87"/>
      <c r="E1030" s="87"/>
      <c r="F1030" s="87"/>
      <c r="G1030" s="88"/>
      <c r="H1030" s="87"/>
      <c r="I1030" s="87"/>
      <c r="J1030" s="87"/>
      <c r="K1030" s="87"/>
      <c r="L1030" s="87"/>
      <c r="M1030" s="87"/>
      <c r="N1030" s="87"/>
      <c r="O1030" s="87"/>
      <c r="P1030" s="87"/>
      <c r="Q1030" s="87"/>
    </row>
    <row r="1031">
      <c r="A1031" s="86"/>
      <c r="B1031" s="87"/>
      <c r="C1031" s="87"/>
      <c r="D1031" s="87"/>
      <c r="E1031" s="87"/>
      <c r="F1031" s="87"/>
      <c r="G1031" s="88"/>
      <c r="H1031" s="87"/>
      <c r="I1031" s="87"/>
      <c r="J1031" s="87"/>
      <c r="K1031" s="87"/>
      <c r="L1031" s="87"/>
      <c r="M1031" s="87"/>
      <c r="N1031" s="87"/>
      <c r="O1031" s="87"/>
      <c r="P1031" s="87"/>
      <c r="Q1031" s="87"/>
    </row>
    <row r="1032">
      <c r="A1032" s="86"/>
      <c r="B1032" s="87"/>
      <c r="C1032" s="87"/>
      <c r="D1032" s="87"/>
      <c r="E1032" s="87"/>
      <c r="F1032" s="87"/>
      <c r="G1032" s="88"/>
      <c r="H1032" s="87"/>
      <c r="I1032" s="87"/>
      <c r="J1032" s="87"/>
      <c r="K1032" s="87"/>
      <c r="L1032" s="87"/>
      <c r="M1032" s="87"/>
      <c r="N1032" s="87"/>
      <c r="O1032" s="87"/>
      <c r="P1032" s="87"/>
      <c r="Q1032" s="87"/>
    </row>
    <row r="1033">
      <c r="A1033" s="86"/>
      <c r="B1033" s="87"/>
      <c r="C1033" s="87"/>
      <c r="D1033" s="87"/>
      <c r="E1033" s="87"/>
      <c r="F1033" s="87"/>
      <c r="G1033" s="88"/>
      <c r="H1033" s="87"/>
      <c r="I1033" s="87"/>
      <c r="J1033" s="87"/>
      <c r="K1033" s="87"/>
      <c r="L1033" s="87"/>
      <c r="M1033" s="87"/>
      <c r="N1033" s="87"/>
      <c r="O1033" s="87"/>
      <c r="P1033" s="87"/>
      <c r="Q1033" s="87"/>
    </row>
    <row r="1034">
      <c r="A1034" s="86"/>
      <c r="B1034" s="87"/>
      <c r="C1034" s="87"/>
      <c r="D1034" s="87"/>
      <c r="E1034" s="87"/>
      <c r="F1034" s="87"/>
      <c r="G1034" s="88"/>
      <c r="H1034" s="87"/>
      <c r="I1034" s="87"/>
      <c r="J1034" s="87"/>
      <c r="K1034" s="87"/>
      <c r="L1034" s="87"/>
      <c r="M1034" s="87"/>
      <c r="N1034" s="87"/>
      <c r="O1034" s="87"/>
      <c r="P1034" s="87"/>
      <c r="Q1034" s="87"/>
    </row>
    <row r="1035">
      <c r="A1035" s="86"/>
      <c r="B1035" s="87"/>
      <c r="C1035" s="87"/>
      <c r="D1035" s="87"/>
      <c r="E1035" s="87"/>
      <c r="F1035" s="87"/>
      <c r="G1035" s="88"/>
      <c r="H1035" s="87"/>
      <c r="I1035" s="87"/>
      <c r="J1035" s="87"/>
      <c r="K1035" s="87"/>
      <c r="L1035" s="87"/>
      <c r="M1035" s="87"/>
      <c r="N1035" s="87"/>
      <c r="O1035" s="87"/>
      <c r="P1035" s="87"/>
      <c r="Q1035" s="87"/>
    </row>
    <row r="1036">
      <c r="A1036" s="86"/>
      <c r="B1036" s="87"/>
      <c r="C1036" s="87"/>
      <c r="D1036" s="87"/>
      <c r="E1036" s="87"/>
      <c r="F1036" s="87"/>
      <c r="G1036" s="88"/>
      <c r="H1036" s="87"/>
      <c r="I1036" s="87"/>
      <c r="J1036" s="87"/>
      <c r="K1036" s="87"/>
      <c r="L1036" s="87"/>
      <c r="M1036" s="87"/>
      <c r="N1036" s="87"/>
      <c r="O1036" s="87"/>
      <c r="P1036" s="87"/>
      <c r="Q1036" s="87"/>
    </row>
    <row r="1037">
      <c r="A1037" s="86"/>
      <c r="B1037" s="87"/>
      <c r="C1037" s="87"/>
      <c r="D1037" s="87"/>
      <c r="E1037" s="87"/>
      <c r="F1037" s="87"/>
      <c r="G1037" s="88"/>
      <c r="H1037" s="87"/>
      <c r="I1037" s="87"/>
      <c r="J1037" s="87"/>
      <c r="K1037" s="87"/>
      <c r="L1037" s="87"/>
      <c r="M1037" s="87"/>
      <c r="N1037" s="87"/>
      <c r="O1037" s="87"/>
      <c r="P1037" s="87"/>
      <c r="Q1037" s="87"/>
    </row>
    <row r="1038">
      <c r="A1038" s="86"/>
      <c r="B1038" s="87"/>
      <c r="C1038" s="87"/>
      <c r="D1038" s="87"/>
      <c r="E1038" s="87"/>
      <c r="F1038" s="87"/>
      <c r="G1038" s="88"/>
      <c r="H1038" s="87"/>
      <c r="I1038" s="87"/>
      <c r="J1038" s="87"/>
      <c r="K1038" s="87"/>
      <c r="L1038" s="87"/>
      <c r="M1038" s="87"/>
      <c r="N1038" s="87"/>
      <c r="O1038" s="87"/>
      <c r="P1038" s="87"/>
      <c r="Q1038" s="87"/>
    </row>
    <row r="1039">
      <c r="A1039" s="86"/>
      <c r="B1039" s="87"/>
      <c r="C1039" s="87"/>
      <c r="D1039" s="87"/>
      <c r="E1039" s="87"/>
      <c r="F1039" s="87"/>
      <c r="G1039" s="88"/>
      <c r="H1039" s="87"/>
      <c r="I1039" s="87"/>
      <c r="J1039" s="87"/>
      <c r="K1039" s="87"/>
      <c r="L1039" s="87"/>
      <c r="M1039" s="87"/>
      <c r="N1039" s="87"/>
      <c r="O1039" s="87"/>
      <c r="P1039" s="87"/>
      <c r="Q1039" s="87"/>
    </row>
    <row r="1040">
      <c r="A1040" s="86"/>
      <c r="B1040" s="87"/>
      <c r="C1040" s="87"/>
      <c r="D1040" s="87"/>
      <c r="E1040" s="87"/>
      <c r="F1040" s="87"/>
      <c r="G1040" s="88"/>
      <c r="H1040" s="87"/>
      <c r="I1040" s="87"/>
      <c r="J1040" s="87"/>
      <c r="K1040" s="87"/>
      <c r="L1040" s="87"/>
      <c r="M1040" s="87"/>
      <c r="N1040" s="87"/>
      <c r="O1040" s="87"/>
      <c r="P1040" s="87"/>
      <c r="Q1040" s="87"/>
    </row>
    <row r="1041">
      <c r="A1041" s="86"/>
      <c r="B1041" s="87"/>
      <c r="C1041" s="87"/>
      <c r="D1041" s="87"/>
      <c r="E1041" s="87"/>
      <c r="F1041" s="87"/>
      <c r="G1041" s="88"/>
      <c r="H1041" s="87"/>
      <c r="I1041" s="87"/>
      <c r="J1041" s="87"/>
      <c r="K1041" s="87"/>
      <c r="L1041" s="87"/>
      <c r="M1041" s="87"/>
      <c r="N1041" s="87"/>
      <c r="O1041" s="87"/>
      <c r="P1041" s="87"/>
      <c r="Q1041" s="87"/>
    </row>
    <row r="1042">
      <c r="A1042" s="86"/>
      <c r="B1042" s="87"/>
      <c r="C1042" s="87"/>
      <c r="D1042" s="87"/>
      <c r="E1042" s="87"/>
      <c r="F1042" s="87"/>
      <c r="G1042" s="88"/>
      <c r="H1042" s="87"/>
      <c r="I1042" s="87"/>
      <c r="J1042" s="87"/>
      <c r="K1042" s="87"/>
      <c r="L1042" s="87"/>
      <c r="M1042" s="87"/>
      <c r="N1042" s="87"/>
      <c r="O1042" s="87"/>
      <c r="P1042" s="87"/>
      <c r="Q1042" s="87"/>
    </row>
    <row r="1043">
      <c r="A1043" s="86"/>
      <c r="B1043" s="87"/>
      <c r="C1043" s="87"/>
      <c r="D1043" s="87"/>
      <c r="E1043" s="87"/>
      <c r="F1043" s="87"/>
      <c r="G1043" s="88"/>
      <c r="H1043" s="87"/>
      <c r="I1043" s="87"/>
      <c r="J1043" s="87"/>
      <c r="K1043" s="87"/>
      <c r="L1043" s="87"/>
      <c r="M1043" s="87"/>
      <c r="N1043" s="87"/>
      <c r="O1043" s="87"/>
      <c r="P1043" s="87"/>
      <c r="Q1043" s="87"/>
    </row>
    <row r="1044">
      <c r="A1044" s="86"/>
      <c r="B1044" s="87"/>
      <c r="C1044" s="87"/>
      <c r="D1044" s="87"/>
      <c r="E1044" s="87"/>
      <c r="F1044" s="87"/>
      <c r="G1044" s="88"/>
      <c r="H1044" s="87"/>
      <c r="I1044" s="87"/>
      <c r="J1044" s="87"/>
      <c r="K1044" s="87"/>
      <c r="L1044" s="87"/>
      <c r="M1044" s="87"/>
      <c r="N1044" s="87"/>
      <c r="O1044" s="87"/>
      <c r="P1044" s="87"/>
      <c r="Q1044" s="87"/>
    </row>
    <row r="1045">
      <c r="A1045" s="86"/>
      <c r="B1045" s="87"/>
      <c r="C1045" s="87"/>
      <c r="D1045" s="87"/>
      <c r="E1045" s="87"/>
      <c r="F1045" s="87"/>
      <c r="G1045" s="88"/>
      <c r="H1045" s="87"/>
      <c r="I1045" s="87"/>
      <c r="J1045" s="87"/>
      <c r="K1045" s="87"/>
      <c r="L1045" s="87"/>
      <c r="M1045" s="87"/>
      <c r="N1045" s="87"/>
      <c r="O1045" s="87"/>
      <c r="P1045" s="87"/>
      <c r="Q1045" s="87"/>
    </row>
    <row r="1046">
      <c r="A1046" s="86"/>
      <c r="B1046" s="87"/>
      <c r="C1046" s="87"/>
      <c r="D1046" s="87"/>
      <c r="E1046" s="87"/>
      <c r="F1046" s="87"/>
      <c r="G1046" s="88"/>
      <c r="H1046" s="87"/>
      <c r="I1046" s="87"/>
      <c r="J1046" s="87"/>
      <c r="K1046" s="87"/>
      <c r="L1046" s="87"/>
      <c r="M1046" s="87"/>
      <c r="N1046" s="87"/>
      <c r="O1046" s="87"/>
      <c r="P1046" s="87"/>
      <c r="Q1046" s="87"/>
    </row>
    <row r="1047">
      <c r="A1047" s="86"/>
      <c r="B1047" s="87"/>
      <c r="C1047" s="87"/>
      <c r="D1047" s="87"/>
      <c r="E1047" s="87"/>
      <c r="F1047" s="87"/>
      <c r="G1047" s="88"/>
      <c r="H1047" s="87"/>
      <c r="I1047" s="87"/>
      <c r="J1047" s="87"/>
      <c r="K1047" s="87"/>
      <c r="L1047" s="87"/>
      <c r="M1047" s="87"/>
      <c r="N1047" s="87"/>
      <c r="O1047" s="87"/>
      <c r="P1047" s="87"/>
      <c r="Q1047" s="87"/>
    </row>
    <row r="1048">
      <c r="A1048" s="86"/>
      <c r="B1048" s="87"/>
      <c r="C1048" s="87"/>
      <c r="D1048" s="87"/>
      <c r="E1048" s="87"/>
      <c r="F1048" s="87"/>
      <c r="G1048" s="88"/>
      <c r="H1048" s="87"/>
      <c r="I1048" s="87"/>
      <c r="J1048" s="87"/>
      <c r="K1048" s="87"/>
      <c r="L1048" s="87"/>
      <c r="M1048" s="87"/>
      <c r="N1048" s="87"/>
      <c r="O1048" s="87"/>
      <c r="P1048" s="87"/>
      <c r="Q1048" s="87"/>
    </row>
    <row r="1049">
      <c r="A1049" s="86"/>
      <c r="B1049" s="87"/>
      <c r="C1049" s="87"/>
      <c r="D1049" s="87"/>
      <c r="E1049" s="87"/>
      <c r="F1049" s="87"/>
      <c r="G1049" s="88"/>
      <c r="H1049" s="87"/>
      <c r="I1049" s="87"/>
      <c r="J1049" s="87"/>
      <c r="K1049" s="87"/>
      <c r="L1049" s="87"/>
      <c r="M1049" s="87"/>
      <c r="N1049" s="87"/>
      <c r="O1049" s="87"/>
      <c r="P1049" s="87"/>
      <c r="Q1049" s="87"/>
    </row>
    <row r="1050">
      <c r="A1050" s="86"/>
      <c r="B1050" s="87"/>
      <c r="C1050" s="87"/>
      <c r="D1050" s="87"/>
      <c r="E1050" s="87"/>
      <c r="F1050" s="87"/>
      <c r="G1050" s="88"/>
      <c r="H1050" s="87"/>
      <c r="I1050" s="87"/>
      <c r="J1050" s="87"/>
      <c r="K1050" s="87"/>
      <c r="L1050" s="87"/>
      <c r="M1050" s="87"/>
      <c r="N1050" s="87"/>
      <c r="O1050" s="87"/>
      <c r="P1050" s="87"/>
      <c r="Q1050" s="87"/>
    </row>
    <row r="1051">
      <c r="A1051" s="86"/>
      <c r="B1051" s="87"/>
      <c r="C1051" s="87"/>
      <c r="D1051" s="87"/>
      <c r="E1051" s="87"/>
      <c r="F1051" s="87"/>
      <c r="G1051" s="88"/>
      <c r="H1051" s="87"/>
      <c r="I1051" s="87"/>
      <c r="J1051" s="87"/>
      <c r="K1051" s="87"/>
      <c r="L1051" s="87"/>
      <c r="M1051" s="87"/>
      <c r="N1051" s="87"/>
      <c r="O1051" s="87"/>
      <c r="P1051" s="87"/>
      <c r="Q1051" s="87"/>
    </row>
    <row r="1052">
      <c r="A1052" s="86"/>
      <c r="B1052" s="87"/>
      <c r="C1052" s="87"/>
      <c r="D1052" s="87"/>
      <c r="E1052" s="87"/>
      <c r="F1052" s="87"/>
      <c r="G1052" s="88"/>
      <c r="H1052" s="87"/>
      <c r="I1052" s="87"/>
      <c r="J1052" s="87"/>
      <c r="K1052" s="87"/>
      <c r="L1052" s="87"/>
      <c r="M1052" s="87"/>
      <c r="N1052" s="87"/>
      <c r="O1052" s="87"/>
      <c r="P1052" s="87"/>
      <c r="Q1052" s="87"/>
    </row>
    <row r="1053">
      <c r="A1053" s="86"/>
      <c r="B1053" s="87"/>
      <c r="C1053" s="87"/>
      <c r="D1053" s="87"/>
      <c r="E1053" s="87"/>
      <c r="F1053" s="87"/>
      <c r="G1053" s="88"/>
      <c r="H1053" s="87"/>
      <c r="I1053" s="87"/>
      <c r="J1053" s="87"/>
      <c r="K1053" s="87"/>
      <c r="L1053" s="87"/>
      <c r="M1053" s="87"/>
      <c r="N1053" s="87"/>
      <c r="O1053" s="87"/>
      <c r="P1053" s="87"/>
      <c r="Q1053" s="87"/>
    </row>
    <row r="1054">
      <c r="A1054" s="86"/>
      <c r="B1054" s="87"/>
      <c r="C1054" s="87"/>
      <c r="D1054" s="87"/>
      <c r="E1054" s="87"/>
      <c r="F1054" s="87"/>
      <c r="G1054" s="88"/>
      <c r="H1054" s="87"/>
      <c r="I1054" s="87"/>
      <c r="J1054" s="87"/>
      <c r="K1054" s="87"/>
      <c r="L1054" s="87"/>
      <c r="M1054" s="87"/>
      <c r="N1054" s="87"/>
      <c r="O1054" s="87"/>
      <c r="P1054" s="87"/>
      <c r="Q1054" s="87"/>
    </row>
    <row r="1055">
      <c r="A1055" s="86"/>
      <c r="B1055" s="87"/>
      <c r="C1055" s="87"/>
      <c r="D1055" s="87"/>
      <c r="E1055" s="87"/>
      <c r="F1055" s="87"/>
      <c r="G1055" s="88"/>
      <c r="H1055" s="87"/>
      <c r="I1055" s="87"/>
      <c r="J1055" s="87"/>
      <c r="K1055" s="87"/>
      <c r="L1055" s="87"/>
      <c r="M1055" s="87"/>
      <c r="N1055" s="87"/>
      <c r="O1055" s="87"/>
      <c r="P1055" s="87"/>
      <c r="Q1055" s="87"/>
    </row>
    <row r="1056">
      <c r="A1056" s="86"/>
      <c r="B1056" s="87"/>
      <c r="C1056" s="87"/>
      <c r="D1056" s="87"/>
      <c r="E1056" s="87"/>
      <c r="F1056" s="87"/>
      <c r="G1056" s="88"/>
      <c r="H1056" s="87"/>
      <c r="I1056" s="87"/>
      <c r="J1056" s="87"/>
      <c r="K1056" s="87"/>
      <c r="L1056" s="87"/>
      <c r="M1056" s="87"/>
      <c r="N1056" s="87"/>
      <c r="O1056" s="87"/>
      <c r="P1056" s="87"/>
      <c r="Q1056" s="87"/>
    </row>
    <row r="1057">
      <c r="A1057" s="86"/>
      <c r="B1057" s="87"/>
      <c r="C1057" s="87"/>
      <c r="D1057" s="87"/>
      <c r="E1057" s="87"/>
      <c r="F1057" s="87"/>
      <c r="G1057" s="88"/>
      <c r="H1057" s="87"/>
      <c r="I1057" s="87"/>
      <c r="J1057" s="87"/>
      <c r="K1057" s="87"/>
      <c r="L1057" s="87"/>
      <c r="M1057" s="87"/>
      <c r="N1057" s="87"/>
      <c r="O1057" s="87"/>
      <c r="P1057" s="87"/>
      <c r="Q1057" s="87"/>
    </row>
    <row r="1058">
      <c r="A1058" s="86"/>
      <c r="B1058" s="87"/>
      <c r="C1058" s="87"/>
      <c r="D1058" s="87"/>
      <c r="E1058" s="87"/>
      <c r="F1058" s="87"/>
      <c r="G1058" s="88"/>
      <c r="H1058" s="87"/>
      <c r="I1058" s="87"/>
      <c r="J1058" s="87"/>
      <c r="K1058" s="87"/>
      <c r="L1058" s="87"/>
      <c r="M1058" s="87"/>
      <c r="N1058" s="87"/>
      <c r="O1058" s="87"/>
      <c r="P1058" s="87"/>
      <c r="Q1058" s="87"/>
    </row>
    <row r="1059">
      <c r="A1059" s="86"/>
      <c r="B1059" s="87"/>
      <c r="C1059" s="87"/>
      <c r="D1059" s="87"/>
      <c r="E1059" s="87"/>
      <c r="F1059" s="87"/>
      <c r="G1059" s="88"/>
      <c r="H1059" s="87"/>
      <c r="I1059" s="87"/>
      <c r="J1059" s="87"/>
      <c r="K1059" s="87"/>
      <c r="L1059" s="87"/>
      <c r="M1059" s="87"/>
      <c r="N1059" s="87"/>
      <c r="O1059" s="87"/>
      <c r="P1059" s="87"/>
      <c r="Q1059" s="87"/>
    </row>
    <row r="1060">
      <c r="A1060" s="86"/>
      <c r="B1060" s="87"/>
      <c r="C1060" s="87"/>
      <c r="D1060" s="87"/>
      <c r="E1060" s="87"/>
      <c r="F1060" s="87"/>
      <c r="G1060" s="88"/>
      <c r="H1060" s="87"/>
      <c r="I1060" s="87"/>
      <c r="J1060" s="87"/>
      <c r="K1060" s="87"/>
      <c r="L1060" s="87"/>
      <c r="M1060" s="87"/>
      <c r="N1060" s="87"/>
      <c r="O1060" s="87"/>
      <c r="P1060" s="87"/>
      <c r="Q1060" s="87"/>
    </row>
    <row r="1061">
      <c r="A1061" s="86"/>
      <c r="B1061" s="87"/>
      <c r="C1061" s="87"/>
      <c r="D1061" s="87"/>
      <c r="E1061" s="87"/>
      <c r="F1061" s="87"/>
      <c r="G1061" s="88"/>
      <c r="H1061" s="87"/>
      <c r="I1061" s="87"/>
      <c r="J1061" s="87"/>
      <c r="K1061" s="87"/>
      <c r="L1061" s="87"/>
      <c r="M1061" s="87"/>
      <c r="N1061" s="87"/>
      <c r="O1061" s="87"/>
      <c r="P1061" s="87"/>
      <c r="Q1061" s="87"/>
    </row>
    <row r="1062">
      <c r="A1062" s="86"/>
      <c r="B1062" s="87"/>
      <c r="C1062" s="87"/>
      <c r="D1062" s="87"/>
      <c r="E1062" s="87"/>
      <c r="F1062" s="87"/>
      <c r="G1062" s="88"/>
      <c r="H1062" s="87"/>
      <c r="I1062" s="87"/>
      <c r="J1062" s="87"/>
      <c r="K1062" s="87"/>
      <c r="L1062" s="87"/>
      <c r="M1062" s="87"/>
      <c r="N1062" s="87"/>
      <c r="O1062" s="87"/>
      <c r="P1062" s="87"/>
      <c r="Q1062" s="87"/>
    </row>
    <row r="1063">
      <c r="A1063" s="86"/>
      <c r="B1063" s="87"/>
      <c r="C1063" s="87"/>
      <c r="D1063" s="87"/>
      <c r="E1063" s="87"/>
      <c r="F1063" s="87"/>
      <c r="G1063" s="88"/>
      <c r="H1063" s="87"/>
      <c r="I1063" s="87"/>
      <c r="J1063" s="87"/>
      <c r="K1063" s="87"/>
      <c r="L1063" s="87"/>
      <c r="M1063" s="87"/>
      <c r="N1063" s="87"/>
      <c r="O1063" s="87"/>
      <c r="P1063" s="87"/>
      <c r="Q1063" s="87"/>
    </row>
    <row r="1064">
      <c r="A1064" s="86"/>
      <c r="B1064" s="87"/>
      <c r="C1064" s="87"/>
      <c r="D1064" s="87"/>
      <c r="E1064" s="87"/>
      <c r="F1064" s="87"/>
      <c r="G1064" s="88"/>
      <c r="H1064" s="87"/>
      <c r="I1064" s="87"/>
      <c r="J1064" s="87"/>
      <c r="K1064" s="87"/>
      <c r="L1064" s="87"/>
      <c r="M1064" s="87"/>
      <c r="N1064" s="87"/>
      <c r="O1064" s="87"/>
      <c r="P1064" s="87"/>
      <c r="Q1064" s="87"/>
    </row>
    <row r="1065">
      <c r="A1065" s="86"/>
      <c r="B1065" s="87"/>
      <c r="C1065" s="87"/>
      <c r="D1065" s="87"/>
      <c r="E1065" s="87"/>
      <c r="F1065" s="87"/>
      <c r="G1065" s="88"/>
      <c r="H1065" s="87"/>
      <c r="I1065" s="87"/>
      <c r="J1065" s="87"/>
      <c r="K1065" s="87"/>
      <c r="L1065" s="87"/>
      <c r="M1065" s="87"/>
      <c r="N1065" s="87"/>
      <c r="O1065" s="87"/>
      <c r="P1065" s="87"/>
      <c r="Q1065" s="87"/>
    </row>
    <row r="1066">
      <c r="A1066" s="86"/>
      <c r="B1066" s="87"/>
      <c r="C1066" s="87"/>
      <c r="D1066" s="87"/>
      <c r="E1066" s="87"/>
      <c r="F1066" s="87"/>
      <c r="G1066" s="88"/>
      <c r="H1066" s="87"/>
      <c r="I1066" s="87"/>
      <c r="J1066" s="87"/>
      <c r="K1066" s="87"/>
      <c r="L1066" s="87"/>
      <c r="M1066" s="87"/>
      <c r="N1066" s="87"/>
      <c r="O1066" s="87"/>
      <c r="P1066" s="87"/>
      <c r="Q1066" s="87"/>
    </row>
    <row r="1067">
      <c r="A1067" s="86"/>
      <c r="B1067" s="87"/>
      <c r="C1067" s="87"/>
      <c r="D1067" s="87"/>
      <c r="E1067" s="87"/>
      <c r="F1067" s="87"/>
      <c r="G1067" s="88"/>
      <c r="H1067" s="87"/>
      <c r="I1067" s="87"/>
      <c r="J1067" s="87"/>
      <c r="K1067" s="87"/>
      <c r="L1067" s="87"/>
      <c r="M1067" s="87"/>
      <c r="N1067" s="87"/>
      <c r="O1067" s="87"/>
      <c r="P1067" s="87"/>
      <c r="Q1067" s="87"/>
    </row>
    <row r="1068">
      <c r="A1068" s="86"/>
      <c r="B1068" s="87"/>
      <c r="C1068" s="87"/>
      <c r="D1068" s="87"/>
      <c r="E1068" s="87"/>
      <c r="F1068" s="87"/>
      <c r="G1068" s="88"/>
      <c r="H1068" s="87"/>
      <c r="I1068" s="87"/>
      <c r="J1068" s="87"/>
      <c r="K1068" s="87"/>
      <c r="L1068" s="87"/>
      <c r="M1068" s="87"/>
      <c r="N1068" s="87"/>
      <c r="O1068" s="87"/>
      <c r="P1068" s="87"/>
      <c r="Q1068" s="87"/>
    </row>
    <row r="1069">
      <c r="A1069" s="86"/>
      <c r="B1069" s="87"/>
      <c r="C1069" s="87"/>
      <c r="D1069" s="87"/>
      <c r="E1069" s="87"/>
      <c r="F1069" s="87"/>
      <c r="G1069" s="88"/>
      <c r="H1069" s="87"/>
      <c r="I1069" s="87"/>
      <c r="J1069" s="87"/>
      <c r="K1069" s="87"/>
      <c r="L1069" s="87"/>
      <c r="M1069" s="87"/>
      <c r="N1069" s="87"/>
      <c r="O1069" s="87"/>
      <c r="P1069" s="87"/>
      <c r="Q1069" s="87"/>
    </row>
    <row r="1070">
      <c r="A1070" s="86"/>
      <c r="B1070" s="87"/>
      <c r="C1070" s="87"/>
      <c r="D1070" s="87"/>
      <c r="E1070" s="87"/>
      <c r="F1070" s="87"/>
      <c r="G1070" s="88"/>
      <c r="H1070" s="87"/>
      <c r="I1070" s="87"/>
      <c r="J1070" s="87"/>
      <c r="K1070" s="87"/>
      <c r="L1070" s="87"/>
      <c r="M1070" s="87"/>
      <c r="N1070" s="87"/>
      <c r="O1070" s="87"/>
      <c r="P1070" s="87"/>
      <c r="Q1070" s="87"/>
    </row>
    <row r="1071">
      <c r="A1071" s="86"/>
      <c r="B1071" s="87"/>
      <c r="C1071" s="87"/>
      <c r="D1071" s="87"/>
      <c r="E1071" s="87"/>
      <c r="F1071" s="87"/>
      <c r="G1071" s="88"/>
      <c r="H1071" s="87"/>
      <c r="I1071" s="87"/>
      <c r="J1071" s="87"/>
      <c r="K1071" s="87"/>
      <c r="L1071" s="87"/>
      <c r="M1071" s="87"/>
      <c r="N1071" s="87"/>
      <c r="O1071" s="87"/>
      <c r="P1071" s="87"/>
      <c r="Q1071" s="87"/>
    </row>
    <row r="1072">
      <c r="A1072" s="86"/>
      <c r="B1072" s="87"/>
      <c r="C1072" s="87"/>
      <c r="D1072" s="87"/>
      <c r="E1072" s="87"/>
      <c r="F1072" s="87"/>
      <c r="G1072" s="88"/>
      <c r="H1072" s="87"/>
      <c r="I1072" s="87"/>
      <c r="J1072" s="87"/>
      <c r="K1072" s="87"/>
      <c r="L1072" s="87"/>
      <c r="M1072" s="87"/>
      <c r="N1072" s="87"/>
      <c r="O1072" s="87"/>
      <c r="P1072" s="87"/>
      <c r="Q1072" s="87"/>
    </row>
    <row r="1073">
      <c r="A1073" s="86"/>
      <c r="B1073" s="87"/>
      <c r="C1073" s="87"/>
      <c r="D1073" s="87"/>
      <c r="E1073" s="87"/>
      <c r="F1073" s="87"/>
      <c r="G1073" s="88"/>
      <c r="H1073" s="87"/>
      <c r="I1073" s="87"/>
      <c r="J1073" s="87"/>
      <c r="K1073" s="87"/>
      <c r="L1073" s="87"/>
      <c r="M1073" s="87"/>
      <c r="N1073" s="87"/>
      <c r="O1073" s="87"/>
      <c r="P1073" s="87"/>
      <c r="Q1073" s="87"/>
    </row>
    <row r="1074">
      <c r="A1074" s="86"/>
      <c r="B1074" s="87"/>
      <c r="C1074" s="87"/>
      <c r="D1074" s="87"/>
      <c r="E1074" s="87"/>
      <c r="F1074" s="87"/>
      <c r="G1074" s="88"/>
      <c r="H1074" s="87"/>
      <c r="I1074" s="87"/>
      <c r="J1074" s="87"/>
      <c r="K1074" s="87"/>
      <c r="L1074" s="87"/>
      <c r="M1074" s="87"/>
      <c r="N1074" s="87"/>
      <c r="O1074" s="87"/>
      <c r="P1074" s="87"/>
      <c r="Q1074" s="87"/>
    </row>
    <row r="1075">
      <c r="A1075" s="86"/>
      <c r="B1075" s="87"/>
      <c r="C1075" s="87"/>
      <c r="D1075" s="87"/>
      <c r="E1075" s="87"/>
      <c r="F1075" s="87"/>
      <c r="G1075" s="88"/>
      <c r="H1075" s="87"/>
      <c r="I1075" s="87"/>
      <c r="J1075" s="87"/>
      <c r="K1075" s="87"/>
      <c r="L1075" s="87"/>
      <c r="M1075" s="87"/>
      <c r="N1075" s="87"/>
      <c r="O1075" s="87"/>
      <c r="P1075" s="87"/>
      <c r="Q1075" s="87"/>
    </row>
    <row r="1076">
      <c r="A1076" s="86"/>
      <c r="B1076" s="87"/>
      <c r="C1076" s="87"/>
      <c r="D1076" s="87"/>
      <c r="E1076" s="87"/>
      <c r="F1076" s="87"/>
      <c r="G1076" s="88"/>
      <c r="H1076" s="87"/>
      <c r="I1076" s="87"/>
      <c r="J1076" s="87"/>
      <c r="K1076" s="87"/>
      <c r="L1076" s="87"/>
      <c r="M1076" s="87"/>
      <c r="N1076" s="87"/>
      <c r="O1076" s="87"/>
      <c r="P1076" s="87"/>
      <c r="Q1076" s="87"/>
    </row>
    <row r="1077">
      <c r="A1077" s="86"/>
      <c r="B1077" s="87"/>
      <c r="C1077" s="87"/>
      <c r="D1077" s="87"/>
      <c r="E1077" s="87"/>
      <c r="F1077" s="87"/>
      <c r="G1077" s="88"/>
      <c r="H1077" s="87"/>
      <c r="I1077" s="87"/>
      <c r="J1077" s="87"/>
      <c r="K1077" s="87"/>
      <c r="L1077" s="87"/>
      <c r="M1077" s="87"/>
      <c r="N1077" s="87"/>
      <c r="O1077" s="87"/>
      <c r="P1077" s="87"/>
      <c r="Q1077" s="87"/>
    </row>
    <row r="1078">
      <c r="A1078" s="86"/>
      <c r="B1078" s="87"/>
      <c r="C1078" s="87"/>
      <c r="D1078" s="87"/>
      <c r="E1078" s="87"/>
      <c r="F1078" s="87"/>
      <c r="G1078" s="88"/>
      <c r="H1078" s="87"/>
      <c r="I1078" s="87"/>
      <c r="J1078" s="87"/>
      <c r="K1078" s="87"/>
      <c r="L1078" s="87"/>
      <c r="M1078" s="87"/>
      <c r="N1078" s="87"/>
      <c r="O1078" s="87"/>
      <c r="P1078" s="87"/>
      <c r="Q1078" s="87"/>
    </row>
    <row r="1079">
      <c r="A1079" s="86"/>
      <c r="B1079" s="87"/>
      <c r="C1079" s="87"/>
      <c r="D1079" s="87"/>
      <c r="E1079" s="87"/>
      <c r="F1079" s="87"/>
      <c r="G1079" s="88"/>
      <c r="H1079" s="87"/>
      <c r="I1079" s="87"/>
      <c r="J1079" s="87"/>
      <c r="K1079" s="87"/>
      <c r="L1079" s="87"/>
      <c r="M1079" s="87"/>
      <c r="N1079" s="87"/>
      <c r="O1079" s="87"/>
      <c r="P1079" s="87"/>
      <c r="Q1079" s="87"/>
    </row>
    <row r="1080">
      <c r="A1080" s="86"/>
      <c r="B1080" s="87"/>
      <c r="C1080" s="87"/>
      <c r="D1080" s="87"/>
      <c r="E1080" s="87"/>
      <c r="F1080" s="87"/>
      <c r="G1080" s="88"/>
      <c r="H1080" s="87"/>
      <c r="I1080" s="87"/>
      <c r="J1080" s="87"/>
      <c r="K1080" s="87"/>
      <c r="L1080" s="87"/>
      <c r="M1080" s="87"/>
      <c r="N1080" s="87"/>
      <c r="O1080" s="87"/>
      <c r="P1080" s="87"/>
      <c r="Q1080" s="87"/>
    </row>
    <row r="1081">
      <c r="A1081" s="86"/>
      <c r="B1081" s="87"/>
      <c r="C1081" s="87"/>
      <c r="D1081" s="87"/>
      <c r="E1081" s="87"/>
      <c r="F1081" s="87"/>
      <c r="G1081" s="88"/>
      <c r="H1081" s="87"/>
      <c r="I1081" s="87"/>
      <c r="J1081" s="87"/>
      <c r="K1081" s="87"/>
      <c r="L1081" s="87"/>
      <c r="M1081" s="87"/>
      <c r="N1081" s="87"/>
      <c r="O1081" s="87"/>
      <c r="P1081" s="87"/>
      <c r="Q1081" s="87"/>
    </row>
    <row r="1082">
      <c r="A1082" s="86"/>
      <c r="B1082" s="87"/>
      <c r="C1082" s="87"/>
      <c r="D1082" s="87"/>
      <c r="E1082" s="87"/>
      <c r="F1082" s="87"/>
      <c r="G1082" s="88"/>
      <c r="H1082" s="87"/>
      <c r="I1082" s="87"/>
      <c r="J1082" s="87"/>
      <c r="K1082" s="87"/>
      <c r="L1082" s="87"/>
      <c r="M1082" s="87"/>
      <c r="N1082" s="87"/>
      <c r="O1082" s="87"/>
      <c r="P1082" s="87"/>
      <c r="Q1082" s="87"/>
    </row>
    <row r="1083">
      <c r="A1083" s="86"/>
      <c r="B1083" s="87"/>
      <c r="C1083" s="87"/>
      <c r="D1083" s="87"/>
      <c r="E1083" s="87"/>
      <c r="F1083" s="87"/>
      <c r="G1083" s="88"/>
      <c r="H1083" s="87"/>
      <c r="I1083" s="87"/>
      <c r="J1083" s="87"/>
      <c r="K1083" s="87"/>
      <c r="L1083" s="87"/>
      <c r="M1083" s="87"/>
      <c r="N1083" s="87"/>
      <c r="O1083" s="87"/>
      <c r="P1083" s="87"/>
      <c r="Q1083" s="87"/>
    </row>
    <row r="1084">
      <c r="A1084" s="86"/>
      <c r="B1084" s="87"/>
      <c r="C1084" s="87"/>
      <c r="D1084" s="87"/>
      <c r="E1084" s="87"/>
      <c r="F1084" s="87"/>
      <c r="G1084" s="88"/>
      <c r="H1084" s="87"/>
      <c r="I1084" s="87"/>
      <c r="J1084" s="87"/>
      <c r="K1084" s="87"/>
      <c r="L1084" s="87"/>
      <c r="M1084" s="87"/>
      <c r="N1084" s="87"/>
      <c r="O1084" s="87"/>
      <c r="P1084" s="87"/>
      <c r="Q1084" s="87"/>
    </row>
    <row r="1085">
      <c r="A1085" s="86"/>
      <c r="B1085" s="87"/>
      <c r="C1085" s="87"/>
      <c r="D1085" s="87"/>
      <c r="E1085" s="87"/>
      <c r="F1085" s="87"/>
      <c r="G1085" s="88"/>
      <c r="H1085" s="87"/>
      <c r="I1085" s="87"/>
      <c r="J1085" s="87"/>
      <c r="K1085" s="87"/>
      <c r="L1085" s="87"/>
      <c r="M1085" s="87"/>
      <c r="N1085" s="87"/>
      <c r="O1085" s="87"/>
      <c r="P1085" s="87"/>
      <c r="Q1085" s="87"/>
    </row>
    <row r="1086">
      <c r="A1086" s="86"/>
      <c r="B1086" s="87"/>
      <c r="C1086" s="87"/>
      <c r="D1086" s="87"/>
      <c r="E1086" s="87"/>
      <c r="F1086" s="87"/>
      <c r="G1086" s="88"/>
      <c r="H1086" s="87"/>
      <c r="I1086" s="87"/>
      <c r="J1086" s="87"/>
      <c r="K1086" s="87"/>
      <c r="L1086" s="87"/>
      <c r="M1086" s="87"/>
      <c r="N1086" s="87"/>
      <c r="O1086" s="87"/>
      <c r="P1086" s="87"/>
      <c r="Q1086" s="87"/>
    </row>
    <row r="1087">
      <c r="A1087" s="86"/>
      <c r="B1087" s="87"/>
      <c r="C1087" s="87"/>
      <c r="D1087" s="87"/>
      <c r="E1087" s="87"/>
      <c r="F1087" s="87"/>
      <c r="G1087" s="88"/>
      <c r="H1087" s="87"/>
      <c r="I1087" s="87"/>
      <c r="J1087" s="87"/>
      <c r="K1087" s="87"/>
      <c r="L1087" s="87"/>
      <c r="M1087" s="87"/>
      <c r="N1087" s="87"/>
      <c r="O1087" s="87"/>
      <c r="P1087" s="87"/>
      <c r="Q1087" s="87"/>
    </row>
    <row r="1088">
      <c r="A1088" s="86"/>
      <c r="B1088" s="87"/>
      <c r="C1088" s="87"/>
      <c r="D1088" s="87"/>
      <c r="E1088" s="87"/>
      <c r="F1088" s="87"/>
      <c r="G1088" s="88"/>
      <c r="H1088" s="87"/>
      <c r="I1088" s="87"/>
      <c r="J1088" s="87"/>
      <c r="K1088" s="87"/>
      <c r="L1088" s="87"/>
      <c r="M1088" s="87"/>
      <c r="N1088" s="87"/>
      <c r="O1088" s="87"/>
      <c r="P1088" s="87"/>
      <c r="Q1088" s="87"/>
    </row>
    <row r="1089">
      <c r="A1089" s="86"/>
      <c r="B1089" s="87"/>
      <c r="C1089" s="87"/>
      <c r="D1089" s="87"/>
      <c r="E1089" s="87"/>
      <c r="F1089" s="87"/>
      <c r="G1089" s="88"/>
      <c r="H1089" s="87"/>
      <c r="I1089" s="87"/>
      <c r="J1089" s="87"/>
      <c r="K1089" s="87"/>
      <c r="L1089" s="87"/>
      <c r="M1089" s="87"/>
      <c r="N1089" s="87"/>
      <c r="O1089" s="87"/>
      <c r="P1089" s="87"/>
      <c r="Q1089" s="87"/>
    </row>
    <row r="1090">
      <c r="A1090" s="86"/>
      <c r="B1090" s="87"/>
      <c r="C1090" s="87"/>
      <c r="D1090" s="87"/>
      <c r="E1090" s="87"/>
      <c r="F1090" s="87"/>
      <c r="G1090" s="88"/>
      <c r="H1090" s="87"/>
      <c r="I1090" s="87"/>
      <c r="J1090" s="87"/>
      <c r="K1090" s="87"/>
      <c r="L1090" s="87"/>
      <c r="M1090" s="87"/>
      <c r="N1090" s="87"/>
      <c r="O1090" s="87"/>
      <c r="P1090" s="87"/>
      <c r="Q1090" s="87"/>
    </row>
    <row r="1091">
      <c r="A1091" s="86"/>
      <c r="B1091" s="87"/>
      <c r="C1091" s="87"/>
      <c r="D1091" s="87"/>
      <c r="E1091" s="87"/>
      <c r="F1091" s="87"/>
      <c r="G1091" s="88"/>
      <c r="H1091" s="87"/>
      <c r="I1091" s="87"/>
      <c r="J1091" s="87"/>
      <c r="K1091" s="87"/>
      <c r="L1091" s="87"/>
      <c r="M1091" s="87"/>
      <c r="N1091" s="87"/>
      <c r="O1091" s="87"/>
      <c r="P1091" s="87"/>
      <c r="Q1091" s="87"/>
    </row>
    <row r="1092">
      <c r="A1092" s="86"/>
      <c r="B1092" s="87"/>
      <c r="C1092" s="87"/>
      <c r="D1092" s="87"/>
      <c r="E1092" s="87"/>
      <c r="F1092" s="87"/>
      <c r="G1092" s="88"/>
      <c r="H1092" s="87"/>
      <c r="I1092" s="87"/>
      <c r="J1092" s="87"/>
      <c r="K1092" s="87"/>
      <c r="L1092" s="87"/>
      <c r="M1092" s="87"/>
      <c r="N1092" s="87"/>
      <c r="O1092" s="87"/>
      <c r="P1092" s="87"/>
      <c r="Q1092" s="87"/>
    </row>
    <row r="1093">
      <c r="A1093" s="86"/>
      <c r="B1093" s="87"/>
      <c r="C1093" s="87"/>
      <c r="D1093" s="87"/>
      <c r="E1093" s="87"/>
      <c r="F1093" s="87"/>
      <c r="G1093" s="88"/>
      <c r="H1093" s="87"/>
      <c r="I1093" s="87"/>
      <c r="J1093" s="87"/>
      <c r="K1093" s="87"/>
      <c r="L1093" s="87"/>
      <c r="M1093" s="87"/>
      <c r="N1093" s="87"/>
      <c r="O1093" s="87"/>
      <c r="P1093" s="87"/>
      <c r="Q1093" s="87"/>
    </row>
    <row r="1094">
      <c r="A1094" s="86"/>
      <c r="B1094" s="87"/>
      <c r="C1094" s="87"/>
      <c r="D1094" s="87"/>
      <c r="E1094" s="87"/>
      <c r="F1094" s="87"/>
      <c r="G1094" s="88"/>
      <c r="H1094" s="87"/>
      <c r="I1094" s="87"/>
      <c r="J1094" s="87"/>
      <c r="K1094" s="87"/>
      <c r="L1094" s="87"/>
      <c r="M1094" s="87"/>
      <c r="N1094" s="87"/>
      <c r="O1094" s="87"/>
      <c r="P1094" s="87"/>
      <c r="Q1094" s="87"/>
    </row>
    <row r="1095">
      <c r="A1095" s="86"/>
      <c r="B1095" s="87"/>
      <c r="C1095" s="87"/>
      <c r="D1095" s="87"/>
      <c r="E1095" s="87"/>
      <c r="F1095" s="87"/>
      <c r="G1095" s="88"/>
      <c r="H1095" s="87"/>
      <c r="I1095" s="87"/>
      <c r="J1095" s="87"/>
      <c r="K1095" s="87"/>
      <c r="L1095" s="87"/>
      <c r="M1095" s="87"/>
      <c r="N1095" s="87"/>
      <c r="O1095" s="87"/>
      <c r="P1095" s="87"/>
      <c r="Q1095" s="87"/>
    </row>
    <row r="1096">
      <c r="A1096" s="86"/>
      <c r="B1096" s="87"/>
      <c r="C1096" s="87"/>
      <c r="D1096" s="87"/>
      <c r="E1096" s="87"/>
      <c r="F1096" s="87"/>
      <c r="G1096" s="88"/>
      <c r="H1096" s="87"/>
      <c r="I1096" s="87"/>
      <c r="J1096" s="87"/>
      <c r="K1096" s="87"/>
      <c r="L1096" s="87"/>
      <c r="M1096" s="87"/>
      <c r="N1096" s="87"/>
      <c r="O1096" s="87"/>
      <c r="P1096" s="87"/>
      <c r="Q1096" s="87"/>
    </row>
    <row r="1097">
      <c r="A1097" s="86"/>
      <c r="B1097" s="87"/>
      <c r="C1097" s="87"/>
      <c r="D1097" s="87"/>
      <c r="E1097" s="87"/>
      <c r="F1097" s="87"/>
      <c r="G1097" s="88"/>
      <c r="H1097" s="87"/>
      <c r="I1097" s="87"/>
      <c r="J1097" s="87"/>
      <c r="K1097" s="87"/>
      <c r="L1097" s="87"/>
      <c r="M1097" s="87"/>
      <c r="N1097" s="87"/>
      <c r="O1097" s="87"/>
      <c r="P1097" s="87"/>
      <c r="Q1097" s="87"/>
    </row>
    <row r="1098">
      <c r="A1098" s="86"/>
      <c r="B1098" s="87"/>
      <c r="C1098" s="87"/>
      <c r="D1098" s="87"/>
      <c r="E1098" s="87"/>
      <c r="F1098" s="87"/>
      <c r="G1098" s="88"/>
      <c r="H1098" s="87"/>
      <c r="I1098" s="87"/>
      <c r="J1098" s="87"/>
      <c r="K1098" s="87"/>
      <c r="L1098" s="87"/>
      <c r="M1098" s="87"/>
      <c r="N1098" s="87"/>
      <c r="O1098" s="87"/>
      <c r="P1098" s="87"/>
      <c r="Q1098" s="87"/>
    </row>
    <row r="1099">
      <c r="A1099" s="86"/>
      <c r="B1099" s="87"/>
      <c r="C1099" s="87"/>
      <c r="D1099" s="87"/>
      <c r="E1099" s="87"/>
      <c r="F1099" s="87"/>
      <c r="G1099" s="88"/>
      <c r="H1099" s="87"/>
      <c r="I1099" s="87"/>
      <c r="J1099" s="87"/>
      <c r="K1099" s="87"/>
      <c r="L1099" s="87"/>
      <c r="M1099" s="87"/>
      <c r="N1099" s="87"/>
      <c r="O1099" s="87"/>
      <c r="P1099" s="87"/>
      <c r="Q1099" s="87"/>
    </row>
    <row r="1100">
      <c r="A1100" s="86"/>
      <c r="B1100" s="87"/>
      <c r="C1100" s="87"/>
      <c r="D1100" s="87"/>
      <c r="E1100" s="87"/>
      <c r="F1100" s="87"/>
      <c r="G1100" s="88"/>
      <c r="H1100" s="87"/>
      <c r="I1100" s="87"/>
      <c r="J1100" s="87"/>
      <c r="K1100" s="87"/>
      <c r="L1100" s="87"/>
      <c r="M1100" s="87"/>
      <c r="N1100" s="87"/>
      <c r="O1100" s="87"/>
      <c r="P1100" s="87"/>
      <c r="Q1100" s="87"/>
    </row>
    <row r="1101">
      <c r="A1101" s="86"/>
      <c r="B1101" s="87"/>
      <c r="C1101" s="87"/>
      <c r="D1101" s="87"/>
      <c r="E1101" s="87"/>
      <c r="F1101" s="87"/>
      <c r="G1101" s="88"/>
      <c r="H1101" s="87"/>
      <c r="I1101" s="87"/>
      <c r="J1101" s="87"/>
      <c r="K1101" s="87"/>
      <c r="L1101" s="87"/>
      <c r="M1101" s="87"/>
      <c r="N1101" s="87"/>
      <c r="O1101" s="87"/>
      <c r="P1101" s="87"/>
      <c r="Q1101" s="87"/>
    </row>
    <row r="1102">
      <c r="A1102" s="86"/>
      <c r="B1102" s="87"/>
      <c r="C1102" s="87"/>
      <c r="D1102" s="87"/>
      <c r="E1102" s="87"/>
      <c r="F1102" s="87"/>
      <c r="G1102" s="88"/>
      <c r="H1102" s="87"/>
      <c r="I1102" s="87"/>
      <c r="J1102" s="87"/>
      <c r="K1102" s="87"/>
      <c r="L1102" s="87"/>
      <c r="M1102" s="87"/>
      <c r="N1102" s="87"/>
      <c r="O1102" s="87"/>
      <c r="P1102" s="87"/>
      <c r="Q1102" s="87"/>
    </row>
    <row r="1103">
      <c r="A1103" s="86"/>
      <c r="B1103" s="87"/>
      <c r="C1103" s="87"/>
      <c r="D1103" s="87"/>
      <c r="E1103" s="87"/>
      <c r="F1103" s="87"/>
      <c r="G1103" s="88"/>
      <c r="H1103" s="87"/>
      <c r="I1103" s="87"/>
      <c r="J1103" s="87"/>
      <c r="K1103" s="87"/>
      <c r="L1103" s="87"/>
      <c r="M1103" s="87"/>
      <c r="N1103" s="87"/>
      <c r="O1103" s="87"/>
      <c r="P1103" s="87"/>
      <c r="Q1103" s="87"/>
    </row>
    <row r="1104">
      <c r="A1104" s="86"/>
      <c r="B1104" s="87"/>
      <c r="C1104" s="87"/>
      <c r="D1104" s="87"/>
      <c r="E1104" s="87"/>
      <c r="F1104" s="87"/>
      <c r="G1104" s="88"/>
      <c r="H1104" s="87"/>
      <c r="I1104" s="87"/>
      <c r="J1104" s="87"/>
      <c r="K1104" s="87"/>
      <c r="L1104" s="87"/>
      <c r="M1104" s="87"/>
      <c r="N1104" s="87"/>
      <c r="O1104" s="87"/>
      <c r="P1104" s="87"/>
      <c r="Q1104" s="87"/>
    </row>
    <row r="1105">
      <c r="A1105" s="86"/>
      <c r="B1105" s="87"/>
      <c r="C1105" s="87"/>
      <c r="D1105" s="87"/>
      <c r="E1105" s="87"/>
      <c r="F1105" s="87"/>
      <c r="G1105" s="88"/>
      <c r="H1105" s="87"/>
      <c r="I1105" s="87"/>
      <c r="J1105" s="87"/>
      <c r="K1105" s="87"/>
      <c r="L1105" s="87"/>
      <c r="M1105" s="87"/>
      <c r="N1105" s="87"/>
      <c r="O1105" s="87"/>
      <c r="P1105" s="87"/>
      <c r="Q1105" s="87"/>
    </row>
    <row r="1106">
      <c r="A1106" s="86"/>
      <c r="B1106" s="87"/>
      <c r="C1106" s="87"/>
      <c r="D1106" s="87"/>
      <c r="E1106" s="87"/>
      <c r="F1106" s="87"/>
      <c r="G1106" s="88"/>
      <c r="H1106" s="87"/>
      <c r="I1106" s="87"/>
      <c r="J1106" s="87"/>
      <c r="K1106" s="87"/>
      <c r="L1106" s="87"/>
      <c r="M1106" s="87"/>
      <c r="N1106" s="87"/>
      <c r="O1106" s="87"/>
      <c r="P1106" s="87"/>
      <c r="Q1106" s="87"/>
    </row>
    <row r="1107">
      <c r="A1107" s="86"/>
      <c r="B1107" s="87"/>
      <c r="C1107" s="87"/>
      <c r="D1107" s="87"/>
      <c r="E1107" s="87"/>
      <c r="F1107" s="87"/>
      <c r="G1107" s="88"/>
      <c r="H1107" s="87"/>
      <c r="I1107" s="87"/>
      <c r="J1107" s="87"/>
      <c r="K1107" s="87"/>
      <c r="L1107" s="87"/>
      <c r="M1107" s="87"/>
      <c r="N1107" s="87"/>
      <c r="O1107" s="87"/>
      <c r="P1107" s="87"/>
      <c r="Q1107" s="87"/>
    </row>
    <row r="1108">
      <c r="A1108" s="86"/>
      <c r="B1108" s="87"/>
      <c r="C1108" s="87"/>
      <c r="D1108" s="87"/>
      <c r="E1108" s="87"/>
      <c r="F1108" s="87"/>
      <c r="G1108" s="88"/>
      <c r="H1108" s="87"/>
      <c r="I1108" s="87"/>
      <c r="J1108" s="87"/>
      <c r="K1108" s="87"/>
      <c r="L1108" s="87"/>
      <c r="M1108" s="87"/>
      <c r="N1108" s="87"/>
      <c r="O1108" s="87"/>
      <c r="P1108" s="87"/>
      <c r="Q1108" s="87"/>
    </row>
    <row r="1109">
      <c r="A1109" s="86"/>
      <c r="B1109" s="87"/>
      <c r="C1109" s="87"/>
      <c r="D1109" s="87"/>
      <c r="E1109" s="87"/>
      <c r="F1109" s="87"/>
      <c r="G1109" s="88"/>
      <c r="H1109" s="87"/>
      <c r="I1109" s="87"/>
      <c r="J1109" s="87"/>
      <c r="K1109" s="87"/>
      <c r="L1109" s="87"/>
      <c r="M1109" s="87"/>
      <c r="N1109" s="87"/>
      <c r="O1109" s="87"/>
      <c r="P1109" s="87"/>
      <c r="Q1109" s="87"/>
    </row>
    <row r="1110">
      <c r="A1110" s="86"/>
      <c r="B1110" s="87"/>
      <c r="C1110" s="87"/>
      <c r="D1110" s="87"/>
      <c r="E1110" s="87"/>
      <c r="F1110" s="87"/>
      <c r="G1110" s="88"/>
      <c r="H1110" s="87"/>
      <c r="I1110" s="87"/>
      <c r="J1110" s="87"/>
      <c r="K1110" s="87"/>
      <c r="L1110" s="87"/>
      <c r="M1110" s="87"/>
      <c r="N1110" s="87"/>
      <c r="O1110" s="87"/>
      <c r="P1110" s="87"/>
      <c r="Q1110" s="87"/>
    </row>
    <row r="1111">
      <c r="A1111" s="86"/>
      <c r="B1111" s="87"/>
      <c r="C1111" s="87"/>
      <c r="D1111" s="87"/>
      <c r="E1111" s="87"/>
      <c r="F1111" s="87"/>
      <c r="G1111" s="88"/>
      <c r="H1111" s="87"/>
      <c r="I1111" s="87"/>
      <c r="J1111" s="87"/>
      <c r="K1111" s="87"/>
      <c r="L1111" s="87"/>
      <c r="M1111" s="87"/>
      <c r="N1111" s="87"/>
      <c r="O1111" s="87"/>
      <c r="P1111" s="87"/>
      <c r="Q1111" s="87"/>
    </row>
    <row r="1112">
      <c r="A1112" s="86"/>
      <c r="B1112" s="87"/>
      <c r="C1112" s="87"/>
      <c r="D1112" s="87"/>
      <c r="E1112" s="87"/>
      <c r="F1112" s="87"/>
      <c r="G1112" s="88"/>
      <c r="H1112" s="87"/>
      <c r="I1112" s="87"/>
      <c r="J1112" s="87"/>
      <c r="K1112" s="87"/>
      <c r="L1112" s="87"/>
      <c r="M1112" s="87"/>
      <c r="N1112" s="87"/>
      <c r="O1112" s="87"/>
      <c r="P1112" s="87"/>
      <c r="Q1112" s="87"/>
    </row>
    <row r="1113">
      <c r="A1113" s="86"/>
      <c r="B1113" s="87"/>
      <c r="C1113" s="87"/>
      <c r="D1113" s="87"/>
      <c r="E1113" s="87"/>
      <c r="F1113" s="87"/>
      <c r="G1113" s="88"/>
      <c r="H1113" s="87"/>
      <c r="I1113" s="87"/>
      <c r="J1113" s="87"/>
      <c r="K1113" s="87"/>
      <c r="L1113" s="87"/>
      <c r="M1113" s="87"/>
      <c r="N1113" s="87"/>
      <c r="O1113" s="87"/>
      <c r="P1113" s="87"/>
      <c r="Q1113" s="87"/>
    </row>
    <row r="1114">
      <c r="A1114" s="86"/>
      <c r="B1114" s="87"/>
      <c r="C1114" s="87"/>
      <c r="D1114" s="87"/>
      <c r="E1114" s="87"/>
      <c r="F1114" s="87"/>
      <c r="G1114" s="88"/>
      <c r="H1114" s="87"/>
      <c r="I1114" s="87"/>
      <c r="J1114" s="87"/>
      <c r="K1114" s="87"/>
      <c r="L1114" s="87"/>
      <c r="M1114" s="87"/>
      <c r="N1114" s="87"/>
      <c r="O1114" s="87"/>
      <c r="P1114" s="87"/>
      <c r="Q1114" s="87"/>
    </row>
    <row r="1115">
      <c r="A1115" s="86"/>
      <c r="B1115" s="87"/>
      <c r="C1115" s="87"/>
      <c r="D1115" s="87"/>
      <c r="E1115" s="87"/>
      <c r="F1115" s="87"/>
      <c r="G1115" s="88"/>
      <c r="H1115" s="87"/>
      <c r="I1115" s="87"/>
      <c r="J1115" s="87"/>
      <c r="K1115" s="87"/>
      <c r="L1115" s="87"/>
      <c r="M1115" s="87"/>
      <c r="N1115" s="87"/>
      <c r="O1115" s="87"/>
      <c r="P1115" s="87"/>
      <c r="Q1115" s="87"/>
    </row>
    <row r="1116">
      <c r="A1116" s="86"/>
      <c r="B1116" s="87"/>
      <c r="C1116" s="87"/>
      <c r="D1116" s="87"/>
      <c r="E1116" s="87"/>
      <c r="F1116" s="87"/>
      <c r="G1116" s="88"/>
      <c r="H1116" s="87"/>
      <c r="I1116" s="87"/>
      <c r="J1116" s="87"/>
      <c r="K1116" s="87"/>
      <c r="L1116" s="87"/>
      <c r="M1116" s="87"/>
      <c r="N1116" s="87"/>
      <c r="O1116" s="87"/>
      <c r="P1116" s="87"/>
      <c r="Q1116" s="87"/>
    </row>
    <row r="1117">
      <c r="A1117" s="86"/>
      <c r="B1117" s="87"/>
      <c r="C1117" s="87"/>
      <c r="D1117" s="87"/>
      <c r="E1117" s="87"/>
      <c r="F1117" s="87"/>
      <c r="G1117" s="88"/>
      <c r="H1117" s="87"/>
      <c r="I1117" s="87"/>
      <c r="J1117" s="87"/>
      <c r="K1117" s="87"/>
      <c r="L1117" s="87"/>
      <c r="M1117" s="87"/>
      <c r="N1117" s="87"/>
      <c r="O1117" s="87"/>
      <c r="P1117" s="87"/>
      <c r="Q1117" s="87"/>
    </row>
    <row r="1118">
      <c r="A1118" s="86"/>
      <c r="B1118" s="87"/>
      <c r="C1118" s="87"/>
      <c r="D1118" s="87"/>
      <c r="E1118" s="87"/>
      <c r="F1118" s="87"/>
      <c r="G1118" s="88"/>
      <c r="H1118" s="87"/>
      <c r="I1118" s="87"/>
      <c r="J1118" s="87"/>
      <c r="K1118" s="87"/>
      <c r="L1118" s="87"/>
      <c r="M1118" s="87"/>
      <c r="N1118" s="87"/>
      <c r="O1118" s="87"/>
      <c r="P1118" s="87"/>
      <c r="Q1118" s="87"/>
    </row>
    <row r="1119">
      <c r="A1119" s="86"/>
      <c r="B1119" s="87"/>
      <c r="C1119" s="87"/>
      <c r="D1119" s="87"/>
      <c r="E1119" s="87"/>
      <c r="F1119" s="87"/>
      <c r="G1119" s="88"/>
      <c r="H1119" s="87"/>
      <c r="I1119" s="87"/>
      <c r="J1119" s="87"/>
      <c r="K1119" s="87"/>
      <c r="L1119" s="87"/>
      <c r="M1119" s="87"/>
      <c r="N1119" s="87"/>
      <c r="O1119" s="87"/>
      <c r="P1119" s="87"/>
      <c r="Q1119" s="87"/>
    </row>
    <row r="1120">
      <c r="A1120" s="86"/>
      <c r="B1120" s="87"/>
      <c r="C1120" s="87"/>
      <c r="D1120" s="87"/>
      <c r="E1120" s="87"/>
      <c r="F1120" s="87"/>
      <c r="G1120" s="88"/>
      <c r="H1120" s="87"/>
      <c r="I1120" s="87"/>
      <c r="J1120" s="87"/>
      <c r="K1120" s="87"/>
      <c r="L1120" s="87"/>
      <c r="M1120" s="87"/>
      <c r="N1120" s="87"/>
      <c r="O1120" s="87"/>
      <c r="P1120" s="87"/>
      <c r="Q1120" s="87"/>
    </row>
    <row r="1121">
      <c r="A1121" s="86"/>
      <c r="B1121" s="87"/>
      <c r="C1121" s="87"/>
      <c r="D1121" s="87"/>
      <c r="E1121" s="87"/>
      <c r="F1121" s="87"/>
      <c r="G1121" s="88"/>
      <c r="H1121" s="87"/>
      <c r="I1121" s="87"/>
      <c r="J1121" s="87"/>
      <c r="K1121" s="87"/>
      <c r="L1121" s="87"/>
      <c r="M1121" s="87"/>
      <c r="N1121" s="87"/>
      <c r="O1121" s="87"/>
      <c r="P1121" s="87"/>
      <c r="Q1121" s="87"/>
    </row>
    <row r="1122">
      <c r="A1122" s="86"/>
      <c r="B1122" s="87"/>
      <c r="C1122" s="87"/>
      <c r="D1122" s="87"/>
      <c r="E1122" s="87"/>
      <c r="F1122" s="87"/>
      <c r="G1122" s="88"/>
      <c r="H1122" s="87"/>
      <c r="I1122" s="87"/>
      <c r="J1122" s="87"/>
      <c r="K1122" s="87"/>
      <c r="L1122" s="87"/>
      <c r="M1122" s="87"/>
      <c r="N1122" s="87"/>
      <c r="O1122" s="87"/>
      <c r="P1122" s="87"/>
      <c r="Q1122" s="87"/>
    </row>
    <row r="1123">
      <c r="A1123" s="86"/>
      <c r="B1123" s="87"/>
      <c r="C1123" s="87"/>
      <c r="D1123" s="87"/>
      <c r="E1123" s="87"/>
      <c r="F1123" s="87"/>
      <c r="G1123" s="88"/>
      <c r="H1123" s="87"/>
      <c r="I1123" s="87"/>
      <c r="J1123" s="87"/>
      <c r="K1123" s="87"/>
      <c r="L1123" s="87"/>
      <c r="M1123" s="87"/>
      <c r="N1123" s="87"/>
      <c r="O1123" s="87"/>
      <c r="P1123" s="87"/>
      <c r="Q1123" s="87"/>
    </row>
    <row r="1124">
      <c r="A1124" s="86"/>
      <c r="B1124" s="87"/>
      <c r="C1124" s="87"/>
      <c r="D1124" s="87"/>
      <c r="E1124" s="87"/>
      <c r="F1124" s="87"/>
      <c r="G1124" s="88"/>
      <c r="H1124" s="87"/>
      <c r="I1124" s="87"/>
      <c r="J1124" s="87"/>
      <c r="K1124" s="87"/>
      <c r="L1124" s="87"/>
      <c r="M1124" s="87"/>
      <c r="N1124" s="87"/>
      <c r="O1124" s="87"/>
      <c r="P1124" s="87"/>
      <c r="Q1124" s="87"/>
    </row>
    <row r="1125">
      <c r="A1125" s="86"/>
      <c r="B1125" s="87"/>
      <c r="C1125" s="87"/>
      <c r="D1125" s="87"/>
      <c r="E1125" s="87"/>
      <c r="F1125" s="87"/>
      <c r="G1125" s="88"/>
      <c r="H1125" s="87"/>
      <c r="I1125" s="87"/>
      <c r="J1125" s="87"/>
      <c r="K1125" s="87"/>
      <c r="L1125" s="87"/>
      <c r="M1125" s="87"/>
      <c r="N1125" s="87"/>
      <c r="O1125" s="87"/>
      <c r="P1125" s="87"/>
      <c r="Q1125" s="87"/>
    </row>
    <row r="1126">
      <c r="A1126" s="86"/>
      <c r="B1126" s="87"/>
      <c r="C1126" s="87"/>
      <c r="D1126" s="87"/>
      <c r="E1126" s="87"/>
      <c r="F1126" s="87"/>
      <c r="G1126" s="88"/>
      <c r="H1126" s="87"/>
      <c r="I1126" s="87"/>
      <c r="J1126" s="87"/>
      <c r="K1126" s="87"/>
      <c r="L1126" s="87"/>
      <c r="M1126" s="87"/>
      <c r="N1126" s="87"/>
      <c r="O1126" s="87"/>
      <c r="P1126" s="87"/>
      <c r="Q1126" s="87"/>
    </row>
    <row r="1127">
      <c r="A1127" s="86"/>
      <c r="B1127" s="87"/>
      <c r="C1127" s="87"/>
      <c r="D1127" s="87"/>
      <c r="E1127" s="87"/>
      <c r="F1127" s="87"/>
      <c r="G1127" s="88"/>
      <c r="H1127" s="87"/>
      <c r="I1127" s="87"/>
      <c r="J1127" s="87"/>
      <c r="K1127" s="87"/>
      <c r="L1127" s="87"/>
      <c r="M1127" s="87"/>
      <c r="N1127" s="87"/>
      <c r="O1127" s="87"/>
      <c r="P1127" s="87"/>
      <c r="Q1127" s="87"/>
    </row>
    <row r="1128">
      <c r="A1128" s="86"/>
      <c r="B1128" s="87"/>
      <c r="C1128" s="87"/>
      <c r="D1128" s="87"/>
      <c r="E1128" s="87"/>
      <c r="F1128" s="87"/>
      <c r="G1128" s="88"/>
      <c r="H1128" s="87"/>
      <c r="I1128" s="87"/>
      <c r="J1128" s="87"/>
      <c r="K1128" s="87"/>
      <c r="L1128" s="87"/>
      <c r="M1128" s="87"/>
      <c r="N1128" s="87"/>
      <c r="O1128" s="87"/>
      <c r="P1128" s="87"/>
      <c r="Q1128" s="87"/>
    </row>
    <row r="1129">
      <c r="A1129" s="86"/>
      <c r="B1129" s="87"/>
      <c r="C1129" s="87"/>
      <c r="D1129" s="87"/>
      <c r="E1129" s="87"/>
      <c r="F1129" s="87"/>
      <c r="G1129" s="88"/>
      <c r="H1129" s="87"/>
      <c r="I1129" s="87"/>
      <c r="J1129" s="87"/>
      <c r="K1129" s="87"/>
      <c r="L1129" s="87"/>
      <c r="M1129" s="87"/>
      <c r="N1129" s="87"/>
      <c r="O1129" s="87"/>
      <c r="P1129" s="87"/>
      <c r="Q1129" s="87"/>
    </row>
    <row r="1130">
      <c r="A1130" s="86"/>
      <c r="B1130" s="87"/>
      <c r="C1130" s="87"/>
      <c r="D1130" s="87"/>
      <c r="E1130" s="87"/>
      <c r="F1130" s="87"/>
      <c r="G1130" s="88"/>
      <c r="H1130" s="87"/>
      <c r="I1130" s="87"/>
      <c r="J1130" s="87"/>
      <c r="K1130" s="87"/>
      <c r="L1130" s="87"/>
      <c r="M1130" s="87"/>
      <c r="N1130" s="87"/>
      <c r="O1130" s="87"/>
      <c r="P1130" s="87"/>
      <c r="Q1130" s="87"/>
    </row>
    <row r="1131">
      <c r="A1131" s="86"/>
      <c r="B1131" s="87"/>
      <c r="C1131" s="87"/>
      <c r="D1131" s="87"/>
      <c r="E1131" s="87"/>
      <c r="F1131" s="87"/>
      <c r="G1131" s="88"/>
      <c r="H1131" s="87"/>
      <c r="I1131" s="87"/>
      <c r="J1131" s="87"/>
      <c r="K1131" s="87"/>
      <c r="L1131" s="87"/>
      <c r="M1131" s="87"/>
      <c r="N1131" s="87"/>
      <c r="O1131" s="87"/>
      <c r="P1131" s="87"/>
      <c r="Q1131" s="87"/>
    </row>
    <row r="1132">
      <c r="A1132" s="86"/>
      <c r="B1132" s="87"/>
      <c r="C1132" s="87"/>
      <c r="D1132" s="87"/>
      <c r="E1132" s="87"/>
      <c r="F1132" s="87"/>
      <c r="G1132" s="88"/>
      <c r="H1132" s="87"/>
      <c r="I1132" s="87"/>
      <c r="J1132" s="87"/>
      <c r="K1132" s="87"/>
      <c r="L1132" s="87"/>
      <c r="M1132" s="87"/>
      <c r="N1132" s="87"/>
      <c r="O1132" s="87"/>
      <c r="P1132" s="87"/>
      <c r="Q1132" s="87"/>
    </row>
    <row r="1133">
      <c r="A1133" s="86"/>
      <c r="B1133" s="87"/>
      <c r="C1133" s="87"/>
      <c r="D1133" s="87"/>
      <c r="E1133" s="87"/>
      <c r="F1133" s="87"/>
      <c r="G1133" s="88"/>
      <c r="H1133" s="87"/>
      <c r="I1133" s="87"/>
      <c r="J1133" s="87"/>
      <c r="K1133" s="87"/>
      <c r="L1133" s="87"/>
      <c r="M1133" s="87"/>
      <c r="N1133" s="87"/>
      <c r="O1133" s="87"/>
      <c r="P1133" s="87"/>
      <c r="Q1133" s="87"/>
    </row>
    <row r="1134">
      <c r="A1134" s="86"/>
      <c r="B1134" s="87"/>
      <c r="C1134" s="87"/>
      <c r="D1134" s="87"/>
      <c r="E1134" s="87"/>
      <c r="F1134" s="87"/>
      <c r="G1134" s="88"/>
      <c r="H1134" s="87"/>
      <c r="I1134" s="87"/>
      <c r="J1134" s="87"/>
      <c r="K1134" s="87"/>
      <c r="L1134" s="87"/>
      <c r="M1134" s="87"/>
      <c r="N1134" s="87"/>
      <c r="O1134" s="87"/>
      <c r="P1134" s="87"/>
      <c r="Q1134" s="87"/>
    </row>
  </sheetData>
  <dataValidations>
    <dataValidation type="custom" allowBlank="1" showDropDown="1" sqref="A2:A209">
      <formula1>OR(NOT(ISERROR(DATEVALUE(A2))), AND(ISNUMBER(A2), LEFT(CELL("format", A2))="D"))</formula1>
    </dataValidation>
    <dataValidation type="custom" allowBlank="1" showDropDown="1" sqref="B2:N209 P2:Q209 S2:S209">
      <formula1>AND(ISNUMBER(B2),(NOT(OR(NOT(ISERROR(DATEVALUE(B2))), AND(ISNUMBER(B2), LEFT(CELL("format", B2))="D")))))</formula1>
    </dataValidation>
  </dataValidations>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5.0"/>
    <col customWidth="1" min="3" max="4" width="37.63"/>
    <col customWidth="1" min="5" max="5" width="27.13"/>
  </cols>
  <sheetData>
    <row r="1">
      <c r="A1" s="137" t="s">
        <v>122</v>
      </c>
      <c r="B1" s="138" t="s">
        <v>291</v>
      </c>
      <c r="C1" s="138" t="s">
        <v>292</v>
      </c>
      <c r="D1" s="138" t="s">
        <v>293</v>
      </c>
      <c r="E1" s="138" t="s">
        <v>294</v>
      </c>
      <c r="F1" s="139" t="s">
        <v>295</v>
      </c>
      <c r="G1" s="140"/>
      <c r="H1" s="140"/>
      <c r="I1" s="140"/>
      <c r="J1" s="140"/>
      <c r="K1" s="140"/>
      <c r="L1" s="140"/>
      <c r="M1" s="140"/>
      <c r="N1" s="140"/>
      <c r="O1" s="140"/>
      <c r="P1" s="140"/>
      <c r="Q1" s="140"/>
      <c r="R1" s="140"/>
      <c r="S1" s="140"/>
      <c r="T1" s="140"/>
      <c r="U1" s="140"/>
      <c r="V1" s="140"/>
    </row>
    <row r="2" ht="18.75" customHeight="1">
      <c r="A2" s="141">
        <v>45685.0</v>
      </c>
      <c r="B2" s="142" t="s">
        <v>296</v>
      </c>
      <c r="C2" s="142" t="s">
        <v>297</v>
      </c>
      <c r="D2" s="142" t="s">
        <v>298</v>
      </c>
      <c r="E2" s="142" t="s">
        <v>299</v>
      </c>
      <c r="F2" s="140" t="str">
        <f t="shared" ref="F2:F94" si="1">text(A2,"MM/DD/YYYY")</f>
        <v>01/28/2025</v>
      </c>
      <c r="G2" s="140"/>
      <c r="H2" s="140"/>
      <c r="I2" s="140"/>
      <c r="J2" s="140"/>
      <c r="K2" s="140"/>
      <c r="L2" s="140"/>
      <c r="M2" s="140"/>
      <c r="N2" s="140"/>
      <c r="O2" s="140"/>
      <c r="P2" s="140"/>
      <c r="Q2" s="140"/>
      <c r="R2" s="140"/>
      <c r="S2" s="140"/>
      <c r="T2" s="140"/>
      <c r="U2" s="140"/>
      <c r="V2" s="140"/>
    </row>
    <row r="3" ht="17.25" customHeight="1">
      <c r="A3" s="141">
        <v>45726.0</v>
      </c>
      <c r="B3" s="142" t="s">
        <v>300</v>
      </c>
      <c r="C3" s="142" t="s">
        <v>301</v>
      </c>
      <c r="D3" s="142" t="s">
        <v>302</v>
      </c>
      <c r="E3" s="142" t="s">
        <v>303</v>
      </c>
      <c r="F3" s="140" t="str">
        <f t="shared" si="1"/>
        <v>03/10/2025</v>
      </c>
      <c r="G3" s="140"/>
      <c r="H3" s="140"/>
      <c r="I3" s="140"/>
      <c r="J3" s="140"/>
      <c r="K3" s="140"/>
      <c r="L3" s="140"/>
      <c r="M3" s="140"/>
      <c r="N3" s="140"/>
      <c r="O3" s="140"/>
      <c r="P3" s="140"/>
      <c r="Q3" s="140"/>
      <c r="R3" s="140"/>
      <c r="S3" s="140"/>
      <c r="T3" s="140"/>
      <c r="U3" s="140"/>
      <c r="V3" s="140"/>
    </row>
    <row r="4">
      <c r="A4" s="141">
        <v>45771.0</v>
      </c>
      <c r="B4" s="142" t="s">
        <v>304</v>
      </c>
      <c r="C4" s="142" t="s">
        <v>305</v>
      </c>
      <c r="D4" s="142" t="s">
        <v>306</v>
      </c>
      <c r="E4" s="142" t="s">
        <v>307</v>
      </c>
      <c r="F4" s="140" t="str">
        <f t="shared" si="1"/>
        <v>04/24/2025</v>
      </c>
      <c r="G4" s="140"/>
      <c r="H4" s="140"/>
      <c r="I4" s="140"/>
      <c r="J4" s="140"/>
      <c r="K4" s="140"/>
      <c r="L4" s="140"/>
      <c r="M4" s="140"/>
      <c r="N4" s="140"/>
      <c r="O4" s="140"/>
      <c r="P4" s="140"/>
      <c r="Q4" s="140"/>
      <c r="R4" s="140"/>
      <c r="S4" s="140"/>
      <c r="T4" s="140"/>
      <c r="U4" s="140"/>
      <c r="V4" s="140"/>
    </row>
    <row r="5">
      <c r="A5" s="141">
        <v>45777.0</v>
      </c>
      <c r="B5" s="142" t="s">
        <v>308</v>
      </c>
      <c r="C5" s="142" t="s">
        <v>309</v>
      </c>
      <c r="D5" s="142" t="s">
        <v>310</v>
      </c>
      <c r="E5" s="142" t="s">
        <v>311</v>
      </c>
      <c r="F5" s="140" t="str">
        <f t="shared" si="1"/>
        <v>04/30/2025</v>
      </c>
      <c r="G5" s="140"/>
      <c r="H5" s="140"/>
      <c r="I5" s="140"/>
      <c r="J5" s="140"/>
      <c r="K5" s="140"/>
      <c r="L5" s="140"/>
      <c r="M5" s="140"/>
      <c r="N5" s="140"/>
      <c r="O5" s="140"/>
      <c r="P5" s="140"/>
      <c r="Q5" s="140"/>
      <c r="R5" s="140"/>
      <c r="S5" s="140"/>
      <c r="T5" s="140"/>
      <c r="U5" s="140"/>
      <c r="V5" s="140"/>
    </row>
    <row r="6">
      <c r="A6" s="141">
        <v>45777.0</v>
      </c>
      <c r="B6" s="142" t="s">
        <v>304</v>
      </c>
      <c r="C6" s="142" t="s">
        <v>312</v>
      </c>
      <c r="D6" s="142" t="s">
        <v>313</v>
      </c>
      <c r="E6" s="142" t="s">
        <v>314</v>
      </c>
      <c r="F6" s="140" t="str">
        <f t="shared" si="1"/>
        <v>04/30/2025</v>
      </c>
      <c r="G6" s="140"/>
      <c r="H6" s="140"/>
      <c r="I6" s="140"/>
      <c r="J6" s="140"/>
      <c r="K6" s="140"/>
      <c r="L6" s="140"/>
      <c r="M6" s="140"/>
      <c r="N6" s="140"/>
      <c r="O6" s="140"/>
      <c r="P6" s="140"/>
      <c r="Q6" s="140"/>
      <c r="R6" s="140"/>
      <c r="S6" s="140"/>
      <c r="T6" s="140"/>
      <c r="U6" s="140"/>
      <c r="V6" s="140"/>
    </row>
    <row r="7">
      <c r="A7" s="141">
        <v>45777.0</v>
      </c>
      <c r="B7" s="142" t="s">
        <v>308</v>
      </c>
      <c r="C7" s="142" t="s">
        <v>315</v>
      </c>
      <c r="D7" s="142" t="s">
        <v>316</v>
      </c>
      <c r="E7" s="142" t="s">
        <v>317</v>
      </c>
      <c r="F7" s="140" t="str">
        <f t="shared" si="1"/>
        <v>04/30/2025</v>
      </c>
      <c r="G7" s="140"/>
      <c r="H7" s="140"/>
      <c r="I7" s="140"/>
      <c r="J7" s="140"/>
      <c r="K7" s="140"/>
      <c r="L7" s="140"/>
      <c r="M7" s="140"/>
      <c r="N7" s="140"/>
      <c r="O7" s="140"/>
      <c r="P7" s="140"/>
      <c r="Q7" s="140"/>
      <c r="R7" s="140"/>
      <c r="S7" s="140"/>
      <c r="T7" s="140"/>
      <c r="U7" s="140"/>
      <c r="V7" s="140"/>
    </row>
    <row r="8">
      <c r="A8" s="141">
        <v>45779.0</v>
      </c>
      <c r="B8" s="142" t="s">
        <v>304</v>
      </c>
      <c r="C8" s="142" t="s">
        <v>318</v>
      </c>
      <c r="D8" s="142" t="s">
        <v>319</v>
      </c>
      <c r="E8" s="142" t="s">
        <v>320</v>
      </c>
      <c r="F8" s="140" t="str">
        <f t="shared" si="1"/>
        <v>05/02/2025</v>
      </c>
      <c r="G8" s="140"/>
      <c r="H8" s="140"/>
      <c r="I8" s="140"/>
      <c r="J8" s="140"/>
      <c r="K8" s="140"/>
      <c r="L8" s="140"/>
      <c r="M8" s="140"/>
      <c r="N8" s="140"/>
      <c r="O8" s="140"/>
      <c r="P8" s="140"/>
      <c r="Q8" s="140"/>
      <c r="R8" s="140"/>
      <c r="S8" s="140"/>
      <c r="T8" s="140"/>
      <c r="U8" s="140"/>
      <c r="V8" s="140"/>
    </row>
    <row r="9">
      <c r="A9" s="141">
        <v>45779.0</v>
      </c>
      <c r="B9" s="142" t="s">
        <v>308</v>
      </c>
      <c r="C9" s="142" t="s">
        <v>321</v>
      </c>
      <c r="D9" s="142" t="s">
        <v>322</v>
      </c>
      <c r="E9" s="142" t="s">
        <v>323</v>
      </c>
      <c r="F9" s="140" t="str">
        <f t="shared" si="1"/>
        <v>05/02/2025</v>
      </c>
      <c r="G9" s="140"/>
      <c r="H9" s="140"/>
      <c r="I9" s="140"/>
      <c r="J9" s="140"/>
      <c r="K9" s="140"/>
      <c r="L9" s="140"/>
      <c r="M9" s="140"/>
      <c r="N9" s="140"/>
      <c r="O9" s="140"/>
      <c r="P9" s="140"/>
      <c r="Q9" s="140"/>
      <c r="R9" s="140"/>
      <c r="S9" s="140"/>
      <c r="T9" s="140"/>
      <c r="U9" s="140"/>
      <c r="V9" s="140"/>
    </row>
    <row r="10">
      <c r="A10" s="141">
        <v>45780.0</v>
      </c>
      <c r="B10" s="142" t="s">
        <v>324</v>
      </c>
      <c r="C10" s="142" t="s">
        <v>325</v>
      </c>
      <c r="D10" s="142" t="s">
        <v>326</v>
      </c>
      <c r="E10" s="142" t="s">
        <v>327</v>
      </c>
      <c r="F10" s="140" t="str">
        <f t="shared" si="1"/>
        <v>05/03/2025</v>
      </c>
      <c r="G10" s="140"/>
      <c r="H10" s="140"/>
      <c r="I10" s="140"/>
      <c r="J10" s="140"/>
      <c r="K10" s="140"/>
      <c r="L10" s="140"/>
      <c r="M10" s="140"/>
      <c r="N10" s="140"/>
      <c r="O10" s="140"/>
      <c r="P10" s="140"/>
      <c r="Q10" s="140"/>
      <c r="R10" s="140"/>
      <c r="S10" s="140"/>
      <c r="T10" s="140"/>
      <c r="U10" s="140"/>
      <c r="V10" s="140"/>
    </row>
    <row r="11">
      <c r="A11" s="141">
        <v>45780.0</v>
      </c>
      <c r="B11" s="142" t="s">
        <v>324</v>
      </c>
      <c r="C11" s="142" t="s">
        <v>328</v>
      </c>
      <c r="D11" s="142" t="s">
        <v>329</v>
      </c>
      <c r="E11" s="142" t="s">
        <v>330</v>
      </c>
      <c r="F11" s="140" t="str">
        <f t="shared" si="1"/>
        <v>05/03/2025</v>
      </c>
      <c r="G11" s="140"/>
      <c r="H11" s="140"/>
      <c r="I11" s="140"/>
      <c r="J11" s="140"/>
      <c r="K11" s="140"/>
      <c r="L11" s="140"/>
      <c r="M11" s="140"/>
      <c r="N11" s="140"/>
      <c r="O11" s="140"/>
      <c r="P11" s="140"/>
      <c r="Q11" s="140"/>
      <c r="R11" s="140"/>
      <c r="S11" s="140"/>
      <c r="T11" s="140"/>
      <c r="U11" s="140"/>
      <c r="V11" s="140"/>
    </row>
    <row r="12">
      <c r="A12" s="141">
        <v>45779.0</v>
      </c>
      <c r="B12" s="142" t="s">
        <v>304</v>
      </c>
      <c r="C12" s="142" t="s">
        <v>331</v>
      </c>
      <c r="D12" s="142" t="s">
        <v>332</v>
      </c>
      <c r="E12" s="142" t="s">
        <v>333</v>
      </c>
      <c r="F12" s="140" t="str">
        <f t="shared" si="1"/>
        <v>05/02/2025</v>
      </c>
      <c r="G12" s="140"/>
      <c r="H12" s="140"/>
      <c r="I12" s="140"/>
      <c r="J12" s="140"/>
      <c r="K12" s="140"/>
      <c r="L12" s="140"/>
      <c r="M12" s="140"/>
      <c r="N12" s="140"/>
      <c r="O12" s="140"/>
      <c r="P12" s="140"/>
      <c r="Q12" s="140"/>
      <c r="R12" s="140"/>
      <c r="S12" s="140"/>
      <c r="T12" s="140"/>
      <c r="U12" s="140"/>
      <c r="V12" s="140"/>
    </row>
    <row r="13">
      <c r="A13" s="141">
        <v>45782.0</v>
      </c>
      <c r="B13" s="142" t="s">
        <v>324</v>
      </c>
      <c r="C13" s="142" t="s">
        <v>334</v>
      </c>
      <c r="D13" s="142" t="s">
        <v>335</v>
      </c>
      <c r="E13" s="142" t="s">
        <v>336</v>
      </c>
      <c r="F13" s="140" t="str">
        <f t="shared" si="1"/>
        <v>05/05/2025</v>
      </c>
      <c r="G13" s="140"/>
      <c r="H13" s="140"/>
      <c r="I13" s="140"/>
      <c r="J13" s="140"/>
      <c r="K13" s="140"/>
      <c r="L13" s="140"/>
      <c r="M13" s="140"/>
      <c r="N13" s="140"/>
      <c r="O13" s="140"/>
      <c r="P13" s="140"/>
      <c r="Q13" s="140"/>
      <c r="R13" s="140"/>
      <c r="S13" s="140"/>
      <c r="T13" s="140"/>
      <c r="U13" s="140"/>
      <c r="V13" s="140"/>
    </row>
    <row r="14">
      <c r="A14" s="141">
        <v>45779.0</v>
      </c>
      <c r="B14" s="142" t="s">
        <v>308</v>
      </c>
      <c r="C14" s="142" t="s">
        <v>337</v>
      </c>
      <c r="D14" s="142" t="s">
        <v>338</v>
      </c>
      <c r="E14" s="142" t="s">
        <v>339</v>
      </c>
      <c r="F14" s="140" t="str">
        <f t="shared" si="1"/>
        <v>05/02/2025</v>
      </c>
      <c r="G14" s="140"/>
      <c r="H14" s="140"/>
      <c r="I14" s="140"/>
      <c r="J14" s="140"/>
      <c r="K14" s="140"/>
      <c r="L14" s="140"/>
      <c r="M14" s="140"/>
      <c r="N14" s="140"/>
      <c r="O14" s="140"/>
      <c r="P14" s="140"/>
      <c r="Q14" s="140"/>
      <c r="R14" s="140"/>
      <c r="S14" s="140"/>
      <c r="T14" s="140"/>
      <c r="U14" s="140"/>
      <c r="V14" s="140"/>
    </row>
    <row r="15">
      <c r="A15" s="141">
        <v>45782.0</v>
      </c>
      <c r="B15" s="142" t="s">
        <v>324</v>
      </c>
      <c r="C15" s="142" t="s">
        <v>340</v>
      </c>
      <c r="D15" s="142" t="s">
        <v>341</v>
      </c>
      <c r="E15" s="142" t="s">
        <v>342</v>
      </c>
      <c r="F15" s="140" t="str">
        <f t="shared" si="1"/>
        <v>05/05/2025</v>
      </c>
      <c r="G15" s="140"/>
      <c r="H15" s="140"/>
      <c r="I15" s="140"/>
      <c r="J15" s="140"/>
      <c r="K15" s="140"/>
      <c r="L15" s="140"/>
      <c r="M15" s="140"/>
      <c r="N15" s="140"/>
      <c r="O15" s="140"/>
      <c r="P15" s="140"/>
      <c r="Q15" s="140"/>
      <c r="R15" s="140"/>
      <c r="S15" s="140"/>
      <c r="T15" s="140"/>
      <c r="U15" s="140"/>
      <c r="V15" s="140"/>
    </row>
    <row r="16">
      <c r="A16" s="141">
        <v>45779.0</v>
      </c>
      <c r="B16" s="142" t="s">
        <v>304</v>
      </c>
      <c r="C16" s="142" t="s">
        <v>343</v>
      </c>
      <c r="D16" s="142" t="s">
        <v>344</v>
      </c>
      <c r="E16" s="142" t="s">
        <v>345</v>
      </c>
      <c r="F16" s="140" t="str">
        <f t="shared" si="1"/>
        <v>05/02/2025</v>
      </c>
      <c r="G16" s="140"/>
      <c r="H16" s="140"/>
      <c r="I16" s="140"/>
      <c r="J16" s="140"/>
      <c r="K16" s="140"/>
      <c r="L16" s="140"/>
      <c r="M16" s="140"/>
      <c r="N16" s="140"/>
      <c r="O16" s="140"/>
      <c r="P16" s="140"/>
      <c r="Q16" s="140"/>
      <c r="R16" s="140"/>
      <c r="S16" s="140"/>
      <c r="T16" s="140"/>
      <c r="U16" s="140"/>
      <c r="V16" s="140"/>
    </row>
    <row r="17">
      <c r="A17" s="141">
        <v>45783.0</v>
      </c>
      <c r="B17" s="142" t="s">
        <v>324</v>
      </c>
      <c r="C17" s="142" t="s">
        <v>346</v>
      </c>
      <c r="D17" s="142" t="s">
        <v>347</v>
      </c>
      <c r="E17" s="142" t="s">
        <v>348</v>
      </c>
      <c r="F17" s="140" t="str">
        <f t="shared" si="1"/>
        <v>05/06/2025</v>
      </c>
      <c r="G17" s="140"/>
      <c r="H17" s="140"/>
      <c r="I17" s="140"/>
      <c r="J17" s="140"/>
      <c r="K17" s="140"/>
      <c r="L17" s="140"/>
      <c r="M17" s="140"/>
      <c r="N17" s="140"/>
      <c r="O17" s="140"/>
      <c r="P17" s="140"/>
      <c r="Q17" s="140"/>
      <c r="R17" s="140"/>
      <c r="S17" s="140"/>
      <c r="T17" s="140"/>
      <c r="U17" s="140"/>
      <c r="V17" s="140"/>
    </row>
    <row r="18">
      <c r="A18" s="141">
        <v>45783.0</v>
      </c>
      <c r="B18" s="142" t="s">
        <v>308</v>
      </c>
      <c r="C18" s="142" t="s">
        <v>349</v>
      </c>
      <c r="D18" s="142" t="s">
        <v>350</v>
      </c>
      <c r="E18" s="142" t="s">
        <v>351</v>
      </c>
      <c r="F18" s="140" t="str">
        <f t="shared" si="1"/>
        <v>05/06/2025</v>
      </c>
      <c r="G18" s="140"/>
      <c r="H18" s="140"/>
      <c r="I18" s="140"/>
      <c r="J18" s="140"/>
      <c r="K18" s="140"/>
      <c r="L18" s="140"/>
      <c r="M18" s="140"/>
      <c r="N18" s="140"/>
      <c r="O18" s="140"/>
      <c r="P18" s="140"/>
      <c r="Q18" s="140"/>
      <c r="R18" s="140"/>
      <c r="S18" s="140"/>
      <c r="T18" s="140"/>
      <c r="U18" s="140"/>
      <c r="V18" s="140"/>
    </row>
    <row r="19">
      <c r="A19" s="141">
        <v>45783.0</v>
      </c>
      <c r="B19" s="142" t="s">
        <v>324</v>
      </c>
      <c r="C19" s="142" t="s">
        <v>352</v>
      </c>
      <c r="D19" s="142" t="s">
        <v>353</v>
      </c>
      <c r="E19" s="142" t="s">
        <v>354</v>
      </c>
      <c r="F19" s="140" t="str">
        <f t="shared" si="1"/>
        <v>05/06/2025</v>
      </c>
      <c r="G19" s="140"/>
      <c r="H19" s="140"/>
      <c r="I19" s="140"/>
      <c r="J19" s="140"/>
      <c r="K19" s="140"/>
      <c r="L19" s="140"/>
      <c r="M19" s="140"/>
      <c r="N19" s="140"/>
      <c r="O19" s="140"/>
      <c r="P19" s="140"/>
      <c r="Q19" s="140"/>
      <c r="R19" s="140"/>
      <c r="S19" s="140"/>
      <c r="T19" s="140"/>
      <c r="U19" s="140"/>
      <c r="V19" s="140"/>
    </row>
    <row r="20">
      <c r="A20" s="141">
        <v>45783.0</v>
      </c>
      <c r="B20" s="142" t="s">
        <v>308</v>
      </c>
      <c r="C20" s="142" t="s">
        <v>355</v>
      </c>
      <c r="D20" s="142" t="s">
        <v>356</v>
      </c>
      <c r="E20" s="142" t="s">
        <v>357</v>
      </c>
      <c r="F20" s="140" t="str">
        <f t="shared" si="1"/>
        <v>05/06/2025</v>
      </c>
      <c r="G20" s="140"/>
      <c r="H20" s="140"/>
      <c r="I20" s="140"/>
      <c r="J20" s="140"/>
      <c r="K20" s="140"/>
      <c r="L20" s="140"/>
      <c r="M20" s="140"/>
      <c r="N20" s="140"/>
      <c r="O20" s="140"/>
      <c r="P20" s="140"/>
      <c r="Q20" s="140"/>
      <c r="R20" s="140"/>
      <c r="S20" s="140"/>
      <c r="T20" s="140"/>
      <c r="U20" s="140"/>
      <c r="V20" s="140"/>
    </row>
    <row r="21">
      <c r="A21" s="141">
        <v>45783.0</v>
      </c>
      <c r="B21" s="142" t="s">
        <v>308</v>
      </c>
      <c r="C21" s="142" t="s">
        <v>358</v>
      </c>
      <c r="D21" s="142" t="s">
        <v>359</v>
      </c>
      <c r="E21" s="142" t="s">
        <v>360</v>
      </c>
      <c r="F21" s="140" t="str">
        <f t="shared" si="1"/>
        <v>05/06/2025</v>
      </c>
      <c r="G21" s="140"/>
      <c r="H21" s="140"/>
      <c r="I21" s="140"/>
      <c r="J21" s="140"/>
      <c r="K21" s="140"/>
      <c r="L21" s="140"/>
      <c r="M21" s="140"/>
      <c r="N21" s="140"/>
      <c r="O21" s="140"/>
      <c r="P21" s="140"/>
      <c r="Q21" s="140"/>
      <c r="R21" s="140"/>
      <c r="S21" s="140"/>
      <c r="T21" s="140"/>
      <c r="U21" s="140"/>
      <c r="V21" s="140"/>
    </row>
    <row r="22">
      <c r="A22" s="141">
        <v>45784.0</v>
      </c>
      <c r="B22" s="142" t="s">
        <v>304</v>
      </c>
      <c r="C22" s="142" t="s">
        <v>361</v>
      </c>
      <c r="D22" s="142" t="s">
        <v>362</v>
      </c>
      <c r="E22" s="142" t="s">
        <v>363</v>
      </c>
      <c r="F22" s="140" t="str">
        <f t="shared" si="1"/>
        <v>05/07/2025</v>
      </c>
      <c r="G22" s="140"/>
      <c r="H22" s="140"/>
      <c r="I22" s="140"/>
      <c r="J22" s="140"/>
      <c r="K22" s="140"/>
      <c r="L22" s="140"/>
      <c r="M22" s="140"/>
      <c r="N22" s="140"/>
      <c r="O22" s="140"/>
      <c r="P22" s="140"/>
      <c r="Q22" s="140"/>
      <c r="R22" s="140"/>
      <c r="S22" s="140"/>
      <c r="T22" s="140"/>
      <c r="U22" s="140"/>
      <c r="V22" s="140"/>
    </row>
    <row r="23">
      <c r="A23" s="141">
        <v>45783.0</v>
      </c>
      <c r="B23" s="142" t="s">
        <v>308</v>
      </c>
      <c r="C23" s="142" t="s">
        <v>364</v>
      </c>
      <c r="D23" s="142" t="s">
        <v>365</v>
      </c>
      <c r="E23" s="142" t="s">
        <v>366</v>
      </c>
      <c r="F23" s="140" t="str">
        <f t="shared" si="1"/>
        <v>05/06/2025</v>
      </c>
      <c r="G23" s="140"/>
      <c r="H23" s="140"/>
      <c r="I23" s="140"/>
      <c r="J23" s="140"/>
      <c r="K23" s="140"/>
      <c r="L23" s="140"/>
      <c r="M23" s="140"/>
      <c r="N23" s="140"/>
      <c r="O23" s="140"/>
      <c r="P23" s="140"/>
      <c r="Q23" s="140"/>
      <c r="R23" s="140"/>
      <c r="S23" s="140"/>
      <c r="T23" s="140"/>
      <c r="U23" s="140"/>
      <c r="V23" s="140"/>
    </row>
    <row r="24">
      <c r="A24" s="141">
        <v>45785.0</v>
      </c>
      <c r="B24" s="142" t="s">
        <v>308</v>
      </c>
      <c r="C24" s="142" t="s">
        <v>364</v>
      </c>
      <c r="D24" s="142" t="s">
        <v>365</v>
      </c>
      <c r="E24" s="142" t="s">
        <v>366</v>
      </c>
      <c r="F24" s="140" t="str">
        <f t="shared" si="1"/>
        <v>05/08/2025</v>
      </c>
      <c r="G24" s="140"/>
      <c r="H24" s="140"/>
      <c r="I24" s="140"/>
      <c r="J24" s="140"/>
      <c r="K24" s="140"/>
      <c r="L24" s="140"/>
      <c r="M24" s="140"/>
      <c r="N24" s="140"/>
      <c r="O24" s="140"/>
      <c r="P24" s="140"/>
      <c r="Q24" s="140"/>
      <c r="R24" s="140"/>
      <c r="S24" s="140"/>
      <c r="T24" s="140"/>
      <c r="U24" s="140"/>
      <c r="V24" s="140"/>
    </row>
    <row r="25">
      <c r="A25" s="141">
        <v>45784.0</v>
      </c>
      <c r="B25" s="142" t="s">
        <v>304</v>
      </c>
      <c r="C25" s="142" t="s">
        <v>367</v>
      </c>
      <c r="D25" s="142" t="s">
        <v>368</v>
      </c>
      <c r="E25" s="142" t="s">
        <v>369</v>
      </c>
      <c r="F25" s="140" t="str">
        <f t="shared" si="1"/>
        <v>05/07/2025</v>
      </c>
      <c r="G25" s="140"/>
      <c r="H25" s="140"/>
      <c r="I25" s="140"/>
      <c r="J25" s="140"/>
      <c r="K25" s="140"/>
      <c r="L25" s="140"/>
      <c r="M25" s="140"/>
      <c r="N25" s="140"/>
      <c r="O25" s="140"/>
      <c r="P25" s="140"/>
      <c r="Q25" s="140"/>
      <c r="R25" s="140"/>
      <c r="S25" s="140"/>
      <c r="T25" s="140"/>
      <c r="U25" s="140"/>
      <c r="V25" s="140"/>
    </row>
    <row r="26">
      <c r="A26" s="141">
        <v>45783.0</v>
      </c>
      <c r="B26" s="142" t="s">
        <v>308</v>
      </c>
      <c r="C26" s="142" t="s">
        <v>370</v>
      </c>
      <c r="D26" s="142" t="s">
        <v>371</v>
      </c>
      <c r="E26" s="142" t="s">
        <v>372</v>
      </c>
      <c r="F26" s="140" t="str">
        <f t="shared" si="1"/>
        <v>05/06/2025</v>
      </c>
      <c r="G26" s="140"/>
      <c r="H26" s="140"/>
      <c r="I26" s="140"/>
      <c r="J26" s="140"/>
      <c r="K26" s="140"/>
      <c r="L26" s="140"/>
      <c r="M26" s="140"/>
      <c r="N26" s="140"/>
      <c r="O26" s="140"/>
      <c r="P26" s="140"/>
      <c r="Q26" s="140"/>
      <c r="R26" s="140"/>
      <c r="S26" s="140"/>
      <c r="T26" s="140"/>
      <c r="U26" s="140"/>
      <c r="V26" s="140"/>
    </row>
    <row r="27">
      <c r="A27" s="141">
        <v>45786.0</v>
      </c>
      <c r="B27" s="142" t="s">
        <v>304</v>
      </c>
      <c r="C27" s="142" t="s">
        <v>373</v>
      </c>
      <c r="D27" s="142" t="s">
        <v>374</v>
      </c>
      <c r="E27" s="142" t="s">
        <v>375</v>
      </c>
      <c r="F27" s="140" t="str">
        <f t="shared" si="1"/>
        <v>05/09/2025</v>
      </c>
      <c r="G27" s="140"/>
      <c r="H27" s="140"/>
      <c r="I27" s="140"/>
      <c r="J27" s="140"/>
      <c r="K27" s="140"/>
      <c r="L27" s="140"/>
      <c r="M27" s="140"/>
      <c r="N27" s="140"/>
      <c r="O27" s="140"/>
      <c r="P27" s="140"/>
      <c r="Q27" s="140"/>
      <c r="R27" s="140"/>
      <c r="S27" s="140"/>
      <c r="T27" s="140"/>
      <c r="U27" s="140"/>
      <c r="V27" s="140"/>
    </row>
    <row r="28">
      <c r="A28" s="141">
        <v>45786.0</v>
      </c>
      <c r="B28" s="142" t="s">
        <v>304</v>
      </c>
      <c r="C28" s="142" t="s">
        <v>376</v>
      </c>
      <c r="D28" s="142" t="s">
        <v>377</v>
      </c>
      <c r="E28" s="142" t="s">
        <v>378</v>
      </c>
      <c r="F28" s="140" t="str">
        <f t="shared" si="1"/>
        <v>05/09/2025</v>
      </c>
      <c r="G28" s="140"/>
      <c r="H28" s="140"/>
      <c r="I28" s="140"/>
      <c r="J28" s="140"/>
      <c r="K28" s="140"/>
      <c r="L28" s="140"/>
      <c r="M28" s="140"/>
      <c r="N28" s="140"/>
      <c r="O28" s="140"/>
      <c r="P28" s="140"/>
      <c r="Q28" s="140"/>
      <c r="R28" s="140"/>
      <c r="S28" s="140"/>
      <c r="T28" s="140"/>
      <c r="U28" s="140"/>
      <c r="V28" s="140"/>
    </row>
    <row r="29">
      <c r="A29" s="141">
        <v>45789.0</v>
      </c>
      <c r="B29" s="142" t="s">
        <v>324</v>
      </c>
      <c r="C29" s="142" t="s">
        <v>379</v>
      </c>
      <c r="D29" s="142" t="s">
        <v>380</v>
      </c>
      <c r="E29" s="142" t="s">
        <v>381</v>
      </c>
      <c r="F29" s="140" t="str">
        <f t="shared" si="1"/>
        <v>05/12/2025</v>
      </c>
      <c r="G29" s="140"/>
      <c r="H29" s="140"/>
      <c r="I29" s="140"/>
      <c r="J29" s="140"/>
      <c r="K29" s="140"/>
      <c r="L29" s="140"/>
      <c r="M29" s="140"/>
      <c r="N29" s="140"/>
      <c r="O29" s="140"/>
      <c r="P29" s="140"/>
      <c r="Q29" s="140"/>
      <c r="R29" s="140"/>
      <c r="S29" s="140"/>
      <c r="T29" s="140"/>
      <c r="U29" s="140"/>
      <c r="V29" s="140"/>
    </row>
    <row r="30">
      <c r="A30" s="141">
        <v>45791.0</v>
      </c>
      <c r="B30" s="142" t="s">
        <v>308</v>
      </c>
      <c r="C30" s="142" t="s">
        <v>382</v>
      </c>
      <c r="D30" s="142" t="s">
        <v>383</v>
      </c>
      <c r="E30" s="142" t="s">
        <v>384</v>
      </c>
      <c r="F30" s="140" t="str">
        <f t="shared" si="1"/>
        <v>05/14/2025</v>
      </c>
      <c r="G30" s="140"/>
      <c r="H30" s="140"/>
      <c r="I30" s="140"/>
      <c r="J30" s="140"/>
      <c r="K30" s="140"/>
      <c r="L30" s="140"/>
      <c r="M30" s="140"/>
      <c r="N30" s="140"/>
      <c r="O30" s="140"/>
      <c r="P30" s="140"/>
      <c r="Q30" s="140"/>
      <c r="R30" s="140"/>
      <c r="S30" s="140"/>
      <c r="T30" s="140"/>
      <c r="U30" s="140"/>
      <c r="V30" s="140"/>
    </row>
    <row r="31">
      <c r="A31" s="141">
        <v>45791.0</v>
      </c>
      <c r="B31" s="142" t="s">
        <v>308</v>
      </c>
      <c r="C31" s="142" t="s">
        <v>385</v>
      </c>
      <c r="D31" s="142" t="s">
        <v>386</v>
      </c>
      <c r="E31" s="142" t="s">
        <v>387</v>
      </c>
      <c r="F31" s="140" t="str">
        <f t="shared" si="1"/>
        <v>05/14/2025</v>
      </c>
      <c r="G31" s="140"/>
      <c r="H31" s="140"/>
      <c r="I31" s="140"/>
      <c r="J31" s="140"/>
      <c r="K31" s="140"/>
      <c r="L31" s="140"/>
      <c r="M31" s="140"/>
      <c r="N31" s="140"/>
      <c r="O31" s="140"/>
      <c r="P31" s="140"/>
      <c r="Q31" s="140"/>
      <c r="R31" s="140"/>
      <c r="S31" s="140"/>
      <c r="T31" s="140"/>
      <c r="U31" s="140"/>
      <c r="V31" s="140"/>
    </row>
    <row r="32">
      <c r="A32" s="141">
        <v>45793.0</v>
      </c>
      <c r="B32" s="142" t="s">
        <v>304</v>
      </c>
      <c r="C32" s="142" t="s">
        <v>388</v>
      </c>
      <c r="D32" s="142" t="s">
        <v>389</v>
      </c>
      <c r="E32" s="142" t="s">
        <v>390</v>
      </c>
      <c r="F32" s="140" t="str">
        <f t="shared" si="1"/>
        <v>05/16/2025</v>
      </c>
      <c r="G32" s="140"/>
      <c r="H32" s="140"/>
      <c r="I32" s="140"/>
      <c r="J32" s="140"/>
      <c r="K32" s="140"/>
      <c r="L32" s="140"/>
      <c r="M32" s="140"/>
      <c r="N32" s="140"/>
      <c r="O32" s="140"/>
      <c r="P32" s="140"/>
      <c r="Q32" s="140"/>
      <c r="R32" s="140"/>
      <c r="S32" s="140"/>
      <c r="T32" s="140"/>
      <c r="U32" s="140"/>
      <c r="V32" s="140"/>
    </row>
    <row r="33">
      <c r="A33" s="141">
        <v>45793.0</v>
      </c>
      <c r="B33" s="142" t="s">
        <v>304</v>
      </c>
      <c r="C33" s="142" t="s">
        <v>391</v>
      </c>
      <c r="D33" s="142" t="s">
        <v>392</v>
      </c>
      <c r="E33" s="142" t="s">
        <v>393</v>
      </c>
      <c r="F33" s="140" t="str">
        <f t="shared" si="1"/>
        <v>05/16/2025</v>
      </c>
      <c r="G33" s="140"/>
      <c r="H33" s="140"/>
      <c r="I33" s="140"/>
      <c r="J33" s="140"/>
      <c r="K33" s="140"/>
      <c r="L33" s="140"/>
      <c r="M33" s="140"/>
      <c r="N33" s="140"/>
      <c r="O33" s="140"/>
      <c r="P33" s="140"/>
      <c r="Q33" s="140"/>
      <c r="R33" s="140"/>
      <c r="S33" s="140"/>
      <c r="T33" s="140"/>
      <c r="U33" s="140"/>
      <c r="V33" s="140"/>
    </row>
    <row r="34">
      <c r="A34" s="143">
        <v>45803.0</v>
      </c>
      <c r="B34" s="142" t="s">
        <v>324</v>
      </c>
      <c r="C34" s="142" t="s">
        <v>394</v>
      </c>
      <c r="D34" s="142" t="s">
        <v>395</v>
      </c>
      <c r="E34" s="144" t="s">
        <v>396</v>
      </c>
      <c r="F34" s="140" t="str">
        <f t="shared" si="1"/>
        <v>05/26/2025</v>
      </c>
      <c r="G34" s="140"/>
      <c r="H34" s="140"/>
      <c r="I34" s="140"/>
      <c r="J34" s="140"/>
      <c r="K34" s="140"/>
      <c r="L34" s="140"/>
      <c r="M34" s="140"/>
      <c r="N34" s="140"/>
      <c r="O34" s="140"/>
      <c r="P34" s="140"/>
      <c r="Q34" s="140"/>
      <c r="R34" s="140"/>
      <c r="S34" s="140"/>
      <c r="T34" s="140"/>
      <c r="U34" s="140"/>
      <c r="V34" s="140"/>
    </row>
    <row r="35">
      <c r="A35" s="143">
        <v>45804.0</v>
      </c>
      <c r="B35" s="142" t="s">
        <v>324</v>
      </c>
      <c r="C35" s="142" t="s">
        <v>397</v>
      </c>
      <c r="D35" s="144" t="s">
        <v>398</v>
      </c>
      <c r="E35" s="144" t="s">
        <v>399</v>
      </c>
      <c r="F35" s="140" t="str">
        <f t="shared" si="1"/>
        <v>05/27/2025</v>
      </c>
      <c r="G35" s="140"/>
      <c r="H35" s="140"/>
      <c r="I35" s="140"/>
      <c r="J35" s="140"/>
      <c r="K35" s="140"/>
      <c r="L35" s="140"/>
      <c r="M35" s="140"/>
      <c r="N35" s="140"/>
      <c r="O35" s="140"/>
      <c r="P35" s="140"/>
      <c r="Q35" s="140"/>
      <c r="R35" s="140"/>
      <c r="S35" s="140"/>
      <c r="T35" s="140"/>
      <c r="U35" s="140"/>
      <c r="V35" s="140"/>
    </row>
    <row r="36" ht="21.75" customHeight="1">
      <c r="A36" s="143">
        <v>45805.0</v>
      </c>
      <c r="B36" s="142" t="s">
        <v>324</v>
      </c>
      <c r="C36" s="142" t="s">
        <v>400</v>
      </c>
      <c r="D36" s="144" t="s">
        <v>401</v>
      </c>
      <c r="E36" s="144" t="s">
        <v>402</v>
      </c>
      <c r="F36" s="140" t="str">
        <f t="shared" si="1"/>
        <v>05/28/2025</v>
      </c>
      <c r="G36" s="140"/>
      <c r="H36" s="140"/>
      <c r="I36" s="140"/>
      <c r="J36" s="140"/>
      <c r="K36" s="140"/>
      <c r="L36" s="140"/>
      <c r="M36" s="140"/>
      <c r="N36" s="140"/>
      <c r="O36" s="140"/>
      <c r="P36" s="140"/>
      <c r="Q36" s="140"/>
      <c r="R36" s="140"/>
      <c r="S36" s="140"/>
      <c r="T36" s="140"/>
      <c r="U36" s="140"/>
      <c r="V36" s="140"/>
    </row>
    <row r="37">
      <c r="A37" s="143">
        <v>45806.0</v>
      </c>
      <c r="B37" s="142" t="s">
        <v>308</v>
      </c>
      <c r="C37" s="142" t="s">
        <v>403</v>
      </c>
      <c r="D37" s="144" t="s">
        <v>404</v>
      </c>
      <c r="E37" s="144" t="s">
        <v>405</v>
      </c>
      <c r="F37" s="140" t="str">
        <f t="shared" si="1"/>
        <v>05/29/2025</v>
      </c>
      <c r="G37" s="140"/>
      <c r="H37" s="140"/>
      <c r="I37" s="140"/>
      <c r="J37" s="140"/>
      <c r="K37" s="140"/>
      <c r="L37" s="140"/>
      <c r="M37" s="140"/>
      <c r="N37" s="140"/>
      <c r="O37" s="140"/>
      <c r="P37" s="140"/>
      <c r="Q37" s="140"/>
      <c r="R37" s="140"/>
      <c r="S37" s="140"/>
      <c r="T37" s="140"/>
      <c r="U37" s="140"/>
      <c r="V37" s="140"/>
    </row>
    <row r="38">
      <c r="A38" s="143">
        <v>45807.0</v>
      </c>
      <c r="B38" s="142" t="s">
        <v>308</v>
      </c>
      <c r="C38" s="142" t="s">
        <v>406</v>
      </c>
      <c r="D38" s="144" t="s">
        <v>407</v>
      </c>
      <c r="E38" s="144" t="s">
        <v>408</v>
      </c>
      <c r="F38" s="140" t="str">
        <f t="shared" si="1"/>
        <v>05/30/2025</v>
      </c>
      <c r="G38" s="140"/>
      <c r="H38" s="140"/>
      <c r="I38" s="140"/>
      <c r="J38" s="140"/>
      <c r="K38" s="140"/>
      <c r="L38" s="140"/>
      <c r="M38" s="140"/>
      <c r="N38" s="140"/>
      <c r="O38" s="140"/>
      <c r="P38" s="140"/>
      <c r="Q38" s="140"/>
      <c r="R38" s="140"/>
      <c r="S38" s="140"/>
      <c r="T38" s="140"/>
      <c r="U38" s="140"/>
      <c r="V38" s="140"/>
    </row>
    <row r="39">
      <c r="A39" s="143">
        <v>45803.0</v>
      </c>
      <c r="B39" s="142" t="s">
        <v>324</v>
      </c>
      <c r="C39" s="142" t="s">
        <v>409</v>
      </c>
      <c r="D39" s="144" t="s">
        <v>410</v>
      </c>
      <c r="E39" s="144" t="s">
        <v>411</v>
      </c>
      <c r="F39" s="140" t="str">
        <f t="shared" si="1"/>
        <v>05/26/2025</v>
      </c>
      <c r="G39" s="140"/>
      <c r="H39" s="140"/>
      <c r="I39" s="140"/>
      <c r="J39" s="140"/>
      <c r="K39" s="140"/>
      <c r="L39" s="140"/>
      <c r="M39" s="140"/>
      <c r="N39" s="140"/>
      <c r="O39" s="140"/>
      <c r="P39" s="140"/>
      <c r="Q39" s="140"/>
      <c r="R39" s="140"/>
      <c r="S39" s="140"/>
      <c r="T39" s="140"/>
      <c r="U39" s="140"/>
      <c r="V39" s="140"/>
    </row>
    <row r="40">
      <c r="A40" s="143">
        <v>45810.0</v>
      </c>
      <c r="B40" s="142" t="s">
        <v>324</v>
      </c>
      <c r="C40" s="145" t="s">
        <v>412</v>
      </c>
      <c r="D40" s="145" t="s">
        <v>413</v>
      </c>
      <c r="E40" s="145" t="s">
        <v>414</v>
      </c>
      <c r="F40" s="140" t="str">
        <f t="shared" si="1"/>
        <v>06/02/2025</v>
      </c>
      <c r="G40" s="140"/>
      <c r="H40" s="140"/>
      <c r="I40" s="140"/>
      <c r="J40" s="140"/>
      <c r="K40" s="140"/>
      <c r="L40" s="140"/>
      <c r="M40" s="140"/>
      <c r="N40" s="140"/>
      <c r="O40" s="140"/>
      <c r="P40" s="140"/>
      <c r="Q40" s="140"/>
      <c r="R40" s="140"/>
      <c r="S40" s="140"/>
      <c r="T40" s="140"/>
      <c r="U40" s="140"/>
      <c r="V40" s="140"/>
    </row>
    <row r="41">
      <c r="A41" s="143">
        <v>45811.0</v>
      </c>
      <c r="B41" s="142" t="s">
        <v>324</v>
      </c>
      <c r="C41" s="145" t="s">
        <v>415</v>
      </c>
      <c r="D41" s="145" t="s">
        <v>416</v>
      </c>
      <c r="E41" s="145" t="s">
        <v>417</v>
      </c>
      <c r="F41" s="140" t="str">
        <f t="shared" si="1"/>
        <v>06/03/2025</v>
      </c>
      <c r="G41" s="140"/>
      <c r="H41" s="140"/>
      <c r="I41" s="140"/>
      <c r="J41" s="140"/>
      <c r="K41" s="140"/>
      <c r="L41" s="140"/>
      <c r="M41" s="140"/>
      <c r="N41" s="140"/>
      <c r="O41" s="140"/>
      <c r="P41" s="140"/>
      <c r="Q41" s="140"/>
      <c r="R41" s="140"/>
      <c r="S41" s="140"/>
      <c r="T41" s="140"/>
      <c r="U41" s="140"/>
      <c r="V41" s="140"/>
    </row>
    <row r="42">
      <c r="A42" s="143">
        <v>45811.0</v>
      </c>
      <c r="B42" s="142" t="s">
        <v>308</v>
      </c>
      <c r="C42" s="145" t="s">
        <v>418</v>
      </c>
      <c r="D42" s="145" t="s">
        <v>419</v>
      </c>
      <c r="E42" s="145" t="s">
        <v>420</v>
      </c>
      <c r="F42" s="140" t="str">
        <f t="shared" si="1"/>
        <v>06/03/2025</v>
      </c>
      <c r="G42" s="140"/>
      <c r="H42" s="140"/>
      <c r="I42" s="140"/>
      <c r="J42" s="140"/>
      <c r="K42" s="140"/>
      <c r="L42" s="140"/>
      <c r="M42" s="140"/>
      <c r="N42" s="140"/>
      <c r="O42" s="140"/>
      <c r="P42" s="140"/>
      <c r="Q42" s="140"/>
      <c r="R42" s="140"/>
      <c r="S42" s="140"/>
      <c r="T42" s="140"/>
      <c r="U42" s="140"/>
      <c r="V42" s="140"/>
    </row>
    <row r="43">
      <c r="A43" s="143">
        <v>45813.0</v>
      </c>
      <c r="B43" s="142" t="s">
        <v>324</v>
      </c>
      <c r="C43" s="145" t="s">
        <v>421</v>
      </c>
      <c r="D43" s="145" t="s">
        <v>422</v>
      </c>
      <c r="E43" s="145" t="s">
        <v>423</v>
      </c>
      <c r="F43" s="140" t="str">
        <f t="shared" si="1"/>
        <v>06/05/2025</v>
      </c>
      <c r="G43" s="140"/>
      <c r="H43" s="140"/>
      <c r="I43" s="140"/>
      <c r="J43" s="140"/>
      <c r="K43" s="140"/>
      <c r="L43" s="140"/>
      <c r="M43" s="140"/>
      <c r="N43" s="140"/>
      <c r="O43" s="140"/>
      <c r="P43" s="140"/>
      <c r="Q43" s="140"/>
      <c r="R43" s="140"/>
      <c r="S43" s="140"/>
      <c r="T43" s="140"/>
      <c r="U43" s="140"/>
      <c r="V43" s="140"/>
    </row>
    <row r="44">
      <c r="A44" s="143">
        <v>45814.0</v>
      </c>
      <c r="B44" s="142" t="s">
        <v>324</v>
      </c>
      <c r="C44" s="145" t="s">
        <v>424</v>
      </c>
      <c r="D44" s="145" t="s">
        <v>425</v>
      </c>
      <c r="E44" s="145" t="s">
        <v>426</v>
      </c>
      <c r="F44" s="140" t="str">
        <f t="shared" si="1"/>
        <v>06/06/2025</v>
      </c>
      <c r="G44" s="140"/>
      <c r="H44" s="140"/>
      <c r="I44" s="140"/>
      <c r="J44" s="140"/>
      <c r="K44" s="140"/>
      <c r="L44" s="140"/>
      <c r="M44" s="140"/>
      <c r="N44" s="140"/>
      <c r="O44" s="140"/>
      <c r="P44" s="140"/>
      <c r="Q44" s="140"/>
      <c r="R44" s="140"/>
      <c r="S44" s="140"/>
      <c r="T44" s="140"/>
      <c r="U44" s="140"/>
      <c r="V44" s="140"/>
    </row>
    <row r="45">
      <c r="A45" s="143">
        <v>45817.0</v>
      </c>
      <c r="B45" s="142" t="s">
        <v>308</v>
      </c>
      <c r="C45" s="145" t="s">
        <v>427</v>
      </c>
      <c r="D45" s="145" t="s">
        <v>428</v>
      </c>
      <c r="E45" s="145" t="s">
        <v>429</v>
      </c>
      <c r="F45" s="140" t="str">
        <f t="shared" si="1"/>
        <v>06/09/2025</v>
      </c>
      <c r="G45" s="140"/>
      <c r="H45" s="140"/>
      <c r="I45" s="140"/>
      <c r="J45" s="140"/>
      <c r="K45" s="140"/>
      <c r="L45" s="140"/>
      <c r="M45" s="140"/>
      <c r="N45" s="140"/>
      <c r="O45" s="140"/>
      <c r="P45" s="140"/>
      <c r="Q45" s="140"/>
      <c r="R45" s="140"/>
      <c r="S45" s="140"/>
      <c r="T45" s="140"/>
      <c r="U45" s="140"/>
      <c r="V45" s="140"/>
    </row>
    <row r="46">
      <c r="A46" s="143">
        <v>45818.0</v>
      </c>
      <c r="B46" s="142" t="s">
        <v>308</v>
      </c>
      <c r="C46" s="145" t="s">
        <v>430</v>
      </c>
      <c r="D46" s="145" t="s">
        <v>431</v>
      </c>
      <c r="E46" s="145" t="s">
        <v>432</v>
      </c>
      <c r="F46" s="140" t="str">
        <f t="shared" si="1"/>
        <v>06/10/2025</v>
      </c>
      <c r="G46" s="140"/>
      <c r="H46" s="140"/>
      <c r="I46" s="140"/>
      <c r="J46" s="140"/>
      <c r="K46" s="140"/>
      <c r="L46" s="140"/>
      <c r="M46" s="140"/>
      <c r="N46" s="140"/>
      <c r="O46" s="140"/>
      <c r="P46" s="140"/>
      <c r="Q46" s="140"/>
      <c r="R46" s="140"/>
      <c r="S46" s="140"/>
      <c r="T46" s="140"/>
      <c r="U46" s="140"/>
      <c r="V46" s="140"/>
    </row>
    <row r="47">
      <c r="A47" s="143">
        <v>45818.0</v>
      </c>
      <c r="B47" s="142" t="s">
        <v>324</v>
      </c>
      <c r="C47" s="145" t="s">
        <v>433</v>
      </c>
      <c r="D47" s="145" t="s">
        <v>434</v>
      </c>
      <c r="E47" s="145" t="s">
        <v>435</v>
      </c>
      <c r="F47" s="140" t="str">
        <f t="shared" si="1"/>
        <v>06/10/2025</v>
      </c>
      <c r="G47" s="140"/>
      <c r="H47" s="140"/>
      <c r="I47" s="140"/>
      <c r="J47" s="140"/>
      <c r="K47" s="140"/>
      <c r="L47" s="140"/>
      <c r="M47" s="140"/>
      <c r="N47" s="140"/>
      <c r="O47" s="140"/>
      <c r="P47" s="140"/>
      <c r="Q47" s="140"/>
      <c r="R47" s="140"/>
      <c r="S47" s="140"/>
      <c r="T47" s="140"/>
      <c r="U47" s="140"/>
      <c r="V47" s="140"/>
    </row>
    <row r="48">
      <c r="A48" s="143">
        <v>45818.0</v>
      </c>
      <c r="B48" s="142" t="s">
        <v>324</v>
      </c>
      <c r="C48" s="145" t="s">
        <v>436</v>
      </c>
      <c r="D48" s="145" t="s">
        <v>437</v>
      </c>
      <c r="E48" s="145" t="s">
        <v>438</v>
      </c>
      <c r="F48" s="140" t="str">
        <f t="shared" si="1"/>
        <v>06/10/2025</v>
      </c>
      <c r="G48" s="140"/>
      <c r="H48" s="140"/>
      <c r="I48" s="140"/>
      <c r="J48" s="140"/>
      <c r="K48" s="140"/>
      <c r="L48" s="140"/>
      <c r="M48" s="140"/>
      <c r="N48" s="140"/>
      <c r="O48" s="140"/>
      <c r="P48" s="140"/>
      <c r="Q48" s="140"/>
      <c r="R48" s="140"/>
      <c r="S48" s="140"/>
      <c r="T48" s="140"/>
      <c r="U48" s="140"/>
      <c r="V48" s="140"/>
    </row>
    <row r="49">
      <c r="A49" s="143">
        <v>45818.0</v>
      </c>
      <c r="B49" s="142" t="s">
        <v>324</v>
      </c>
      <c r="C49" s="145" t="s">
        <v>439</v>
      </c>
      <c r="D49" s="145" t="s">
        <v>440</v>
      </c>
      <c r="E49" s="145" t="s">
        <v>441</v>
      </c>
      <c r="F49" s="140" t="str">
        <f t="shared" si="1"/>
        <v>06/10/2025</v>
      </c>
      <c r="G49" s="140"/>
      <c r="H49" s="140"/>
      <c r="I49" s="140"/>
      <c r="J49" s="140"/>
      <c r="K49" s="140"/>
      <c r="L49" s="140"/>
      <c r="M49" s="140"/>
      <c r="N49" s="140"/>
      <c r="O49" s="140"/>
      <c r="P49" s="140"/>
      <c r="Q49" s="140"/>
      <c r="R49" s="140"/>
      <c r="S49" s="140"/>
      <c r="T49" s="140"/>
      <c r="U49" s="140"/>
      <c r="V49" s="140"/>
    </row>
    <row r="50">
      <c r="A50" s="143">
        <v>45817.0</v>
      </c>
      <c r="B50" s="142" t="s">
        <v>308</v>
      </c>
      <c r="C50" s="145" t="s">
        <v>442</v>
      </c>
      <c r="D50" s="145" t="s">
        <v>443</v>
      </c>
      <c r="E50" s="145" t="s">
        <v>444</v>
      </c>
      <c r="F50" s="140" t="str">
        <f t="shared" si="1"/>
        <v>06/09/2025</v>
      </c>
      <c r="G50" s="140"/>
      <c r="H50" s="140"/>
      <c r="I50" s="140"/>
      <c r="J50" s="140"/>
      <c r="K50" s="140"/>
      <c r="L50" s="140"/>
      <c r="M50" s="140"/>
      <c r="N50" s="140"/>
      <c r="O50" s="140"/>
      <c r="P50" s="140"/>
      <c r="Q50" s="140"/>
      <c r="R50" s="140"/>
      <c r="S50" s="140"/>
      <c r="T50" s="140"/>
      <c r="U50" s="140"/>
      <c r="V50" s="140"/>
    </row>
    <row r="51">
      <c r="A51" s="143">
        <v>45819.0</v>
      </c>
      <c r="B51" s="142" t="s">
        <v>324</v>
      </c>
      <c r="C51" s="145" t="s">
        <v>445</v>
      </c>
      <c r="D51" s="145" t="s">
        <v>446</v>
      </c>
      <c r="E51" s="145" t="s">
        <v>447</v>
      </c>
      <c r="F51" s="140" t="str">
        <f t="shared" si="1"/>
        <v>06/11/2025</v>
      </c>
      <c r="G51" s="140"/>
      <c r="H51" s="140"/>
      <c r="I51" s="140"/>
      <c r="J51" s="140"/>
      <c r="K51" s="140"/>
      <c r="L51" s="140"/>
      <c r="M51" s="140"/>
      <c r="N51" s="140"/>
      <c r="O51" s="140"/>
      <c r="P51" s="140"/>
      <c r="Q51" s="140"/>
      <c r="R51" s="140"/>
      <c r="S51" s="140"/>
      <c r="T51" s="140"/>
      <c r="U51" s="140"/>
      <c r="V51" s="140"/>
    </row>
    <row r="52">
      <c r="A52" s="143">
        <v>45820.0</v>
      </c>
      <c r="B52" s="142" t="s">
        <v>324</v>
      </c>
      <c r="C52" s="145" t="s">
        <v>448</v>
      </c>
      <c r="D52" s="145" t="s">
        <v>449</v>
      </c>
      <c r="E52" s="145" t="s">
        <v>450</v>
      </c>
      <c r="F52" s="140" t="str">
        <f t="shared" si="1"/>
        <v>06/12/2025</v>
      </c>
      <c r="G52" s="140"/>
      <c r="H52" s="140"/>
      <c r="I52" s="140"/>
      <c r="J52" s="140"/>
      <c r="K52" s="140"/>
      <c r="L52" s="140"/>
      <c r="M52" s="140"/>
      <c r="N52" s="140"/>
      <c r="O52" s="140"/>
      <c r="P52" s="140"/>
      <c r="Q52" s="140"/>
      <c r="R52" s="140"/>
      <c r="S52" s="140"/>
      <c r="T52" s="140"/>
      <c r="U52" s="140"/>
      <c r="V52" s="140"/>
    </row>
    <row r="53">
      <c r="A53" s="143">
        <v>45821.0</v>
      </c>
      <c r="B53" s="142" t="s">
        <v>324</v>
      </c>
      <c r="C53" s="145" t="s">
        <v>451</v>
      </c>
      <c r="D53" s="145" t="s">
        <v>452</v>
      </c>
      <c r="E53" s="145" t="s">
        <v>453</v>
      </c>
      <c r="F53" s="140" t="str">
        <f t="shared" si="1"/>
        <v>06/13/2025</v>
      </c>
      <c r="G53" s="140"/>
      <c r="H53" s="140"/>
      <c r="I53" s="140"/>
      <c r="J53" s="140"/>
      <c r="K53" s="140"/>
      <c r="L53" s="140"/>
      <c r="M53" s="140"/>
      <c r="N53" s="140"/>
      <c r="O53" s="140"/>
      <c r="P53" s="140"/>
      <c r="Q53" s="140"/>
      <c r="R53" s="140"/>
      <c r="S53" s="140"/>
      <c r="T53" s="140"/>
      <c r="U53" s="140"/>
      <c r="V53" s="140"/>
    </row>
    <row r="54">
      <c r="A54" s="143">
        <v>45824.0</v>
      </c>
      <c r="B54" s="142" t="s">
        <v>324</v>
      </c>
      <c r="C54" s="145" t="s">
        <v>454</v>
      </c>
      <c r="D54" s="145" t="s">
        <v>455</v>
      </c>
      <c r="E54" s="145" t="s">
        <v>456</v>
      </c>
      <c r="F54" s="140" t="str">
        <f t="shared" si="1"/>
        <v>06/16/2025</v>
      </c>
      <c r="G54" s="140"/>
      <c r="H54" s="140"/>
      <c r="I54" s="140"/>
      <c r="J54" s="140"/>
      <c r="K54" s="140"/>
      <c r="L54" s="140"/>
      <c r="M54" s="140"/>
      <c r="N54" s="140"/>
      <c r="O54" s="140"/>
      <c r="P54" s="140"/>
      <c r="Q54" s="140"/>
      <c r="R54" s="140"/>
      <c r="S54" s="140"/>
      <c r="T54" s="140"/>
      <c r="U54" s="140"/>
      <c r="V54" s="140"/>
    </row>
    <row r="55">
      <c r="A55" s="143">
        <v>45825.0</v>
      </c>
      <c r="B55" s="142" t="s">
        <v>324</v>
      </c>
      <c r="C55" s="145" t="s">
        <v>457</v>
      </c>
      <c r="D55" s="145" t="s">
        <v>458</v>
      </c>
      <c r="E55" s="145" t="s">
        <v>459</v>
      </c>
      <c r="F55" s="140" t="str">
        <f t="shared" si="1"/>
        <v>06/17/2025</v>
      </c>
      <c r="G55" s="140"/>
      <c r="H55" s="140"/>
      <c r="I55" s="140"/>
      <c r="J55" s="140"/>
      <c r="K55" s="140"/>
      <c r="L55" s="140"/>
      <c r="M55" s="140"/>
      <c r="N55" s="140"/>
      <c r="O55" s="140"/>
      <c r="P55" s="140"/>
      <c r="Q55" s="140"/>
      <c r="R55" s="140"/>
      <c r="S55" s="140"/>
      <c r="T55" s="140"/>
      <c r="U55" s="140"/>
      <c r="V55" s="140"/>
    </row>
    <row r="56">
      <c r="A56" s="143">
        <v>45825.0</v>
      </c>
      <c r="B56" s="142" t="s">
        <v>308</v>
      </c>
      <c r="C56" s="145" t="s">
        <v>460</v>
      </c>
      <c r="D56" s="145" t="s">
        <v>461</v>
      </c>
      <c r="E56" s="145" t="s">
        <v>462</v>
      </c>
      <c r="F56" s="140" t="str">
        <f t="shared" si="1"/>
        <v>06/17/2025</v>
      </c>
      <c r="G56" s="140"/>
      <c r="H56" s="140"/>
      <c r="I56" s="140"/>
      <c r="J56" s="140"/>
      <c r="K56" s="140"/>
      <c r="L56" s="140"/>
      <c r="M56" s="140"/>
      <c r="N56" s="140"/>
      <c r="O56" s="140"/>
      <c r="P56" s="140"/>
      <c r="Q56" s="140"/>
      <c r="R56" s="140"/>
      <c r="S56" s="140"/>
      <c r="T56" s="140"/>
      <c r="U56" s="140"/>
      <c r="V56" s="140"/>
    </row>
    <row r="57">
      <c r="A57" s="143">
        <v>45826.0</v>
      </c>
      <c r="B57" s="142" t="s">
        <v>324</v>
      </c>
      <c r="C57" s="145" t="s">
        <v>463</v>
      </c>
      <c r="D57" s="145" t="s">
        <v>464</v>
      </c>
      <c r="E57" s="145" t="s">
        <v>465</v>
      </c>
      <c r="F57" s="140" t="str">
        <f t="shared" si="1"/>
        <v>06/18/2025</v>
      </c>
      <c r="G57" s="140"/>
      <c r="H57" s="140"/>
      <c r="I57" s="140"/>
      <c r="J57" s="140"/>
      <c r="K57" s="140"/>
      <c r="L57" s="140"/>
      <c r="M57" s="140"/>
      <c r="N57" s="140"/>
      <c r="O57" s="140"/>
      <c r="P57" s="140"/>
      <c r="Q57" s="140"/>
      <c r="R57" s="140"/>
      <c r="S57" s="140"/>
      <c r="T57" s="140"/>
      <c r="U57" s="140"/>
      <c r="V57" s="140"/>
    </row>
    <row r="58">
      <c r="A58" s="143">
        <v>45825.0</v>
      </c>
      <c r="B58" s="142" t="s">
        <v>304</v>
      </c>
      <c r="C58" s="145" t="s">
        <v>466</v>
      </c>
      <c r="D58" s="145" t="s">
        <v>467</v>
      </c>
      <c r="E58" s="145" t="s">
        <v>468</v>
      </c>
      <c r="F58" s="140" t="str">
        <f t="shared" si="1"/>
        <v>06/17/2025</v>
      </c>
      <c r="G58" s="140"/>
      <c r="H58" s="140"/>
      <c r="I58" s="140"/>
      <c r="J58" s="140"/>
      <c r="K58" s="140"/>
      <c r="L58" s="140"/>
      <c r="M58" s="140"/>
      <c r="N58" s="140"/>
      <c r="O58" s="140"/>
      <c r="P58" s="140"/>
      <c r="Q58" s="140"/>
      <c r="R58" s="140"/>
      <c r="S58" s="140"/>
      <c r="T58" s="140"/>
      <c r="U58" s="140"/>
      <c r="V58" s="140"/>
    </row>
    <row r="59">
      <c r="A59" s="143">
        <v>45827.0</v>
      </c>
      <c r="B59" s="142" t="s">
        <v>324</v>
      </c>
      <c r="C59" s="146" t="s">
        <v>469</v>
      </c>
      <c r="D59" s="146" t="s">
        <v>470</v>
      </c>
      <c r="E59" s="146" t="s">
        <v>471</v>
      </c>
      <c r="F59" s="140" t="str">
        <f t="shared" si="1"/>
        <v>06/19/2025</v>
      </c>
    </row>
    <row r="60">
      <c r="A60" s="147">
        <v>45828.0</v>
      </c>
      <c r="B60" s="142" t="s">
        <v>324</v>
      </c>
      <c r="C60" s="146" t="s">
        <v>472</v>
      </c>
      <c r="D60" s="146" t="s">
        <v>473</v>
      </c>
      <c r="E60" s="146" t="s">
        <v>474</v>
      </c>
      <c r="F60" s="140" t="str">
        <f t="shared" si="1"/>
        <v>06/20/2025</v>
      </c>
    </row>
    <row r="61">
      <c r="A61" s="147">
        <v>45831.0</v>
      </c>
      <c r="B61" s="142" t="s">
        <v>324</v>
      </c>
      <c r="C61" s="146" t="s">
        <v>475</v>
      </c>
      <c r="D61" s="146" t="s">
        <v>476</v>
      </c>
      <c r="E61" s="146" t="s">
        <v>477</v>
      </c>
      <c r="F61" s="140" t="str">
        <f t="shared" si="1"/>
        <v>06/23/2025</v>
      </c>
    </row>
    <row r="62">
      <c r="A62" s="147">
        <v>45832.0</v>
      </c>
      <c r="B62" s="142" t="s">
        <v>324</v>
      </c>
      <c r="C62" s="145" t="s">
        <v>478</v>
      </c>
      <c r="D62" s="145" t="s">
        <v>479</v>
      </c>
      <c r="E62" s="145" t="s">
        <v>480</v>
      </c>
      <c r="F62" s="140" t="str">
        <f t="shared" si="1"/>
        <v>06/24/2025</v>
      </c>
      <c r="G62" s="140"/>
      <c r="H62" s="140"/>
      <c r="I62" s="140"/>
      <c r="J62" s="140"/>
      <c r="K62" s="140"/>
      <c r="L62" s="140"/>
      <c r="M62" s="140"/>
      <c r="N62" s="140"/>
      <c r="O62" s="140"/>
      <c r="P62" s="140"/>
      <c r="Q62" s="140"/>
      <c r="R62" s="140"/>
      <c r="S62" s="140"/>
      <c r="T62" s="140"/>
      <c r="U62" s="140"/>
      <c r="V62" s="140"/>
    </row>
    <row r="63">
      <c r="A63" s="147">
        <v>45832.0</v>
      </c>
      <c r="B63" s="142" t="s">
        <v>308</v>
      </c>
      <c r="C63" s="145" t="s">
        <v>481</v>
      </c>
      <c r="D63" s="145" t="s">
        <v>482</v>
      </c>
      <c r="E63" s="145" t="s">
        <v>483</v>
      </c>
      <c r="F63" s="140" t="str">
        <f t="shared" si="1"/>
        <v>06/24/2025</v>
      </c>
      <c r="G63" s="140"/>
      <c r="H63" s="140"/>
      <c r="I63" s="140"/>
      <c r="J63" s="140"/>
      <c r="K63" s="140"/>
      <c r="L63" s="140"/>
      <c r="M63" s="140"/>
      <c r="N63" s="140"/>
      <c r="O63" s="140"/>
      <c r="P63" s="140"/>
      <c r="Q63" s="140"/>
      <c r="R63" s="140"/>
      <c r="S63" s="140"/>
      <c r="T63" s="140"/>
      <c r="U63" s="140"/>
      <c r="V63" s="140"/>
    </row>
    <row r="64">
      <c r="A64" s="147">
        <v>45832.0</v>
      </c>
      <c r="B64" s="142" t="s">
        <v>308</v>
      </c>
      <c r="C64" s="145" t="s">
        <v>484</v>
      </c>
      <c r="D64" s="145" t="s">
        <v>485</v>
      </c>
      <c r="E64" s="145" t="s">
        <v>486</v>
      </c>
      <c r="F64" s="140" t="str">
        <f t="shared" si="1"/>
        <v>06/24/2025</v>
      </c>
      <c r="G64" s="140"/>
      <c r="H64" s="140"/>
      <c r="I64" s="140"/>
      <c r="J64" s="140"/>
      <c r="K64" s="140"/>
      <c r="L64" s="140"/>
      <c r="M64" s="140"/>
      <c r="N64" s="140"/>
      <c r="O64" s="140"/>
      <c r="P64" s="140"/>
      <c r="Q64" s="140"/>
      <c r="R64" s="140"/>
      <c r="S64" s="140"/>
      <c r="T64" s="140"/>
      <c r="U64" s="140"/>
      <c r="V64" s="140"/>
    </row>
    <row r="65">
      <c r="A65" s="147">
        <v>45833.0</v>
      </c>
      <c r="B65" s="142" t="s">
        <v>308</v>
      </c>
      <c r="C65" s="145" t="s">
        <v>487</v>
      </c>
      <c r="D65" s="145" t="s">
        <v>488</v>
      </c>
      <c r="E65" s="145" t="s">
        <v>489</v>
      </c>
      <c r="F65" s="140" t="str">
        <f t="shared" si="1"/>
        <v>06/25/2025</v>
      </c>
      <c r="G65" s="140"/>
      <c r="H65" s="140"/>
      <c r="I65" s="140"/>
      <c r="J65" s="140"/>
      <c r="K65" s="140"/>
      <c r="L65" s="140"/>
      <c r="M65" s="140"/>
      <c r="N65" s="140"/>
      <c r="O65" s="140"/>
      <c r="P65" s="140"/>
      <c r="Q65" s="140"/>
      <c r="R65" s="140"/>
      <c r="S65" s="140"/>
      <c r="T65" s="140"/>
      <c r="U65" s="140"/>
      <c r="V65" s="140"/>
    </row>
    <row r="66">
      <c r="A66" s="147">
        <v>45834.0</v>
      </c>
      <c r="B66" s="142" t="s">
        <v>324</v>
      </c>
      <c r="C66" s="145" t="s">
        <v>490</v>
      </c>
      <c r="D66" s="145" t="s">
        <v>491</v>
      </c>
      <c r="E66" s="145" t="s">
        <v>492</v>
      </c>
      <c r="F66" s="140" t="str">
        <f t="shared" si="1"/>
        <v>06/26/2025</v>
      </c>
      <c r="G66" s="140"/>
      <c r="H66" s="140"/>
      <c r="I66" s="140"/>
      <c r="J66" s="140"/>
      <c r="K66" s="140"/>
      <c r="L66" s="140"/>
      <c r="M66" s="140"/>
      <c r="N66" s="140"/>
      <c r="O66" s="140"/>
      <c r="P66" s="140"/>
      <c r="Q66" s="140"/>
      <c r="R66" s="140"/>
      <c r="S66" s="140"/>
      <c r="T66" s="140"/>
      <c r="U66" s="140"/>
      <c r="V66" s="140"/>
    </row>
    <row r="67">
      <c r="A67" s="147">
        <v>45835.0</v>
      </c>
      <c r="B67" s="142" t="s">
        <v>324</v>
      </c>
      <c r="C67" s="145" t="s">
        <v>493</v>
      </c>
      <c r="D67" s="145" t="s">
        <v>494</v>
      </c>
      <c r="E67" s="145" t="s">
        <v>495</v>
      </c>
      <c r="F67" s="140" t="str">
        <f t="shared" si="1"/>
        <v>06/27/2025</v>
      </c>
      <c r="G67" s="140"/>
      <c r="H67" s="140"/>
      <c r="I67" s="140"/>
      <c r="J67" s="140"/>
      <c r="K67" s="140"/>
      <c r="L67" s="140"/>
      <c r="M67" s="140"/>
      <c r="N67" s="140"/>
      <c r="O67" s="140"/>
      <c r="P67" s="140"/>
      <c r="Q67" s="140"/>
      <c r="R67" s="140"/>
      <c r="S67" s="140"/>
      <c r="T67" s="140"/>
      <c r="U67" s="140"/>
      <c r="V67" s="140"/>
    </row>
    <row r="68">
      <c r="A68" s="147">
        <v>45835.0</v>
      </c>
      <c r="B68" s="142" t="s">
        <v>308</v>
      </c>
      <c r="C68" s="145" t="s">
        <v>496</v>
      </c>
      <c r="D68" s="145" t="s">
        <v>497</v>
      </c>
      <c r="E68" s="145" t="s">
        <v>498</v>
      </c>
      <c r="F68" s="140" t="str">
        <f t="shared" si="1"/>
        <v>06/27/2025</v>
      </c>
      <c r="G68" s="140"/>
      <c r="H68" s="140"/>
      <c r="I68" s="140"/>
      <c r="J68" s="140"/>
      <c r="K68" s="140"/>
      <c r="L68" s="140"/>
      <c r="M68" s="140"/>
      <c r="N68" s="140"/>
      <c r="O68" s="140"/>
      <c r="P68" s="140"/>
      <c r="Q68" s="140"/>
      <c r="R68" s="140"/>
      <c r="S68" s="140"/>
      <c r="T68" s="140"/>
      <c r="U68" s="140"/>
      <c r="V68" s="140"/>
    </row>
    <row r="69">
      <c r="A69" s="147">
        <v>45838.0</v>
      </c>
      <c r="B69" s="142" t="s">
        <v>324</v>
      </c>
      <c r="C69" s="145" t="s">
        <v>499</v>
      </c>
      <c r="D69" s="145" t="s">
        <v>500</v>
      </c>
      <c r="E69" s="145" t="s">
        <v>501</v>
      </c>
      <c r="F69" s="140" t="str">
        <f t="shared" si="1"/>
        <v>06/30/2025</v>
      </c>
      <c r="G69" s="140"/>
      <c r="H69" s="140"/>
      <c r="I69" s="140"/>
      <c r="J69" s="140"/>
      <c r="K69" s="140"/>
      <c r="L69" s="140"/>
      <c r="M69" s="140"/>
      <c r="N69" s="140"/>
      <c r="O69" s="140"/>
      <c r="P69" s="140"/>
      <c r="Q69" s="140"/>
      <c r="R69" s="140"/>
      <c r="S69" s="140"/>
      <c r="T69" s="140"/>
      <c r="U69" s="140"/>
      <c r="V69" s="140"/>
    </row>
    <row r="70">
      <c r="A70" s="147">
        <v>45839.0</v>
      </c>
      <c r="B70" s="142" t="s">
        <v>324</v>
      </c>
      <c r="C70" s="145" t="s">
        <v>502</v>
      </c>
      <c r="D70" s="145" t="s">
        <v>503</v>
      </c>
      <c r="E70" s="145" t="s">
        <v>504</v>
      </c>
      <c r="F70" s="140" t="str">
        <f t="shared" si="1"/>
        <v>07/01/2025</v>
      </c>
      <c r="G70" s="140"/>
      <c r="H70" s="140"/>
      <c r="I70" s="140"/>
      <c r="J70" s="140"/>
      <c r="K70" s="140"/>
      <c r="L70" s="140"/>
      <c r="M70" s="140"/>
      <c r="N70" s="140"/>
      <c r="O70" s="140"/>
      <c r="P70" s="140"/>
      <c r="Q70" s="140"/>
      <c r="R70" s="140"/>
      <c r="S70" s="140"/>
      <c r="T70" s="140"/>
      <c r="U70" s="140"/>
      <c r="V70" s="140"/>
    </row>
    <row r="71">
      <c r="A71" s="147">
        <v>45840.0</v>
      </c>
      <c r="B71" s="142" t="s">
        <v>324</v>
      </c>
      <c r="C71" s="145" t="s">
        <v>505</v>
      </c>
      <c r="D71" s="140"/>
      <c r="E71" s="145" t="s">
        <v>506</v>
      </c>
      <c r="F71" s="140" t="str">
        <f t="shared" si="1"/>
        <v>07/02/2025</v>
      </c>
      <c r="G71" s="140"/>
      <c r="H71" s="140"/>
      <c r="I71" s="140"/>
      <c r="J71" s="140"/>
      <c r="K71" s="140"/>
      <c r="L71" s="140"/>
      <c r="M71" s="140"/>
      <c r="N71" s="140"/>
      <c r="O71" s="140"/>
      <c r="P71" s="140"/>
      <c r="Q71" s="140"/>
      <c r="R71" s="140"/>
      <c r="S71" s="140"/>
      <c r="T71" s="140"/>
      <c r="U71" s="140"/>
      <c r="V71" s="140"/>
    </row>
    <row r="72">
      <c r="A72" s="147">
        <v>45841.0</v>
      </c>
      <c r="B72" s="142" t="s">
        <v>324</v>
      </c>
      <c r="C72" s="145" t="s">
        <v>507</v>
      </c>
      <c r="D72" s="145" t="s">
        <v>508</v>
      </c>
      <c r="E72" s="145" t="s">
        <v>509</v>
      </c>
      <c r="F72" s="140" t="str">
        <f t="shared" si="1"/>
        <v>07/03/2025</v>
      </c>
      <c r="G72" s="140"/>
      <c r="H72" s="140"/>
      <c r="I72" s="140"/>
      <c r="J72" s="140"/>
      <c r="K72" s="140"/>
      <c r="L72" s="140"/>
      <c r="M72" s="140"/>
      <c r="N72" s="140"/>
      <c r="O72" s="140"/>
      <c r="P72" s="140"/>
      <c r="Q72" s="140"/>
      <c r="R72" s="140"/>
      <c r="S72" s="140"/>
      <c r="T72" s="140"/>
      <c r="U72" s="140"/>
      <c r="V72" s="140"/>
    </row>
    <row r="73">
      <c r="A73" s="147">
        <v>45842.0</v>
      </c>
      <c r="B73" s="142" t="s">
        <v>324</v>
      </c>
      <c r="C73" s="145" t="s">
        <v>510</v>
      </c>
      <c r="D73" s="145" t="s">
        <v>511</v>
      </c>
      <c r="E73" s="145" t="s">
        <v>512</v>
      </c>
      <c r="F73" s="140" t="str">
        <f t="shared" si="1"/>
        <v>07/04/2025</v>
      </c>
      <c r="G73" s="140"/>
      <c r="H73" s="140"/>
      <c r="I73" s="140"/>
      <c r="J73" s="140"/>
      <c r="K73" s="140"/>
      <c r="L73" s="140"/>
      <c r="M73" s="140"/>
      <c r="N73" s="140"/>
      <c r="O73" s="140"/>
      <c r="P73" s="140"/>
      <c r="Q73" s="140"/>
      <c r="R73" s="140"/>
      <c r="S73" s="140"/>
      <c r="T73" s="140"/>
      <c r="U73" s="140"/>
      <c r="V73" s="140"/>
    </row>
    <row r="74">
      <c r="A74" s="147">
        <v>45845.0</v>
      </c>
      <c r="B74" s="142" t="s">
        <v>324</v>
      </c>
      <c r="C74" s="145" t="s">
        <v>513</v>
      </c>
      <c r="D74" s="145" t="s">
        <v>514</v>
      </c>
      <c r="E74" s="145" t="s">
        <v>515</v>
      </c>
      <c r="F74" s="140" t="str">
        <f t="shared" si="1"/>
        <v>07/07/2025</v>
      </c>
      <c r="G74" s="140"/>
      <c r="H74" s="140"/>
      <c r="I74" s="140"/>
      <c r="J74" s="140"/>
      <c r="K74" s="140"/>
      <c r="L74" s="140"/>
      <c r="M74" s="140"/>
      <c r="N74" s="140"/>
      <c r="O74" s="140"/>
      <c r="P74" s="140"/>
      <c r="Q74" s="140"/>
      <c r="R74" s="140"/>
      <c r="S74" s="140"/>
      <c r="T74" s="140"/>
      <c r="U74" s="140"/>
      <c r="V74" s="140"/>
    </row>
    <row r="75">
      <c r="A75" s="147">
        <v>45846.0</v>
      </c>
      <c r="B75" s="142" t="s">
        <v>324</v>
      </c>
      <c r="C75" s="145" t="s">
        <v>516</v>
      </c>
      <c r="D75" s="145" t="s">
        <v>517</v>
      </c>
      <c r="E75" s="145" t="s">
        <v>518</v>
      </c>
      <c r="F75" s="140" t="str">
        <f t="shared" si="1"/>
        <v>07/08/2025</v>
      </c>
      <c r="G75" s="140"/>
      <c r="H75" s="140"/>
      <c r="I75" s="140"/>
      <c r="J75" s="140"/>
      <c r="K75" s="140"/>
      <c r="L75" s="140"/>
      <c r="M75" s="140"/>
      <c r="N75" s="140"/>
      <c r="O75" s="140"/>
      <c r="P75" s="140"/>
      <c r="Q75" s="140"/>
      <c r="R75" s="140"/>
      <c r="S75" s="140"/>
      <c r="T75" s="140"/>
      <c r="U75" s="140"/>
      <c r="V75" s="140"/>
    </row>
    <row r="76">
      <c r="A76" s="147">
        <v>45847.0</v>
      </c>
      <c r="B76" s="142" t="s">
        <v>324</v>
      </c>
      <c r="C76" s="145" t="s">
        <v>519</v>
      </c>
      <c r="D76" s="145" t="s">
        <v>520</v>
      </c>
      <c r="E76" s="145" t="s">
        <v>521</v>
      </c>
      <c r="F76" s="140" t="str">
        <f t="shared" si="1"/>
        <v>07/09/2025</v>
      </c>
      <c r="G76" s="140"/>
      <c r="H76" s="140"/>
      <c r="I76" s="140"/>
      <c r="J76" s="140"/>
      <c r="K76" s="140"/>
      <c r="L76" s="140"/>
      <c r="M76" s="140"/>
      <c r="N76" s="140"/>
      <c r="O76" s="140"/>
      <c r="P76" s="140"/>
      <c r="Q76" s="140"/>
      <c r="R76" s="140"/>
      <c r="S76" s="140"/>
      <c r="T76" s="140"/>
      <c r="U76" s="140"/>
      <c r="V76" s="140"/>
    </row>
    <row r="77">
      <c r="A77" s="147">
        <v>45848.0</v>
      </c>
      <c r="B77" s="142" t="s">
        <v>324</v>
      </c>
      <c r="C77" s="145" t="s">
        <v>522</v>
      </c>
      <c r="D77" s="145" t="s">
        <v>523</v>
      </c>
      <c r="E77" s="145" t="s">
        <v>524</v>
      </c>
      <c r="F77" s="140" t="str">
        <f t="shared" si="1"/>
        <v>07/10/2025</v>
      </c>
      <c r="G77" s="140"/>
      <c r="H77" s="140"/>
      <c r="I77" s="140"/>
      <c r="J77" s="140"/>
      <c r="K77" s="140"/>
      <c r="L77" s="140"/>
      <c r="M77" s="140"/>
      <c r="N77" s="140"/>
      <c r="O77" s="140"/>
      <c r="P77" s="140"/>
      <c r="Q77" s="140"/>
      <c r="R77" s="140"/>
      <c r="S77" s="140"/>
      <c r="T77" s="140"/>
      <c r="U77" s="140"/>
      <c r="V77" s="140"/>
    </row>
    <row r="78">
      <c r="A78" s="147">
        <v>45849.0</v>
      </c>
      <c r="B78" s="142" t="s">
        <v>324</v>
      </c>
      <c r="C78" s="145" t="s">
        <v>525</v>
      </c>
      <c r="D78" s="145" t="s">
        <v>526</v>
      </c>
      <c r="E78" s="145" t="s">
        <v>527</v>
      </c>
      <c r="F78" s="140" t="str">
        <f t="shared" si="1"/>
        <v>07/11/2025</v>
      </c>
      <c r="G78" s="140"/>
      <c r="H78" s="140"/>
      <c r="I78" s="140"/>
      <c r="J78" s="140"/>
      <c r="K78" s="140"/>
      <c r="L78" s="140"/>
      <c r="M78" s="140"/>
      <c r="N78" s="140"/>
      <c r="O78" s="140"/>
      <c r="P78" s="140"/>
      <c r="Q78" s="140"/>
      <c r="R78" s="140"/>
      <c r="S78" s="140"/>
      <c r="T78" s="140"/>
      <c r="U78" s="140"/>
      <c r="V78" s="140"/>
    </row>
    <row r="79">
      <c r="A79" s="147">
        <v>45852.0</v>
      </c>
      <c r="B79" s="142" t="s">
        <v>324</v>
      </c>
      <c r="C79" s="145" t="s">
        <v>528</v>
      </c>
      <c r="D79" s="145" t="s">
        <v>529</v>
      </c>
      <c r="E79" s="145" t="s">
        <v>530</v>
      </c>
      <c r="F79" s="140" t="str">
        <f t="shared" si="1"/>
        <v>07/14/2025</v>
      </c>
      <c r="G79" s="140"/>
      <c r="H79" s="140"/>
      <c r="I79" s="140"/>
      <c r="J79" s="140"/>
      <c r="K79" s="140"/>
      <c r="L79" s="140"/>
      <c r="M79" s="140"/>
      <c r="N79" s="140"/>
      <c r="O79" s="140"/>
      <c r="P79" s="140"/>
      <c r="Q79" s="140"/>
      <c r="R79" s="140"/>
      <c r="S79" s="140"/>
      <c r="T79" s="140"/>
      <c r="U79" s="140"/>
      <c r="V79" s="140"/>
    </row>
    <row r="80">
      <c r="A80" s="147">
        <v>45853.0</v>
      </c>
      <c r="B80" s="142" t="s">
        <v>324</v>
      </c>
      <c r="C80" s="145" t="s">
        <v>531</v>
      </c>
      <c r="D80" s="145" t="s">
        <v>532</v>
      </c>
      <c r="E80" s="145" t="s">
        <v>533</v>
      </c>
      <c r="F80" s="140" t="str">
        <f t="shared" si="1"/>
        <v>07/15/2025</v>
      </c>
      <c r="G80" s="140"/>
      <c r="H80" s="140"/>
      <c r="I80" s="140"/>
      <c r="J80" s="140"/>
      <c r="K80" s="140"/>
      <c r="L80" s="140"/>
      <c r="M80" s="140"/>
      <c r="N80" s="140"/>
      <c r="O80" s="140"/>
      <c r="P80" s="140"/>
      <c r="Q80" s="140"/>
      <c r="R80" s="140"/>
      <c r="S80" s="140"/>
      <c r="T80" s="140"/>
      <c r="U80" s="140"/>
      <c r="V80" s="140"/>
    </row>
    <row r="81">
      <c r="A81" s="147">
        <v>45854.0</v>
      </c>
      <c r="B81" s="142" t="s">
        <v>324</v>
      </c>
      <c r="C81" s="145" t="s">
        <v>534</v>
      </c>
      <c r="D81" s="145" t="s">
        <v>535</v>
      </c>
      <c r="E81" s="145" t="s">
        <v>536</v>
      </c>
      <c r="F81" s="140" t="str">
        <f t="shared" si="1"/>
        <v>07/16/2025</v>
      </c>
      <c r="G81" s="140"/>
      <c r="H81" s="140"/>
      <c r="I81" s="140"/>
      <c r="J81" s="140"/>
      <c r="K81" s="140"/>
      <c r="L81" s="140"/>
      <c r="M81" s="140"/>
      <c r="N81" s="140"/>
      <c r="O81" s="140"/>
      <c r="P81" s="140"/>
      <c r="Q81" s="140"/>
      <c r="R81" s="140"/>
      <c r="S81" s="140"/>
      <c r="T81" s="140"/>
      <c r="U81" s="140"/>
      <c r="V81" s="140"/>
    </row>
    <row r="82" ht="14.25" customHeight="1">
      <c r="A82" s="147">
        <v>45854.0</v>
      </c>
      <c r="B82" s="142" t="s">
        <v>308</v>
      </c>
      <c r="C82" s="145" t="s">
        <v>537</v>
      </c>
      <c r="D82" s="145" t="s">
        <v>538</v>
      </c>
      <c r="E82" s="145" t="s">
        <v>539</v>
      </c>
      <c r="F82" s="140" t="str">
        <f t="shared" si="1"/>
        <v>07/16/2025</v>
      </c>
      <c r="G82" s="140"/>
      <c r="H82" s="140"/>
      <c r="I82" s="140"/>
      <c r="J82" s="140"/>
      <c r="K82" s="140"/>
      <c r="L82" s="140"/>
      <c r="M82" s="140"/>
      <c r="N82" s="140"/>
      <c r="O82" s="140"/>
      <c r="P82" s="140"/>
      <c r="Q82" s="140"/>
      <c r="R82" s="140"/>
      <c r="S82" s="140"/>
      <c r="T82" s="140"/>
      <c r="U82" s="140"/>
      <c r="V82" s="140"/>
    </row>
    <row r="83">
      <c r="A83" s="147">
        <v>45855.0</v>
      </c>
      <c r="B83" s="142" t="s">
        <v>324</v>
      </c>
      <c r="C83" s="145" t="s">
        <v>540</v>
      </c>
      <c r="D83" s="145" t="s">
        <v>541</v>
      </c>
      <c r="E83" s="145" t="s">
        <v>542</v>
      </c>
      <c r="F83" s="140" t="str">
        <f t="shared" si="1"/>
        <v>07/17/2025</v>
      </c>
      <c r="G83" s="140"/>
      <c r="H83" s="140"/>
      <c r="I83" s="140"/>
      <c r="J83" s="140"/>
      <c r="K83" s="140"/>
      <c r="L83" s="140"/>
      <c r="M83" s="140"/>
      <c r="N83" s="140"/>
      <c r="O83" s="140"/>
      <c r="P83" s="140"/>
      <c r="Q83" s="140"/>
      <c r="R83" s="140"/>
      <c r="S83" s="140"/>
      <c r="T83" s="140"/>
      <c r="U83" s="140"/>
      <c r="V83" s="140"/>
    </row>
    <row r="84">
      <c r="A84" s="147">
        <v>45856.0</v>
      </c>
      <c r="B84" s="142" t="s">
        <v>324</v>
      </c>
      <c r="C84" s="145" t="s">
        <v>543</v>
      </c>
      <c r="D84" s="145" t="s">
        <v>544</v>
      </c>
      <c r="E84" s="145" t="s">
        <v>545</v>
      </c>
      <c r="F84" s="140" t="str">
        <f t="shared" si="1"/>
        <v>07/18/2025</v>
      </c>
      <c r="G84" s="140"/>
      <c r="H84" s="140"/>
      <c r="I84" s="140"/>
      <c r="J84" s="140"/>
      <c r="K84" s="140"/>
      <c r="L84" s="140"/>
      <c r="M84" s="140"/>
      <c r="N84" s="140"/>
      <c r="O84" s="140"/>
      <c r="P84" s="140"/>
      <c r="Q84" s="140"/>
      <c r="R84" s="140"/>
      <c r="S84" s="140"/>
      <c r="T84" s="140"/>
      <c r="U84" s="140"/>
      <c r="V84" s="140"/>
    </row>
    <row r="85">
      <c r="A85" s="147">
        <v>45859.0</v>
      </c>
      <c r="B85" s="142" t="s">
        <v>324</v>
      </c>
      <c r="C85" s="145" t="s">
        <v>546</v>
      </c>
      <c r="D85" s="145" t="s">
        <v>547</v>
      </c>
      <c r="E85" s="145" t="s">
        <v>548</v>
      </c>
      <c r="F85" s="140" t="str">
        <f t="shared" si="1"/>
        <v>07/21/2025</v>
      </c>
      <c r="G85" s="140"/>
      <c r="H85" s="140"/>
      <c r="I85" s="140"/>
      <c r="J85" s="140"/>
      <c r="K85" s="140"/>
      <c r="L85" s="140"/>
      <c r="M85" s="140"/>
      <c r="N85" s="140"/>
      <c r="O85" s="140"/>
      <c r="P85" s="140"/>
      <c r="Q85" s="140"/>
      <c r="R85" s="140"/>
      <c r="S85" s="140"/>
      <c r="T85" s="140"/>
      <c r="U85" s="140"/>
      <c r="V85" s="140"/>
    </row>
    <row r="86">
      <c r="A86" s="147">
        <v>45860.0</v>
      </c>
      <c r="B86" s="142" t="s">
        <v>324</v>
      </c>
      <c r="C86" s="145" t="s">
        <v>549</v>
      </c>
      <c r="D86" s="145" t="s">
        <v>550</v>
      </c>
      <c r="E86" s="145" t="s">
        <v>551</v>
      </c>
      <c r="F86" s="140" t="str">
        <f t="shared" si="1"/>
        <v>07/22/2025</v>
      </c>
      <c r="G86" s="140"/>
      <c r="H86" s="140"/>
      <c r="I86" s="140"/>
      <c r="J86" s="140"/>
      <c r="K86" s="140"/>
      <c r="L86" s="140"/>
      <c r="M86" s="140"/>
      <c r="N86" s="140"/>
      <c r="O86" s="140"/>
      <c r="P86" s="140"/>
      <c r="Q86" s="140"/>
      <c r="R86" s="140"/>
      <c r="S86" s="140"/>
      <c r="T86" s="140"/>
      <c r="U86" s="140"/>
      <c r="V86" s="140"/>
    </row>
    <row r="87">
      <c r="A87" s="147">
        <v>45861.0</v>
      </c>
      <c r="B87" s="142" t="s">
        <v>324</v>
      </c>
      <c r="C87" s="145" t="s">
        <v>552</v>
      </c>
      <c r="D87" s="145" t="s">
        <v>553</v>
      </c>
      <c r="E87" s="145" t="s">
        <v>554</v>
      </c>
      <c r="F87" s="140" t="str">
        <f t="shared" si="1"/>
        <v>07/23/2025</v>
      </c>
      <c r="G87" s="140"/>
      <c r="H87" s="140"/>
      <c r="I87" s="140"/>
      <c r="J87" s="140"/>
      <c r="K87" s="140"/>
      <c r="L87" s="140"/>
      <c r="M87" s="140"/>
      <c r="N87" s="140"/>
      <c r="O87" s="140"/>
      <c r="P87" s="140"/>
      <c r="Q87" s="140"/>
      <c r="R87" s="140"/>
      <c r="S87" s="140"/>
      <c r="T87" s="140"/>
      <c r="U87" s="140"/>
      <c r="V87" s="140"/>
    </row>
    <row r="88">
      <c r="A88" s="147">
        <v>45862.0</v>
      </c>
      <c r="B88" s="142" t="s">
        <v>324</v>
      </c>
      <c r="C88" s="145" t="s">
        <v>555</v>
      </c>
      <c r="D88" s="145" t="s">
        <v>556</v>
      </c>
      <c r="E88" s="145" t="s">
        <v>557</v>
      </c>
      <c r="F88" s="140" t="str">
        <f t="shared" si="1"/>
        <v>07/24/2025</v>
      </c>
      <c r="G88" s="140"/>
      <c r="H88" s="140"/>
      <c r="I88" s="140"/>
      <c r="J88" s="140"/>
      <c r="K88" s="140"/>
      <c r="L88" s="140"/>
      <c r="M88" s="140"/>
      <c r="N88" s="140"/>
      <c r="O88" s="140"/>
      <c r="P88" s="140"/>
      <c r="Q88" s="140"/>
      <c r="R88" s="140"/>
      <c r="S88" s="140"/>
      <c r="T88" s="140"/>
      <c r="U88" s="140"/>
      <c r="V88" s="140"/>
    </row>
    <row r="89">
      <c r="A89" s="147">
        <v>45863.0</v>
      </c>
      <c r="B89" s="142" t="s">
        <v>324</v>
      </c>
      <c r="C89" s="145" t="s">
        <v>558</v>
      </c>
      <c r="D89" s="145" t="s">
        <v>559</v>
      </c>
      <c r="E89" s="145" t="s">
        <v>560</v>
      </c>
      <c r="F89" s="140" t="str">
        <f t="shared" si="1"/>
        <v>07/25/2025</v>
      </c>
      <c r="G89" s="140"/>
      <c r="H89" s="140"/>
      <c r="I89" s="140"/>
      <c r="J89" s="140"/>
      <c r="K89" s="140"/>
      <c r="L89" s="140"/>
      <c r="M89" s="140"/>
      <c r="N89" s="140"/>
      <c r="O89" s="140"/>
      <c r="P89" s="140"/>
      <c r="Q89" s="140"/>
      <c r="R89" s="140"/>
      <c r="S89" s="140"/>
      <c r="T89" s="140"/>
      <c r="U89" s="140"/>
      <c r="V89" s="140"/>
    </row>
    <row r="90">
      <c r="A90" s="147">
        <v>45866.0</v>
      </c>
      <c r="B90" s="142" t="s">
        <v>324</v>
      </c>
      <c r="C90" s="145" t="s">
        <v>561</v>
      </c>
      <c r="D90" s="145" t="s">
        <v>562</v>
      </c>
      <c r="E90" s="145" t="s">
        <v>563</v>
      </c>
      <c r="F90" s="140" t="str">
        <f t="shared" si="1"/>
        <v>07/28/2025</v>
      </c>
      <c r="G90" s="140"/>
      <c r="H90" s="140"/>
      <c r="I90" s="140"/>
      <c r="J90" s="140"/>
      <c r="K90" s="140"/>
      <c r="L90" s="140"/>
      <c r="M90" s="140"/>
      <c r="N90" s="140"/>
      <c r="O90" s="140"/>
      <c r="P90" s="140"/>
      <c r="Q90" s="140"/>
      <c r="R90" s="140"/>
      <c r="S90" s="140"/>
      <c r="T90" s="140"/>
      <c r="U90" s="140"/>
      <c r="V90" s="140"/>
    </row>
    <row r="91">
      <c r="A91" s="147">
        <v>45867.0</v>
      </c>
      <c r="B91" s="142" t="s">
        <v>324</v>
      </c>
      <c r="C91" s="145" t="s">
        <v>564</v>
      </c>
      <c r="D91" s="145" t="s">
        <v>565</v>
      </c>
      <c r="E91" s="145" t="s">
        <v>566</v>
      </c>
      <c r="F91" s="140" t="str">
        <f t="shared" si="1"/>
        <v>07/29/2025</v>
      </c>
      <c r="G91" s="140"/>
      <c r="H91" s="140"/>
      <c r="I91" s="140"/>
      <c r="J91" s="140"/>
      <c r="K91" s="140"/>
      <c r="L91" s="140"/>
      <c r="M91" s="140"/>
      <c r="N91" s="140"/>
      <c r="O91" s="140"/>
      <c r="P91" s="140"/>
      <c r="Q91" s="140"/>
      <c r="R91" s="140"/>
      <c r="S91" s="140"/>
      <c r="T91" s="140"/>
      <c r="U91" s="140"/>
      <c r="V91" s="140"/>
    </row>
    <row r="92">
      <c r="A92" s="147">
        <v>45868.0</v>
      </c>
      <c r="B92" s="142" t="s">
        <v>324</v>
      </c>
      <c r="C92" s="145" t="s">
        <v>567</v>
      </c>
      <c r="D92" s="145" t="s">
        <v>568</v>
      </c>
      <c r="E92" s="145" t="s">
        <v>569</v>
      </c>
      <c r="F92" s="140" t="str">
        <f t="shared" si="1"/>
        <v>07/30/2025</v>
      </c>
      <c r="G92" s="140"/>
      <c r="H92" s="140"/>
      <c r="I92" s="140"/>
      <c r="J92" s="140"/>
      <c r="K92" s="140"/>
      <c r="L92" s="140"/>
      <c r="M92" s="140"/>
      <c r="N92" s="140"/>
      <c r="O92" s="140"/>
      <c r="P92" s="140"/>
      <c r="Q92" s="140"/>
      <c r="R92" s="140"/>
      <c r="S92" s="140"/>
      <c r="T92" s="140"/>
      <c r="U92" s="140"/>
      <c r="V92" s="140"/>
    </row>
    <row r="93">
      <c r="A93" s="147">
        <v>45869.0</v>
      </c>
      <c r="B93" s="142" t="s">
        <v>324</v>
      </c>
      <c r="C93" s="145" t="s">
        <v>570</v>
      </c>
      <c r="D93" s="145" t="s">
        <v>571</v>
      </c>
      <c r="E93" s="145" t="s">
        <v>572</v>
      </c>
      <c r="F93" s="140" t="str">
        <f t="shared" si="1"/>
        <v>07/31/2025</v>
      </c>
      <c r="G93" s="140"/>
      <c r="H93" s="140"/>
      <c r="I93" s="140"/>
      <c r="J93" s="140"/>
      <c r="K93" s="140"/>
      <c r="L93" s="140"/>
      <c r="M93" s="140"/>
      <c r="N93" s="140"/>
      <c r="O93" s="140"/>
      <c r="P93" s="140"/>
      <c r="Q93" s="140"/>
      <c r="R93" s="140"/>
      <c r="S93" s="140"/>
      <c r="T93" s="140"/>
      <c r="U93" s="140"/>
      <c r="V93" s="140"/>
    </row>
    <row r="94">
      <c r="A94" s="147">
        <v>45870.0</v>
      </c>
      <c r="B94" s="142" t="s">
        <v>324</v>
      </c>
      <c r="C94" s="145" t="s">
        <v>573</v>
      </c>
      <c r="D94" s="145" t="s">
        <v>574</v>
      </c>
      <c r="E94" s="145" t="s">
        <v>575</v>
      </c>
      <c r="F94" s="140" t="str">
        <f t="shared" si="1"/>
        <v>08/01/2025</v>
      </c>
      <c r="G94" s="140"/>
      <c r="H94" s="140"/>
      <c r="I94" s="140"/>
      <c r="J94" s="140"/>
      <c r="K94" s="140"/>
      <c r="L94" s="140"/>
      <c r="M94" s="140"/>
      <c r="N94" s="140"/>
      <c r="O94" s="140"/>
      <c r="P94" s="140"/>
      <c r="Q94" s="140"/>
      <c r="R94" s="140"/>
      <c r="S94" s="140"/>
      <c r="T94" s="140"/>
      <c r="U94" s="140"/>
      <c r="V94" s="140"/>
    </row>
    <row r="95">
      <c r="A95" s="148"/>
      <c r="B95" s="140"/>
      <c r="C95" s="140"/>
      <c r="D95" s="140"/>
      <c r="E95" s="140"/>
      <c r="F95" s="140"/>
      <c r="G95" s="140"/>
      <c r="H95" s="140"/>
      <c r="I95" s="140"/>
      <c r="J95" s="140"/>
      <c r="K95" s="140"/>
      <c r="L95" s="140"/>
      <c r="M95" s="140"/>
      <c r="N95" s="140"/>
      <c r="O95" s="140"/>
      <c r="P95" s="140"/>
      <c r="Q95" s="140"/>
      <c r="R95" s="140"/>
      <c r="S95" s="140"/>
      <c r="T95" s="140"/>
      <c r="U95" s="140"/>
      <c r="V95" s="140"/>
    </row>
    <row r="96">
      <c r="A96" s="148"/>
      <c r="B96" s="140"/>
      <c r="C96" s="140"/>
      <c r="D96" s="140"/>
      <c r="E96" s="140"/>
      <c r="F96" s="140"/>
      <c r="G96" s="140"/>
      <c r="H96" s="140"/>
      <c r="I96" s="140"/>
      <c r="J96" s="140"/>
      <c r="K96" s="140"/>
      <c r="L96" s="140"/>
      <c r="M96" s="140"/>
      <c r="N96" s="140"/>
      <c r="O96" s="140"/>
      <c r="P96" s="140"/>
      <c r="Q96" s="140"/>
      <c r="R96" s="140"/>
      <c r="S96" s="140"/>
      <c r="T96" s="140"/>
      <c r="U96" s="140"/>
      <c r="V96" s="140"/>
    </row>
    <row r="97">
      <c r="A97" s="148"/>
      <c r="B97" s="140"/>
      <c r="C97" s="140"/>
      <c r="D97" s="140"/>
      <c r="E97" s="140"/>
      <c r="F97" s="140"/>
      <c r="G97" s="140"/>
      <c r="H97" s="140"/>
      <c r="I97" s="140"/>
      <c r="J97" s="140"/>
      <c r="K97" s="140"/>
      <c r="L97" s="140"/>
      <c r="M97" s="140"/>
      <c r="N97" s="140"/>
      <c r="O97" s="140"/>
      <c r="P97" s="140"/>
      <c r="Q97" s="140"/>
      <c r="R97" s="140"/>
      <c r="S97" s="140"/>
      <c r="T97" s="140"/>
      <c r="U97" s="140"/>
      <c r="V97" s="140"/>
    </row>
    <row r="98">
      <c r="A98" s="148"/>
      <c r="B98" s="140"/>
      <c r="C98" s="140"/>
      <c r="D98" s="140"/>
      <c r="E98" s="140"/>
      <c r="F98" s="140"/>
      <c r="G98" s="140"/>
      <c r="H98" s="140"/>
      <c r="I98" s="140"/>
      <c r="J98" s="140"/>
      <c r="K98" s="140"/>
      <c r="L98" s="140"/>
      <c r="M98" s="140"/>
      <c r="N98" s="140"/>
      <c r="O98" s="140"/>
      <c r="P98" s="140"/>
      <c r="Q98" s="140"/>
      <c r="R98" s="140"/>
      <c r="S98" s="140"/>
      <c r="T98" s="140"/>
      <c r="U98" s="140"/>
      <c r="V98" s="140"/>
    </row>
    <row r="99">
      <c r="A99" s="148"/>
      <c r="B99" s="140"/>
      <c r="C99" s="140"/>
      <c r="D99" s="140"/>
      <c r="E99" s="140"/>
      <c r="F99" s="140"/>
      <c r="G99" s="140"/>
      <c r="H99" s="140"/>
      <c r="I99" s="140"/>
      <c r="J99" s="140"/>
      <c r="K99" s="140"/>
      <c r="L99" s="140"/>
      <c r="M99" s="140"/>
      <c r="N99" s="140"/>
      <c r="O99" s="140"/>
      <c r="P99" s="140"/>
      <c r="Q99" s="140"/>
      <c r="R99" s="140"/>
      <c r="S99" s="140"/>
      <c r="T99" s="140"/>
      <c r="U99" s="140"/>
      <c r="V99" s="140"/>
    </row>
    <row r="100">
      <c r="A100" s="148"/>
      <c r="B100" s="140"/>
      <c r="C100" s="140"/>
      <c r="D100" s="140"/>
      <c r="E100" s="140"/>
      <c r="F100" s="140"/>
      <c r="G100" s="140"/>
      <c r="H100" s="140"/>
      <c r="I100" s="140"/>
      <c r="J100" s="140"/>
      <c r="K100" s="140"/>
      <c r="L100" s="140"/>
      <c r="M100" s="140"/>
      <c r="N100" s="140"/>
      <c r="O100" s="140"/>
      <c r="P100" s="140"/>
      <c r="Q100" s="140"/>
      <c r="R100" s="140"/>
      <c r="S100" s="140"/>
      <c r="T100" s="140"/>
      <c r="U100" s="140"/>
      <c r="V100" s="140"/>
    </row>
    <row r="101">
      <c r="A101" s="148"/>
      <c r="B101" s="140"/>
      <c r="C101" s="140"/>
      <c r="D101" s="140"/>
      <c r="E101" s="140"/>
      <c r="F101" s="140"/>
      <c r="G101" s="140"/>
      <c r="H101" s="140"/>
      <c r="I101" s="140"/>
      <c r="J101" s="140"/>
      <c r="K101" s="140"/>
      <c r="L101" s="140"/>
      <c r="M101" s="140"/>
      <c r="N101" s="140"/>
      <c r="O101" s="140"/>
      <c r="P101" s="140"/>
      <c r="Q101" s="140"/>
      <c r="R101" s="140"/>
      <c r="S101" s="140"/>
      <c r="T101" s="140"/>
      <c r="U101" s="140"/>
      <c r="V101" s="140"/>
    </row>
    <row r="102">
      <c r="A102" s="148"/>
      <c r="B102" s="140"/>
      <c r="C102" s="140"/>
      <c r="D102" s="140"/>
      <c r="E102" s="140"/>
      <c r="F102" s="140"/>
      <c r="G102" s="140"/>
      <c r="H102" s="140"/>
      <c r="I102" s="140"/>
      <c r="J102" s="140"/>
      <c r="K102" s="140"/>
      <c r="L102" s="140"/>
      <c r="M102" s="140"/>
      <c r="N102" s="140"/>
      <c r="O102" s="140"/>
      <c r="P102" s="140"/>
      <c r="Q102" s="140"/>
      <c r="R102" s="140"/>
      <c r="S102" s="140"/>
      <c r="T102" s="140"/>
      <c r="U102" s="140"/>
      <c r="V102" s="140"/>
    </row>
    <row r="103">
      <c r="A103" s="148"/>
      <c r="B103" s="140"/>
      <c r="C103" s="140"/>
      <c r="D103" s="140"/>
      <c r="E103" s="140"/>
      <c r="F103" s="140"/>
      <c r="G103" s="140"/>
      <c r="H103" s="140"/>
      <c r="I103" s="140"/>
      <c r="J103" s="140"/>
      <c r="K103" s="140"/>
      <c r="L103" s="140"/>
      <c r="M103" s="140"/>
      <c r="N103" s="140"/>
      <c r="O103" s="140"/>
      <c r="P103" s="140"/>
      <c r="Q103" s="140"/>
      <c r="R103" s="140"/>
      <c r="S103" s="140"/>
      <c r="T103" s="140"/>
      <c r="U103" s="140"/>
      <c r="V103" s="140"/>
    </row>
    <row r="104">
      <c r="A104" s="148"/>
      <c r="B104" s="140"/>
      <c r="C104" s="140"/>
      <c r="D104" s="140"/>
      <c r="E104" s="140"/>
      <c r="F104" s="140"/>
      <c r="G104" s="140"/>
      <c r="H104" s="140"/>
      <c r="I104" s="140"/>
      <c r="J104" s="140"/>
      <c r="K104" s="140"/>
      <c r="L104" s="140"/>
      <c r="M104" s="140"/>
      <c r="N104" s="140"/>
      <c r="O104" s="140"/>
      <c r="P104" s="140"/>
      <c r="Q104" s="140"/>
      <c r="R104" s="140"/>
      <c r="S104" s="140"/>
      <c r="T104" s="140"/>
      <c r="U104" s="140"/>
      <c r="V104" s="140"/>
    </row>
    <row r="105">
      <c r="A105" s="148"/>
      <c r="B105" s="140"/>
      <c r="C105" s="140"/>
      <c r="D105" s="140"/>
      <c r="E105" s="140"/>
      <c r="F105" s="140"/>
      <c r="G105" s="140"/>
      <c r="H105" s="140"/>
      <c r="I105" s="140"/>
      <c r="J105" s="140"/>
      <c r="K105" s="140"/>
      <c r="L105" s="140"/>
      <c r="M105" s="140"/>
      <c r="N105" s="140"/>
      <c r="O105" s="140"/>
      <c r="P105" s="140"/>
      <c r="Q105" s="140"/>
      <c r="R105" s="140"/>
      <c r="S105" s="140"/>
      <c r="T105" s="140"/>
      <c r="U105" s="140"/>
      <c r="V105" s="140"/>
    </row>
    <row r="106">
      <c r="A106" s="148"/>
      <c r="B106" s="140"/>
      <c r="C106" s="140"/>
      <c r="D106" s="140"/>
      <c r="E106" s="140"/>
      <c r="F106" s="140"/>
      <c r="G106" s="140"/>
      <c r="H106" s="140"/>
      <c r="I106" s="140"/>
      <c r="J106" s="140"/>
      <c r="K106" s="140"/>
      <c r="L106" s="140"/>
      <c r="M106" s="140"/>
      <c r="N106" s="140"/>
      <c r="O106" s="140"/>
      <c r="P106" s="140"/>
      <c r="Q106" s="140"/>
      <c r="R106" s="140"/>
      <c r="S106" s="140"/>
      <c r="T106" s="140"/>
      <c r="U106" s="140"/>
      <c r="V106" s="140"/>
    </row>
    <row r="107">
      <c r="A107" s="148"/>
      <c r="B107" s="140"/>
      <c r="C107" s="140"/>
      <c r="D107" s="140"/>
      <c r="E107" s="140"/>
      <c r="F107" s="140"/>
      <c r="G107" s="140"/>
      <c r="H107" s="140"/>
      <c r="I107" s="140"/>
      <c r="J107" s="140"/>
      <c r="K107" s="140"/>
      <c r="L107" s="140"/>
      <c r="M107" s="140"/>
      <c r="N107" s="140"/>
      <c r="O107" s="140"/>
      <c r="P107" s="140"/>
      <c r="Q107" s="140"/>
      <c r="R107" s="140"/>
      <c r="S107" s="140"/>
      <c r="T107" s="140"/>
      <c r="U107" s="140"/>
      <c r="V107" s="140"/>
    </row>
    <row r="108">
      <c r="A108" s="148"/>
      <c r="B108" s="140"/>
      <c r="C108" s="140"/>
      <c r="D108" s="140"/>
      <c r="E108" s="140"/>
      <c r="F108" s="140"/>
      <c r="G108" s="140"/>
      <c r="H108" s="140"/>
      <c r="I108" s="140"/>
      <c r="J108" s="140"/>
      <c r="K108" s="140"/>
      <c r="L108" s="140"/>
      <c r="M108" s="140"/>
      <c r="N108" s="140"/>
      <c r="O108" s="140"/>
      <c r="P108" s="140"/>
      <c r="Q108" s="140"/>
      <c r="R108" s="140"/>
      <c r="S108" s="140"/>
      <c r="T108" s="140"/>
      <c r="U108" s="140"/>
      <c r="V108" s="140"/>
    </row>
    <row r="109">
      <c r="A109" s="148"/>
      <c r="B109" s="140"/>
      <c r="C109" s="140"/>
      <c r="D109" s="140"/>
      <c r="E109" s="140"/>
      <c r="F109" s="140"/>
      <c r="G109" s="140"/>
      <c r="H109" s="140"/>
      <c r="I109" s="140"/>
      <c r="J109" s="140"/>
      <c r="K109" s="140"/>
      <c r="L109" s="140"/>
      <c r="M109" s="140"/>
      <c r="N109" s="140"/>
      <c r="O109" s="140"/>
      <c r="P109" s="140"/>
      <c r="Q109" s="140"/>
      <c r="R109" s="140"/>
      <c r="S109" s="140"/>
      <c r="T109" s="140"/>
      <c r="U109" s="140"/>
      <c r="V109" s="140"/>
    </row>
    <row r="110">
      <c r="A110" s="148"/>
      <c r="B110" s="140"/>
      <c r="C110" s="140"/>
      <c r="D110" s="140"/>
      <c r="E110" s="140"/>
      <c r="F110" s="140"/>
      <c r="G110" s="140"/>
      <c r="H110" s="140"/>
      <c r="I110" s="140"/>
      <c r="J110" s="140"/>
      <c r="K110" s="140"/>
      <c r="L110" s="140"/>
      <c r="M110" s="140"/>
      <c r="N110" s="140"/>
      <c r="O110" s="140"/>
      <c r="P110" s="140"/>
      <c r="Q110" s="140"/>
      <c r="R110" s="140"/>
      <c r="S110" s="140"/>
      <c r="T110" s="140"/>
      <c r="U110" s="140"/>
      <c r="V110" s="140"/>
    </row>
    <row r="111">
      <c r="A111" s="148"/>
      <c r="B111" s="140"/>
      <c r="C111" s="140"/>
      <c r="D111" s="140"/>
      <c r="E111" s="140"/>
      <c r="F111" s="140"/>
      <c r="G111" s="140"/>
      <c r="H111" s="140"/>
      <c r="I111" s="140"/>
      <c r="J111" s="140"/>
      <c r="K111" s="140"/>
      <c r="L111" s="140"/>
      <c r="M111" s="140"/>
      <c r="N111" s="140"/>
      <c r="O111" s="140"/>
      <c r="P111" s="140"/>
      <c r="Q111" s="140"/>
      <c r="R111" s="140"/>
      <c r="S111" s="140"/>
      <c r="T111" s="140"/>
      <c r="U111" s="140"/>
      <c r="V111" s="140"/>
    </row>
    <row r="112">
      <c r="A112" s="148"/>
      <c r="B112" s="140"/>
      <c r="C112" s="140"/>
      <c r="D112" s="140"/>
      <c r="E112" s="140"/>
      <c r="F112" s="140"/>
      <c r="G112" s="140"/>
      <c r="H112" s="140"/>
      <c r="I112" s="140"/>
      <c r="J112" s="140"/>
      <c r="K112" s="140"/>
      <c r="L112" s="140"/>
      <c r="M112" s="140"/>
      <c r="N112" s="140"/>
      <c r="O112" s="140"/>
      <c r="P112" s="140"/>
      <c r="Q112" s="140"/>
      <c r="R112" s="140"/>
      <c r="S112" s="140"/>
      <c r="T112" s="140"/>
      <c r="U112" s="140"/>
      <c r="V112" s="140"/>
    </row>
    <row r="113">
      <c r="A113" s="148"/>
      <c r="B113" s="140"/>
      <c r="C113" s="140"/>
      <c r="D113" s="140"/>
      <c r="E113" s="140"/>
      <c r="F113" s="140"/>
      <c r="G113" s="140"/>
      <c r="H113" s="140"/>
      <c r="I113" s="140"/>
      <c r="J113" s="140"/>
      <c r="K113" s="140"/>
      <c r="L113" s="140"/>
      <c r="M113" s="140"/>
      <c r="N113" s="140"/>
      <c r="O113" s="140"/>
      <c r="P113" s="140"/>
      <c r="Q113" s="140"/>
      <c r="R113" s="140"/>
      <c r="S113" s="140"/>
      <c r="T113" s="140"/>
      <c r="U113" s="140"/>
      <c r="V113" s="140"/>
    </row>
    <row r="114">
      <c r="A114" s="148"/>
      <c r="B114" s="140"/>
      <c r="C114" s="140"/>
      <c r="D114" s="140"/>
      <c r="E114" s="140"/>
      <c r="F114" s="140"/>
      <c r="G114" s="140"/>
      <c r="H114" s="140"/>
      <c r="I114" s="140"/>
      <c r="J114" s="140"/>
      <c r="K114" s="140"/>
      <c r="L114" s="140"/>
      <c r="M114" s="140"/>
      <c r="N114" s="140"/>
      <c r="O114" s="140"/>
      <c r="P114" s="140"/>
      <c r="Q114" s="140"/>
      <c r="R114" s="140"/>
      <c r="S114" s="140"/>
      <c r="T114" s="140"/>
      <c r="U114" s="140"/>
      <c r="V114" s="140"/>
    </row>
    <row r="115">
      <c r="A115" s="148"/>
      <c r="B115" s="140"/>
      <c r="C115" s="140"/>
      <c r="D115" s="140"/>
      <c r="E115" s="140"/>
      <c r="F115" s="140"/>
      <c r="G115" s="140"/>
      <c r="H115" s="140"/>
      <c r="I115" s="140"/>
      <c r="J115" s="140"/>
      <c r="K115" s="140"/>
      <c r="L115" s="140"/>
      <c r="M115" s="140"/>
      <c r="N115" s="140"/>
      <c r="O115" s="140"/>
      <c r="P115" s="140"/>
      <c r="Q115" s="140"/>
      <c r="R115" s="140"/>
      <c r="S115" s="140"/>
      <c r="T115" s="140"/>
      <c r="U115" s="140"/>
      <c r="V115" s="140"/>
    </row>
    <row r="116">
      <c r="A116" s="148"/>
      <c r="B116" s="140"/>
      <c r="C116" s="140"/>
      <c r="D116" s="140"/>
      <c r="E116" s="140"/>
      <c r="F116" s="140"/>
      <c r="G116" s="140"/>
      <c r="H116" s="140"/>
      <c r="I116" s="140"/>
      <c r="J116" s="140"/>
      <c r="K116" s="140"/>
      <c r="L116" s="140"/>
      <c r="M116" s="140"/>
      <c r="N116" s="140"/>
      <c r="O116" s="140"/>
      <c r="P116" s="140"/>
      <c r="Q116" s="140"/>
      <c r="R116" s="140"/>
      <c r="S116" s="140"/>
      <c r="T116" s="140"/>
      <c r="U116" s="140"/>
      <c r="V116" s="140"/>
    </row>
    <row r="117">
      <c r="A117" s="148"/>
      <c r="B117" s="140"/>
      <c r="C117" s="140"/>
      <c r="D117" s="140"/>
      <c r="E117" s="140"/>
      <c r="F117" s="140"/>
      <c r="G117" s="140"/>
      <c r="H117" s="140"/>
      <c r="I117" s="140"/>
      <c r="J117" s="140"/>
      <c r="K117" s="140"/>
      <c r="L117" s="140"/>
      <c r="M117" s="140"/>
      <c r="N117" s="140"/>
      <c r="O117" s="140"/>
      <c r="P117" s="140"/>
      <c r="Q117" s="140"/>
      <c r="R117" s="140"/>
      <c r="S117" s="140"/>
      <c r="T117" s="140"/>
      <c r="U117" s="140"/>
      <c r="V117" s="140"/>
    </row>
    <row r="118">
      <c r="A118" s="148"/>
      <c r="B118" s="140"/>
      <c r="C118" s="140"/>
      <c r="D118" s="140"/>
      <c r="E118" s="140"/>
      <c r="F118" s="140"/>
      <c r="G118" s="140"/>
      <c r="H118" s="140"/>
      <c r="I118" s="140"/>
      <c r="J118" s="140"/>
      <c r="K118" s="140"/>
      <c r="L118" s="140"/>
      <c r="M118" s="140"/>
      <c r="N118" s="140"/>
      <c r="O118" s="140"/>
      <c r="P118" s="140"/>
      <c r="Q118" s="140"/>
      <c r="R118" s="140"/>
      <c r="S118" s="140"/>
      <c r="T118" s="140"/>
      <c r="U118" s="140"/>
      <c r="V118" s="140"/>
    </row>
    <row r="119">
      <c r="A119" s="148"/>
      <c r="B119" s="140"/>
      <c r="C119" s="140"/>
      <c r="D119" s="140"/>
      <c r="E119" s="140"/>
      <c r="F119" s="140"/>
      <c r="G119" s="140"/>
      <c r="H119" s="140"/>
      <c r="I119" s="140"/>
      <c r="J119" s="140"/>
      <c r="K119" s="140"/>
      <c r="L119" s="140"/>
      <c r="M119" s="140"/>
      <c r="N119" s="140"/>
      <c r="O119" s="140"/>
      <c r="P119" s="140"/>
      <c r="Q119" s="140"/>
      <c r="R119" s="140"/>
      <c r="S119" s="140"/>
      <c r="T119" s="140"/>
      <c r="U119" s="140"/>
      <c r="V119" s="140"/>
    </row>
    <row r="120">
      <c r="A120" s="148"/>
      <c r="B120" s="140"/>
      <c r="C120" s="140"/>
      <c r="D120" s="140"/>
      <c r="E120" s="140"/>
      <c r="F120" s="140"/>
      <c r="G120" s="140"/>
      <c r="H120" s="140"/>
      <c r="I120" s="140"/>
      <c r="J120" s="140"/>
      <c r="K120" s="140"/>
      <c r="L120" s="140"/>
      <c r="M120" s="140"/>
      <c r="N120" s="140"/>
      <c r="O120" s="140"/>
      <c r="P120" s="140"/>
      <c r="Q120" s="140"/>
      <c r="R120" s="140"/>
      <c r="S120" s="140"/>
      <c r="T120" s="140"/>
      <c r="U120" s="140"/>
      <c r="V120" s="140"/>
    </row>
    <row r="121">
      <c r="A121" s="148"/>
      <c r="B121" s="140"/>
      <c r="C121" s="140"/>
      <c r="D121" s="140"/>
      <c r="E121" s="140"/>
      <c r="F121" s="140"/>
      <c r="G121" s="140"/>
      <c r="H121" s="140"/>
      <c r="I121" s="140"/>
      <c r="J121" s="140"/>
      <c r="K121" s="140"/>
      <c r="L121" s="140"/>
      <c r="M121" s="140"/>
      <c r="N121" s="140"/>
      <c r="O121" s="140"/>
      <c r="P121" s="140"/>
      <c r="Q121" s="140"/>
      <c r="R121" s="140"/>
      <c r="S121" s="140"/>
      <c r="T121" s="140"/>
      <c r="U121" s="140"/>
      <c r="V121" s="140"/>
    </row>
    <row r="122">
      <c r="A122" s="148"/>
      <c r="B122" s="140"/>
      <c r="C122" s="140"/>
      <c r="D122" s="140"/>
      <c r="E122" s="140"/>
      <c r="F122" s="140"/>
      <c r="G122" s="140"/>
      <c r="H122" s="140"/>
      <c r="I122" s="140"/>
      <c r="J122" s="140"/>
      <c r="K122" s="140"/>
      <c r="L122" s="140"/>
      <c r="M122" s="140"/>
      <c r="N122" s="140"/>
      <c r="O122" s="140"/>
      <c r="P122" s="140"/>
      <c r="Q122" s="140"/>
      <c r="R122" s="140"/>
      <c r="S122" s="140"/>
      <c r="T122" s="140"/>
      <c r="U122" s="140"/>
      <c r="V122" s="140"/>
    </row>
    <row r="123">
      <c r="A123" s="148"/>
      <c r="B123" s="140"/>
      <c r="C123" s="140"/>
      <c r="D123" s="140"/>
      <c r="E123" s="140"/>
      <c r="F123" s="140"/>
      <c r="G123" s="140"/>
      <c r="H123" s="140"/>
      <c r="I123" s="140"/>
      <c r="J123" s="140"/>
      <c r="K123" s="140"/>
      <c r="L123" s="140"/>
      <c r="M123" s="140"/>
      <c r="N123" s="140"/>
      <c r="O123" s="140"/>
      <c r="P123" s="140"/>
      <c r="Q123" s="140"/>
      <c r="R123" s="140"/>
      <c r="S123" s="140"/>
      <c r="T123" s="140"/>
      <c r="U123" s="140"/>
      <c r="V123" s="140"/>
    </row>
    <row r="124">
      <c r="A124" s="148"/>
      <c r="B124" s="140"/>
      <c r="C124" s="140"/>
      <c r="D124" s="140"/>
      <c r="E124" s="140"/>
      <c r="F124" s="140"/>
      <c r="G124" s="140"/>
      <c r="H124" s="140"/>
      <c r="I124" s="140"/>
      <c r="J124" s="140"/>
      <c r="K124" s="140"/>
      <c r="L124" s="140"/>
      <c r="M124" s="140"/>
      <c r="N124" s="140"/>
      <c r="O124" s="140"/>
      <c r="P124" s="140"/>
      <c r="Q124" s="140"/>
      <c r="R124" s="140"/>
      <c r="S124" s="140"/>
      <c r="T124" s="140"/>
      <c r="U124" s="140"/>
      <c r="V124" s="140"/>
    </row>
    <row r="125">
      <c r="A125" s="148"/>
      <c r="B125" s="140"/>
      <c r="C125" s="140"/>
      <c r="D125" s="140"/>
      <c r="E125" s="140"/>
      <c r="F125" s="140"/>
      <c r="G125" s="140"/>
      <c r="H125" s="140"/>
      <c r="I125" s="140"/>
      <c r="J125" s="140"/>
      <c r="K125" s="140"/>
      <c r="L125" s="140"/>
      <c r="M125" s="140"/>
      <c r="N125" s="140"/>
      <c r="O125" s="140"/>
      <c r="P125" s="140"/>
      <c r="Q125" s="140"/>
      <c r="R125" s="140"/>
      <c r="S125" s="140"/>
      <c r="T125" s="140"/>
      <c r="U125" s="140"/>
      <c r="V125" s="140"/>
    </row>
    <row r="126">
      <c r="A126" s="148"/>
      <c r="B126" s="140"/>
      <c r="C126" s="140"/>
      <c r="D126" s="140"/>
      <c r="E126" s="140"/>
      <c r="F126" s="140"/>
      <c r="G126" s="140"/>
      <c r="H126" s="140"/>
      <c r="I126" s="140"/>
      <c r="J126" s="140"/>
      <c r="K126" s="140"/>
      <c r="L126" s="140"/>
      <c r="M126" s="140"/>
      <c r="N126" s="140"/>
      <c r="O126" s="140"/>
      <c r="P126" s="140"/>
      <c r="Q126" s="140"/>
      <c r="R126" s="140"/>
      <c r="S126" s="140"/>
      <c r="T126" s="140"/>
      <c r="U126" s="140"/>
      <c r="V126" s="140"/>
    </row>
    <row r="127">
      <c r="A127" s="148"/>
      <c r="B127" s="140"/>
      <c r="C127" s="140"/>
      <c r="D127" s="140"/>
      <c r="E127" s="140"/>
      <c r="F127" s="140"/>
      <c r="G127" s="140"/>
      <c r="H127" s="140"/>
      <c r="I127" s="140"/>
      <c r="J127" s="140"/>
      <c r="K127" s="140"/>
      <c r="L127" s="140"/>
      <c r="M127" s="140"/>
      <c r="N127" s="140"/>
      <c r="O127" s="140"/>
      <c r="P127" s="140"/>
      <c r="Q127" s="140"/>
      <c r="R127" s="140"/>
      <c r="S127" s="140"/>
      <c r="T127" s="140"/>
      <c r="U127" s="140"/>
      <c r="V127" s="140"/>
    </row>
    <row r="128">
      <c r="A128" s="148"/>
      <c r="B128" s="140"/>
      <c r="C128" s="140"/>
      <c r="D128" s="140"/>
      <c r="E128" s="140"/>
      <c r="F128" s="140"/>
      <c r="G128" s="140"/>
      <c r="H128" s="140"/>
      <c r="I128" s="140"/>
      <c r="J128" s="140"/>
      <c r="K128" s="140"/>
      <c r="L128" s="140"/>
      <c r="M128" s="140"/>
      <c r="N128" s="140"/>
      <c r="O128" s="140"/>
      <c r="P128" s="140"/>
      <c r="Q128" s="140"/>
      <c r="R128" s="140"/>
      <c r="S128" s="140"/>
      <c r="T128" s="140"/>
      <c r="U128" s="140"/>
      <c r="V128" s="140"/>
    </row>
    <row r="129">
      <c r="A129" s="148"/>
      <c r="B129" s="140"/>
      <c r="C129" s="140"/>
      <c r="D129" s="140"/>
      <c r="E129" s="140"/>
      <c r="F129" s="140"/>
      <c r="G129" s="140"/>
      <c r="H129" s="140"/>
      <c r="I129" s="140"/>
      <c r="J129" s="140"/>
      <c r="K129" s="140"/>
      <c r="L129" s="140"/>
      <c r="M129" s="140"/>
      <c r="N129" s="140"/>
      <c r="O129" s="140"/>
      <c r="P129" s="140"/>
      <c r="Q129" s="140"/>
      <c r="R129" s="140"/>
      <c r="S129" s="140"/>
      <c r="T129" s="140"/>
      <c r="U129" s="140"/>
      <c r="V129" s="140"/>
    </row>
    <row r="130">
      <c r="A130" s="148"/>
      <c r="B130" s="140"/>
      <c r="C130" s="140"/>
      <c r="D130" s="140"/>
      <c r="E130" s="140"/>
      <c r="F130" s="140"/>
      <c r="G130" s="140"/>
      <c r="H130" s="140"/>
      <c r="I130" s="140"/>
      <c r="J130" s="140"/>
      <c r="K130" s="140"/>
      <c r="L130" s="140"/>
      <c r="M130" s="140"/>
      <c r="N130" s="140"/>
      <c r="O130" s="140"/>
      <c r="P130" s="140"/>
      <c r="Q130" s="140"/>
      <c r="R130" s="140"/>
      <c r="S130" s="140"/>
      <c r="T130" s="140"/>
      <c r="U130" s="140"/>
      <c r="V130" s="140"/>
    </row>
    <row r="131">
      <c r="A131" s="148"/>
      <c r="B131" s="140"/>
      <c r="C131" s="140"/>
      <c r="D131" s="140"/>
      <c r="E131" s="140"/>
      <c r="F131" s="140"/>
      <c r="G131" s="140"/>
      <c r="H131" s="140"/>
      <c r="I131" s="140"/>
      <c r="J131" s="140"/>
      <c r="K131" s="140"/>
      <c r="L131" s="140"/>
      <c r="M131" s="140"/>
      <c r="N131" s="140"/>
      <c r="O131" s="140"/>
      <c r="P131" s="140"/>
      <c r="Q131" s="140"/>
      <c r="R131" s="140"/>
      <c r="S131" s="140"/>
      <c r="T131" s="140"/>
      <c r="U131" s="140"/>
      <c r="V131" s="140"/>
    </row>
    <row r="132">
      <c r="A132" s="148"/>
      <c r="B132" s="140"/>
      <c r="C132" s="140"/>
      <c r="D132" s="140"/>
      <c r="E132" s="140"/>
      <c r="F132" s="140"/>
      <c r="G132" s="140"/>
      <c r="H132" s="140"/>
      <c r="I132" s="140"/>
      <c r="J132" s="140"/>
      <c r="K132" s="140"/>
      <c r="L132" s="140"/>
      <c r="M132" s="140"/>
      <c r="N132" s="140"/>
      <c r="O132" s="140"/>
      <c r="P132" s="140"/>
      <c r="Q132" s="140"/>
      <c r="R132" s="140"/>
      <c r="S132" s="140"/>
      <c r="T132" s="140"/>
      <c r="U132" s="140"/>
      <c r="V132" s="140"/>
    </row>
    <row r="133">
      <c r="A133" s="148"/>
      <c r="B133" s="140"/>
      <c r="C133" s="140"/>
      <c r="D133" s="140"/>
      <c r="E133" s="140"/>
      <c r="F133" s="140"/>
      <c r="G133" s="140"/>
      <c r="H133" s="140"/>
      <c r="I133" s="140"/>
      <c r="J133" s="140"/>
      <c r="K133" s="140"/>
      <c r="L133" s="140"/>
      <c r="M133" s="140"/>
      <c r="N133" s="140"/>
      <c r="O133" s="140"/>
      <c r="P133" s="140"/>
      <c r="Q133" s="140"/>
      <c r="R133" s="140"/>
      <c r="S133" s="140"/>
      <c r="T133" s="140"/>
      <c r="U133" s="140"/>
      <c r="V133" s="140"/>
    </row>
    <row r="134">
      <c r="A134" s="148"/>
      <c r="B134" s="140"/>
      <c r="C134" s="140"/>
      <c r="D134" s="140"/>
      <c r="E134" s="140"/>
      <c r="F134" s="140"/>
      <c r="G134" s="140"/>
      <c r="H134" s="140"/>
      <c r="I134" s="140"/>
      <c r="J134" s="140"/>
      <c r="K134" s="140"/>
      <c r="L134" s="140"/>
      <c r="M134" s="140"/>
      <c r="N134" s="140"/>
      <c r="O134" s="140"/>
      <c r="P134" s="140"/>
      <c r="Q134" s="140"/>
      <c r="R134" s="140"/>
      <c r="S134" s="140"/>
      <c r="T134" s="140"/>
      <c r="U134" s="140"/>
      <c r="V134" s="140"/>
    </row>
    <row r="135">
      <c r="A135" s="148"/>
      <c r="B135" s="140"/>
      <c r="C135" s="140"/>
      <c r="D135" s="140"/>
      <c r="E135" s="140"/>
      <c r="F135" s="140"/>
      <c r="G135" s="140"/>
      <c r="H135" s="140"/>
      <c r="I135" s="140"/>
      <c r="J135" s="140"/>
      <c r="K135" s="140"/>
      <c r="L135" s="140"/>
      <c r="M135" s="140"/>
      <c r="N135" s="140"/>
      <c r="O135" s="140"/>
      <c r="P135" s="140"/>
      <c r="Q135" s="140"/>
      <c r="R135" s="140"/>
      <c r="S135" s="140"/>
      <c r="T135" s="140"/>
      <c r="U135" s="140"/>
      <c r="V135" s="140"/>
    </row>
    <row r="136">
      <c r="A136" s="148"/>
      <c r="B136" s="140"/>
      <c r="C136" s="140"/>
      <c r="D136" s="140"/>
      <c r="E136" s="140"/>
      <c r="F136" s="140"/>
      <c r="G136" s="140"/>
      <c r="H136" s="140"/>
      <c r="I136" s="140"/>
      <c r="J136" s="140"/>
      <c r="K136" s="140"/>
      <c r="L136" s="140"/>
      <c r="M136" s="140"/>
      <c r="N136" s="140"/>
      <c r="O136" s="140"/>
      <c r="P136" s="140"/>
      <c r="Q136" s="140"/>
      <c r="R136" s="140"/>
      <c r="S136" s="140"/>
      <c r="T136" s="140"/>
      <c r="U136" s="140"/>
      <c r="V136" s="140"/>
    </row>
    <row r="137">
      <c r="A137" s="148"/>
      <c r="B137" s="140"/>
      <c r="C137" s="140"/>
      <c r="D137" s="140"/>
      <c r="E137" s="140"/>
      <c r="F137" s="140"/>
      <c r="G137" s="140"/>
      <c r="H137" s="140"/>
      <c r="I137" s="140"/>
      <c r="J137" s="140"/>
      <c r="K137" s="140"/>
      <c r="L137" s="140"/>
      <c r="M137" s="140"/>
      <c r="N137" s="140"/>
      <c r="O137" s="140"/>
      <c r="P137" s="140"/>
      <c r="Q137" s="140"/>
      <c r="R137" s="140"/>
      <c r="S137" s="140"/>
      <c r="T137" s="140"/>
      <c r="U137" s="140"/>
      <c r="V137" s="140"/>
    </row>
    <row r="138">
      <c r="A138" s="148"/>
      <c r="B138" s="140"/>
      <c r="C138" s="140"/>
      <c r="D138" s="140"/>
      <c r="E138" s="140"/>
      <c r="F138" s="140"/>
      <c r="G138" s="140"/>
      <c r="H138" s="140"/>
      <c r="I138" s="140"/>
      <c r="J138" s="140"/>
      <c r="K138" s="140"/>
      <c r="L138" s="140"/>
      <c r="M138" s="140"/>
      <c r="N138" s="140"/>
      <c r="O138" s="140"/>
      <c r="P138" s="140"/>
      <c r="Q138" s="140"/>
      <c r="R138" s="140"/>
      <c r="S138" s="140"/>
      <c r="T138" s="140"/>
      <c r="U138" s="140"/>
      <c r="V138" s="140"/>
    </row>
    <row r="139">
      <c r="A139" s="148"/>
      <c r="B139" s="140"/>
      <c r="C139" s="140"/>
      <c r="D139" s="140"/>
      <c r="E139" s="140"/>
      <c r="F139" s="140"/>
      <c r="G139" s="140"/>
      <c r="H139" s="140"/>
      <c r="I139" s="140"/>
      <c r="J139" s="140"/>
      <c r="K139" s="140"/>
      <c r="L139" s="140"/>
      <c r="M139" s="140"/>
      <c r="N139" s="140"/>
      <c r="O139" s="140"/>
      <c r="P139" s="140"/>
      <c r="Q139" s="140"/>
      <c r="R139" s="140"/>
      <c r="S139" s="140"/>
      <c r="T139" s="140"/>
      <c r="U139" s="140"/>
      <c r="V139" s="140"/>
    </row>
    <row r="140">
      <c r="A140" s="148"/>
      <c r="B140" s="140"/>
      <c r="C140" s="140"/>
      <c r="D140" s="140"/>
      <c r="E140" s="140"/>
      <c r="F140" s="140"/>
      <c r="G140" s="140"/>
      <c r="H140" s="140"/>
      <c r="I140" s="140"/>
      <c r="J140" s="140"/>
      <c r="K140" s="140"/>
      <c r="L140" s="140"/>
      <c r="M140" s="140"/>
      <c r="N140" s="140"/>
      <c r="O140" s="140"/>
      <c r="P140" s="140"/>
      <c r="Q140" s="140"/>
      <c r="R140" s="140"/>
      <c r="S140" s="140"/>
      <c r="T140" s="140"/>
      <c r="U140" s="140"/>
      <c r="V140" s="140"/>
    </row>
    <row r="141">
      <c r="A141" s="148"/>
      <c r="B141" s="140"/>
      <c r="C141" s="140"/>
      <c r="D141" s="140"/>
      <c r="E141" s="140"/>
      <c r="F141" s="140"/>
      <c r="G141" s="140"/>
      <c r="H141" s="140"/>
      <c r="I141" s="140"/>
      <c r="J141" s="140"/>
      <c r="K141" s="140"/>
      <c r="L141" s="140"/>
      <c r="M141" s="140"/>
      <c r="N141" s="140"/>
      <c r="O141" s="140"/>
      <c r="P141" s="140"/>
      <c r="Q141" s="140"/>
      <c r="R141" s="140"/>
      <c r="S141" s="140"/>
      <c r="T141" s="140"/>
      <c r="U141" s="140"/>
      <c r="V141" s="140"/>
    </row>
    <row r="142">
      <c r="A142" s="148"/>
      <c r="B142" s="140"/>
      <c r="C142" s="140"/>
      <c r="D142" s="140"/>
      <c r="E142" s="140"/>
      <c r="F142" s="140"/>
      <c r="G142" s="140"/>
      <c r="H142" s="140"/>
      <c r="I142" s="140"/>
      <c r="J142" s="140"/>
      <c r="K142" s="140"/>
      <c r="L142" s="140"/>
      <c r="M142" s="140"/>
      <c r="N142" s="140"/>
      <c r="O142" s="140"/>
      <c r="P142" s="140"/>
      <c r="Q142" s="140"/>
      <c r="R142" s="140"/>
      <c r="S142" s="140"/>
      <c r="T142" s="140"/>
      <c r="U142" s="140"/>
      <c r="V142" s="140"/>
    </row>
    <row r="143">
      <c r="A143" s="148"/>
      <c r="B143" s="140"/>
      <c r="C143" s="140"/>
      <c r="D143" s="140"/>
      <c r="E143" s="140"/>
      <c r="F143" s="140"/>
      <c r="G143" s="140"/>
      <c r="H143" s="140"/>
      <c r="I143" s="140"/>
      <c r="J143" s="140"/>
      <c r="K143" s="140"/>
      <c r="L143" s="140"/>
      <c r="M143" s="140"/>
      <c r="N143" s="140"/>
      <c r="O143" s="140"/>
      <c r="P143" s="140"/>
      <c r="Q143" s="140"/>
      <c r="R143" s="140"/>
      <c r="S143" s="140"/>
      <c r="T143" s="140"/>
      <c r="U143" s="140"/>
      <c r="V143" s="140"/>
    </row>
    <row r="144">
      <c r="A144" s="148"/>
      <c r="B144" s="140"/>
      <c r="C144" s="140"/>
      <c r="D144" s="140"/>
      <c r="E144" s="140"/>
      <c r="F144" s="140"/>
      <c r="G144" s="140"/>
      <c r="H144" s="140"/>
      <c r="I144" s="140"/>
      <c r="J144" s="140"/>
      <c r="K144" s="140"/>
      <c r="L144" s="140"/>
      <c r="M144" s="140"/>
      <c r="N144" s="140"/>
      <c r="O144" s="140"/>
      <c r="P144" s="140"/>
      <c r="Q144" s="140"/>
      <c r="R144" s="140"/>
      <c r="S144" s="140"/>
      <c r="T144" s="140"/>
      <c r="U144" s="140"/>
      <c r="V144" s="140"/>
    </row>
    <row r="145">
      <c r="A145" s="148"/>
      <c r="B145" s="140"/>
      <c r="C145" s="140"/>
      <c r="D145" s="140"/>
      <c r="E145" s="140"/>
      <c r="F145" s="140"/>
      <c r="G145" s="140"/>
      <c r="H145" s="140"/>
      <c r="I145" s="140"/>
      <c r="J145" s="140"/>
      <c r="K145" s="140"/>
      <c r="L145" s="140"/>
      <c r="M145" s="140"/>
      <c r="N145" s="140"/>
      <c r="O145" s="140"/>
      <c r="P145" s="140"/>
      <c r="Q145" s="140"/>
      <c r="R145" s="140"/>
      <c r="S145" s="140"/>
      <c r="T145" s="140"/>
      <c r="U145" s="140"/>
      <c r="V145" s="140"/>
    </row>
    <row r="146">
      <c r="A146" s="148"/>
      <c r="B146" s="140"/>
      <c r="C146" s="140"/>
      <c r="D146" s="140"/>
      <c r="E146" s="140"/>
      <c r="F146" s="140"/>
      <c r="G146" s="140"/>
      <c r="H146" s="140"/>
      <c r="I146" s="140"/>
      <c r="J146" s="140"/>
      <c r="K146" s="140"/>
      <c r="L146" s="140"/>
      <c r="M146" s="140"/>
      <c r="N146" s="140"/>
      <c r="O146" s="140"/>
      <c r="P146" s="140"/>
      <c r="Q146" s="140"/>
      <c r="R146" s="140"/>
      <c r="S146" s="140"/>
      <c r="T146" s="140"/>
      <c r="U146" s="140"/>
      <c r="V146" s="140"/>
    </row>
    <row r="147">
      <c r="A147" s="148"/>
      <c r="B147" s="140"/>
      <c r="C147" s="140"/>
      <c r="D147" s="140"/>
      <c r="E147" s="140"/>
      <c r="F147" s="140"/>
      <c r="G147" s="140"/>
      <c r="H147" s="140"/>
      <c r="I147" s="140"/>
      <c r="J147" s="140"/>
      <c r="K147" s="140"/>
      <c r="L147" s="140"/>
      <c r="M147" s="140"/>
      <c r="N147" s="140"/>
      <c r="O147" s="140"/>
      <c r="P147" s="140"/>
      <c r="Q147" s="140"/>
      <c r="R147" s="140"/>
      <c r="S147" s="140"/>
      <c r="T147" s="140"/>
      <c r="U147" s="140"/>
      <c r="V147" s="140"/>
    </row>
    <row r="148">
      <c r="A148" s="148"/>
      <c r="B148" s="140"/>
      <c r="C148" s="140"/>
      <c r="D148" s="140"/>
      <c r="E148" s="140"/>
      <c r="F148" s="140"/>
      <c r="G148" s="140"/>
      <c r="H148" s="140"/>
      <c r="I148" s="140"/>
      <c r="J148" s="140"/>
      <c r="K148" s="140"/>
      <c r="L148" s="140"/>
      <c r="M148" s="140"/>
      <c r="N148" s="140"/>
      <c r="O148" s="140"/>
      <c r="P148" s="140"/>
      <c r="Q148" s="140"/>
      <c r="R148" s="140"/>
      <c r="S148" s="140"/>
      <c r="T148" s="140"/>
      <c r="U148" s="140"/>
      <c r="V148" s="140"/>
    </row>
    <row r="149">
      <c r="A149" s="148"/>
      <c r="B149" s="140"/>
      <c r="C149" s="140"/>
      <c r="D149" s="140"/>
      <c r="E149" s="140"/>
      <c r="F149" s="140"/>
      <c r="G149" s="140"/>
      <c r="H149" s="140"/>
      <c r="I149" s="140"/>
      <c r="J149" s="140"/>
      <c r="K149" s="140"/>
      <c r="L149" s="140"/>
      <c r="M149" s="140"/>
      <c r="N149" s="140"/>
      <c r="O149" s="140"/>
      <c r="P149" s="140"/>
      <c r="Q149" s="140"/>
      <c r="R149" s="140"/>
      <c r="S149" s="140"/>
      <c r="T149" s="140"/>
      <c r="U149" s="140"/>
      <c r="V149" s="140"/>
    </row>
    <row r="150">
      <c r="A150" s="148"/>
      <c r="B150" s="140"/>
      <c r="C150" s="140"/>
      <c r="D150" s="140"/>
      <c r="E150" s="140"/>
      <c r="F150" s="140"/>
      <c r="G150" s="140"/>
      <c r="H150" s="140"/>
      <c r="I150" s="140"/>
      <c r="J150" s="140"/>
      <c r="K150" s="140"/>
      <c r="L150" s="140"/>
      <c r="M150" s="140"/>
      <c r="N150" s="140"/>
      <c r="O150" s="140"/>
      <c r="P150" s="140"/>
      <c r="Q150" s="140"/>
      <c r="R150" s="140"/>
      <c r="S150" s="140"/>
      <c r="T150" s="140"/>
      <c r="U150" s="140"/>
      <c r="V150" s="140"/>
    </row>
    <row r="151">
      <c r="A151" s="148"/>
      <c r="B151" s="140"/>
      <c r="C151" s="140"/>
      <c r="D151" s="140"/>
      <c r="E151" s="140"/>
      <c r="F151" s="140"/>
      <c r="G151" s="140"/>
      <c r="H151" s="140"/>
      <c r="I151" s="140"/>
      <c r="J151" s="140"/>
      <c r="K151" s="140"/>
      <c r="L151" s="140"/>
      <c r="M151" s="140"/>
      <c r="N151" s="140"/>
      <c r="O151" s="140"/>
      <c r="P151" s="140"/>
      <c r="Q151" s="140"/>
      <c r="R151" s="140"/>
      <c r="S151" s="140"/>
      <c r="T151" s="140"/>
      <c r="U151" s="140"/>
      <c r="V151" s="140"/>
    </row>
    <row r="152">
      <c r="A152" s="148"/>
      <c r="B152" s="140"/>
      <c r="C152" s="140"/>
      <c r="D152" s="140"/>
      <c r="E152" s="140"/>
      <c r="F152" s="140"/>
      <c r="G152" s="140"/>
      <c r="H152" s="140"/>
      <c r="I152" s="140"/>
      <c r="J152" s="140"/>
      <c r="K152" s="140"/>
      <c r="L152" s="140"/>
      <c r="M152" s="140"/>
      <c r="N152" s="140"/>
      <c r="O152" s="140"/>
      <c r="P152" s="140"/>
      <c r="Q152" s="140"/>
      <c r="R152" s="140"/>
      <c r="S152" s="140"/>
      <c r="T152" s="140"/>
      <c r="U152" s="140"/>
      <c r="V152" s="140"/>
    </row>
    <row r="153">
      <c r="A153" s="148"/>
      <c r="B153" s="140"/>
      <c r="C153" s="140"/>
      <c r="D153" s="140"/>
      <c r="E153" s="140"/>
      <c r="F153" s="140"/>
      <c r="G153" s="140"/>
      <c r="H153" s="140"/>
      <c r="I153" s="140"/>
      <c r="J153" s="140"/>
      <c r="K153" s="140"/>
      <c r="L153" s="140"/>
      <c r="M153" s="140"/>
      <c r="N153" s="140"/>
      <c r="O153" s="140"/>
      <c r="P153" s="140"/>
      <c r="Q153" s="140"/>
      <c r="R153" s="140"/>
      <c r="S153" s="140"/>
      <c r="T153" s="140"/>
      <c r="U153" s="140"/>
      <c r="V153" s="140"/>
    </row>
    <row r="154">
      <c r="A154" s="148"/>
      <c r="B154" s="140"/>
      <c r="C154" s="140"/>
      <c r="D154" s="140"/>
      <c r="E154" s="140"/>
      <c r="F154" s="140"/>
      <c r="G154" s="140"/>
      <c r="H154" s="140"/>
      <c r="I154" s="140"/>
      <c r="J154" s="140"/>
      <c r="K154" s="140"/>
      <c r="L154" s="140"/>
      <c r="M154" s="140"/>
      <c r="N154" s="140"/>
      <c r="O154" s="140"/>
      <c r="P154" s="140"/>
      <c r="Q154" s="140"/>
      <c r="R154" s="140"/>
      <c r="S154" s="140"/>
      <c r="T154" s="140"/>
      <c r="U154" s="140"/>
      <c r="V154" s="140"/>
    </row>
    <row r="155">
      <c r="A155" s="148"/>
      <c r="B155" s="140"/>
      <c r="C155" s="140"/>
      <c r="D155" s="140"/>
      <c r="E155" s="140"/>
      <c r="F155" s="140"/>
      <c r="G155" s="140"/>
      <c r="H155" s="140"/>
      <c r="I155" s="140"/>
      <c r="J155" s="140"/>
      <c r="K155" s="140"/>
      <c r="L155" s="140"/>
      <c r="M155" s="140"/>
      <c r="N155" s="140"/>
      <c r="O155" s="140"/>
      <c r="P155" s="140"/>
      <c r="Q155" s="140"/>
      <c r="R155" s="140"/>
      <c r="S155" s="140"/>
      <c r="T155" s="140"/>
      <c r="U155" s="140"/>
      <c r="V155" s="140"/>
    </row>
    <row r="156">
      <c r="A156" s="148"/>
      <c r="B156" s="140"/>
      <c r="C156" s="140"/>
      <c r="D156" s="140"/>
      <c r="E156" s="140"/>
      <c r="F156" s="140"/>
      <c r="G156" s="140"/>
      <c r="H156" s="140"/>
      <c r="I156" s="140"/>
      <c r="J156" s="140"/>
      <c r="K156" s="140"/>
      <c r="L156" s="140"/>
      <c r="M156" s="140"/>
      <c r="N156" s="140"/>
      <c r="O156" s="140"/>
      <c r="P156" s="140"/>
      <c r="Q156" s="140"/>
      <c r="R156" s="140"/>
      <c r="S156" s="140"/>
      <c r="T156" s="140"/>
      <c r="U156" s="140"/>
      <c r="V156" s="140"/>
    </row>
    <row r="157">
      <c r="A157" s="148"/>
      <c r="B157" s="140"/>
      <c r="C157" s="140"/>
      <c r="D157" s="140"/>
      <c r="E157" s="140"/>
      <c r="F157" s="140"/>
      <c r="G157" s="140"/>
      <c r="H157" s="140"/>
      <c r="I157" s="140"/>
      <c r="J157" s="140"/>
      <c r="K157" s="140"/>
      <c r="L157" s="140"/>
      <c r="M157" s="140"/>
      <c r="N157" s="140"/>
      <c r="O157" s="140"/>
      <c r="P157" s="140"/>
      <c r="Q157" s="140"/>
      <c r="R157" s="140"/>
      <c r="S157" s="140"/>
      <c r="T157" s="140"/>
      <c r="U157" s="140"/>
      <c r="V157" s="140"/>
    </row>
    <row r="158">
      <c r="A158" s="148"/>
      <c r="B158" s="140"/>
      <c r="C158" s="140"/>
      <c r="D158" s="140"/>
      <c r="E158" s="140"/>
      <c r="F158" s="140"/>
      <c r="G158" s="140"/>
      <c r="H158" s="140"/>
      <c r="I158" s="140"/>
      <c r="J158" s="140"/>
      <c r="K158" s="140"/>
      <c r="L158" s="140"/>
      <c r="M158" s="140"/>
      <c r="N158" s="140"/>
      <c r="O158" s="140"/>
      <c r="P158" s="140"/>
      <c r="Q158" s="140"/>
      <c r="R158" s="140"/>
      <c r="S158" s="140"/>
      <c r="T158" s="140"/>
      <c r="U158" s="140"/>
      <c r="V158" s="140"/>
    </row>
    <row r="159">
      <c r="A159" s="148"/>
      <c r="B159" s="140"/>
      <c r="C159" s="140"/>
      <c r="D159" s="140"/>
      <c r="E159" s="140"/>
      <c r="F159" s="140"/>
      <c r="G159" s="140"/>
      <c r="H159" s="140"/>
      <c r="I159" s="140"/>
      <c r="J159" s="140"/>
      <c r="K159" s="140"/>
      <c r="L159" s="140"/>
      <c r="M159" s="140"/>
      <c r="N159" s="140"/>
      <c r="O159" s="140"/>
      <c r="P159" s="140"/>
      <c r="Q159" s="140"/>
      <c r="R159" s="140"/>
      <c r="S159" s="140"/>
      <c r="T159" s="140"/>
      <c r="U159" s="140"/>
      <c r="V159" s="140"/>
    </row>
    <row r="160">
      <c r="A160" s="148"/>
      <c r="B160" s="140"/>
      <c r="C160" s="140"/>
      <c r="D160" s="140"/>
      <c r="E160" s="140"/>
      <c r="F160" s="140"/>
      <c r="G160" s="140"/>
      <c r="H160" s="140"/>
      <c r="I160" s="140"/>
      <c r="J160" s="140"/>
      <c r="K160" s="140"/>
      <c r="L160" s="140"/>
      <c r="M160" s="140"/>
      <c r="N160" s="140"/>
      <c r="O160" s="140"/>
      <c r="P160" s="140"/>
      <c r="Q160" s="140"/>
      <c r="R160" s="140"/>
      <c r="S160" s="140"/>
      <c r="T160" s="140"/>
      <c r="U160" s="140"/>
      <c r="V160" s="140"/>
    </row>
    <row r="161">
      <c r="A161" s="148"/>
      <c r="B161" s="140"/>
      <c r="C161" s="140"/>
      <c r="D161" s="140"/>
      <c r="E161" s="140"/>
      <c r="F161" s="140"/>
      <c r="G161" s="140"/>
      <c r="H161" s="140"/>
      <c r="I161" s="140"/>
      <c r="J161" s="140"/>
      <c r="K161" s="140"/>
      <c r="L161" s="140"/>
      <c r="M161" s="140"/>
      <c r="N161" s="140"/>
      <c r="O161" s="140"/>
      <c r="P161" s="140"/>
      <c r="Q161" s="140"/>
      <c r="R161" s="140"/>
      <c r="S161" s="140"/>
      <c r="T161" s="140"/>
      <c r="U161" s="140"/>
      <c r="V161" s="140"/>
    </row>
    <row r="162">
      <c r="A162" s="148"/>
      <c r="B162" s="140"/>
      <c r="C162" s="140"/>
      <c r="D162" s="140"/>
      <c r="E162" s="140"/>
      <c r="F162" s="140"/>
      <c r="G162" s="140"/>
      <c r="H162" s="140"/>
      <c r="I162" s="140"/>
      <c r="J162" s="140"/>
      <c r="K162" s="140"/>
      <c r="L162" s="140"/>
      <c r="M162" s="140"/>
      <c r="N162" s="140"/>
      <c r="O162" s="140"/>
      <c r="P162" s="140"/>
      <c r="Q162" s="140"/>
      <c r="R162" s="140"/>
      <c r="S162" s="140"/>
      <c r="T162" s="140"/>
      <c r="U162" s="140"/>
      <c r="V162" s="140"/>
    </row>
    <row r="163">
      <c r="A163" s="148"/>
      <c r="B163" s="140"/>
      <c r="C163" s="140"/>
      <c r="D163" s="140"/>
      <c r="E163" s="140"/>
      <c r="F163" s="140"/>
      <c r="G163" s="140"/>
      <c r="H163" s="140"/>
      <c r="I163" s="140"/>
      <c r="J163" s="140"/>
      <c r="K163" s="140"/>
      <c r="L163" s="140"/>
      <c r="M163" s="140"/>
      <c r="N163" s="140"/>
      <c r="O163" s="140"/>
      <c r="P163" s="140"/>
      <c r="Q163" s="140"/>
      <c r="R163" s="140"/>
      <c r="S163" s="140"/>
      <c r="T163" s="140"/>
      <c r="U163" s="140"/>
      <c r="V163" s="140"/>
    </row>
    <row r="164">
      <c r="A164" s="148"/>
      <c r="B164" s="140"/>
      <c r="C164" s="140"/>
      <c r="D164" s="140"/>
      <c r="E164" s="140"/>
      <c r="F164" s="140"/>
      <c r="G164" s="140"/>
      <c r="H164" s="140"/>
      <c r="I164" s="140"/>
      <c r="J164" s="140"/>
      <c r="K164" s="140"/>
      <c r="L164" s="140"/>
      <c r="M164" s="140"/>
      <c r="N164" s="140"/>
      <c r="O164" s="140"/>
      <c r="P164" s="140"/>
      <c r="Q164" s="140"/>
      <c r="R164" s="140"/>
      <c r="S164" s="140"/>
      <c r="T164" s="140"/>
      <c r="U164" s="140"/>
      <c r="V164" s="140"/>
    </row>
    <row r="165">
      <c r="A165" s="148"/>
      <c r="B165" s="140"/>
      <c r="C165" s="140"/>
      <c r="D165" s="140"/>
      <c r="E165" s="140"/>
      <c r="F165" s="140"/>
      <c r="G165" s="140"/>
      <c r="H165" s="140"/>
      <c r="I165" s="140"/>
      <c r="J165" s="140"/>
      <c r="K165" s="140"/>
      <c r="L165" s="140"/>
      <c r="M165" s="140"/>
      <c r="N165" s="140"/>
      <c r="O165" s="140"/>
      <c r="P165" s="140"/>
      <c r="Q165" s="140"/>
      <c r="R165" s="140"/>
      <c r="S165" s="140"/>
      <c r="T165" s="140"/>
      <c r="U165" s="140"/>
      <c r="V165" s="140"/>
    </row>
    <row r="166">
      <c r="A166" s="148"/>
      <c r="B166" s="140"/>
      <c r="C166" s="140"/>
      <c r="D166" s="140"/>
      <c r="E166" s="140"/>
      <c r="F166" s="140"/>
      <c r="G166" s="140"/>
      <c r="H166" s="140"/>
      <c r="I166" s="140"/>
      <c r="J166" s="140"/>
      <c r="K166" s="140"/>
      <c r="L166" s="140"/>
      <c r="M166" s="140"/>
      <c r="N166" s="140"/>
      <c r="O166" s="140"/>
      <c r="P166" s="140"/>
      <c r="Q166" s="140"/>
      <c r="R166" s="140"/>
      <c r="S166" s="140"/>
      <c r="T166" s="140"/>
      <c r="U166" s="140"/>
      <c r="V166" s="140"/>
    </row>
    <row r="167">
      <c r="A167" s="148"/>
      <c r="B167" s="140"/>
      <c r="C167" s="140"/>
      <c r="D167" s="140"/>
      <c r="E167" s="140"/>
      <c r="F167" s="140"/>
      <c r="G167" s="140"/>
      <c r="H167" s="140"/>
      <c r="I167" s="140"/>
      <c r="J167" s="140"/>
      <c r="K167" s="140"/>
      <c r="L167" s="140"/>
      <c r="M167" s="140"/>
      <c r="N167" s="140"/>
      <c r="O167" s="140"/>
      <c r="P167" s="140"/>
      <c r="Q167" s="140"/>
      <c r="R167" s="140"/>
      <c r="S167" s="140"/>
      <c r="T167" s="140"/>
      <c r="U167" s="140"/>
      <c r="V167" s="140"/>
    </row>
    <row r="168">
      <c r="A168" s="148"/>
      <c r="B168" s="140"/>
      <c r="C168" s="140"/>
      <c r="D168" s="140"/>
      <c r="E168" s="140"/>
      <c r="F168" s="140"/>
      <c r="G168" s="140"/>
      <c r="H168" s="140"/>
      <c r="I168" s="140"/>
      <c r="J168" s="140"/>
      <c r="K168" s="140"/>
      <c r="L168" s="140"/>
      <c r="M168" s="140"/>
      <c r="N168" s="140"/>
      <c r="O168" s="140"/>
      <c r="P168" s="140"/>
      <c r="Q168" s="140"/>
      <c r="R168" s="140"/>
      <c r="S168" s="140"/>
      <c r="T168" s="140"/>
      <c r="U168" s="140"/>
      <c r="V168" s="140"/>
    </row>
    <row r="169">
      <c r="A169" s="148"/>
      <c r="B169" s="140"/>
      <c r="C169" s="140"/>
      <c r="D169" s="140"/>
      <c r="E169" s="140"/>
      <c r="F169" s="140"/>
      <c r="G169" s="140"/>
      <c r="H169" s="140"/>
      <c r="I169" s="140"/>
      <c r="J169" s="140"/>
      <c r="K169" s="140"/>
      <c r="L169" s="140"/>
      <c r="M169" s="140"/>
      <c r="N169" s="140"/>
      <c r="O169" s="140"/>
      <c r="P169" s="140"/>
      <c r="Q169" s="140"/>
      <c r="R169" s="140"/>
      <c r="S169" s="140"/>
      <c r="T169" s="140"/>
      <c r="U169" s="140"/>
      <c r="V169" s="140"/>
    </row>
    <row r="170">
      <c r="A170" s="148"/>
      <c r="B170" s="140"/>
      <c r="C170" s="140"/>
      <c r="D170" s="140"/>
      <c r="E170" s="140"/>
      <c r="F170" s="140"/>
      <c r="G170" s="140"/>
      <c r="H170" s="140"/>
      <c r="I170" s="140"/>
      <c r="J170" s="140"/>
      <c r="K170" s="140"/>
      <c r="L170" s="140"/>
      <c r="M170" s="140"/>
      <c r="N170" s="140"/>
      <c r="O170" s="140"/>
      <c r="P170" s="140"/>
      <c r="Q170" s="140"/>
      <c r="R170" s="140"/>
      <c r="S170" s="140"/>
      <c r="T170" s="140"/>
      <c r="U170" s="140"/>
      <c r="V170" s="140"/>
    </row>
    <row r="171">
      <c r="A171" s="148"/>
      <c r="B171" s="140"/>
      <c r="C171" s="140"/>
      <c r="D171" s="140"/>
      <c r="E171" s="140"/>
      <c r="F171" s="140"/>
      <c r="G171" s="140"/>
      <c r="H171" s="140"/>
      <c r="I171" s="140"/>
      <c r="J171" s="140"/>
      <c r="K171" s="140"/>
      <c r="L171" s="140"/>
      <c r="M171" s="140"/>
      <c r="N171" s="140"/>
      <c r="O171" s="140"/>
      <c r="P171" s="140"/>
      <c r="Q171" s="140"/>
      <c r="R171" s="140"/>
      <c r="S171" s="140"/>
      <c r="T171" s="140"/>
      <c r="U171" s="140"/>
      <c r="V171" s="140"/>
    </row>
    <row r="172">
      <c r="A172" s="148"/>
      <c r="B172" s="140"/>
      <c r="C172" s="140"/>
      <c r="D172" s="140"/>
      <c r="E172" s="140"/>
      <c r="F172" s="140"/>
      <c r="G172" s="140"/>
      <c r="H172" s="140"/>
      <c r="I172" s="140"/>
      <c r="J172" s="140"/>
      <c r="K172" s="140"/>
      <c r="L172" s="140"/>
      <c r="M172" s="140"/>
      <c r="N172" s="140"/>
      <c r="O172" s="140"/>
      <c r="P172" s="140"/>
      <c r="Q172" s="140"/>
      <c r="R172" s="140"/>
      <c r="S172" s="140"/>
      <c r="T172" s="140"/>
      <c r="U172" s="140"/>
      <c r="V172" s="140"/>
    </row>
    <row r="173">
      <c r="A173" s="148"/>
      <c r="B173" s="140"/>
      <c r="C173" s="140"/>
      <c r="D173" s="140"/>
      <c r="E173" s="140"/>
      <c r="F173" s="140"/>
      <c r="G173" s="140"/>
      <c r="H173" s="140"/>
      <c r="I173" s="140"/>
      <c r="J173" s="140"/>
      <c r="K173" s="140"/>
      <c r="L173" s="140"/>
      <c r="M173" s="140"/>
      <c r="N173" s="140"/>
      <c r="O173" s="140"/>
      <c r="P173" s="140"/>
      <c r="Q173" s="140"/>
      <c r="R173" s="140"/>
      <c r="S173" s="140"/>
      <c r="T173" s="140"/>
      <c r="U173" s="140"/>
      <c r="V173" s="140"/>
    </row>
    <row r="174">
      <c r="A174" s="148"/>
      <c r="B174" s="140"/>
      <c r="C174" s="140"/>
      <c r="D174" s="140"/>
      <c r="E174" s="140"/>
      <c r="F174" s="140"/>
      <c r="G174" s="140"/>
      <c r="H174" s="140"/>
      <c r="I174" s="140"/>
      <c r="J174" s="140"/>
      <c r="K174" s="140"/>
      <c r="L174" s="140"/>
      <c r="M174" s="140"/>
      <c r="N174" s="140"/>
      <c r="O174" s="140"/>
      <c r="P174" s="140"/>
      <c r="Q174" s="140"/>
      <c r="R174" s="140"/>
      <c r="S174" s="140"/>
      <c r="T174" s="140"/>
      <c r="U174" s="140"/>
      <c r="V174" s="140"/>
    </row>
    <row r="175">
      <c r="A175" s="148"/>
      <c r="B175" s="140"/>
      <c r="C175" s="140"/>
      <c r="D175" s="140"/>
      <c r="E175" s="140"/>
      <c r="F175" s="140"/>
      <c r="G175" s="140"/>
      <c r="H175" s="140"/>
      <c r="I175" s="140"/>
      <c r="J175" s="140"/>
      <c r="K175" s="140"/>
      <c r="L175" s="140"/>
      <c r="M175" s="140"/>
      <c r="N175" s="140"/>
      <c r="O175" s="140"/>
      <c r="P175" s="140"/>
      <c r="Q175" s="140"/>
      <c r="R175" s="140"/>
      <c r="S175" s="140"/>
      <c r="T175" s="140"/>
      <c r="U175" s="140"/>
      <c r="V175" s="140"/>
    </row>
    <row r="176">
      <c r="A176" s="148"/>
      <c r="B176" s="140"/>
      <c r="C176" s="140"/>
      <c r="D176" s="140"/>
      <c r="E176" s="140"/>
      <c r="F176" s="140"/>
      <c r="G176" s="140"/>
      <c r="H176" s="140"/>
      <c r="I176" s="140"/>
      <c r="J176" s="140"/>
      <c r="K176" s="140"/>
      <c r="L176" s="140"/>
      <c r="M176" s="140"/>
      <c r="N176" s="140"/>
      <c r="O176" s="140"/>
      <c r="P176" s="140"/>
      <c r="Q176" s="140"/>
      <c r="R176" s="140"/>
      <c r="S176" s="140"/>
      <c r="T176" s="140"/>
      <c r="U176" s="140"/>
      <c r="V176" s="140"/>
    </row>
    <row r="177">
      <c r="A177" s="148"/>
      <c r="B177" s="140"/>
      <c r="C177" s="140"/>
      <c r="D177" s="140"/>
      <c r="E177" s="140"/>
      <c r="F177" s="140"/>
      <c r="G177" s="140"/>
      <c r="H177" s="140"/>
      <c r="I177" s="140"/>
      <c r="J177" s="140"/>
      <c r="K177" s="140"/>
      <c r="L177" s="140"/>
      <c r="M177" s="140"/>
      <c r="N177" s="140"/>
      <c r="O177" s="140"/>
      <c r="P177" s="140"/>
      <c r="Q177" s="140"/>
      <c r="R177" s="140"/>
      <c r="S177" s="140"/>
      <c r="T177" s="140"/>
      <c r="U177" s="140"/>
      <c r="V177" s="140"/>
    </row>
    <row r="178">
      <c r="A178" s="148"/>
      <c r="B178" s="140"/>
      <c r="C178" s="140"/>
      <c r="D178" s="140"/>
      <c r="E178" s="140"/>
      <c r="F178" s="140"/>
      <c r="G178" s="140"/>
      <c r="H178" s="140"/>
      <c r="I178" s="140"/>
      <c r="J178" s="140"/>
      <c r="K178" s="140"/>
      <c r="L178" s="140"/>
      <c r="M178" s="140"/>
      <c r="N178" s="140"/>
      <c r="O178" s="140"/>
      <c r="P178" s="140"/>
      <c r="Q178" s="140"/>
      <c r="R178" s="140"/>
      <c r="S178" s="140"/>
      <c r="T178" s="140"/>
      <c r="U178" s="140"/>
      <c r="V178" s="140"/>
    </row>
    <row r="179">
      <c r="A179" s="148"/>
      <c r="B179" s="140"/>
      <c r="C179" s="140"/>
      <c r="D179" s="140"/>
      <c r="E179" s="140"/>
      <c r="F179" s="140"/>
      <c r="G179" s="140"/>
      <c r="H179" s="140"/>
      <c r="I179" s="140"/>
      <c r="J179" s="140"/>
      <c r="K179" s="140"/>
      <c r="L179" s="140"/>
      <c r="M179" s="140"/>
      <c r="N179" s="140"/>
      <c r="O179" s="140"/>
      <c r="P179" s="140"/>
      <c r="Q179" s="140"/>
      <c r="R179" s="140"/>
      <c r="S179" s="140"/>
      <c r="T179" s="140"/>
      <c r="U179" s="140"/>
      <c r="V179" s="140"/>
    </row>
    <row r="180">
      <c r="A180" s="148"/>
      <c r="B180" s="140"/>
      <c r="C180" s="140"/>
      <c r="D180" s="140"/>
      <c r="E180" s="140"/>
      <c r="F180" s="140"/>
      <c r="G180" s="140"/>
      <c r="H180" s="140"/>
      <c r="I180" s="140"/>
      <c r="J180" s="140"/>
      <c r="K180" s="140"/>
      <c r="L180" s="140"/>
      <c r="M180" s="140"/>
      <c r="N180" s="140"/>
      <c r="O180" s="140"/>
      <c r="P180" s="140"/>
      <c r="Q180" s="140"/>
      <c r="R180" s="140"/>
      <c r="S180" s="140"/>
      <c r="T180" s="140"/>
      <c r="U180" s="140"/>
      <c r="V180" s="140"/>
    </row>
    <row r="181">
      <c r="A181" s="148"/>
      <c r="B181" s="140"/>
      <c r="C181" s="140"/>
      <c r="D181" s="140"/>
      <c r="E181" s="140"/>
      <c r="F181" s="140"/>
      <c r="G181" s="140"/>
      <c r="H181" s="140"/>
      <c r="I181" s="140"/>
      <c r="J181" s="140"/>
      <c r="K181" s="140"/>
      <c r="L181" s="140"/>
      <c r="M181" s="140"/>
      <c r="N181" s="140"/>
      <c r="O181" s="140"/>
      <c r="P181" s="140"/>
      <c r="Q181" s="140"/>
      <c r="R181" s="140"/>
      <c r="S181" s="140"/>
      <c r="T181" s="140"/>
      <c r="U181" s="140"/>
      <c r="V181" s="140"/>
    </row>
    <row r="182">
      <c r="A182" s="148"/>
      <c r="B182" s="140"/>
      <c r="C182" s="140"/>
      <c r="D182" s="140"/>
      <c r="E182" s="140"/>
      <c r="F182" s="140"/>
      <c r="G182" s="140"/>
      <c r="H182" s="140"/>
      <c r="I182" s="140"/>
      <c r="J182" s="140"/>
      <c r="K182" s="140"/>
      <c r="L182" s="140"/>
      <c r="M182" s="140"/>
      <c r="N182" s="140"/>
      <c r="O182" s="140"/>
      <c r="P182" s="140"/>
      <c r="Q182" s="140"/>
      <c r="R182" s="140"/>
      <c r="S182" s="140"/>
      <c r="T182" s="140"/>
      <c r="U182" s="140"/>
      <c r="V182" s="140"/>
    </row>
    <row r="183">
      <c r="A183" s="148"/>
      <c r="B183" s="140"/>
      <c r="C183" s="140"/>
      <c r="D183" s="140"/>
      <c r="E183" s="140"/>
      <c r="F183" s="140"/>
      <c r="G183" s="140"/>
      <c r="H183" s="140"/>
      <c r="I183" s="140"/>
      <c r="J183" s="140"/>
      <c r="K183" s="140"/>
      <c r="L183" s="140"/>
      <c r="M183" s="140"/>
      <c r="N183" s="140"/>
      <c r="O183" s="140"/>
      <c r="P183" s="140"/>
      <c r="Q183" s="140"/>
      <c r="R183" s="140"/>
      <c r="S183" s="140"/>
      <c r="T183" s="140"/>
      <c r="U183" s="140"/>
      <c r="V183" s="140"/>
    </row>
    <row r="184">
      <c r="A184" s="148"/>
      <c r="B184" s="140"/>
      <c r="C184" s="140"/>
      <c r="D184" s="140"/>
      <c r="E184" s="140"/>
      <c r="F184" s="140"/>
      <c r="G184" s="140"/>
      <c r="H184" s="140"/>
      <c r="I184" s="140"/>
      <c r="J184" s="140"/>
      <c r="K184" s="140"/>
      <c r="L184" s="140"/>
      <c r="M184" s="140"/>
      <c r="N184" s="140"/>
      <c r="O184" s="140"/>
      <c r="P184" s="140"/>
      <c r="Q184" s="140"/>
      <c r="R184" s="140"/>
      <c r="S184" s="140"/>
      <c r="T184" s="140"/>
      <c r="U184" s="140"/>
      <c r="V184" s="140"/>
    </row>
    <row r="185">
      <c r="A185" s="148"/>
      <c r="B185" s="140"/>
      <c r="C185" s="140"/>
      <c r="D185" s="140"/>
      <c r="E185" s="140"/>
      <c r="F185" s="140"/>
      <c r="G185" s="140"/>
      <c r="H185" s="140"/>
      <c r="I185" s="140"/>
      <c r="J185" s="140"/>
      <c r="K185" s="140"/>
      <c r="L185" s="140"/>
      <c r="M185" s="140"/>
      <c r="N185" s="140"/>
      <c r="O185" s="140"/>
      <c r="P185" s="140"/>
      <c r="Q185" s="140"/>
      <c r="R185" s="140"/>
      <c r="S185" s="140"/>
      <c r="T185" s="140"/>
      <c r="U185" s="140"/>
      <c r="V185" s="140"/>
    </row>
    <row r="186">
      <c r="A186" s="148"/>
      <c r="B186" s="140"/>
      <c r="C186" s="140"/>
      <c r="D186" s="140"/>
      <c r="E186" s="140"/>
      <c r="F186" s="140"/>
      <c r="G186" s="140"/>
      <c r="H186" s="140"/>
      <c r="I186" s="140"/>
      <c r="J186" s="140"/>
      <c r="K186" s="140"/>
      <c r="L186" s="140"/>
      <c r="M186" s="140"/>
      <c r="N186" s="140"/>
      <c r="O186" s="140"/>
      <c r="P186" s="140"/>
      <c r="Q186" s="140"/>
      <c r="R186" s="140"/>
      <c r="S186" s="140"/>
      <c r="T186" s="140"/>
      <c r="U186" s="140"/>
      <c r="V186" s="140"/>
    </row>
    <row r="187">
      <c r="A187" s="148"/>
      <c r="B187" s="140"/>
      <c r="C187" s="140"/>
      <c r="D187" s="140"/>
      <c r="E187" s="140"/>
      <c r="F187" s="140"/>
      <c r="G187" s="140"/>
      <c r="H187" s="140"/>
      <c r="I187" s="140"/>
      <c r="J187" s="140"/>
      <c r="K187" s="140"/>
      <c r="L187" s="140"/>
      <c r="M187" s="140"/>
      <c r="N187" s="140"/>
      <c r="O187" s="140"/>
      <c r="P187" s="140"/>
      <c r="Q187" s="140"/>
      <c r="R187" s="140"/>
      <c r="S187" s="140"/>
      <c r="T187" s="140"/>
      <c r="U187" s="140"/>
      <c r="V187" s="140"/>
    </row>
    <row r="188">
      <c r="A188" s="148"/>
      <c r="B188" s="140"/>
      <c r="C188" s="140"/>
      <c r="D188" s="140"/>
      <c r="E188" s="140"/>
      <c r="F188" s="140"/>
      <c r="G188" s="140"/>
      <c r="H188" s="140"/>
      <c r="I188" s="140"/>
      <c r="J188" s="140"/>
      <c r="K188" s="140"/>
      <c r="L188" s="140"/>
      <c r="M188" s="140"/>
      <c r="N188" s="140"/>
      <c r="O188" s="140"/>
      <c r="P188" s="140"/>
      <c r="Q188" s="140"/>
      <c r="R188" s="140"/>
      <c r="S188" s="140"/>
      <c r="T188" s="140"/>
      <c r="U188" s="140"/>
      <c r="V188" s="140"/>
    </row>
    <row r="189">
      <c r="A189" s="148"/>
      <c r="B189" s="140"/>
      <c r="C189" s="140"/>
      <c r="D189" s="140"/>
      <c r="E189" s="140"/>
      <c r="F189" s="140"/>
      <c r="G189" s="140"/>
      <c r="H189" s="140"/>
      <c r="I189" s="140"/>
      <c r="J189" s="140"/>
      <c r="K189" s="140"/>
      <c r="L189" s="140"/>
      <c r="M189" s="140"/>
      <c r="N189" s="140"/>
      <c r="O189" s="140"/>
      <c r="P189" s="140"/>
      <c r="Q189" s="140"/>
      <c r="R189" s="140"/>
      <c r="S189" s="140"/>
      <c r="T189" s="140"/>
      <c r="U189" s="140"/>
      <c r="V189" s="140"/>
    </row>
    <row r="190">
      <c r="A190" s="148"/>
      <c r="B190" s="140"/>
      <c r="C190" s="140"/>
      <c r="D190" s="140"/>
      <c r="E190" s="140"/>
      <c r="F190" s="140"/>
      <c r="G190" s="140"/>
      <c r="H190" s="140"/>
      <c r="I190" s="140"/>
      <c r="J190" s="140"/>
      <c r="K190" s="140"/>
      <c r="L190" s="140"/>
      <c r="M190" s="140"/>
      <c r="N190" s="140"/>
      <c r="O190" s="140"/>
      <c r="P190" s="140"/>
      <c r="Q190" s="140"/>
      <c r="R190" s="140"/>
      <c r="S190" s="140"/>
      <c r="T190" s="140"/>
      <c r="U190" s="140"/>
      <c r="V190" s="140"/>
    </row>
    <row r="191">
      <c r="A191" s="148"/>
      <c r="B191" s="140"/>
      <c r="C191" s="140"/>
      <c r="D191" s="140"/>
      <c r="E191" s="140"/>
      <c r="F191" s="140"/>
      <c r="G191" s="140"/>
      <c r="H191" s="140"/>
      <c r="I191" s="140"/>
      <c r="J191" s="140"/>
      <c r="K191" s="140"/>
      <c r="L191" s="140"/>
      <c r="M191" s="140"/>
      <c r="N191" s="140"/>
      <c r="O191" s="140"/>
      <c r="P191" s="140"/>
      <c r="Q191" s="140"/>
      <c r="R191" s="140"/>
      <c r="S191" s="140"/>
      <c r="T191" s="140"/>
      <c r="U191" s="140"/>
      <c r="V191" s="140"/>
    </row>
    <row r="192">
      <c r="A192" s="148"/>
      <c r="B192" s="140"/>
      <c r="C192" s="140"/>
      <c r="D192" s="140"/>
      <c r="E192" s="140"/>
      <c r="F192" s="140"/>
      <c r="G192" s="140"/>
      <c r="H192" s="140"/>
      <c r="I192" s="140"/>
      <c r="J192" s="140"/>
      <c r="K192" s="140"/>
      <c r="L192" s="140"/>
      <c r="M192" s="140"/>
      <c r="N192" s="140"/>
      <c r="O192" s="140"/>
      <c r="P192" s="140"/>
      <c r="Q192" s="140"/>
      <c r="R192" s="140"/>
      <c r="S192" s="140"/>
      <c r="T192" s="140"/>
      <c r="U192" s="140"/>
      <c r="V192" s="140"/>
    </row>
    <row r="193">
      <c r="A193" s="148"/>
      <c r="B193" s="140"/>
      <c r="C193" s="140"/>
      <c r="D193" s="140"/>
      <c r="E193" s="140"/>
      <c r="F193" s="140"/>
      <c r="G193" s="140"/>
      <c r="H193" s="140"/>
      <c r="I193" s="140"/>
      <c r="J193" s="140"/>
      <c r="K193" s="140"/>
      <c r="L193" s="140"/>
      <c r="M193" s="140"/>
      <c r="N193" s="140"/>
      <c r="O193" s="140"/>
      <c r="P193" s="140"/>
      <c r="Q193" s="140"/>
      <c r="R193" s="140"/>
      <c r="S193" s="140"/>
      <c r="T193" s="140"/>
      <c r="U193" s="140"/>
      <c r="V193" s="140"/>
    </row>
    <row r="194">
      <c r="A194" s="148"/>
      <c r="B194" s="140"/>
      <c r="C194" s="140"/>
      <c r="D194" s="140"/>
      <c r="E194" s="140"/>
      <c r="F194" s="140"/>
      <c r="G194" s="140"/>
      <c r="H194" s="140"/>
      <c r="I194" s="140"/>
      <c r="J194" s="140"/>
      <c r="K194" s="140"/>
      <c r="L194" s="140"/>
      <c r="M194" s="140"/>
      <c r="N194" s="140"/>
      <c r="O194" s="140"/>
      <c r="P194" s="140"/>
      <c r="Q194" s="140"/>
      <c r="R194" s="140"/>
      <c r="S194" s="140"/>
      <c r="T194" s="140"/>
      <c r="U194" s="140"/>
      <c r="V194" s="140"/>
    </row>
    <row r="195">
      <c r="A195" s="148"/>
      <c r="B195" s="140"/>
      <c r="C195" s="140"/>
      <c r="D195" s="140"/>
      <c r="E195" s="140"/>
      <c r="F195" s="140"/>
      <c r="G195" s="140"/>
      <c r="H195" s="140"/>
      <c r="I195" s="140"/>
      <c r="J195" s="140"/>
      <c r="K195" s="140"/>
      <c r="L195" s="140"/>
      <c r="M195" s="140"/>
      <c r="N195" s="140"/>
      <c r="O195" s="140"/>
      <c r="P195" s="140"/>
      <c r="Q195" s="140"/>
      <c r="R195" s="140"/>
      <c r="S195" s="140"/>
      <c r="T195" s="140"/>
      <c r="U195" s="140"/>
      <c r="V195" s="140"/>
    </row>
    <row r="196">
      <c r="A196" s="148"/>
      <c r="B196" s="140"/>
      <c r="C196" s="140"/>
      <c r="D196" s="140"/>
      <c r="E196" s="140"/>
      <c r="F196" s="140"/>
      <c r="G196" s="140"/>
      <c r="H196" s="140"/>
      <c r="I196" s="140"/>
      <c r="J196" s="140"/>
      <c r="K196" s="140"/>
      <c r="L196" s="140"/>
      <c r="M196" s="140"/>
      <c r="N196" s="140"/>
      <c r="O196" s="140"/>
      <c r="P196" s="140"/>
      <c r="Q196" s="140"/>
      <c r="R196" s="140"/>
      <c r="S196" s="140"/>
      <c r="T196" s="140"/>
      <c r="U196" s="140"/>
      <c r="V196" s="140"/>
    </row>
    <row r="197">
      <c r="A197" s="148"/>
      <c r="B197" s="140"/>
      <c r="C197" s="140"/>
      <c r="D197" s="140"/>
      <c r="E197" s="140"/>
      <c r="F197" s="140"/>
      <c r="G197" s="140"/>
      <c r="H197" s="140"/>
      <c r="I197" s="140"/>
      <c r="J197" s="140"/>
      <c r="K197" s="140"/>
      <c r="L197" s="140"/>
      <c r="M197" s="140"/>
      <c r="N197" s="140"/>
      <c r="O197" s="140"/>
      <c r="P197" s="140"/>
      <c r="Q197" s="140"/>
      <c r="R197" s="140"/>
      <c r="S197" s="140"/>
      <c r="T197" s="140"/>
      <c r="U197" s="140"/>
      <c r="V197" s="140"/>
    </row>
    <row r="198">
      <c r="A198" s="148"/>
      <c r="B198" s="140"/>
      <c r="C198" s="140"/>
      <c r="D198" s="140"/>
      <c r="E198" s="140"/>
      <c r="F198" s="140"/>
      <c r="G198" s="140"/>
      <c r="H198" s="140"/>
      <c r="I198" s="140"/>
      <c r="J198" s="140"/>
      <c r="K198" s="140"/>
      <c r="L198" s="140"/>
      <c r="M198" s="140"/>
      <c r="N198" s="140"/>
      <c r="O198" s="140"/>
      <c r="P198" s="140"/>
      <c r="Q198" s="140"/>
      <c r="R198" s="140"/>
      <c r="S198" s="140"/>
      <c r="T198" s="140"/>
      <c r="U198" s="140"/>
      <c r="V198" s="140"/>
    </row>
    <row r="199">
      <c r="A199" s="148"/>
      <c r="B199" s="140"/>
      <c r="C199" s="140"/>
      <c r="D199" s="140"/>
      <c r="E199" s="140"/>
      <c r="F199" s="140"/>
      <c r="G199" s="140"/>
      <c r="H199" s="140"/>
      <c r="I199" s="140"/>
      <c r="J199" s="140"/>
      <c r="K199" s="140"/>
      <c r="L199" s="140"/>
      <c r="M199" s="140"/>
      <c r="N199" s="140"/>
      <c r="O199" s="140"/>
      <c r="P199" s="140"/>
      <c r="Q199" s="140"/>
      <c r="R199" s="140"/>
      <c r="S199" s="140"/>
      <c r="T199" s="140"/>
      <c r="U199" s="140"/>
      <c r="V199" s="140"/>
    </row>
    <row r="200">
      <c r="A200" s="148"/>
      <c r="B200" s="140"/>
      <c r="C200" s="140"/>
      <c r="D200" s="140"/>
      <c r="E200" s="140"/>
      <c r="F200" s="140"/>
      <c r="G200" s="140"/>
      <c r="H200" s="140"/>
      <c r="I200" s="140"/>
      <c r="J200" s="140"/>
      <c r="K200" s="140"/>
      <c r="L200" s="140"/>
      <c r="M200" s="140"/>
      <c r="N200" s="140"/>
      <c r="O200" s="140"/>
      <c r="P200" s="140"/>
      <c r="Q200" s="140"/>
      <c r="R200" s="140"/>
      <c r="S200" s="140"/>
      <c r="T200" s="140"/>
      <c r="U200" s="140"/>
      <c r="V200" s="140"/>
    </row>
    <row r="201">
      <c r="A201" s="148"/>
      <c r="B201" s="140"/>
      <c r="C201" s="140"/>
      <c r="D201" s="140"/>
      <c r="E201" s="140"/>
      <c r="F201" s="140"/>
      <c r="G201" s="140"/>
      <c r="H201" s="140"/>
      <c r="I201" s="140"/>
      <c r="J201" s="140"/>
      <c r="K201" s="140"/>
      <c r="L201" s="140"/>
      <c r="M201" s="140"/>
      <c r="N201" s="140"/>
      <c r="O201" s="140"/>
      <c r="P201" s="140"/>
      <c r="Q201" s="140"/>
      <c r="R201" s="140"/>
      <c r="S201" s="140"/>
      <c r="T201" s="140"/>
      <c r="U201" s="140"/>
      <c r="V201" s="140"/>
    </row>
    <row r="202">
      <c r="A202" s="148"/>
      <c r="B202" s="140"/>
      <c r="C202" s="140"/>
      <c r="D202" s="140"/>
      <c r="E202" s="140"/>
      <c r="F202" s="140"/>
      <c r="G202" s="140"/>
      <c r="H202" s="140"/>
      <c r="I202" s="140"/>
      <c r="J202" s="140"/>
      <c r="K202" s="140"/>
      <c r="L202" s="140"/>
      <c r="M202" s="140"/>
      <c r="N202" s="140"/>
      <c r="O202" s="140"/>
      <c r="P202" s="140"/>
      <c r="Q202" s="140"/>
      <c r="R202" s="140"/>
      <c r="S202" s="140"/>
      <c r="T202" s="140"/>
      <c r="U202" s="140"/>
      <c r="V202" s="140"/>
    </row>
    <row r="203">
      <c r="A203" s="148"/>
      <c r="B203" s="140"/>
      <c r="C203" s="140"/>
      <c r="D203" s="140"/>
      <c r="E203" s="140"/>
      <c r="F203" s="140"/>
      <c r="G203" s="140"/>
      <c r="H203" s="140"/>
      <c r="I203" s="140"/>
      <c r="J203" s="140"/>
      <c r="K203" s="140"/>
      <c r="L203" s="140"/>
      <c r="M203" s="140"/>
      <c r="N203" s="140"/>
      <c r="O203" s="140"/>
      <c r="P203" s="140"/>
      <c r="Q203" s="140"/>
      <c r="R203" s="140"/>
      <c r="S203" s="140"/>
      <c r="T203" s="140"/>
      <c r="U203" s="140"/>
      <c r="V203" s="140"/>
    </row>
    <row r="204">
      <c r="A204" s="148"/>
      <c r="B204" s="140"/>
      <c r="C204" s="140"/>
      <c r="D204" s="140"/>
      <c r="E204" s="140"/>
      <c r="F204" s="140"/>
      <c r="G204" s="140"/>
      <c r="H204" s="140"/>
      <c r="I204" s="140"/>
      <c r="J204" s="140"/>
      <c r="K204" s="140"/>
      <c r="L204" s="140"/>
      <c r="M204" s="140"/>
      <c r="N204" s="140"/>
      <c r="O204" s="140"/>
      <c r="P204" s="140"/>
      <c r="Q204" s="140"/>
      <c r="R204" s="140"/>
      <c r="S204" s="140"/>
      <c r="T204" s="140"/>
      <c r="U204" s="140"/>
      <c r="V204" s="140"/>
    </row>
    <row r="205">
      <c r="A205" s="148"/>
      <c r="B205" s="140"/>
      <c r="C205" s="140"/>
      <c r="D205" s="140"/>
      <c r="E205" s="140"/>
      <c r="F205" s="140"/>
      <c r="G205" s="140"/>
      <c r="H205" s="140"/>
      <c r="I205" s="140"/>
      <c r="J205" s="140"/>
      <c r="K205" s="140"/>
      <c r="L205" s="140"/>
      <c r="M205" s="140"/>
      <c r="N205" s="140"/>
      <c r="O205" s="140"/>
      <c r="P205" s="140"/>
      <c r="Q205" s="140"/>
      <c r="R205" s="140"/>
      <c r="S205" s="140"/>
      <c r="T205" s="140"/>
      <c r="U205" s="140"/>
      <c r="V205" s="140"/>
    </row>
    <row r="206">
      <c r="A206" s="148"/>
      <c r="B206" s="140"/>
      <c r="C206" s="140"/>
      <c r="D206" s="140"/>
      <c r="E206" s="140"/>
      <c r="F206" s="140"/>
      <c r="G206" s="140"/>
      <c r="H206" s="140"/>
      <c r="I206" s="140"/>
      <c r="J206" s="140"/>
      <c r="K206" s="140"/>
      <c r="L206" s="140"/>
      <c r="M206" s="140"/>
      <c r="N206" s="140"/>
      <c r="O206" s="140"/>
      <c r="P206" s="140"/>
      <c r="Q206" s="140"/>
      <c r="R206" s="140"/>
      <c r="S206" s="140"/>
      <c r="T206" s="140"/>
      <c r="U206" s="140"/>
      <c r="V206" s="140"/>
    </row>
    <row r="207">
      <c r="A207" s="148"/>
      <c r="B207" s="140"/>
      <c r="C207" s="140"/>
      <c r="D207" s="140"/>
      <c r="E207" s="140"/>
      <c r="F207" s="140"/>
      <c r="G207" s="140"/>
      <c r="H207" s="140"/>
      <c r="I207" s="140"/>
      <c r="J207" s="140"/>
      <c r="K207" s="140"/>
      <c r="L207" s="140"/>
      <c r="M207" s="140"/>
      <c r="N207" s="140"/>
      <c r="O207" s="140"/>
      <c r="P207" s="140"/>
      <c r="Q207" s="140"/>
      <c r="R207" s="140"/>
      <c r="S207" s="140"/>
      <c r="T207" s="140"/>
      <c r="U207" s="140"/>
      <c r="V207" s="140"/>
    </row>
    <row r="208">
      <c r="A208" s="148"/>
      <c r="B208" s="140"/>
      <c r="C208" s="140"/>
      <c r="D208" s="140"/>
      <c r="E208" s="140"/>
      <c r="F208" s="140"/>
      <c r="G208" s="140"/>
      <c r="H208" s="140"/>
      <c r="I208" s="140"/>
      <c r="J208" s="140"/>
      <c r="K208" s="140"/>
      <c r="L208" s="140"/>
      <c r="M208" s="140"/>
      <c r="N208" s="140"/>
      <c r="O208" s="140"/>
      <c r="P208" s="140"/>
      <c r="Q208" s="140"/>
      <c r="R208" s="140"/>
      <c r="S208" s="140"/>
      <c r="T208" s="140"/>
      <c r="U208" s="140"/>
      <c r="V208" s="140"/>
    </row>
    <row r="209">
      <c r="A209" s="148"/>
      <c r="B209" s="140"/>
      <c r="C209" s="140"/>
      <c r="D209" s="140"/>
      <c r="E209" s="140"/>
      <c r="F209" s="140"/>
      <c r="G209" s="140"/>
      <c r="H209" s="140"/>
      <c r="I209" s="140"/>
      <c r="J209" s="140"/>
      <c r="K209" s="140"/>
      <c r="L209" s="140"/>
      <c r="M209" s="140"/>
      <c r="N209" s="140"/>
      <c r="O209" s="140"/>
      <c r="P209" s="140"/>
      <c r="Q209" s="140"/>
      <c r="R209" s="140"/>
      <c r="S209" s="140"/>
      <c r="T209" s="140"/>
      <c r="U209" s="140"/>
      <c r="V209" s="140"/>
    </row>
    <row r="210">
      <c r="A210" s="148"/>
      <c r="B210" s="140"/>
      <c r="C210" s="140"/>
      <c r="D210" s="140"/>
      <c r="E210" s="140"/>
      <c r="F210" s="140"/>
      <c r="G210" s="140"/>
      <c r="H210" s="140"/>
      <c r="I210" s="140"/>
      <c r="J210" s="140"/>
      <c r="K210" s="140"/>
      <c r="L210" s="140"/>
      <c r="M210" s="140"/>
      <c r="N210" s="140"/>
      <c r="O210" s="140"/>
      <c r="P210" s="140"/>
      <c r="Q210" s="140"/>
      <c r="R210" s="140"/>
      <c r="S210" s="140"/>
      <c r="T210" s="140"/>
      <c r="U210" s="140"/>
      <c r="V210" s="140"/>
    </row>
    <row r="211">
      <c r="A211" s="148"/>
      <c r="B211" s="140"/>
      <c r="C211" s="140"/>
      <c r="D211" s="140"/>
      <c r="E211" s="140"/>
      <c r="F211" s="140"/>
      <c r="G211" s="140"/>
      <c r="H211" s="140"/>
      <c r="I211" s="140"/>
      <c r="J211" s="140"/>
      <c r="K211" s="140"/>
      <c r="L211" s="140"/>
      <c r="M211" s="140"/>
      <c r="N211" s="140"/>
      <c r="O211" s="140"/>
      <c r="P211" s="140"/>
      <c r="Q211" s="140"/>
      <c r="R211" s="140"/>
      <c r="S211" s="140"/>
      <c r="T211" s="140"/>
      <c r="U211" s="140"/>
      <c r="V211" s="140"/>
    </row>
    <row r="212">
      <c r="A212" s="148"/>
      <c r="B212" s="140"/>
      <c r="C212" s="140"/>
      <c r="D212" s="140"/>
      <c r="E212" s="140"/>
      <c r="F212" s="140"/>
      <c r="G212" s="140"/>
      <c r="H212" s="140"/>
      <c r="I212" s="140"/>
      <c r="J212" s="140"/>
      <c r="K212" s="140"/>
      <c r="L212" s="140"/>
      <c r="M212" s="140"/>
      <c r="N212" s="140"/>
      <c r="O212" s="140"/>
      <c r="P212" s="140"/>
      <c r="Q212" s="140"/>
      <c r="R212" s="140"/>
      <c r="S212" s="140"/>
      <c r="T212" s="140"/>
      <c r="U212" s="140"/>
      <c r="V212" s="140"/>
    </row>
    <row r="213">
      <c r="A213" s="148"/>
      <c r="B213" s="140"/>
      <c r="C213" s="140"/>
      <c r="D213" s="140"/>
      <c r="E213" s="140"/>
      <c r="F213" s="140"/>
      <c r="G213" s="140"/>
      <c r="H213" s="140"/>
      <c r="I213" s="140"/>
      <c r="J213" s="140"/>
      <c r="K213" s="140"/>
      <c r="L213" s="140"/>
      <c r="M213" s="140"/>
      <c r="N213" s="140"/>
      <c r="O213" s="140"/>
      <c r="P213" s="140"/>
      <c r="Q213" s="140"/>
      <c r="R213" s="140"/>
      <c r="S213" s="140"/>
      <c r="T213" s="140"/>
      <c r="U213" s="140"/>
      <c r="V213" s="140"/>
    </row>
    <row r="214">
      <c r="A214" s="148"/>
      <c r="B214" s="140"/>
      <c r="C214" s="140"/>
      <c r="D214" s="140"/>
      <c r="E214" s="140"/>
      <c r="F214" s="140"/>
      <c r="G214" s="140"/>
      <c r="H214" s="140"/>
      <c r="I214" s="140"/>
      <c r="J214" s="140"/>
      <c r="K214" s="140"/>
      <c r="L214" s="140"/>
      <c r="M214" s="140"/>
      <c r="N214" s="140"/>
      <c r="O214" s="140"/>
      <c r="P214" s="140"/>
      <c r="Q214" s="140"/>
      <c r="R214" s="140"/>
      <c r="S214" s="140"/>
      <c r="T214" s="140"/>
      <c r="U214" s="140"/>
      <c r="V214" s="140"/>
    </row>
    <row r="215">
      <c r="A215" s="148"/>
      <c r="B215" s="140"/>
      <c r="C215" s="140"/>
      <c r="D215" s="140"/>
      <c r="E215" s="140"/>
      <c r="F215" s="140"/>
      <c r="G215" s="140"/>
      <c r="H215" s="140"/>
      <c r="I215" s="140"/>
      <c r="J215" s="140"/>
      <c r="K215" s="140"/>
      <c r="L215" s="140"/>
      <c r="M215" s="140"/>
      <c r="N215" s="140"/>
      <c r="O215" s="140"/>
      <c r="P215" s="140"/>
      <c r="Q215" s="140"/>
      <c r="R215" s="140"/>
      <c r="S215" s="140"/>
      <c r="T215" s="140"/>
      <c r="U215" s="140"/>
      <c r="V215" s="140"/>
    </row>
    <row r="216">
      <c r="A216" s="148"/>
      <c r="B216" s="140"/>
      <c r="C216" s="140"/>
      <c r="D216" s="140"/>
      <c r="E216" s="140"/>
      <c r="F216" s="140"/>
      <c r="G216" s="140"/>
      <c r="H216" s="140"/>
      <c r="I216" s="140"/>
      <c r="J216" s="140"/>
      <c r="K216" s="140"/>
      <c r="L216" s="140"/>
      <c r="M216" s="140"/>
      <c r="N216" s="140"/>
      <c r="O216" s="140"/>
      <c r="P216" s="140"/>
      <c r="Q216" s="140"/>
      <c r="R216" s="140"/>
      <c r="S216" s="140"/>
      <c r="T216" s="140"/>
      <c r="U216" s="140"/>
      <c r="V216" s="140"/>
    </row>
    <row r="217">
      <c r="A217" s="148"/>
      <c r="B217" s="140"/>
      <c r="C217" s="140"/>
      <c r="D217" s="140"/>
      <c r="E217" s="140"/>
      <c r="F217" s="140"/>
      <c r="G217" s="140"/>
      <c r="H217" s="140"/>
      <c r="I217" s="140"/>
      <c r="J217" s="140"/>
      <c r="K217" s="140"/>
      <c r="L217" s="140"/>
      <c r="M217" s="140"/>
      <c r="N217" s="140"/>
      <c r="O217" s="140"/>
      <c r="P217" s="140"/>
      <c r="Q217" s="140"/>
      <c r="R217" s="140"/>
      <c r="S217" s="140"/>
      <c r="T217" s="140"/>
      <c r="U217" s="140"/>
      <c r="V217" s="140"/>
    </row>
    <row r="218">
      <c r="A218" s="148"/>
      <c r="B218" s="140"/>
      <c r="C218" s="140"/>
      <c r="D218" s="140"/>
      <c r="E218" s="140"/>
      <c r="F218" s="140"/>
      <c r="G218" s="140"/>
      <c r="H218" s="140"/>
      <c r="I218" s="140"/>
      <c r="J218" s="140"/>
      <c r="K218" s="140"/>
      <c r="L218" s="140"/>
      <c r="M218" s="140"/>
      <c r="N218" s="140"/>
      <c r="O218" s="140"/>
      <c r="P218" s="140"/>
      <c r="Q218" s="140"/>
      <c r="R218" s="140"/>
      <c r="S218" s="140"/>
      <c r="T218" s="140"/>
      <c r="U218" s="140"/>
      <c r="V218" s="140"/>
    </row>
    <row r="219">
      <c r="A219" s="148"/>
      <c r="B219" s="140"/>
      <c r="C219" s="140"/>
      <c r="D219" s="140"/>
      <c r="E219" s="140"/>
      <c r="F219" s="140"/>
      <c r="G219" s="140"/>
      <c r="H219" s="140"/>
      <c r="I219" s="140"/>
      <c r="J219" s="140"/>
      <c r="K219" s="140"/>
      <c r="L219" s="140"/>
      <c r="M219" s="140"/>
      <c r="N219" s="140"/>
      <c r="O219" s="140"/>
      <c r="P219" s="140"/>
      <c r="Q219" s="140"/>
      <c r="R219" s="140"/>
      <c r="S219" s="140"/>
      <c r="T219" s="140"/>
      <c r="U219" s="140"/>
      <c r="V219" s="140"/>
    </row>
    <row r="220">
      <c r="A220" s="148"/>
      <c r="B220" s="140"/>
      <c r="C220" s="140"/>
      <c r="D220" s="140"/>
      <c r="E220" s="140"/>
      <c r="F220" s="140"/>
      <c r="G220" s="140"/>
      <c r="H220" s="140"/>
      <c r="I220" s="140"/>
      <c r="J220" s="140"/>
      <c r="K220" s="140"/>
      <c r="L220" s="140"/>
      <c r="M220" s="140"/>
      <c r="N220" s="140"/>
      <c r="O220" s="140"/>
      <c r="P220" s="140"/>
      <c r="Q220" s="140"/>
      <c r="R220" s="140"/>
      <c r="S220" s="140"/>
      <c r="T220" s="140"/>
      <c r="U220" s="140"/>
      <c r="V220" s="140"/>
    </row>
    <row r="221">
      <c r="A221" s="148"/>
      <c r="B221" s="140"/>
      <c r="C221" s="140"/>
      <c r="D221" s="140"/>
      <c r="E221" s="140"/>
      <c r="F221" s="140"/>
      <c r="G221" s="140"/>
      <c r="H221" s="140"/>
      <c r="I221" s="140"/>
      <c r="J221" s="140"/>
      <c r="K221" s="140"/>
      <c r="L221" s="140"/>
      <c r="M221" s="140"/>
      <c r="N221" s="140"/>
      <c r="O221" s="140"/>
      <c r="P221" s="140"/>
      <c r="Q221" s="140"/>
      <c r="R221" s="140"/>
      <c r="S221" s="140"/>
      <c r="T221" s="140"/>
      <c r="U221" s="140"/>
      <c r="V221" s="140"/>
    </row>
    <row r="222">
      <c r="A222" s="148"/>
      <c r="B222" s="140"/>
      <c r="C222" s="140"/>
      <c r="D222" s="140"/>
      <c r="E222" s="140"/>
      <c r="F222" s="140"/>
      <c r="G222" s="140"/>
      <c r="H222" s="140"/>
      <c r="I222" s="140"/>
      <c r="J222" s="140"/>
      <c r="K222" s="140"/>
      <c r="L222" s="140"/>
      <c r="M222" s="140"/>
      <c r="N222" s="140"/>
      <c r="O222" s="140"/>
      <c r="P222" s="140"/>
      <c r="Q222" s="140"/>
      <c r="R222" s="140"/>
      <c r="S222" s="140"/>
      <c r="T222" s="140"/>
      <c r="U222" s="140"/>
      <c r="V222" s="140"/>
    </row>
    <row r="223">
      <c r="A223" s="148"/>
      <c r="B223" s="140"/>
      <c r="C223" s="140"/>
      <c r="D223" s="140"/>
      <c r="E223" s="140"/>
      <c r="F223" s="140"/>
      <c r="G223" s="140"/>
      <c r="H223" s="140"/>
      <c r="I223" s="140"/>
      <c r="J223" s="140"/>
      <c r="K223" s="140"/>
      <c r="L223" s="140"/>
      <c r="M223" s="140"/>
      <c r="N223" s="140"/>
      <c r="O223" s="140"/>
      <c r="P223" s="140"/>
      <c r="Q223" s="140"/>
      <c r="R223" s="140"/>
      <c r="S223" s="140"/>
      <c r="T223" s="140"/>
      <c r="U223" s="140"/>
      <c r="V223" s="140"/>
    </row>
    <row r="224">
      <c r="A224" s="148"/>
      <c r="B224" s="140"/>
      <c r="C224" s="140"/>
      <c r="D224" s="140"/>
      <c r="E224" s="140"/>
      <c r="F224" s="140"/>
      <c r="G224" s="140"/>
      <c r="H224" s="140"/>
      <c r="I224" s="140"/>
      <c r="J224" s="140"/>
      <c r="K224" s="140"/>
      <c r="L224" s="140"/>
      <c r="M224" s="140"/>
      <c r="N224" s="140"/>
      <c r="O224" s="140"/>
      <c r="P224" s="140"/>
      <c r="Q224" s="140"/>
      <c r="R224" s="140"/>
      <c r="S224" s="140"/>
      <c r="T224" s="140"/>
      <c r="U224" s="140"/>
      <c r="V224" s="140"/>
    </row>
    <row r="225">
      <c r="A225" s="148"/>
      <c r="B225" s="140"/>
      <c r="C225" s="140"/>
      <c r="D225" s="140"/>
      <c r="E225" s="140"/>
      <c r="F225" s="140"/>
      <c r="G225" s="140"/>
      <c r="H225" s="140"/>
      <c r="I225" s="140"/>
      <c r="J225" s="140"/>
      <c r="K225" s="140"/>
      <c r="L225" s="140"/>
      <c r="M225" s="140"/>
      <c r="N225" s="140"/>
      <c r="O225" s="140"/>
      <c r="P225" s="140"/>
      <c r="Q225" s="140"/>
      <c r="R225" s="140"/>
      <c r="S225" s="140"/>
      <c r="T225" s="140"/>
      <c r="U225" s="140"/>
      <c r="V225" s="140"/>
    </row>
    <row r="226">
      <c r="A226" s="148"/>
      <c r="B226" s="140"/>
      <c r="C226" s="140"/>
      <c r="D226" s="140"/>
      <c r="E226" s="140"/>
      <c r="F226" s="140"/>
      <c r="G226" s="140"/>
      <c r="H226" s="140"/>
      <c r="I226" s="140"/>
      <c r="J226" s="140"/>
      <c r="K226" s="140"/>
      <c r="L226" s="140"/>
      <c r="M226" s="140"/>
      <c r="N226" s="140"/>
      <c r="O226" s="140"/>
      <c r="P226" s="140"/>
      <c r="Q226" s="140"/>
      <c r="R226" s="140"/>
      <c r="S226" s="140"/>
      <c r="T226" s="140"/>
      <c r="U226" s="140"/>
      <c r="V226" s="140"/>
    </row>
    <row r="227">
      <c r="A227" s="148"/>
      <c r="B227" s="140"/>
      <c r="C227" s="140"/>
      <c r="D227" s="140"/>
      <c r="E227" s="140"/>
      <c r="F227" s="140"/>
      <c r="G227" s="140"/>
      <c r="H227" s="140"/>
      <c r="I227" s="140"/>
      <c r="J227" s="140"/>
      <c r="K227" s="140"/>
      <c r="L227" s="140"/>
      <c r="M227" s="140"/>
      <c r="N227" s="140"/>
      <c r="O227" s="140"/>
      <c r="P227" s="140"/>
      <c r="Q227" s="140"/>
      <c r="R227" s="140"/>
      <c r="S227" s="140"/>
      <c r="T227" s="140"/>
      <c r="U227" s="140"/>
      <c r="V227" s="140"/>
    </row>
    <row r="228">
      <c r="A228" s="148"/>
      <c r="B228" s="140"/>
      <c r="C228" s="140"/>
      <c r="D228" s="140"/>
      <c r="E228" s="140"/>
      <c r="F228" s="140"/>
      <c r="G228" s="140"/>
      <c r="H228" s="140"/>
      <c r="I228" s="140"/>
      <c r="J228" s="140"/>
      <c r="K228" s="140"/>
      <c r="L228" s="140"/>
      <c r="M228" s="140"/>
      <c r="N228" s="140"/>
      <c r="O228" s="140"/>
      <c r="P228" s="140"/>
      <c r="Q228" s="140"/>
      <c r="R228" s="140"/>
      <c r="S228" s="140"/>
      <c r="T228" s="140"/>
      <c r="U228" s="140"/>
      <c r="V228" s="140"/>
    </row>
    <row r="229">
      <c r="A229" s="148"/>
      <c r="B229" s="140"/>
      <c r="C229" s="140"/>
      <c r="D229" s="140"/>
      <c r="E229" s="140"/>
      <c r="F229" s="140"/>
      <c r="G229" s="140"/>
      <c r="H229" s="140"/>
      <c r="I229" s="140"/>
      <c r="J229" s="140"/>
      <c r="K229" s="140"/>
      <c r="L229" s="140"/>
      <c r="M229" s="140"/>
      <c r="N229" s="140"/>
      <c r="O229" s="140"/>
      <c r="P229" s="140"/>
      <c r="Q229" s="140"/>
      <c r="R229" s="140"/>
      <c r="S229" s="140"/>
      <c r="T229" s="140"/>
      <c r="U229" s="140"/>
      <c r="V229" s="140"/>
    </row>
    <row r="230">
      <c r="A230" s="148"/>
      <c r="B230" s="140"/>
      <c r="C230" s="140"/>
      <c r="D230" s="140"/>
      <c r="E230" s="140"/>
      <c r="F230" s="140"/>
      <c r="G230" s="140"/>
      <c r="H230" s="140"/>
      <c r="I230" s="140"/>
      <c r="J230" s="140"/>
      <c r="K230" s="140"/>
      <c r="L230" s="140"/>
      <c r="M230" s="140"/>
      <c r="N230" s="140"/>
      <c r="O230" s="140"/>
      <c r="P230" s="140"/>
      <c r="Q230" s="140"/>
      <c r="R230" s="140"/>
      <c r="S230" s="140"/>
      <c r="T230" s="140"/>
      <c r="U230" s="140"/>
      <c r="V230" s="140"/>
    </row>
    <row r="231">
      <c r="A231" s="148"/>
      <c r="B231" s="140"/>
      <c r="C231" s="140"/>
      <c r="D231" s="140"/>
      <c r="E231" s="140"/>
      <c r="F231" s="140"/>
      <c r="G231" s="140"/>
      <c r="H231" s="140"/>
      <c r="I231" s="140"/>
      <c r="J231" s="140"/>
      <c r="K231" s="140"/>
      <c r="L231" s="140"/>
      <c r="M231" s="140"/>
      <c r="N231" s="140"/>
      <c r="O231" s="140"/>
      <c r="P231" s="140"/>
      <c r="Q231" s="140"/>
      <c r="R231" s="140"/>
      <c r="S231" s="140"/>
      <c r="T231" s="140"/>
      <c r="U231" s="140"/>
      <c r="V231" s="140"/>
    </row>
    <row r="232">
      <c r="A232" s="148"/>
      <c r="B232" s="140"/>
      <c r="C232" s="140"/>
      <c r="D232" s="140"/>
      <c r="E232" s="140"/>
      <c r="F232" s="140"/>
      <c r="G232" s="140"/>
      <c r="H232" s="140"/>
      <c r="I232" s="140"/>
      <c r="J232" s="140"/>
      <c r="K232" s="140"/>
      <c r="L232" s="140"/>
      <c r="M232" s="140"/>
      <c r="N232" s="140"/>
      <c r="O232" s="140"/>
      <c r="P232" s="140"/>
      <c r="Q232" s="140"/>
      <c r="R232" s="140"/>
      <c r="S232" s="140"/>
      <c r="T232" s="140"/>
      <c r="U232" s="140"/>
      <c r="V232" s="140"/>
    </row>
    <row r="233">
      <c r="A233" s="148"/>
      <c r="B233" s="140"/>
      <c r="C233" s="140"/>
      <c r="D233" s="140"/>
      <c r="E233" s="140"/>
      <c r="F233" s="140"/>
      <c r="G233" s="140"/>
      <c r="H233" s="140"/>
      <c r="I233" s="140"/>
      <c r="J233" s="140"/>
      <c r="K233" s="140"/>
      <c r="L233" s="140"/>
      <c r="M233" s="140"/>
      <c r="N233" s="140"/>
      <c r="O233" s="140"/>
      <c r="P233" s="140"/>
      <c r="Q233" s="140"/>
      <c r="R233" s="140"/>
      <c r="S233" s="140"/>
      <c r="T233" s="140"/>
      <c r="U233" s="140"/>
      <c r="V233" s="140"/>
    </row>
    <row r="234">
      <c r="A234" s="148"/>
      <c r="B234" s="140"/>
      <c r="C234" s="140"/>
      <c r="D234" s="140"/>
      <c r="E234" s="140"/>
      <c r="F234" s="140"/>
      <c r="G234" s="140"/>
      <c r="H234" s="140"/>
      <c r="I234" s="140"/>
      <c r="J234" s="140"/>
      <c r="K234" s="140"/>
      <c r="L234" s="140"/>
      <c r="M234" s="140"/>
      <c r="N234" s="140"/>
      <c r="O234" s="140"/>
      <c r="P234" s="140"/>
      <c r="Q234" s="140"/>
      <c r="R234" s="140"/>
      <c r="S234" s="140"/>
      <c r="T234" s="140"/>
      <c r="U234" s="140"/>
      <c r="V234" s="140"/>
    </row>
    <row r="235">
      <c r="A235" s="148"/>
      <c r="B235" s="140"/>
      <c r="C235" s="140"/>
      <c r="D235" s="140"/>
      <c r="E235" s="140"/>
      <c r="F235" s="140"/>
      <c r="G235" s="140"/>
      <c r="H235" s="140"/>
      <c r="I235" s="140"/>
      <c r="J235" s="140"/>
      <c r="K235" s="140"/>
      <c r="L235" s="140"/>
      <c r="M235" s="140"/>
      <c r="N235" s="140"/>
      <c r="O235" s="140"/>
      <c r="P235" s="140"/>
      <c r="Q235" s="140"/>
      <c r="R235" s="140"/>
      <c r="S235" s="140"/>
      <c r="T235" s="140"/>
      <c r="U235" s="140"/>
      <c r="V235" s="140"/>
    </row>
    <row r="236">
      <c r="A236" s="148"/>
      <c r="B236" s="140"/>
      <c r="C236" s="140"/>
      <c r="D236" s="140"/>
      <c r="E236" s="140"/>
      <c r="F236" s="140"/>
      <c r="G236" s="140"/>
      <c r="H236" s="140"/>
      <c r="I236" s="140"/>
      <c r="J236" s="140"/>
      <c r="K236" s="140"/>
      <c r="L236" s="140"/>
      <c r="M236" s="140"/>
      <c r="N236" s="140"/>
      <c r="O236" s="140"/>
      <c r="P236" s="140"/>
      <c r="Q236" s="140"/>
      <c r="R236" s="140"/>
      <c r="S236" s="140"/>
      <c r="T236" s="140"/>
      <c r="U236" s="140"/>
      <c r="V236" s="140"/>
    </row>
    <row r="237">
      <c r="A237" s="148"/>
      <c r="B237" s="140"/>
      <c r="C237" s="140"/>
      <c r="D237" s="140"/>
      <c r="E237" s="140"/>
      <c r="F237" s="140"/>
      <c r="G237" s="140"/>
      <c r="H237" s="140"/>
      <c r="I237" s="140"/>
      <c r="J237" s="140"/>
      <c r="K237" s="140"/>
      <c r="L237" s="140"/>
      <c r="M237" s="140"/>
      <c r="N237" s="140"/>
      <c r="O237" s="140"/>
      <c r="P237" s="140"/>
      <c r="Q237" s="140"/>
      <c r="R237" s="140"/>
      <c r="S237" s="140"/>
      <c r="T237" s="140"/>
      <c r="U237" s="140"/>
      <c r="V237" s="140"/>
    </row>
    <row r="238">
      <c r="A238" s="148"/>
      <c r="B238" s="140"/>
      <c r="C238" s="140"/>
      <c r="D238" s="140"/>
      <c r="E238" s="140"/>
      <c r="F238" s="140"/>
      <c r="G238" s="140"/>
      <c r="H238" s="140"/>
      <c r="I238" s="140"/>
      <c r="J238" s="140"/>
      <c r="K238" s="140"/>
      <c r="L238" s="140"/>
      <c r="M238" s="140"/>
      <c r="N238" s="140"/>
      <c r="O238" s="140"/>
      <c r="P238" s="140"/>
      <c r="Q238" s="140"/>
      <c r="R238" s="140"/>
      <c r="S238" s="140"/>
      <c r="T238" s="140"/>
      <c r="U238" s="140"/>
      <c r="V238" s="140"/>
    </row>
    <row r="239">
      <c r="A239" s="148"/>
      <c r="B239" s="140"/>
      <c r="C239" s="140"/>
      <c r="D239" s="140"/>
      <c r="E239" s="140"/>
      <c r="F239" s="140"/>
      <c r="G239" s="140"/>
      <c r="H239" s="140"/>
      <c r="I239" s="140"/>
      <c r="J239" s="140"/>
      <c r="K239" s="140"/>
      <c r="L239" s="140"/>
      <c r="M239" s="140"/>
      <c r="N239" s="140"/>
      <c r="O239" s="140"/>
      <c r="P239" s="140"/>
      <c r="Q239" s="140"/>
      <c r="R239" s="140"/>
      <c r="S239" s="140"/>
      <c r="T239" s="140"/>
      <c r="U239" s="140"/>
      <c r="V239" s="140"/>
    </row>
    <row r="240">
      <c r="A240" s="148"/>
      <c r="B240" s="140"/>
      <c r="C240" s="140"/>
      <c r="D240" s="140"/>
      <c r="E240" s="140"/>
      <c r="F240" s="140"/>
      <c r="G240" s="140"/>
      <c r="H240" s="140"/>
      <c r="I240" s="140"/>
      <c r="J240" s="140"/>
      <c r="K240" s="140"/>
      <c r="L240" s="140"/>
      <c r="M240" s="140"/>
      <c r="N240" s="140"/>
      <c r="O240" s="140"/>
      <c r="P240" s="140"/>
      <c r="Q240" s="140"/>
      <c r="R240" s="140"/>
      <c r="S240" s="140"/>
      <c r="T240" s="140"/>
      <c r="U240" s="140"/>
      <c r="V240" s="140"/>
    </row>
    <row r="241">
      <c r="A241" s="148"/>
      <c r="B241" s="140"/>
      <c r="C241" s="140"/>
      <c r="D241" s="140"/>
      <c r="E241" s="140"/>
      <c r="F241" s="140"/>
      <c r="G241" s="140"/>
      <c r="H241" s="140"/>
      <c r="I241" s="140"/>
      <c r="J241" s="140"/>
      <c r="K241" s="140"/>
      <c r="L241" s="140"/>
      <c r="M241" s="140"/>
      <c r="N241" s="140"/>
      <c r="O241" s="140"/>
      <c r="P241" s="140"/>
      <c r="Q241" s="140"/>
      <c r="R241" s="140"/>
      <c r="S241" s="140"/>
      <c r="T241" s="140"/>
      <c r="U241" s="140"/>
      <c r="V241" s="140"/>
    </row>
    <row r="242">
      <c r="A242" s="148"/>
      <c r="B242" s="140"/>
      <c r="C242" s="140"/>
      <c r="D242" s="140"/>
      <c r="E242" s="140"/>
      <c r="F242" s="140"/>
      <c r="G242" s="140"/>
      <c r="H242" s="140"/>
      <c r="I242" s="140"/>
      <c r="J242" s="140"/>
      <c r="K242" s="140"/>
      <c r="L242" s="140"/>
      <c r="M242" s="140"/>
      <c r="N242" s="140"/>
      <c r="O242" s="140"/>
      <c r="P242" s="140"/>
      <c r="Q242" s="140"/>
      <c r="R242" s="140"/>
      <c r="S242" s="140"/>
      <c r="T242" s="140"/>
      <c r="U242" s="140"/>
      <c r="V242" s="140"/>
    </row>
    <row r="243">
      <c r="A243" s="148"/>
      <c r="B243" s="140"/>
      <c r="C243" s="140"/>
      <c r="D243" s="140"/>
      <c r="E243" s="140"/>
      <c r="F243" s="140"/>
      <c r="G243" s="140"/>
      <c r="H243" s="140"/>
      <c r="I243" s="140"/>
      <c r="J243" s="140"/>
      <c r="K243" s="140"/>
      <c r="L243" s="140"/>
      <c r="M243" s="140"/>
      <c r="N243" s="140"/>
      <c r="O243" s="140"/>
      <c r="P243" s="140"/>
      <c r="Q243" s="140"/>
      <c r="R243" s="140"/>
      <c r="S243" s="140"/>
      <c r="T243" s="140"/>
      <c r="U243" s="140"/>
      <c r="V243" s="140"/>
    </row>
    <row r="244">
      <c r="A244" s="148"/>
      <c r="B244" s="140"/>
      <c r="C244" s="140"/>
      <c r="D244" s="140"/>
      <c r="E244" s="140"/>
      <c r="F244" s="140"/>
      <c r="G244" s="140"/>
      <c r="H244" s="140"/>
      <c r="I244" s="140"/>
      <c r="J244" s="140"/>
      <c r="K244" s="140"/>
      <c r="L244" s="140"/>
      <c r="M244" s="140"/>
      <c r="N244" s="140"/>
      <c r="O244" s="140"/>
      <c r="P244" s="140"/>
      <c r="Q244" s="140"/>
      <c r="R244" s="140"/>
      <c r="S244" s="140"/>
      <c r="T244" s="140"/>
      <c r="U244" s="140"/>
      <c r="V244" s="140"/>
    </row>
    <row r="245">
      <c r="A245" s="148"/>
      <c r="B245" s="140"/>
      <c r="C245" s="140"/>
      <c r="D245" s="140"/>
      <c r="E245" s="140"/>
      <c r="F245" s="140"/>
      <c r="G245" s="140"/>
      <c r="H245" s="140"/>
      <c r="I245" s="140"/>
      <c r="J245" s="140"/>
      <c r="K245" s="140"/>
      <c r="L245" s="140"/>
      <c r="M245" s="140"/>
      <c r="N245" s="140"/>
      <c r="O245" s="140"/>
      <c r="P245" s="140"/>
      <c r="Q245" s="140"/>
      <c r="R245" s="140"/>
      <c r="S245" s="140"/>
      <c r="T245" s="140"/>
      <c r="U245" s="140"/>
      <c r="V245" s="140"/>
    </row>
    <row r="246">
      <c r="A246" s="148"/>
      <c r="B246" s="140"/>
      <c r="C246" s="140"/>
      <c r="D246" s="140"/>
      <c r="E246" s="140"/>
      <c r="F246" s="140"/>
      <c r="G246" s="140"/>
      <c r="H246" s="140"/>
      <c r="I246" s="140"/>
      <c r="J246" s="140"/>
      <c r="K246" s="140"/>
      <c r="L246" s="140"/>
      <c r="M246" s="140"/>
      <c r="N246" s="140"/>
      <c r="O246" s="140"/>
      <c r="P246" s="140"/>
      <c r="Q246" s="140"/>
      <c r="R246" s="140"/>
      <c r="S246" s="140"/>
      <c r="T246" s="140"/>
      <c r="U246" s="140"/>
      <c r="V246" s="140"/>
    </row>
    <row r="247">
      <c r="A247" s="148"/>
      <c r="B247" s="140"/>
      <c r="C247" s="140"/>
      <c r="D247" s="140"/>
      <c r="E247" s="140"/>
      <c r="F247" s="140"/>
      <c r="G247" s="140"/>
      <c r="H247" s="140"/>
      <c r="I247" s="140"/>
      <c r="J247" s="140"/>
      <c r="K247" s="140"/>
      <c r="L247" s="140"/>
      <c r="M247" s="140"/>
      <c r="N247" s="140"/>
      <c r="O247" s="140"/>
      <c r="P247" s="140"/>
      <c r="Q247" s="140"/>
      <c r="R247" s="140"/>
      <c r="S247" s="140"/>
      <c r="T247" s="140"/>
      <c r="U247" s="140"/>
      <c r="V247" s="140"/>
    </row>
    <row r="248">
      <c r="A248" s="148"/>
      <c r="B248" s="140"/>
      <c r="C248" s="140"/>
      <c r="D248" s="140"/>
      <c r="E248" s="140"/>
      <c r="F248" s="140"/>
      <c r="G248" s="140"/>
      <c r="H248" s="140"/>
      <c r="I248" s="140"/>
      <c r="J248" s="140"/>
      <c r="K248" s="140"/>
      <c r="L248" s="140"/>
      <c r="M248" s="140"/>
      <c r="N248" s="140"/>
      <c r="O248" s="140"/>
      <c r="P248" s="140"/>
      <c r="Q248" s="140"/>
      <c r="R248" s="140"/>
      <c r="S248" s="140"/>
      <c r="T248" s="140"/>
      <c r="U248" s="140"/>
      <c r="V248" s="140"/>
    </row>
    <row r="249">
      <c r="A249" s="148"/>
      <c r="B249" s="140"/>
      <c r="C249" s="140"/>
      <c r="D249" s="140"/>
      <c r="E249" s="140"/>
      <c r="F249" s="140"/>
      <c r="G249" s="140"/>
      <c r="H249" s="140"/>
      <c r="I249" s="140"/>
      <c r="J249" s="140"/>
      <c r="K249" s="140"/>
      <c r="L249" s="140"/>
      <c r="M249" s="140"/>
      <c r="N249" s="140"/>
      <c r="O249" s="140"/>
      <c r="P249" s="140"/>
      <c r="Q249" s="140"/>
      <c r="R249" s="140"/>
      <c r="S249" s="140"/>
      <c r="T249" s="140"/>
      <c r="U249" s="140"/>
      <c r="V249" s="140"/>
    </row>
    <row r="250">
      <c r="A250" s="148"/>
      <c r="B250" s="140"/>
      <c r="C250" s="140"/>
      <c r="D250" s="140"/>
      <c r="E250" s="140"/>
      <c r="F250" s="140"/>
      <c r="G250" s="140"/>
      <c r="H250" s="140"/>
      <c r="I250" s="140"/>
      <c r="J250" s="140"/>
      <c r="K250" s="140"/>
      <c r="L250" s="140"/>
      <c r="M250" s="140"/>
      <c r="N250" s="140"/>
      <c r="O250" s="140"/>
      <c r="P250" s="140"/>
      <c r="Q250" s="140"/>
      <c r="R250" s="140"/>
      <c r="S250" s="140"/>
      <c r="T250" s="140"/>
      <c r="U250" s="140"/>
      <c r="V250" s="140"/>
    </row>
    <row r="251">
      <c r="A251" s="148"/>
      <c r="B251" s="140"/>
      <c r="C251" s="140"/>
      <c r="D251" s="140"/>
      <c r="E251" s="140"/>
      <c r="F251" s="140"/>
      <c r="G251" s="140"/>
      <c r="H251" s="140"/>
      <c r="I251" s="140"/>
      <c r="J251" s="140"/>
      <c r="K251" s="140"/>
      <c r="L251" s="140"/>
      <c r="M251" s="140"/>
      <c r="N251" s="140"/>
      <c r="O251" s="140"/>
      <c r="P251" s="140"/>
      <c r="Q251" s="140"/>
      <c r="R251" s="140"/>
      <c r="S251" s="140"/>
      <c r="T251" s="140"/>
      <c r="U251" s="140"/>
      <c r="V251" s="140"/>
    </row>
    <row r="252">
      <c r="A252" s="148"/>
      <c r="B252" s="140"/>
      <c r="C252" s="140"/>
      <c r="D252" s="140"/>
      <c r="E252" s="140"/>
      <c r="F252" s="140"/>
      <c r="G252" s="140"/>
      <c r="H252" s="140"/>
      <c r="I252" s="140"/>
      <c r="J252" s="140"/>
      <c r="K252" s="140"/>
      <c r="L252" s="140"/>
      <c r="M252" s="140"/>
      <c r="N252" s="140"/>
      <c r="O252" s="140"/>
      <c r="P252" s="140"/>
      <c r="Q252" s="140"/>
      <c r="R252" s="140"/>
      <c r="S252" s="140"/>
      <c r="T252" s="140"/>
      <c r="U252" s="140"/>
      <c r="V252" s="140"/>
    </row>
    <row r="253">
      <c r="A253" s="148"/>
      <c r="B253" s="140"/>
      <c r="C253" s="140"/>
      <c r="D253" s="140"/>
      <c r="E253" s="140"/>
      <c r="F253" s="140"/>
      <c r="G253" s="140"/>
      <c r="H253" s="140"/>
      <c r="I253" s="140"/>
      <c r="J253" s="140"/>
      <c r="K253" s="140"/>
      <c r="L253" s="140"/>
      <c r="M253" s="140"/>
      <c r="N253" s="140"/>
      <c r="O253" s="140"/>
      <c r="P253" s="140"/>
      <c r="Q253" s="140"/>
      <c r="R253" s="140"/>
      <c r="S253" s="140"/>
      <c r="T253" s="140"/>
      <c r="U253" s="140"/>
      <c r="V253" s="140"/>
    </row>
    <row r="254">
      <c r="A254" s="148"/>
      <c r="B254" s="140"/>
      <c r="C254" s="140"/>
      <c r="D254" s="140"/>
      <c r="E254" s="140"/>
      <c r="F254" s="140"/>
      <c r="G254" s="140"/>
      <c r="H254" s="140"/>
      <c r="I254" s="140"/>
      <c r="J254" s="140"/>
      <c r="K254" s="140"/>
      <c r="L254" s="140"/>
      <c r="M254" s="140"/>
      <c r="N254" s="140"/>
      <c r="O254" s="140"/>
      <c r="P254" s="140"/>
      <c r="Q254" s="140"/>
      <c r="R254" s="140"/>
      <c r="S254" s="140"/>
      <c r="T254" s="140"/>
      <c r="U254" s="140"/>
      <c r="V254" s="140"/>
    </row>
    <row r="255">
      <c r="A255" s="148"/>
      <c r="B255" s="140"/>
      <c r="C255" s="140"/>
      <c r="D255" s="140"/>
      <c r="E255" s="140"/>
      <c r="F255" s="140"/>
      <c r="G255" s="140"/>
      <c r="H255" s="140"/>
      <c r="I255" s="140"/>
      <c r="J255" s="140"/>
      <c r="K255" s="140"/>
      <c r="L255" s="140"/>
      <c r="M255" s="140"/>
      <c r="N255" s="140"/>
      <c r="O255" s="140"/>
      <c r="P255" s="140"/>
      <c r="Q255" s="140"/>
      <c r="R255" s="140"/>
      <c r="S255" s="140"/>
      <c r="T255" s="140"/>
      <c r="U255" s="140"/>
      <c r="V255" s="140"/>
    </row>
    <row r="256">
      <c r="A256" s="148"/>
      <c r="B256" s="140"/>
      <c r="C256" s="140"/>
      <c r="D256" s="140"/>
      <c r="E256" s="140"/>
      <c r="F256" s="140"/>
      <c r="G256" s="140"/>
      <c r="H256" s="140"/>
      <c r="I256" s="140"/>
      <c r="J256" s="140"/>
      <c r="K256" s="140"/>
      <c r="L256" s="140"/>
      <c r="M256" s="140"/>
      <c r="N256" s="140"/>
      <c r="O256" s="140"/>
      <c r="P256" s="140"/>
      <c r="Q256" s="140"/>
      <c r="R256" s="140"/>
      <c r="S256" s="140"/>
      <c r="T256" s="140"/>
      <c r="U256" s="140"/>
      <c r="V256" s="140"/>
    </row>
    <row r="257">
      <c r="A257" s="148"/>
      <c r="B257" s="140"/>
      <c r="C257" s="140"/>
      <c r="D257" s="140"/>
      <c r="E257" s="140"/>
      <c r="F257" s="140"/>
      <c r="G257" s="140"/>
      <c r="H257" s="140"/>
      <c r="I257" s="140"/>
      <c r="J257" s="140"/>
      <c r="K257" s="140"/>
      <c r="L257" s="140"/>
      <c r="M257" s="140"/>
      <c r="N257" s="140"/>
      <c r="O257" s="140"/>
      <c r="P257" s="140"/>
      <c r="Q257" s="140"/>
      <c r="R257" s="140"/>
      <c r="S257" s="140"/>
      <c r="T257" s="140"/>
      <c r="U257" s="140"/>
      <c r="V257" s="140"/>
    </row>
    <row r="258">
      <c r="A258" s="148"/>
      <c r="B258" s="140"/>
      <c r="C258" s="140"/>
      <c r="D258" s="140"/>
      <c r="E258" s="140"/>
      <c r="F258" s="140"/>
      <c r="G258" s="140"/>
      <c r="H258" s="140"/>
      <c r="I258" s="140"/>
      <c r="J258" s="140"/>
      <c r="K258" s="140"/>
      <c r="L258" s="140"/>
      <c r="M258" s="140"/>
      <c r="N258" s="140"/>
      <c r="O258" s="140"/>
      <c r="P258" s="140"/>
      <c r="Q258" s="140"/>
      <c r="R258" s="140"/>
      <c r="S258" s="140"/>
      <c r="T258" s="140"/>
      <c r="U258" s="140"/>
      <c r="V258" s="140"/>
    </row>
    <row r="259">
      <c r="A259" s="148"/>
      <c r="B259" s="140"/>
      <c r="C259" s="140"/>
      <c r="D259" s="140"/>
      <c r="E259" s="140"/>
      <c r="F259" s="140"/>
      <c r="G259" s="140"/>
      <c r="H259" s="140"/>
      <c r="I259" s="140"/>
      <c r="J259" s="140"/>
      <c r="K259" s="140"/>
      <c r="L259" s="140"/>
      <c r="M259" s="140"/>
      <c r="N259" s="140"/>
      <c r="O259" s="140"/>
      <c r="P259" s="140"/>
      <c r="Q259" s="140"/>
      <c r="R259" s="140"/>
      <c r="S259" s="140"/>
      <c r="T259" s="140"/>
      <c r="U259" s="140"/>
      <c r="V259" s="140"/>
    </row>
    <row r="260">
      <c r="A260" s="148"/>
      <c r="B260" s="140"/>
      <c r="C260" s="140"/>
      <c r="D260" s="140"/>
      <c r="E260" s="140"/>
      <c r="F260" s="140"/>
      <c r="G260" s="140"/>
      <c r="H260" s="140"/>
      <c r="I260" s="140"/>
      <c r="J260" s="140"/>
      <c r="K260" s="140"/>
      <c r="L260" s="140"/>
      <c r="M260" s="140"/>
      <c r="N260" s="140"/>
      <c r="O260" s="140"/>
      <c r="P260" s="140"/>
      <c r="Q260" s="140"/>
      <c r="R260" s="140"/>
      <c r="S260" s="140"/>
      <c r="T260" s="140"/>
      <c r="U260" s="140"/>
      <c r="V260" s="140"/>
    </row>
    <row r="261">
      <c r="A261" s="148"/>
      <c r="B261" s="140"/>
      <c r="C261" s="140"/>
      <c r="D261" s="140"/>
      <c r="E261" s="140"/>
      <c r="F261" s="140"/>
      <c r="G261" s="140"/>
      <c r="H261" s="140"/>
      <c r="I261" s="140"/>
      <c r="J261" s="140"/>
      <c r="K261" s="140"/>
      <c r="L261" s="140"/>
      <c r="M261" s="140"/>
      <c r="N261" s="140"/>
      <c r="O261" s="140"/>
      <c r="P261" s="140"/>
      <c r="Q261" s="140"/>
      <c r="R261" s="140"/>
      <c r="S261" s="140"/>
      <c r="T261" s="140"/>
      <c r="U261" s="140"/>
      <c r="V261" s="140"/>
    </row>
    <row r="262">
      <c r="A262" s="148"/>
      <c r="B262" s="140"/>
      <c r="C262" s="140"/>
      <c r="D262" s="140"/>
      <c r="E262" s="140"/>
      <c r="F262" s="140"/>
      <c r="G262" s="140"/>
      <c r="H262" s="140"/>
      <c r="I262" s="140"/>
      <c r="J262" s="140"/>
      <c r="K262" s="140"/>
      <c r="L262" s="140"/>
      <c r="M262" s="140"/>
      <c r="N262" s="140"/>
      <c r="O262" s="140"/>
      <c r="P262" s="140"/>
      <c r="Q262" s="140"/>
      <c r="R262" s="140"/>
      <c r="S262" s="140"/>
      <c r="T262" s="140"/>
      <c r="U262" s="140"/>
      <c r="V262" s="140"/>
    </row>
    <row r="263">
      <c r="A263" s="148"/>
      <c r="B263" s="140"/>
      <c r="C263" s="140"/>
      <c r="D263" s="140"/>
      <c r="E263" s="140"/>
      <c r="F263" s="140"/>
      <c r="G263" s="140"/>
      <c r="H263" s="140"/>
      <c r="I263" s="140"/>
      <c r="J263" s="140"/>
      <c r="K263" s="140"/>
      <c r="L263" s="140"/>
      <c r="M263" s="140"/>
      <c r="N263" s="140"/>
      <c r="O263" s="140"/>
      <c r="P263" s="140"/>
      <c r="Q263" s="140"/>
      <c r="R263" s="140"/>
      <c r="S263" s="140"/>
      <c r="T263" s="140"/>
      <c r="U263" s="140"/>
      <c r="V263" s="140"/>
    </row>
    <row r="264">
      <c r="A264" s="148"/>
      <c r="B264" s="140"/>
      <c r="C264" s="140"/>
      <c r="D264" s="140"/>
      <c r="E264" s="140"/>
      <c r="F264" s="140"/>
      <c r="G264" s="140"/>
      <c r="H264" s="140"/>
      <c r="I264" s="140"/>
      <c r="J264" s="140"/>
      <c r="K264" s="140"/>
      <c r="L264" s="140"/>
      <c r="M264" s="140"/>
      <c r="N264" s="140"/>
      <c r="O264" s="140"/>
      <c r="P264" s="140"/>
      <c r="Q264" s="140"/>
      <c r="R264" s="140"/>
      <c r="S264" s="140"/>
      <c r="T264" s="140"/>
      <c r="U264" s="140"/>
      <c r="V264" s="140"/>
    </row>
    <row r="265">
      <c r="A265" s="148"/>
      <c r="B265" s="140"/>
      <c r="C265" s="140"/>
      <c r="D265" s="140"/>
      <c r="E265" s="140"/>
      <c r="F265" s="140"/>
      <c r="G265" s="140"/>
      <c r="H265" s="140"/>
      <c r="I265" s="140"/>
      <c r="J265" s="140"/>
      <c r="K265" s="140"/>
      <c r="L265" s="140"/>
      <c r="M265" s="140"/>
      <c r="N265" s="140"/>
      <c r="O265" s="140"/>
      <c r="P265" s="140"/>
      <c r="Q265" s="140"/>
      <c r="R265" s="140"/>
      <c r="S265" s="140"/>
      <c r="T265" s="140"/>
      <c r="U265" s="140"/>
      <c r="V265" s="140"/>
    </row>
    <row r="266">
      <c r="A266" s="148"/>
      <c r="B266" s="140"/>
      <c r="C266" s="140"/>
      <c r="D266" s="140"/>
      <c r="E266" s="140"/>
      <c r="F266" s="140"/>
      <c r="G266" s="140"/>
      <c r="H266" s="140"/>
      <c r="I266" s="140"/>
      <c r="J266" s="140"/>
      <c r="K266" s="140"/>
      <c r="L266" s="140"/>
      <c r="M266" s="140"/>
      <c r="N266" s="140"/>
      <c r="O266" s="140"/>
      <c r="P266" s="140"/>
      <c r="Q266" s="140"/>
      <c r="R266" s="140"/>
      <c r="S266" s="140"/>
      <c r="T266" s="140"/>
      <c r="U266" s="140"/>
      <c r="V266" s="140"/>
    </row>
    <row r="267">
      <c r="A267" s="148"/>
      <c r="B267" s="140"/>
      <c r="C267" s="140"/>
      <c r="D267" s="140"/>
      <c r="E267" s="140"/>
      <c r="F267" s="140"/>
      <c r="G267" s="140"/>
      <c r="H267" s="140"/>
      <c r="I267" s="140"/>
      <c r="J267" s="140"/>
      <c r="K267" s="140"/>
      <c r="L267" s="140"/>
      <c r="M267" s="140"/>
      <c r="N267" s="140"/>
      <c r="O267" s="140"/>
      <c r="P267" s="140"/>
      <c r="Q267" s="140"/>
      <c r="R267" s="140"/>
      <c r="S267" s="140"/>
      <c r="T267" s="140"/>
      <c r="U267" s="140"/>
      <c r="V267" s="140"/>
    </row>
    <row r="268">
      <c r="A268" s="148"/>
      <c r="B268" s="140"/>
      <c r="C268" s="140"/>
      <c r="D268" s="140"/>
      <c r="E268" s="140"/>
      <c r="F268" s="140"/>
      <c r="G268" s="140"/>
      <c r="H268" s="140"/>
      <c r="I268" s="140"/>
      <c r="J268" s="140"/>
      <c r="K268" s="140"/>
      <c r="L268" s="140"/>
      <c r="M268" s="140"/>
      <c r="N268" s="140"/>
      <c r="O268" s="140"/>
      <c r="P268" s="140"/>
      <c r="Q268" s="140"/>
      <c r="R268" s="140"/>
      <c r="S268" s="140"/>
      <c r="T268" s="140"/>
      <c r="U268" s="140"/>
      <c r="V268" s="140"/>
    </row>
    <row r="269">
      <c r="A269" s="148"/>
      <c r="B269" s="140"/>
      <c r="C269" s="140"/>
      <c r="D269" s="140"/>
      <c r="E269" s="140"/>
      <c r="F269" s="140"/>
      <c r="G269" s="140"/>
      <c r="H269" s="140"/>
      <c r="I269" s="140"/>
      <c r="J269" s="140"/>
      <c r="K269" s="140"/>
      <c r="L269" s="140"/>
      <c r="M269" s="140"/>
      <c r="N269" s="140"/>
      <c r="O269" s="140"/>
      <c r="P269" s="140"/>
      <c r="Q269" s="140"/>
      <c r="R269" s="140"/>
      <c r="S269" s="140"/>
      <c r="T269" s="140"/>
      <c r="U269" s="140"/>
      <c r="V269" s="140"/>
    </row>
    <row r="270">
      <c r="A270" s="148"/>
      <c r="B270" s="140"/>
      <c r="C270" s="140"/>
      <c r="D270" s="140"/>
      <c r="E270" s="140"/>
      <c r="F270" s="140"/>
      <c r="G270" s="140"/>
      <c r="H270" s="140"/>
      <c r="I270" s="140"/>
      <c r="J270" s="140"/>
      <c r="K270" s="140"/>
      <c r="L270" s="140"/>
      <c r="M270" s="140"/>
      <c r="N270" s="140"/>
      <c r="O270" s="140"/>
      <c r="P270" s="140"/>
      <c r="Q270" s="140"/>
      <c r="R270" s="140"/>
      <c r="S270" s="140"/>
      <c r="T270" s="140"/>
      <c r="U270" s="140"/>
      <c r="V270" s="140"/>
    </row>
    <row r="271">
      <c r="A271" s="148"/>
      <c r="B271" s="140"/>
      <c r="C271" s="140"/>
      <c r="D271" s="140"/>
      <c r="E271" s="140"/>
      <c r="F271" s="140"/>
      <c r="G271" s="140"/>
      <c r="H271" s="140"/>
      <c r="I271" s="140"/>
      <c r="J271" s="140"/>
      <c r="K271" s="140"/>
      <c r="L271" s="140"/>
      <c r="M271" s="140"/>
      <c r="N271" s="140"/>
      <c r="O271" s="140"/>
      <c r="P271" s="140"/>
      <c r="Q271" s="140"/>
      <c r="R271" s="140"/>
      <c r="S271" s="140"/>
      <c r="T271" s="140"/>
      <c r="U271" s="140"/>
      <c r="V271" s="140"/>
    </row>
    <row r="272">
      <c r="A272" s="148"/>
      <c r="B272" s="140"/>
      <c r="C272" s="140"/>
      <c r="D272" s="140"/>
      <c r="E272" s="140"/>
      <c r="F272" s="140"/>
      <c r="G272" s="140"/>
      <c r="H272" s="140"/>
      <c r="I272" s="140"/>
      <c r="J272" s="140"/>
      <c r="K272" s="140"/>
      <c r="L272" s="140"/>
      <c r="M272" s="140"/>
      <c r="N272" s="140"/>
      <c r="O272" s="140"/>
      <c r="P272" s="140"/>
      <c r="Q272" s="140"/>
      <c r="R272" s="140"/>
      <c r="S272" s="140"/>
      <c r="T272" s="140"/>
      <c r="U272" s="140"/>
      <c r="V272" s="140"/>
    </row>
    <row r="273">
      <c r="A273" s="148"/>
      <c r="B273" s="140"/>
      <c r="C273" s="140"/>
      <c r="D273" s="140"/>
      <c r="E273" s="140"/>
      <c r="F273" s="140"/>
      <c r="G273" s="140"/>
      <c r="H273" s="140"/>
      <c r="I273" s="140"/>
      <c r="J273" s="140"/>
      <c r="K273" s="140"/>
      <c r="L273" s="140"/>
      <c r="M273" s="140"/>
      <c r="N273" s="140"/>
      <c r="O273" s="140"/>
      <c r="P273" s="140"/>
      <c r="Q273" s="140"/>
      <c r="R273" s="140"/>
      <c r="S273" s="140"/>
      <c r="T273" s="140"/>
      <c r="U273" s="140"/>
      <c r="V273" s="140"/>
    </row>
    <row r="274">
      <c r="A274" s="148"/>
      <c r="B274" s="140"/>
      <c r="C274" s="140"/>
      <c r="D274" s="140"/>
      <c r="E274" s="140"/>
      <c r="F274" s="140"/>
      <c r="G274" s="140"/>
      <c r="H274" s="140"/>
      <c r="I274" s="140"/>
      <c r="J274" s="140"/>
      <c r="K274" s="140"/>
      <c r="L274" s="140"/>
      <c r="M274" s="140"/>
      <c r="N274" s="140"/>
      <c r="O274" s="140"/>
      <c r="P274" s="140"/>
      <c r="Q274" s="140"/>
      <c r="R274" s="140"/>
      <c r="S274" s="140"/>
      <c r="T274" s="140"/>
      <c r="U274" s="140"/>
      <c r="V274" s="140"/>
    </row>
    <row r="275">
      <c r="A275" s="148"/>
      <c r="B275" s="140"/>
      <c r="C275" s="140"/>
      <c r="D275" s="140"/>
      <c r="E275" s="140"/>
      <c r="F275" s="140"/>
      <c r="G275" s="140"/>
      <c r="H275" s="140"/>
      <c r="I275" s="140"/>
      <c r="J275" s="140"/>
      <c r="K275" s="140"/>
      <c r="L275" s="140"/>
      <c r="M275" s="140"/>
      <c r="N275" s="140"/>
      <c r="O275" s="140"/>
      <c r="P275" s="140"/>
      <c r="Q275" s="140"/>
      <c r="R275" s="140"/>
      <c r="S275" s="140"/>
      <c r="T275" s="140"/>
      <c r="U275" s="140"/>
      <c r="V275" s="140"/>
    </row>
    <row r="276">
      <c r="A276" s="148"/>
      <c r="B276" s="140"/>
      <c r="C276" s="140"/>
      <c r="D276" s="140"/>
      <c r="E276" s="140"/>
      <c r="F276" s="140"/>
      <c r="G276" s="140"/>
      <c r="H276" s="140"/>
      <c r="I276" s="140"/>
      <c r="J276" s="140"/>
      <c r="K276" s="140"/>
      <c r="L276" s="140"/>
      <c r="M276" s="140"/>
      <c r="N276" s="140"/>
      <c r="O276" s="140"/>
      <c r="P276" s="140"/>
      <c r="Q276" s="140"/>
      <c r="R276" s="140"/>
      <c r="S276" s="140"/>
      <c r="T276" s="140"/>
      <c r="U276" s="140"/>
      <c r="V276" s="140"/>
    </row>
    <row r="277">
      <c r="A277" s="148"/>
      <c r="B277" s="140"/>
      <c r="C277" s="140"/>
      <c r="D277" s="140"/>
      <c r="E277" s="140"/>
      <c r="F277" s="140"/>
      <c r="G277" s="140"/>
      <c r="H277" s="140"/>
      <c r="I277" s="140"/>
      <c r="J277" s="140"/>
      <c r="K277" s="140"/>
      <c r="L277" s="140"/>
      <c r="M277" s="140"/>
      <c r="N277" s="140"/>
      <c r="O277" s="140"/>
      <c r="P277" s="140"/>
      <c r="Q277" s="140"/>
      <c r="R277" s="140"/>
      <c r="S277" s="140"/>
      <c r="T277" s="140"/>
      <c r="U277" s="140"/>
      <c r="V277" s="140"/>
    </row>
    <row r="278">
      <c r="A278" s="148"/>
      <c r="B278" s="140"/>
      <c r="C278" s="140"/>
      <c r="D278" s="140"/>
      <c r="E278" s="140"/>
      <c r="F278" s="140"/>
      <c r="G278" s="140"/>
      <c r="H278" s="140"/>
      <c r="I278" s="140"/>
      <c r="J278" s="140"/>
      <c r="K278" s="140"/>
      <c r="L278" s="140"/>
      <c r="M278" s="140"/>
      <c r="N278" s="140"/>
      <c r="O278" s="140"/>
      <c r="P278" s="140"/>
      <c r="Q278" s="140"/>
      <c r="R278" s="140"/>
      <c r="S278" s="140"/>
      <c r="T278" s="140"/>
      <c r="U278" s="140"/>
      <c r="V278" s="140"/>
    </row>
    <row r="279">
      <c r="A279" s="148"/>
      <c r="B279" s="140"/>
      <c r="C279" s="140"/>
      <c r="D279" s="140"/>
      <c r="E279" s="140"/>
      <c r="F279" s="140"/>
      <c r="G279" s="140"/>
      <c r="H279" s="140"/>
      <c r="I279" s="140"/>
      <c r="J279" s="140"/>
      <c r="K279" s="140"/>
      <c r="L279" s="140"/>
      <c r="M279" s="140"/>
      <c r="N279" s="140"/>
      <c r="O279" s="140"/>
      <c r="P279" s="140"/>
      <c r="Q279" s="140"/>
      <c r="R279" s="140"/>
      <c r="S279" s="140"/>
      <c r="T279" s="140"/>
      <c r="U279" s="140"/>
      <c r="V279" s="140"/>
    </row>
    <row r="280">
      <c r="A280" s="148"/>
      <c r="B280" s="140"/>
      <c r="C280" s="140"/>
      <c r="D280" s="140"/>
      <c r="E280" s="140"/>
      <c r="F280" s="140"/>
      <c r="G280" s="140"/>
      <c r="H280" s="140"/>
      <c r="I280" s="140"/>
      <c r="J280" s="140"/>
      <c r="K280" s="140"/>
      <c r="L280" s="140"/>
      <c r="M280" s="140"/>
      <c r="N280" s="140"/>
      <c r="O280" s="140"/>
      <c r="P280" s="140"/>
      <c r="Q280" s="140"/>
      <c r="R280" s="140"/>
      <c r="S280" s="140"/>
      <c r="T280" s="140"/>
      <c r="U280" s="140"/>
      <c r="V280" s="140"/>
    </row>
    <row r="281">
      <c r="A281" s="148"/>
      <c r="B281" s="140"/>
      <c r="C281" s="140"/>
      <c r="D281" s="140"/>
      <c r="E281" s="140"/>
      <c r="F281" s="140"/>
      <c r="G281" s="140"/>
      <c r="H281" s="140"/>
      <c r="I281" s="140"/>
      <c r="J281" s="140"/>
      <c r="K281" s="140"/>
      <c r="L281" s="140"/>
      <c r="M281" s="140"/>
      <c r="N281" s="140"/>
      <c r="O281" s="140"/>
      <c r="P281" s="140"/>
      <c r="Q281" s="140"/>
      <c r="R281" s="140"/>
      <c r="S281" s="140"/>
      <c r="T281" s="140"/>
      <c r="U281" s="140"/>
      <c r="V281" s="140"/>
    </row>
    <row r="282">
      <c r="A282" s="148"/>
      <c r="B282" s="140"/>
      <c r="C282" s="140"/>
      <c r="D282" s="140"/>
      <c r="E282" s="140"/>
      <c r="F282" s="140"/>
      <c r="G282" s="140"/>
      <c r="H282" s="140"/>
      <c r="I282" s="140"/>
      <c r="J282" s="140"/>
      <c r="K282" s="140"/>
      <c r="L282" s="140"/>
      <c r="M282" s="140"/>
      <c r="N282" s="140"/>
      <c r="O282" s="140"/>
      <c r="P282" s="140"/>
      <c r="Q282" s="140"/>
      <c r="R282" s="140"/>
      <c r="S282" s="140"/>
      <c r="T282" s="140"/>
      <c r="U282" s="140"/>
      <c r="V282" s="140"/>
    </row>
    <row r="283">
      <c r="A283" s="148"/>
      <c r="B283" s="140"/>
      <c r="C283" s="140"/>
      <c r="D283" s="140"/>
      <c r="E283" s="140"/>
      <c r="F283" s="140"/>
      <c r="G283" s="140"/>
      <c r="H283" s="140"/>
      <c r="I283" s="140"/>
      <c r="J283" s="140"/>
      <c r="K283" s="140"/>
      <c r="L283" s="140"/>
      <c r="M283" s="140"/>
      <c r="N283" s="140"/>
      <c r="O283" s="140"/>
      <c r="P283" s="140"/>
      <c r="Q283" s="140"/>
      <c r="R283" s="140"/>
      <c r="S283" s="140"/>
      <c r="T283" s="140"/>
      <c r="U283" s="140"/>
      <c r="V283" s="140"/>
    </row>
    <row r="284">
      <c r="A284" s="148"/>
      <c r="B284" s="140"/>
      <c r="C284" s="140"/>
      <c r="D284" s="140"/>
      <c r="E284" s="140"/>
      <c r="F284" s="140"/>
      <c r="G284" s="140"/>
      <c r="H284" s="140"/>
      <c r="I284" s="140"/>
      <c r="J284" s="140"/>
      <c r="K284" s="140"/>
      <c r="L284" s="140"/>
      <c r="M284" s="140"/>
      <c r="N284" s="140"/>
      <c r="O284" s="140"/>
      <c r="P284" s="140"/>
      <c r="Q284" s="140"/>
      <c r="R284" s="140"/>
      <c r="S284" s="140"/>
      <c r="T284" s="140"/>
      <c r="U284" s="140"/>
      <c r="V284" s="140"/>
    </row>
    <row r="285">
      <c r="A285" s="148"/>
      <c r="B285" s="140"/>
      <c r="C285" s="140"/>
      <c r="D285" s="140"/>
      <c r="E285" s="140"/>
      <c r="F285" s="140"/>
      <c r="G285" s="140"/>
      <c r="H285" s="140"/>
      <c r="I285" s="140"/>
      <c r="J285" s="140"/>
      <c r="K285" s="140"/>
      <c r="L285" s="140"/>
      <c r="M285" s="140"/>
      <c r="N285" s="140"/>
      <c r="O285" s="140"/>
      <c r="P285" s="140"/>
      <c r="Q285" s="140"/>
      <c r="R285" s="140"/>
      <c r="S285" s="140"/>
      <c r="T285" s="140"/>
      <c r="U285" s="140"/>
      <c r="V285" s="140"/>
    </row>
    <row r="286">
      <c r="A286" s="148"/>
      <c r="B286" s="140"/>
      <c r="C286" s="140"/>
      <c r="D286" s="140"/>
      <c r="E286" s="140"/>
      <c r="F286" s="140"/>
      <c r="G286" s="140"/>
      <c r="H286" s="140"/>
      <c r="I286" s="140"/>
      <c r="J286" s="140"/>
      <c r="K286" s="140"/>
      <c r="L286" s="140"/>
      <c r="M286" s="140"/>
      <c r="N286" s="140"/>
      <c r="O286" s="140"/>
      <c r="P286" s="140"/>
      <c r="Q286" s="140"/>
      <c r="R286" s="140"/>
      <c r="S286" s="140"/>
      <c r="T286" s="140"/>
      <c r="U286" s="140"/>
      <c r="V286" s="140"/>
    </row>
    <row r="287">
      <c r="A287" s="148"/>
      <c r="B287" s="140"/>
      <c r="C287" s="140"/>
      <c r="D287" s="140"/>
      <c r="E287" s="140"/>
      <c r="F287" s="140"/>
      <c r="G287" s="140"/>
      <c r="H287" s="140"/>
      <c r="I287" s="140"/>
      <c r="J287" s="140"/>
      <c r="K287" s="140"/>
      <c r="L287" s="140"/>
      <c r="M287" s="140"/>
      <c r="N287" s="140"/>
      <c r="O287" s="140"/>
      <c r="P287" s="140"/>
      <c r="Q287" s="140"/>
      <c r="R287" s="140"/>
      <c r="S287" s="140"/>
      <c r="T287" s="140"/>
      <c r="U287" s="140"/>
      <c r="V287" s="140"/>
    </row>
    <row r="288">
      <c r="A288" s="148"/>
      <c r="B288" s="140"/>
      <c r="C288" s="140"/>
      <c r="D288" s="140"/>
      <c r="E288" s="140"/>
      <c r="F288" s="140"/>
      <c r="G288" s="140"/>
      <c r="H288" s="140"/>
      <c r="I288" s="140"/>
      <c r="J288" s="140"/>
      <c r="K288" s="140"/>
      <c r="L288" s="140"/>
      <c r="M288" s="140"/>
      <c r="N288" s="140"/>
      <c r="O288" s="140"/>
      <c r="P288" s="140"/>
      <c r="Q288" s="140"/>
      <c r="R288" s="140"/>
      <c r="S288" s="140"/>
      <c r="T288" s="140"/>
      <c r="U288" s="140"/>
      <c r="V288" s="140"/>
    </row>
    <row r="289">
      <c r="A289" s="148"/>
      <c r="B289" s="140"/>
      <c r="C289" s="140"/>
      <c r="D289" s="140"/>
      <c r="E289" s="140"/>
      <c r="F289" s="140"/>
      <c r="G289" s="140"/>
      <c r="H289" s="140"/>
      <c r="I289" s="140"/>
      <c r="J289" s="140"/>
      <c r="K289" s="140"/>
      <c r="L289" s="140"/>
      <c r="M289" s="140"/>
      <c r="N289" s="140"/>
      <c r="O289" s="140"/>
      <c r="P289" s="140"/>
      <c r="Q289" s="140"/>
      <c r="R289" s="140"/>
      <c r="S289" s="140"/>
      <c r="T289" s="140"/>
      <c r="U289" s="140"/>
      <c r="V289" s="140"/>
    </row>
    <row r="290">
      <c r="A290" s="148"/>
      <c r="B290" s="140"/>
      <c r="C290" s="140"/>
      <c r="D290" s="140"/>
      <c r="E290" s="140"/>
      <c r="F290" s="140"/>
      <c r="G290" s="140"/>
      <c r="H290" s="140"/>
      <c r="I290" s="140"/>
      <c r="J290" s="140"/>
      <c r="K290" s="140"/>
      <c r="L290" s="140"/>
      <c r="M290" s="140"/>
      <c r="N290" s="140"/>
      <c r="O290" s="140"/>
      <c r="P290" s="140"/>
      <c r="Q290" s="140"/>
      <c r="R290" s="140"/>
      <c r="S290" s="140"/>
      <c r="T290" s="140"/>
      <c r="U290" s="140"/>
      <c r="V290" s="140"/>
    </row>
    <row r="291">
      <c r="A291" s="148"/>
      <c r="B291" s="140"/>
      <c r="C291" s="140"/>
      <c r="D291" s="140"/>
      <c r="E291" s="140"/>
      <c r="F291" s="140"/>
      <c r="G291" s="140"/>
      <c r="H291" s="140"/>
      <c r="I291" s="140"/>
      <c r="J291" s="140"/>
      <c r="K291" s="140"/>
      <c r="L291" s="140"/>
      <c r="M291" s="140"/>
      <c r="N291" s="140"/>
      <c r="O291" s="140"/>
      <c r="P291" s="140"/>
      <c r="Q291" s="140"/>
      <c r="R291" s="140"/>
      <c r="S291" s="140"/>
      <c r="T291" s="140"/>
      <c r="U291" s="140"/>
      <c r="V291" s="140"/>
    </row>
    <row r="292">
      <c r="A292" s="148"/>
      <c r="B292" s="140"/>
      <c r="C292" s="140"/>
      <c r="D292" s="140"/>
      <c r="E292" s="140"/>
      <c r="F292" s="140"/>
      <c r="G292" s="140"/>
      <c r="H292" s="140"/>
      <c r="I292" s="140"/>
      <c r="J292" s="140"/>
      <c r="K292" s="140"/>
      <c r="L292" s="140"/>
      <c r="M292" s="140"/>
      <c r="N292" s="140"/>
      <c r="O292" s="140"/>
      <c r="P292" s="140"/>
      <c r="Q292" s="140"/>
      <c r="R292" s="140"/>
      <c r="S292" s="140"/>
      <c r="T292" s="140"/>
      <c r="U292" s="140"/>
      <c r="V292" s="140"/>
    </row>
    <row r="293">
      <c r="A293" s="148"/>
      <c r="B293" s="140"/>
      <c r="C293" s="140"/>
      <c r="D293" s="140"/>
      <c r="E293" s="140"/>
      <c r="F293" s="140"/>
      <c r="G293" s="140"/>
      <c r="H293" s="140"/>
      <c r="I293" s="140"/>
      <c r="J293" s="140"/>
      <c r="K293" s="140"/>
      <c r="L293" s="140"/>
      <c r="M293" s="140"/>
      <c r="N293" s="140"/>
      <c r="O293" s="140"/>
      <c r="P293" s="140"/>
      <c r="Q293" s="140"/>
      <c r="R293" s="140"/>
      <c r="S293" s="140"/>
      <c r="T293" s="140"/>
      <c r="U293" s="140"/>
      <c r="V293" s="140"/>
    </row>
    <row r="294">
      <c r="A294" s="148"/>
      <c r="B294" s="140"/>
      <c r="C294" s="140"/>
      <c r="D294" s="140"/>
      <c r="E294" s="140"/>
      <c r="F294" s="140"/>
      <c r="G294" s="140"/>
      <c r="H294" s="140"/>
      <c r="I294" s="140"/>
      <c r="J294" s="140"/>
      <c r="K294" s="140"/>
      <c r="L294" s="140"/>
      <c r="M294" s="140"/>
      <c r="N294" s="140"/>
      <c r="O294" s="140"/>
      <c r="P294" s="140"/>
      <c r="Q294" s="140"/>
      <c r="R294" s="140"/>
      <c r="S294" s="140"/>
      <c r="T294" s="140"/>
      <c r="U294" s="140"/>
      <c r="V294" s="140"/>
    </row>
    <row r="295">
      <c r="A295" s="148"/>
      <c r="B295" s="140"/>
      <c r="C295" s="140"/>
      <c r="D295" s="140"/>
      <c r="E295" s="140"/>
      <c r="F295" s="140"/>
      <c r="G295" s="140"/>
      <c r="H295" s="140"/>
      <c r="I295" s="140"/>
      <c r="J295" s="140"/>
      <c r="K295" s="140"/>
      <c r="L295" s="140"/>
      <c r="M295" s="140"/>
      <c r="N295" s="140"/>
      <c r="O295" s="140"/>
      <c r="P295" s="140"/>
      <c r="Q295" s="140"/>
      <c r="R295" s="140"/>
      <c r="S295" s="140"/>
      <c r="T295" s="140"/>
      <c r="U295" s="140"/>
      <c r="V295" s="140"/>
    </row>
    <row r="296">
      <c r="A296" s="148"/>
      <c r="B296" s="140"/>
      <c r="C296" s="140"/>
      <c r="D296" s="140"/>
      <c r="E296" s="140"/>
      <c r="F296" s="140"/>
      <c r="G296" s="140"/>
      <c r="H296" s="140"/>
      <c r="I296" s="140"/>
      <c r="J296" s="140"/>
      <c r="K296" s="140"/>
      <c r="L296" s="140"/>
      <c r="M296" s="140"/>
      <c r="N296" s="140"/>
      <c r="O296" s="140"/>
      <c r="P296" s="140"/>
      <c r="Q296" s="140"/>
      <c r="R296" s="140"/>
      <c r="S296" s="140"/>
      <c r="T296" s="140"/>
      <c r="U296" s="140"/>
      <c r="V296" s="140"/>
    </row>
    <row r="297">
      <c r="A297" s="148"/>
      <c r="B297" s="140"/>
      <c r="C297" s="140"/>
      <c r="D297" s="140"/>
      <c r="E297" s="140"/>
      <c r="F297" s="140"/>
      <c r="G297" s="140"/>
      <c r="H297" s="140"/>
      <c r="I297" s="140"/>
      <c r="J297" s="140"/>
      <c r="K297" s="140"/>
      <c r="L297" s="140"/>
      <c r="M297" s="140"/>
      <c r="N297" s="140"/>
      <c r="O297" s="140"/>
      <c r="P297" s="140"/>
      <c r="Q297" s="140"/>
      <c r="R297" s="140"/>
      <c r="S297" s="140"/>
      <c r="T297" s="140"/>
      <c r="U297" s="140"/>
      <c r="V297" s="140"/>
    </row>
    <row r="298">
      <c r="A298" s="148"/>
      <c r="B298" s="140"/>
      <c r="C298" s="140"/>
      <c r="D298" s="140"/>
      <c r="E298" s="140"/>
      <c r="F298" s="140"/>
      <c r="G298" s="140"/>
      <c r="H298" s="140"/>
      <c r="I298" s="140"/>
      <c r="J298" s="140"/>
      <c r="K298" s="140"/>
      <c r="L298" s="140"/>
      <c r="M298" s="140"/>
      <c r="N298" s="140"/>
      <c r="O298" s="140"/>
      <c r="P298" s="140"/>
      <c r="Q298" s="140"/>
      <c r="R298" s="140"/>
      <c r="S298" s="140"/>
      <c r="T298" s="140"/>
      <c r="U298" s="140"/>
      <c r="V298" s="140"/>
    </row>
    <row r="299">
      <c r="A299" s="148"/>
      <c r="B299" s="140"/>
      <c r="C299" s="140"/>
      <c r="D299" s="140"/>
      <c r="E299" s="140"/>
      <c r="F299" s="140"/>
      <c r="G299" s="140"/>
      <c r="H299" s="140"/>
      <c r="I299" s="140"/>
      <c r="J299" s="140"/>
      <c r="K299" s="140"/>
      <c r="L299" s="140"/>
      <c r="M299" s="140"/>
      <c r="N299" s="140"/>
      <c r="O299" s="140"/>
      <c r="P299" s="140"/>
      <c r="Q299" s="140"/>
      <c r="R299" s="140"/>
      <c r="S299" s="140"/>
      <c r="T299" s="140"/>
      <c r="U299" s="140"/>
      <c r="V299" s="140"/>
    </row>
    <row r="300">
      <c r="A300" s="148"/>
      <c r="B300" s="140"/>
      <c r="C300" s="140"/>
      <c r="D300" s="140"/>
      <c r="E300" s="140"/>
      <c r="F300" s="140"/>
      <c r="G300" s="140"/>
      <c r="H300" s="140"/>
      <c r="I300" s="140"/>
      <c r="J300" s="140"/>
      <c r="K300" s="140"/>
      <c r="L300" s="140"/>
      <c r="M300" s="140"/>
      <c r="N300" s="140"/>
      <c r="O300" s="140"/>
      <c r="P300" s="140"/>
      <c r="Q300" s="140"/>
      <c r="R300" s="140"/>
      <c r="S300" s="140"/>
      <c r="T300" s="140"/>
      <c r="U300" s="140"/>
      <c r="V300" s="140"/>
    </row>
    <row r="301">
      <c r="A301" s="148"/>
      <c r="B301" s="140"/>
      <c r="C301" s="140"/>
      <c r="D301" s="140"/>
      <c r="E301" s="140"/>
      <c r="F301" s="140"/>
      <c r="G301" s="140"/>
      <c r="H301" s="140"/>
      <c r="I301" s="140"/>
      <c r="J301" s="140"/>
      <c r="K301" s="140"/>
      <c r="L301" s="140"/>
      <c r="M301" s="140"/>
      <c r="N301" s="140"/>
      <c r="O301" s="140"/>
      <c r="P301" s="140"/>
      <c r="Q301" s="140"/>
      <c r="R301" s="140"/>
      <c r="S301" s="140"/>
      <c r="T301" s="140"/>
      <c r="U301" s="140"/>
      <c r="V301" s="140"/>
    </row>
    <row r="302">
      <c r="A302" s="148"/>
      <c r="B302" s="140"/>
      <c r="C302" s="140"/>
      <c r="D302" s="140"/>
      <c r="E302" s="140"/>
      <c r="F302" s="140"/>
      <c r="G302" s="140"/>
      <c r="H302" s="140"/>
      <c r="I302" s="140"/>
      <c r="J302" s="140"/>
      <c r="K302" s="140"/>
      <c r="L302" s="140"/>
      <c r="M302" s="140"/>
      <c r="N302" s="140"/>
      <c r="O302" s="140"/>
      <c r="P302" s="140"/>
      <c r="Q302" s="140"/>
      <c r="R302" s="140"/>
      <c r="S302" s="140"/>
      <c r="T302" s="140"/>
      <c r="U302" s="140"/>
      <c r="V302" s="140"/>
    </row>
    <row r="303">
      <c r="A303" s="148"/>
      <c r="B303" s="140"/>
      <c r="C303" s="140"/>
      <c r="D303" s="140"/>
      <c r="E303" s="140"/>
      <c r="F303" s="140"/>
      <c r="G303" s="140"/>
      <c r="H303" s="140"/>
      <c r="I303" s="140"/>
      <c r="J303" s="140"/>
      <c r="K303" s="140"/>
      <c r="L303" s="140"/>
      <c r="M303" s="140"/>
      <c r="N303" s="140"/>
      <c r="O303" s="140"/>
      <c r="P303" s="140"/>
      <c r="Q303" s="140"/>
      <c r="R303" s="140"/>
      <c r="S303" s="140"/>
      <c r="T303" s="140"/>
      <c r="U303" s="140"/>
      <c r="V303" s="140"/>
    </row>
    <row r="304">
      <c r="A304" s="148"/>
      <c r="B304" s="140"/>
      <c r="C304" s="140"/>
      <c r="D304" s="140"/>
      <c r="E304" s="140"/>
      <c r="F304" s="140"/>
      <c r="G304" s="140"/>
      <c r="H304" s="140"/>
      <c r="I304" s="140"/>
      <c r="J304" s="140"/>
      <c r="K304" s="140"/>
      <c r="L304" s="140"/>
      <c r="M304" s="140"/>
      <c r="N304" s="140"/>
      <c r="O304" s="140"/>
      <c r="P304" s="140"/>
      <c r="Q304" s="140"/>
      <c r="R304" s="140"/>
      <c r="S304" s="140"/>
      <c r="T304" s="140"/>
      <c r="U304" s="140"/>
      <c r="V304" s="140"/>
    </row>
    <row r="305">
      <c r="A305" s="148"/>
      <c r="B305" s="140"/>
      <c r="C305" s="140"/>
      <c r="D305" s="140"/>
      <c r="E305" s="140"/>
      <c r="F305" s="140"/>
      <c r="G305" s="140"/>
      <c r="H305" s="140"/>
      <c r="I305" s="140"/>
      <c r="J305" s="140"/>
      <c r="K305" s="140"/>
      <c r="L305" s="140"/>
      <c r="M305" s="140"/>
      <c r="N305" s="140"/>
      <c r="O305" s="140"/>
      <c r="P305" s="140"/>
      <c r="Q305" s="140"/>
      <c r="R305" s="140"/>
      <c r="S305" s="140"/>
      <c r="T305" s="140"/>
      <c r="U305" s="140"/>
      <c r="V305" s="140"/>
    </row>
    <row r="306">
      <c r="A306" s="148"/>
      <c r="B306" s="140"/>
      <c r="C306" s="140"/>
      <c r="D306" s="140"/>
      <c r="E306" s="140"/>
      <c r="F306" s="140"/>
      <c r="G306" s="140"/>
      <c r="H306" s="140"/>
      <c r="I306" s="140"/>
      <c r="J306" s="140"/>
      <c r="K306" s="140"/>
      <c r="L306" s="140"/>
      <c r="M306" s="140"/>
      <c r="N306" s="140"/>
      <c r="O306" s="140"/>
      <c r="P306" s="140"/>
      <c r="Q306" s="140"/>
      <c r="R306" s="140"/>
      <c r="S306" s="140"/>
      <c r="T306" s="140"/>
      <c r="U306" s="140"/>
      <c r="V306" s="140"/>
    </row>
    <row r="307">
      <c r="A307" s="148"/>
      <c r="B307" s="140"/>
      <c r="C307" s="140"/>
      <c r="D307" s="140"/>
      <c r="E307" s="140"/>
      <c r="F307" s="140"/>
      <c r="G307" s="140"/>
      <c r="H307" s="140"/>
      <c r="I307" s="140"/>
      <c r="J307" s="140"/>
      <c r="K307" s="140"/>
      <c r="L307" s="140"/>
      <c r="M307" s="140"/>
      <c r="N307" s="140"/>
      <c r="O307" s="140"/>
      <c r="P307" s="140"/>
      <c r="Q307" s="140"/>
      <c r="R307" s="140"/>
      <c r="S307" s="140"/>
      <c r="T307" s="140"/>
      <c r="U307" s="140"/>
      <c r="V307" s="140"/>
    </row>
    <row r="308">
      <c r="A308" s="148"/>
      <c r="B308" s="140"/>
      <c r="C308" s="140"/>
      <c r="D308" s="140"/>
      <c r="E308" s="140"/>
      <c r="F308" s="140"/>
      <c r="G308" s="140"/>
      <c r="H308" s="140"/>
      <c r="I308" s="140"/>
      <c r="J308" s="140"/>
      <c r="K308" s="140"/>
      <c r="L308" s="140"/>
      <c r="M308" s="140"/>
      <c r="N308" s="140"/>
      <c r="O308" s="140"/>
      <c r="P308" s="140"/>
      <c r="Q308" s="140"/>
      <c r="R308" s="140"/>
      <c r="S308" s="140"/>
      <c r="T308" s="140"/>
      <c r="U308" s="140"/>
      <c r="V308" s="140"/>
    </row>
    <row r="309">
      <c r="A309" s="148"/>
      <c r="B309" s="140"/>
      <c r="C309" s="140"/>
      <c r="D309" s="140"/>
      <c r="E309" s="140"/>
      <c r="F309" s="140"/>
      <c r="G309" s="140"/>
      <c r="H309" s="140"/>
      <c r="I309" s="140"/>
      <c r="J309" s="140"/>
      <c r="K309" s="140"/>
      <c r="L309" s="140"/>
      <c r="M309" s="140"/>
      <c r="N309" s="140"/>
      <c r="O309" s="140"/>
      <c r="P309" s="140"/>
      <c r="Q309" s="140"/>
      <c r="R309" s="140"/>
      <c r="S309" s="140"/>
      <c r="T309" s="140"/>
      <c r="U309" s="140"/>
      <c r="V309" s="140"/>
    </row>
    <row r="310">
      <c r="A310" s="148"/>
      <c r="B310" s="140"/>
      <c r="C310" s="140"/>
      <c r="D310" s="140"/>
      <c r="E310" s="140"/>
      <c r="F310" s="140"/>
      <c r="G310" s="140"/>
      <c r="H310" s="140"/>
      <c r="I310" s="140"/>
      <c r="J310" s="140"/>
      <c r="K310" s="140"/>
      <c r="L310" s="140"/>
      <c r="M310" s="140"/>
      <c r="N310" s="140"/>
      <c r="O310" s="140"/>
      <c r="P310" s="140"/>
      <c r="Q310" s="140"/>
      <c r="R310" s="140"/>
      <c r="S310" s="140"/>
      <c r="T310" s="140"/>
      <c r="U310" s="140"/>
      <c r="V310" s="140"/>
    </row>
    <row r="311">
      <c r="A311" s="148"/>
      <c r="B311" s="140"/>
      <c r="C311" s="140"/>
      <c r="D311" s="140"/>
      <c r="E311" s="140"/>
      <c r="F311" s="140"/>
      <c r="G311" s="140"/>
      <c r="H311" s="140"/>
      <c r="I311" s="140"/>
      <c r="J311" s="140"/>
      <c r="K311" s="140"/>
      <c r="L311" s="140"/>
      <c r="M311" s="140"/>
      <c r="N311" s="140"/>
      <c r="O311" s="140"/>
      <c r="P311" s="140"/>
      <c r="Q311" s="140"/>
      <c r="R311" s="140"/>
      <c r="S311" s="140"/>
      <c r="T311" s="140"/>
      <c r="U311" s="140"/>
      <c r="V311" s="140"/>
    </row>
    <row r="312">
      <c r="A312" s="148"/>
      <c r="B312" s="140"/>
      <c r="C312" s="140"/>
      <c r="D312" s="140"/>
      <c r="E312" s="140"/>
      <c r="F312" s="140"/>
      <c r="G312" s="140"/>
      <c r="H312" s="140"/>
      <c r="I312" s="140"/>
      <c r="J312" s="140"/>
      <c r="K312" s="140"/>
      <c r="L312" s="140"/>
      <c r="M312" s="140"/>
      <c r="N312" s="140"/>
      <c r="O312" s="140"/>
      <c r="P312" s="140"/>
      <c r="Q312" s="140"/>
      <c r="R312" s="140"/>
      <c r="S312" s="140"/>
      <c r="T312" s="140"/>
      <c r="U312" s="140"/>
      <c r="V312" s="140"/>
    </row>
    <row r="313">
      <c r="A313" s="148"/>
      <c r="B313" s="140"/>
      <c r="C313" s="140"/>
      <c r="D313" s="140"/>
      <c r="E313" s="140"/>
      <c r="F313" s="140"/>
      <c r="G313" s="140"/>
      <c r="H313" s="140"/>
      <c r="I313" s="140"/>
      <c r="J313" s="140"/>
      <c r="K313" s="140"/>
      <c r="L313" s="140"/>
      <c r="M313" s="140"/>
      <c r="N313" s="140"/>
      <c r="O313" s="140"/>
      <c r="P313" s="140"/>
      <c r="Q313" s="140"/>
      <c r="R313" s="140"/>
      <c r="S313" s="140"/>
      <c r="T313" s="140"/>
      <c r="U313" s="140"/>
      <c r="V313" s="140"/>
    </row>
    <row r="314">
      <c r="A314" s="148"/>
      <c r="B314" s="140"/>
      <c r="C314" s="140"/>
      <c r="D314" s="140"/>
      <c r="E314" s="140"/>
      <c r="F314" s="140"/>
      <c r="G314" s="140"/>
      <c r="H314" s="140"/>
      <c r="I314" s="140"/>
      <c r="J314" s="140"/>
      <c r="K314" s="140"/>
      <c r="L314" s="140"/>
      <c r="M314" s="140"/>
      <c r="N314" s="140"/>
      <c r="O314" s="140"/>
      <c r="P314" s="140"/>
      <c r="Q314" s="140"/>
      <c r="R314" s="140"/>
      <c r="S314" s="140"/>
      <c r="T314" s="140"/>
      <c r="U314" s="140"/>
      <c r="V314" s="140"/>
    </row>
    <row r="315">
      <c r="A315" s="148"/>
      <c r="B315" s="140"/>
      <c r="C315" s="140"/>
      <c r="D315" s="140"/>
      <c r="E315" s="140"/>
      <c r="F315" s="140"/>
      <c r="G315" s="140"/>
      <c r="H315" s="140"/>
      <c r="I315" s="140"/>
      <c r="J315" s="140"/>
      <c r="K315" s="140"/>
      <c r="L315" s="140"/>
      <c r="M315" s="140"/>
      <c r="N315" s="140"/>
      <c r="O315" s="140"/>
      <c r="P315" s="140"/>
      <c r="Q315" s="140"/>
      <c r="R315" s="140"/>
      <c r="S315" s="140"/>
      <c r="T315" s="140"/>
      <c r="U315" s="140"/>
      <c r="V315" s="140"/>
    </row>
    <row r="316">
      <c r="A316" s="148"/>
      <c r="B316" s="140"/>
      <c r="C316" s="140"/>
      <c r="D316" s="140"/>
      <c r="E316" s="140"/>
      <c r="F316" s="140"/>
      <c r="G316" s="140"/>
      <c r="H316" s="140"/>
      <c r="I316" s="140"/>
      <c r="J316" s="140"/>
      <c r="K316" s="140"/>
      <c r="L316" s="140"/>
      <c r="M316" s="140"/>
      <c r="N316" s="140"/>
      <c r="O316" s="140"/>
      <c r="P316" s="140"/>
      <c r="Q316" s="140"/>
      <c r="R316" s="140"/>
      <c r="S316" s="140"/>
      <c r="T316" s="140"/>
      <c r="U316" s="140"/>
      <c r="V316" s="140"/>
    </row>
    <row r="317">
      <c r="A317" s="148"/>
      <c r="B317" s="140"/>
      <c r="C317" s="140"/>
      <c r="D317" s="140"/>
      <c r="E317" s="140"/>
      <c r="F317" s="140"/>
      <c r="G317" s="140"/>
      <c r="H317" s="140"/>
      <c r="I317" s="140"/>
      <c r="J317" s="140"/>
      <c r="K317" s="140"/>
      <c r="L317" s="140"/>
      <c r="M317" s="140"/>
      <c r="N317" s="140"/>
      <c r="O317" s="140"/>
      <c r="P317" s="140"/>
      <c r="Q317" s="140"/>
      <c r="R317" s="140"/>
      <c r="S317" s="140"/>
      <c r="T317" s="140"/>
      <c r="U317" s="140"/>
      <c r="V317" s="140"/>
    </row>
    <row r="318">
      <c r="A318" s="148"/>
      <c r="B318" s="140"/>
      <c r="C318" s="140"/>
      <c r="D318" s="140"/>
      <c r="E318" s="140"/>
      <c r="F318" s="140"/>
      <c r="G318" s="140"/>
      <c r="H318" s="140"/>
      <c r="I318" s="140"/>
      <c r="J318" s="140"/>
      <c r="K318" s="140"/>
      <c r="L318" s="140"/>
      <c r="M318" s="140"/>
      <c r="N318" s="140"/>
      <c r="O318" s="140"/>
      <c r="P318" s="140"/>
      <c r="Q318" s="140"/>
      <c r="R318" s="140"/>
      <c r="S318" s="140"/>
      <c r="T318" s="140"/>
      <c r="U318" s="140"/>
      <c r="V318" s="140"/>
    </row>
    <row r="319">
      <c r="A319" s="148"/>
      <c r="B319" s="140"/>
      <c r="C319" s="140"/>
      <c r="D319" s="140"/>
      <c r="E319" s="140"/>
      <c r="F319" s="140"/>
      <c r="G319" s="140"/>
      <c r="H319" s="140"/>
      <c r="I319" s="140"/>
      <c r="J319" s="140"/>
      <c r="K319" s="140"/>
      <c r="L319" s="140"/>
      <c r="M319" s="140"/>
      <c r="N319" s="140"/>
      <c r="O319" s="140"/>
      <c r="P319" s="140"/>
      <c r="Q319" s="140"/>
      <c r="R319" s="140"/>
      <c r="S319" s="140"/>
      <c r="T319" s="140"/>
      <c r="U319" s="140"/>
      <c r="V319" s="140"/>
    </row>
    <row r="320">
      <c r="A320" s="148"/>
      <c r="B320" s="140"/>
      <c r="C320" s="140"/>
      <c r="D320" s="140"/>
      <c r="E320" s="140"/>
      <c r="F320" s="140"/>
      <c r="G320" s="140"/>
      <c r="H320" s="140"/>
      <c r="I320" s="140"/>
      <c r="J320" s="140"/>
      <c r="K320" s="140"/>
      <c r="L320" s="140"/>
      <c r="M320" s="140"/>
      <c r="N320" s="140"/>
      <c r="O320" s="140"/>
      <c r="P320" s="140"/>
      <c r="Q320" s="140"/>
      <c r="R320" s="140"/>
      <c r="S320" s="140"/>
      <c r="T320" s="140"/>
      <c r="U320" s="140"/>
      <c r="V320" s="140"/>
    </row>
    <row r="321">
      <c r="A321" s="148"/>
      <c r="B321" s="140"/>
      <c r="C321" s="140"/>
      <c r="D321" s="140"/>
      <c r="E321" s="140"/>
      <c r="F321" s="140"/>
      <c r="G321" s="140"/>
      <c r="H321" s="140"/>
      <c r="I321" s="140"/>
      <c r="J321" s="140"/>
      <c r="K321" s="140"/>
      <c r="L321" s="140"/>
      <c r="M321" s="140"/>
      <c r="N321" s="140"/>
      <c r="O321" s="140"/>
      <c r="P321" s="140"/>
      <c r="Q321" s="140"/>
      <c r="R321" s="140"/>
      <c r="S321" s="140"/>
      <c r="T321" s="140"/>
      <c r="U321" s="140"/>
      <c r="V321" s="140"/>
    </row>
    <row r="322">
      <c r="A322" s="148"/>
      <c r="B322" s="140"/>
      <c r="C322" s="140"/>
      <c r="D322" s="140"/>
      <c r="E322" s="140"/>
      <c r="F322" s="140"/>
      <c r="G322" s="140"/>
      <c r="H322" s="140"/>
      <c r="I322" s="140"/>
      <c r="J322" s="140"/>
      <c r="K322" s="140"/>
      <c r="L322" s="140"/>
      <c r="M322" s="140"/>
      <c r="N322" s="140"/>
      <c r="O322" s="140"/>
      <c r="P322" s="140"/>
      <c r="Q322" s="140"/>
      <c r="R322" s="140"/>
      <c r="S322" s="140"/>
      <c r="T322" s="140"/>
      <c r="U322" s="140"/>
      <c r="V322" s="140"/>
    </row>
    <row r="323">
      <c r="A323" s="148"/>
      <c r="B323" s="140"/>
      <c r="C323" s="140"/>
      <c r="D323" s="140"/>
      <c r="E323" s="140"/>
      <c r="F323" s="140"/>
      <c r="G323" s="140"/>
      <c r="H323" s="140"/>
      <c r="I323" s="140"/>
      <c r="J323" s="140"/>
      <c r="K323" s="140"/>
      <c r="L323" s="140"/>
      <c r="M323" s="140"/>
      <c r="N323" s="140"/>
      <c r="O323" s="140"/>
      <c r="P323" s="140"/>
      <c r="Q323" s="140"/>
      <c r="R323" s="140"/>
      <c r="S323" s="140"/>
      <c r="T323" s="140"/>
      <c r="U323" s="140"/>
      <c r="V323" s="140"/>
    </row>
    <row r="324">
      <c r="A324" s="148"/>
      <c r="B324" s="140"/>
      <c r="C324" s="140"/>
      <c r="D324" s="140"/>
      <c r="E324" s="140"/>
      <c r="F324" s="140"/>
      <c r="G324" s="140"/>
      <c r="H324" s="140"/>
      <c r="I324" s="140"/>
      <c r="J324" s="140"/>
      <c r="K324" s="140"/>
      <c r="L324" s="140"/>
      <c r="M324" s="140"/>
      <c r="N324" s="140"/>
      <c r="O324" s="140"/>
      <c r="P324" s="140"/>
      <c r="Q324" s="140"/>
      <c r="R324" s="140"/>
      <c r="S324" s="140"/>
      <c r="T324" s="140"/>
      <c r="U324" s="140"/>
      <c r="V324" s="140"/>
    </row>
    <row r="325">
      <c r="A325" s="148"/>
      <c r="B325" s="140"/>
      <c r="C325" s="140"/>
      <c r="D325" s="140"/>
      <c r="E325" s="140"/>
      <c r="F325" s="140"/>
      <c r="G325" s="140"/>
      <c r="H325" s="140"/>
      <c r="I325" s="140"/>
      <c r="J325" s="140"/>
      <c r="K325" s="140"/>
      <c r="L325" s="140"/>
      <c r="M325" s="140"/>
      <c r="N325" s="140"/>
      <c r="O325" s="140"/>
      <c r="P325" s="140"/>
      <c r="Q325" s="140"/>
      <c r="R325" s="140"/>
      <c r="S325" s="140"/>
      <c r="T325" s="140"/>
      <c r="U325" s="140"/>
      <c r="V325" s="140"/>
    </row>
    <row r="326">
      <c r="A326" s="148"/>
      <c r="B326" s="140"/>
      <c r="C326" s="140"/>
      <c r="D326" s="140"/>
      <c r="E326" s="140"/>
      <c r="F326" s="140"/>
      <c r="G326" s="140"/>
      <c r="H326" s="140"/>
      <c r="I326" s="140"/>
      <c r="J326" s="140"/>
      <c r="K326" s="140"/>
      <c r="L326" s="140"/>
      <c r="M326" s="140"/>
      <c r="N326" s="140"/>
      <c r="O326" s="140"/>
      <c r="P326" s="140"/>
      <c r="Q326" s="140"/>
      <c r="R326" s="140"/>
      <c r="S326" s="140"/>
      <c r="T326" s="140"/>
      <c r="U326" s="140"/>
      <c r="V326" s="140"/>
    </row>
    <row r="327">
      <c r="A327" s="148"/>
      <c r="B327" s="140"/>
      <c r="C327" s="140"/>
      <c r="D327" s="140"/>
      <c r="E327" s="140"/>
      <c r="F327" s="140"/>
      <c r="G327" s="140"/>
      <c r="H327" s="140"/>
      <c r="I327" s="140"/>
      <c r="J327" s="140"/>
      <c r="K327" s="140"/>
      <c r="L327" s="140"/>
      <c r="M327" s="140"/>
      <c r="N327" s="140"/>
      <c r="O327" s="140"/>
      <c r="P327" s="140"/>
      <c r="Q327" s="140"/>
      <c r="R327" s="140"/>
      <c r="S327" s="140"/>
      <c r="T327" s="140"/>
      <c r="U327" s="140"/>
      <c r="V327" s="140"/>
    </row>
    <row r="328">
      <c r="A328" s="148"/>
      <c r="B328" s="140"/>
      <c r="C328" s="140"/>
      <c r="D328" s="140"/>
      <c r="E328" s="140"/>
      <c r="F328" s="140"/>
      <c r="G328" s="140"/>
      <c r="H328" s="140"/>
      <c r="I328" s="140"/>
      <c r="J328" s="140"/>
      <c r="K328" s="140"/>
      <c r="L328" s="140"/>
      <c r="M328" s="140"/>
      <c r="N328" s="140"/>
      <c r="O328" s="140"/>
      <c r="P328" s="140"/>
      <c r="Q328" s="140"/>
      <c r="R328" s="140"/>
      <c r="S328" s="140"/>
      <c r="T328" s="140"/>
      <c r="U328" s="140"/>
      <c r="V328" s="140"/>
    </row>
    <row r="329">
      <c r="A329" s="148"/>
      <c r="B329" s="140"/>
      <c r="C329" s="140"/>
      <c r="D329" s="140"/>
      <c r="E329" s="140"/>
      <c r="F329" s="140"/>
      <c r="G329" s="140"/>
      <c r="H329" s="140"/>
      <c r="I329" s="140"/>
      <c r="J329" s="140"/>
      <c r="K329" s="140"/>
      <c r="L329" s="140"/>
      <c r="M329" s="140"/>
      <c r="N329" s="140"/>
      <c r="O329" s="140"/>
      <c r="P329" s="140"/>
      <c r="Q329" s="140"/>
      <c r="R329" s="140"/>
      <c r="S329" s="140"/>
      <c r="T329" s="140"/>
      <c r="U329" s="140"/>
      <c r="V329" s="140"/>
    </row>
    <row r="330">
      <c r="A330" s="148"/>
      <c r="B330" s="140"/>
      <c r="C330" s="140"/>
      <c r="D330" s="140"/>
      <c r="E330" s="140"/>
      <c r="F330" s="140"/>
      <c r="G330" s="140"/>
      <c r="H330" s="140"/>
      <c r="I330" s="140"/>
      <c r="J330" s="140"/>
      <c r="K330" s="140"/>
      <c r="L330" s="140"/>
      <c r="M330" s="140"/>
      <c r="N330" s="140"/>
      <c r="O330" s="140"/>
      <c r="P330" s="140"/>
      <c r="Q330" s="140"/>
      <c r="R330" s="140"/>
      <c r="S330" s="140"/>
      <c r="T330" s="140"/>
      <c r="U330" s="140"/>
      <c r="V330" s="140"/>
    </row>
    <row r="331">
      <c r="A331" s="148"/>
      <c r="B331" s="140"/>
      <c r="C331" s="140"/>
      <c r="D331" s="140"/>
      <c r="E331" s="140"/>
      <c r="F331" s="140"/>
      <c r="G331" s="140"/>
      <c r="H331" s="140"/>
      <c r="I331" s="140"/>
      <c r="J331" s="140"/>
      <c r="K331" s="140"/>
      <c r="L331" s="140"/>
      <c r="M331" s="140"/>
      <c r="N331" s="140"/>
      <c r="O331" s="140"/>
      <c r="P331" s="140"/>
      <c r="Q331" s="140"/>
      <c r="R331" s="140"/>
      <c r="S331" s="140"/>
      <c r="T331" s="140"/>
      <c r="U331" s="140"/>
      <c r="V331" s="140"/>
    </row>
    <row r="332">
      <c r="A332" s="148"/>
      <c r="B332" s="140"/>
      <c r="C332" s="140"/>
      <c r="D332" s="140"/>
      <c r="E332" s="140"/>
      <c r="F332" s="140"/>
      <c r="G332" s="140"/>
      <c r="H332" s="140"/>
      <c r="I332" s="140"/>
      <c r="J332" s="140"/>
      <c r="K332" s="140"/>
      <c r="L332" s="140"/>
      <c r="M332" s="140"/>
      <c r="N332" s="140"/>
      <c r="O332" s="140"/>
      <c r="P332" s="140"/>
      <c r="Q332" s="140"/>
      <c r="R332" s="140"/>
      <c r="S332" s="140"/>
      <c r="T332" s="140"/>
      <c r="U332" s="140"/>
      <c r="V332" s="140"/>
    </row>
    <row r="333">
      <c r="A333" s="148"/>
      <c r="B333" s="140"/>
      <c r="C333" s="140"/>
      <c r="D333" s="140"/>
      <c r="E333" s="140"/>
      <c r="F333" s="140"/>
      <c r="G333" s="140"/>
      <c r="H333" s="140"/>
      <c r="I333" s="140"/>
      <c r="J333" s="140"/>
      <c r="K333" s="140"/>
      <c r="L333" s="140"/>
      <c r="M333" s="140"/>
      <c r="N333" s="140"/>
      <c r="O333" s="140"/>
      <c r="P333" s="140"/>
      <c r="Q333" s="140"/>
      <c r="R333" s="140"/>
      <c r="S333" s="140"/>
      <c r="T333" s="140"/>
      <c r="U333" s="140"/>
      <c r="V333" s="140"/>
    </row>
    <row r="334">
      <c r="A334" s="148"/>
      <c r="B334" s="140"/>
      <c r="C334" s="140"/>
      <c r="D334" s="140"/>
      <c r="E334" s="140"/>
      <c r="F334" s="140"/>
      <c r="G334" s="140"/>
      <c r="H334" s="140"/>
      <c r="I334" s="140"/>
      <c r="J334" s="140"/>
      <c r="K334" s="140"/>
      <c r="L334" s="140"/>
      <c r="M334" s="140"/>
      <c r="N334" s="140"/>
      <c r="O334" s="140"/>
      <c r="P334" s="140"/>
      <c r="Q334" s="140"/>
      <c r="R334" s="140"/>
      <c r="S334" s="140"/>
      <c r="T334" s="140"/>
      <c r="U334" s="140"/>
      <c r="V334" s="140"/>
    </row>
    <row r="335">
      <c r="A335" s="148"/>
      <c r="B335" s="140"/>
      <c r="C335" s="140"/>
      <c r="D335" s="140"/>
      <c r="E335" s="140"/>
      <c r="F335" s="140"/>
      <c r="G335" s="140"/>
      <c r="H335" s="140"/>
      <c r="I335" s="140"/>
      <c r="J335" s="140"/>
      <c r="K335" s="140"/>
      <c r="L335" s="140"/>
      <c r="M335" s="140"/>
      <c r="N335" s="140"/>
      <c r="O335" s="140"/>
      <c r="P335" s="140"/>
      <c r="Q335" s="140"/>
      <c r="R335" s="140"/>
      <c r="S335" s="140"/>
      <c r="T335" s="140"/>
      <c r="U335" s="140"/>
      <c r="V335" s="140"/>
    </row>
    <row r="336">
      <c r="A336" s="148"/>
      <c r="B336" s="140"/>
      <c r="C336" s="140"/>
      <c r="D336" s="140"/>
      <c r="E336" s="140"/>
      <c r="F336" s="140"/>
      <c r="G336" s="140"/>
      <c r="H336" s="140"/>
      <c r="I336" s="140"/>
      <c r="J336" s="140"/>
      <c r="K336" s="140"/>
      <c r="L336" s="140"/>
      <c r="M336" s="140"/>
      <c r="N336" s="140"/>
      <c r="O336" s="140"/>
      <c r="P336" s="140"/>
      <c r="Q336" s="140"/>
      <c r="R336" s="140"/>
      <c r="S336" s="140"/>
      <c r="T336" s="140"/>
      <c r="U336" s="140"/>
      <c r="V336" s="140"/>
    </row>
    <row r="337">
      <c r="A337" s="148"/>
      <c r="B337" s="140"/>
      <c r="C337" s="140"/>
      <c r="D337" s="140"/>
      <c r="E337" s="140"/>
      <c r="F337" s="140"/>
      <c r="G337" s="140"/>
      <c r="H337" s="140"/>
      <c r="I337" s="140"/>
      <c r="J337" s="140"/>
      <c r="K337" s="140"/>
      <c r="L337" s="140"/>
      <c r="M337" s="140"/>
      <c r="N337" s="140"/>
      <c r="O337" s="140"/>
      <c r="P337" s="140"/>
      <c r="Q337" s="140"/>
      <c r="R337" s="140"/>
      <c r="S337" s="140"/>
      <c r="T337" s="140"/>
      <c r="U337" s="140"/>
      <c r="V337" s="140"/>
    </row>
    <row r="338">
      <c r="A338" s="148"/>
      <c r="B338" s="140"/>
      <c r="C338" s="140"/>
      <c r="D338" s="140"/>
      <c r="E338" s="140"/>
      <c r="F338" s="140"/>
      <c r="G338" s="140"/>
      <c r="H338" s="140"/>
      <c r="I338" s="140"/>
      <c r="J338" s="140"/>
      <c r="K338" s="140"/>
      <c r="L338" s="140"/>
      <c r="M338" s="140"/>
      <c r="N338" s="140"/>
      <c r="O338" s="140"/>
      <c r="P338" s="140"/>
      <c r="Q338" s="140"/>
      <c r="R338" s="140"/>
      <c r="S338" s="140"/>
      <c r="T338" s="140"/>
      <c r="U338" s="140"/>
      <c r="V338" s="140"/>
    </row>
    <row r="339">
      <c r="A339" s="148"/>
      <c r="B339" s="140"/>
      <c r="C339" s="140"/>
      <c r="D339" s="140"/>
      <c r="E339" s="140"/>
      <c r="F339" s="140"/>
      <c r="G339" s="140"/>
      <c r="H339" s="140"/>
      <c r="I339" s="140"/>
      <c r="J339" s="140"/>
      <c r="K339" s="140"/>
      <c r="L339" s="140"/>
      <c r="M339" s="140"/>
      <c r="N339" s="140"/>
      <c r="O339" s="140"/>
      <c r="P339" s="140"/>
      <c r="Q339" s="140"/>
      <c r="R339" s="140"/>
      <c r="S339" s="140"/>
      <c r="T339" s="140"/>
      <c r="U339" s="140"/>
      <c r="V339" s="140"/>
    </row>
    <row r="340">
      <c r="A340" s="148"/>
      <c r="B340" s="140"/>
      <c r="C340" s="140"/>
      <c r="D340" s="140"/>
      <c r="E340" s="140"/>
      <c r="F340" s="140"/>
      <c r="G340" s="140"/>
      <c r="H340" s="140"/>
      <c r="I340" s="140"/>
      <c r="J340" s="140"/>
      <c r="K340" s="140"/>
      <c r="L340" s="140"/>
      <c r="M340" s="140"/>
      <c r="N340" s="140"/>
      <c r="O340" s="140"/>
      <c r="P340" s="140"/>
      <c r="Q340" s="140"/>
      <c r="R340" s="140"/>
      <c r="S340" s="140"/>
      <c r="T340" s="140"/>
      <c r="U340" s="140"/>
      <c r="V340" s="140"/>
    </row>
    <row r="341">
      <c r="A341" s="148"/>
      <c r="B341" s="140"/>
      <c r="C341" s="140"/>
      <c r="D341" s="140"/>
      <c r="E341" s="140"/>
      <c r="F341" s="140"/>
      <c r="G341" s="140"/>
      <c r="H341" s="140"/>
      <c r="I341" s="140"/>
      <c r="J341" s="140"/>
      <c r="K341" s="140"/>
      <c r="L341" s="140"/>
      <c r="M341" s="140"/>
      <c r="N341" s="140"/>
      <c r="O341" s="140"/>
      <c r="P341" s="140"/>
      <c r="Q341" s="140"/>
      <c r="R341" s="140"/>
      <c r="S341" s="140"/>
      <c r="T341" s="140"/>
      <c r="U341" s="140"/>
      <c r="V341" s="140"/>
    </row>
    <row r="342">
      <c r="A342" s="148"/>
      <c r="B342" s="140"/>
      <c r="C342" s="140"/>
      <c r="D342" s="140"/>
      <c r="E342" s="140"/>
      <c r="F342" s="140"/>
      <c r="G342" s="140"/>
      <c r="H342" s="140"/>
      <c r="I342" s="140"/>
      <c r="J342" s="140"/>
      <c r="K342" s="140"/>
      <c r="L342" s="140"/>
      <c r="M342" s="140"/>
      <c r="N342" s="140"/>
      <c r="O342" s="140"/>
      <c r="P342" s="140"/>
      <c r="Q342" s="140"/>
      <c r="R342" s="140"/>
      <c r="S342" s="140"/>
      <c r="T342" s="140"/>
      <c r="U342" s="140"/>
      <c r="V342" s="140"/>
    </row>
    <row r="343">
      <c r="A343" s="148"/>
      <c r="B343" s="140"/>
      <c r="C343" s="140"/>
      <c r="D343" s="140"/>
      <c r="E343" s="140"/>
      <c r="F343" s="140"/>
      <c r="G343" s="140"/>
      <c r="H343" s="140"/>
      <c r="I343" s="140"/>
      <c r="J343" s="140"/>
      <c r="K343" s="140"/>
      <c r="L343" s="140"/>
      <c r="M343" s="140"/>
      <c r="N343" s="140"/>
      <c r="O343" s="140"/>
      <c r="P343" s="140"/>
      <c r="Q343" s="140"/>
      <c r="R343" s="140"/>
      <c r="S343" s="140"/>
      <c r="T343" s="140"/>
      <c r="U343" s="140"/>
      <c r="V343" s="140"/>
    </row>
    <row r="344">
      <c r="A344" s="148"/>
      <c r="B344" s="140"/>
      <c r="C344" s="140"/>
      <c r="D344" s="140"/>
      <c r="E344" s="140"/>
      <c r="F344" s="140"/>
      <c r="G344" s="140"/>
      <c r="H344" s="140"/>
      <c r="I344" s="140"/>
      <c r="J344" s="140"/>
      <c r="K344" s="140"/>
      <c r="L344" s="140"/>
      <c r="M344" s="140"/>
      <c r="N344" s="140"/>
      <c r="O344" s="140"/>
      <c r="P344" s="140"/>
      <c r="Q344" s="140"/>
      <c r="R344" s="140"/>
      <c r="S344" s="140"/>
      <c r="T344" s="140"/>
      <c r="U344" s="140"/>
      <c r="V344" s="140"/>
    </row>
    <row r="345">
      <c r="A345" s="148"/>
      <c r="B345" s="140"/>
      <c r="C345" s="140"/>
      <c r="D345" s="140"/>
      <c r="E345" s="140"/>
      <c r="F345" s="140"/>
      <c r="G345" s="140"/>
      <c r="H345" s="140"/>
      <c r="I345" s="140"/>
      <c r="J345" s="140"/>
      <c r="K345" s="140"/>
      <c r="L345" s="140"/>
      <c r="M345" s="140"/>
      <c r="N345" s="140"/>
      <c r="O345" s="140"/>
      <c r="P345" s="140"/>
      <c r="Q345" s="140"/>
      <c r="R345" s="140"/>
      <c r="S345" s="140"/>
      <c r="T345" s="140"/>
      <c r="U345" s="140"/>
      <c r="V345" s="140"/>
    </row>
    <row r="346">
      <c r="A346" s="148"/>
      <c r="B346" s="140"/>
      <c r="C346" s="140"/>
      <c r="D346" s="140"/>
      <c r="E346" s="140"/>
      <c r="F346" s="140"/>
      <c r="G346" s="140"/>
      <c r="H346" s="140"/>
      <c r="I346" s="140"/>
      <c r="J346" s="140"/>
      <c r="K346" s="140"/>
      <c r="L346" s="140"/>
      <c r="M346" s="140"/>
      <c r="N346" s="140"/>
      <c r="O346" s="140"/>
      <c r="P346" s="140"/>
      <c r="Q346" s="140"/>
      <c r="R346" s="140"/>
      <c r="S346" s="140"/>
      <c r="T346" s="140"/>
      <c r="U346" s="140"/>
      <c r="V346" s="140"/>
    </row>
    <row r="347">
      <c r="A347" s="148"/>
      <c r="B347" s="140"/>
      <c r="C347" s="140"/>
      <c r="D347" s="140"/>
      <c r="E347" s="140"/>
      <c r="F347" s="140"/>
      <c r="G347" s="140"/>
      <c r="H347" s="140"/>
      <c r="I347" s="140"/>
      <c r="J347" s="140"/>
      <c r="K347" s="140"/>
      <c r="L347" s="140"/>
      <c r="M347" s="140"/>
      <c r="N347" s="140"/>
      <c r="O347" s="140"/>
      <c r="P347" s="140"/>
      <c r="Q347" s="140"/>
      <c r="R347" s="140"/>
      <c r="S347" s="140"/>
      <c r="T347" s="140"/>
      <c r="U347" s="140"/>
      <c r="V347" s="140"/>
    </row>
    <row r="348">
      <c r="A348" s="148"/>
      <c r="B348" s="140"/>
      <c r="C348" s="140"/>
      <c r="D348" s="140"/>
      <c r="E348" s="140"/>
      <c r="F348" s="140"/>
      <c r="G348" s="140"/>
      <c r="H348" s="140"/>
      <c r="I348" s="140"/>
      <c r="J348" s="140"/>
      <c r="K348" s="140"/>
      <c r="L348" s="140"/>
      <c r="M348" s="140"/>
      <c r="N348" s="140"/>
      <c r="O348" s="140"/>
      <c r="P348" s="140"/>
      <c r="Q348" s="140"/>
      <c r="R348" s="140"/>
      <c r="S348" s="140"/>
      <c r="T348" s="140"/>
      <c r="U348" s="140"/>
      <c r="V348" s="140"/>
    </row>
    <row r="349">
      <c r="A349" s="148"/>
      <c r="B349" s="140"/>
      <c r="C349" s="140"/>
      <c r="D349" s="140"/>
      <c r="E349" s="140"/>
      <c r="F349" s="140"/>
      <c r="G349" s="140"/>
      <c r="H349" s="140"/>
      <c r="I349" s="140"/>
      <c r="J349" s="140"/>
      <c r="K349" s="140"/>
      <c r="L349" s="140"/>
      <c r="M349" s="140"/>
      <c r="N349" s="140"/>
      <c r="O349" s="140"/>
      <c r="P349" s="140"/>
      <c r="Q349" s="140"/>
      <c r="R349" s="140"/>
      <c r="S349" s="140"/>
      <c r="T349" s="140"/>
      <c r="U349" s="140"/>
      <c r="V349" s="140"/>
    </row>
    <row r="350">
      <c r="A350" s="148"/>
      <c r="B350" s="140"/>
      <c r="C350" s="140"/>
      <c r="D350" s="140"/>
      <c r="E350" s="140"/>
      <c r="F350" s="140"/>
      <c r="G350" s="140"/>
      <c r="H350" s="140"/>
      <c r="I350" s="140"/>
      <c r="J350" s="140"/>
      <c r="K350" s="140"/>
      <c r="L350" s="140"/>
      <c r="M350" s="140"/>
      <c r="N350" s="140"/>
      <c r="O350" s="140"/>
      <c r="P350" s="140"/>
      <c r="Q350" s="140"/>
      <c r="R350" s="140"/>
      <c r="S350" s="140"/>
      <c r="T350" s="140"/>
      <c r="U350" s="140"/>
      <c r="V350" s="140"/>
    </row>
    <row r="351">
      <c r="A351" s="148"/>
      <c r="B351" s="140"/>
      <c r="C351" s="140"/>
      <c r="D351" s="140"/>
      <c r="E351" s="140"/>
      <c r="F351" s="140"/>
      <c r="G351" s="140"/>
      <c r="H351" s="140"/>
      <c r="I351" s="140"/>
      <c r="J351" s="140"/>
      <c r="K351" s="140"/>
      <c r="L351" s="140"/>
      <c r="M351" s="140"/>
      <c r="N351" s="140"/>
      <c r="O351" s="140"/>
      <c r="P351" s="140"/>
      <c r="Q351" s="140"/>
      <c r="R351" s="140"/>
      <c r="S351" s="140"/>
      <c r="T351" s="140"/>
      <c r="U351" s="140"/>
      <c r="V351" s="140"/>
    </row>
    <row r="352">
      <c r="A352" s="148"/>
      <c r="B352" s="140"/>
      <c r="C352" s="140"/>
      <c r="D352" s="140"/>
      <c r="E352" s="140"/>
      <c r="F352" s="140"/>
      <c r="G352" s="140"/>
      <c r="H352" s="140"/>
      <c r="I352" s="140"/>
      <c r="J352" s="140"/>
      <c r="K352" s="140"/>
      <c r="L352" s="140"/>
      <c r="M352" s="140"/>
      <c r="N352" s="140"/>
      <c r="O352" s="140"/>
      <c r="P352" s="140"/>
      <c r="Q352" s="140"/>
      <c r="R352" s="140"/>
      <c r="S352" s="140"/>
      <c r="T352" s="140"/>
      <c r="U352" s="140"/>
      <c r="V352" s="140"/>
    </row>
    <row r="353">
      <c r="A353" s="148"/>
      <c r="B353" s="140"/>
      <c r="C353" s="140"/>
      <c r="D353" s="140"/>
      <c r="E353" s="140"/>
      <c r="F353" s="140"/>
      <c r="G353" s="140"/>
      <c r="H353" s="140"/>
      <c r="I353" s="140"/>
      <c r="J353" s="140"/>
      <c r="K353" s="140"/>
      <c r="L353" s="140"/>
      <c r="M353" s="140"/>
      <c r="N353" s="140"/>
      <c r="O353" s="140"/>
      <c r="P353" s="140"/>
      <c r="Q353" s="140"/>
      <c r="R353" s="140"/>
      <c r="S353" s="140"/>
      <c r="T353" s="140"/>
      <c r="U353" s="140"/>
      <c r="V353" s="140"/>
    </row>
    <row r="354">
      <c r="A354" s="148"/>
      <c r="B354" s="140"/>
      <c r="C354" s="140"/>
      <c r="D354" s="140"/>
      <c r="E354" s="140"/>
      <c r="F354" s="140"/>
      <c r="G354" s="140"/>
      <c r="H354" s="140"/>
      <c r="I354" s="140"/>
      <c r="J354" s="140"/>
      <c r="K354" s="140"/>
      <c r="L354" s="140"/>
      <c r="M354" s="140"/>
      <c r="N354" s="140"/>
      <c r="O354" s="140"/>
      <c r="P354" s="140"/>
      <c r="Q354" s="140"/>
      <c r="R354" s="140"/>
      <c r="S354" s="140"/>
      <c r="T354" s="140"/>
      <c r="U354" s="140"/>
      <c r="V354" s="140"/>
    </row>
    <row r="355">
      <c r="A355" s="148"/>
      <c r="B355" s="140"/>
      <c r="C355" s="140"/>
      <c r="D355" s="140"/>
      <c r="E355" s="140"/>
      <c r="F355" s="140"/>
      <c r="G355" s="140"/>
      <c r="H355" s="140"/>
      <c r="I355" s="140"/>
      <c r="J355" s="140"/>
      <c r="K355" s="140"/>
      <c r="L355" s="140"/>
      <c r="M355" s="140"/>
      <c r="N355" s="140"/>
      <c r="O355" s="140"/>
      <c r="P355" s="140"/>
      <c r="Q355" s="140"/>
      <c r="R355" s="140"/>
      <c r="S355" s="140"/>
      <c r="T355" s="140"/>
      <c r="U355" s="140"/>
      <c r="V355" s="140"/>
    </row>
    <row r="356">
      <c r="A356" s="148"/>
      <c r="B356" s="140"/>
      <c r="C356" s="140"/>
      <c r="D356" s="140"/>
      <c r="E356" s="140"/>
      <c r="F356" s="140"/>
      <c r="G356" s="140"/>
      <c r="H356" s="140"/>
      <c r="I356" s="140"/>
      <c r="J356" s="140"/>
      <c r="K356" s="140"/>
      <c r="L356" s="140"/>
      <c r="M356" s="140"/>
      <c r="N356" s="140"/>
      <c r="O356" s="140"/>
      <c r="P356" s="140"/>
      <c r="Q356" s="140"/>
      <c r="R356" s="140"/>
      <c r="S356" s="140"/>
      <c r="T356" s="140"/>
      <c r="U356" s="140"/>
      <c r="V356" s="140"/>
    </row>
    <row r="357">
      <c r="A357" s="148"/>
      <c r="B357" s="140"/>
      <c r="C357" s="140"/>
      <c r="D357" s="140"/>
      <c r="E357" s="140"/>
      <c r="F357" s="140"/>
      <c r="G357" s="140"/>
      <c r="H357" s="140"/>
      <c r="I357" s="140"/>
      <c r="J357" s="140"/>
      <c r="K357" s="140"/>
      <c r="L357" s="140"/>
      <c r="M357" s="140"/>
      <c r="N357" s="140"/>
      <c r="O357" s="140"/>
      <c r="P357" s="140"/>
      <c r="Q357" s="140"/>
      <c r="R357" s="140"/>
      <c r="S357" s="140"/>
      <c r="T357" s="140"/>
      <c r="U357" s="140"/>
      <c r="V357" s="140"/>
    </row>
    <row r="358">
      <c r="A358" s="148"/>
      <c r="B358" s="140"/>
      <c r="C358" s="140"/>
      <c r="D358" s="140"/>
      <c r="E358" s="140"/>
      <c r="F358" s="140"/>
      <c r="G358" s="140"/>
      <c r="H358" s="140"/>
      <c r="I358" s="140"/>
      <c r="J358" s="140"/>
      <c r="K358" s="140"/>
      <c r="L358" s="140"/>
      <c r="M358" s="140"/>
      <c r="N358" s="140"/>
      <c r="O358" s="140"/>
      <c r="P358" s="140"/>
      <c r="Q358" s="140"/>
      <c r="R358" s="140"/>
      <c r="S358" s="140"/>
      <c r="T358" s="140"/>
      <c r="U358" s="140"/>
      <c r="V358" s="140"/>
    </row>
    <row r="359">
      <c r="A359" s="148"/>
      <c r="B359" s="140"/>
      <c r="C359" s="140"/>
      <c r="D359" s="140"/>
      <c r="E359" s="140"/>
      <c r="F359" s="140"/>
      <c r="G359" s="140"/>
      <c r="H359" s="140"/>
      <c r="I359" s="140"/>
      <c r="J359" s="140"/>
      <c r="K359" s="140"/>
      <c r="L359" s="140"/>
      <c r="M359" s="140"/>
      <c r="N359" s="140"/>
      <c r="O359" s="140"/>
      <c r="P359" s="140"/>
      <c r="Q359" s="140"/>
      <c r="R359" s="140"/>
      <c r="S359" s="140"/>
      <c r="T359" s="140"/>
      <c r="U359" s="140"/>
      <c r="V359" s="140"/>
    </row>
    <row r="360">
      <c r="A360" s="148"/>
      <c r="B360" s="140"/>
      <c r="C360" s="140"/>
      <c r="D360" s="140"/>
      <c r="E360" s="140"/>
      <c r="F360" s="140"/>
      <c r="G360" s="140"/>
      <c r="H360" s="140"/>
      <c r="I360" s="140"/>
      <c r="J360" s="140"/>
      <c r="K360" s="140"/>
      <c r="L360" s="140"/>
      <c r="M360" s="140"/>
      <c r="N360" s="140"/>
      <c r="O360" s="140"/>
      <c r="P360" s="140"/>
      <c r="Q360" s="140"/>
      <c r="R360" s="140"/>
      <c r="S360" s="140"/>
      <c r="T360" s="140"/>
      <c r="U360" s="140"/>
      <c r="V360" s="140"/>
    </row>
    <row r="361">
      <c r="A361" s="148"/>
      <c r="B361" s="140"/>
      <c r="C361" s="140"/>
      <c r="D361" s="140"/>
      <c r="E361" s="140"/>
      <c r="F361" s="140"/>
      <c r="G361" s="140"/>
      <c r="H361" s="140"/>
      <c r="I361" s="140"/>
      <c r="J361" s="140"/>
      <c r="K361" s="140"/>
      <c r="L361" s="140"/>
      <c r="M361" s="140"/>
      <c r="N361" s="140"/>
      <c r="O361" s="140"/>
      <c r="P361" s="140"/>
      <c r="Q361" s="140"/>
      <c r="R361" s="140"/>
      <c r="S361" s="140"/>
      <c r="T361" s="140"/>
      <c r="U361" s="140"/>
      <c r="V361" s="140"/>
    </row>
    <row r="362">
      <c r="A362" s="148"/>
      <c r="B362" s="140"/>
      <c r="C362" s="140"/>
      <c r="D362" s="140"/>
      <c r="E362" s="140"/>
      <c r="F362" s="140"/>
      <c r="G362" s="140"/>
      <c r="H362" s="140"/>
      <c r="I362" s="140"/>
      <c r="J362" s="140"/>
      <c r="K362" s="140"/>
      <c r="L362" s="140"/>
      <c r="M362" s="140"/>
      <c r="N362" s="140"/>
      <c r="O362" s="140"/>
      <c r="P362" s="140"/>
      <c r="Q362" s="140"/>
      <c r="R362" s="140"/>
      <c r="S362" s="140"/>
      <c r="T362" s="140"/>
      <c r="U362" s="140"/>
      <c r="V362" s="140"/>
    </row>
    <row r="363">
      <c r="A363" s="148"/>
      <c r="B363" s="140"/>
      <c r="C363" s="140"/>
      <c r="D363" s="140"/>
      <c r="E363" s="140"/>
      <c r="F363" s="140"/>
      <c r="G363" s="140"/>
      <c r="H363" s="140"/>
      <c r="I363" s="140"/>
      <c r="J363" s="140"/>
      <c r="K363" s="140"/>
      <c r="L363" s="140"/>
      <c r="M363" s="140"/>
      <c r="N363" s="140"/>
      <c r="O363" s="140"/>
      <c r="P363" s="140"/>
      <c r="Q363" s="140"/>
      <c r="R363" s="140"/>
      <c r="S363" s="140"/>
      <c r="T363" s="140"/>
      <c r="U363" s="140"/>
      <c r="V363" s="140"/>
    </row>
    <row r="364">
      <c r="A364" s="148"/>
      <c r="B364" s="140"/>
      <c r="C364" s="140"/>
      <c r="D364" s="140"/>
      <c r="E364" s="140"/>
      <c r="F364" s="140"/>
      <c r="G364" s="140"/>
      <c r="H364" s="140"/>
      <c r="I364" s="140"/>
      <c r="J364" s="140"/>
      <c r="K364" s="140"/>
      <c r="L364" s="140"/>
      <c r="M364" s="140"/>
      <c r="N364" s="140"/>
      <c r="O364" s="140"/>
      <c r="P364" s="140"/>
      <c r="Q364" s="140"/>
      <c r="R364" s="140"/>
      <c r="S364" s="140"/>
      <c r="T364" s="140"/>
      <c r="U364" s="140"/>
      <c r="V364" s="140"/>
    </row>
    <row r="365">
      <c r="A365" s="148"/>
      <c r="B365" s="140"/>
      <c r="C365" s="140"/>
      <c r="D365" s="140"/>
      <c r="E365" s="140"/>
      <c r="F365" s="140"/>
      <c r="G365" s="140"/>
      <c r="H365" s="140"/>
      <c r="I365" s="140"/>
      <c r="J365" s="140"/>
      <c r="K365" s="140"/>
      <c r="L365" s="140"/>
      <c r="M365" s="140"/>
      <c r="N365" s="140"/>
      <c r="O365" s="140"/>
      <c r="P365" s="140"/>
      <c r="Q365" s="140"/>
      <c r="R365" s="140"/>
      <c r="S365" s="140"/>
      <c r="T365" s="140"/>
      <c r="U365" s="140"/>
      <c r="V365" s="140"/>
    </row>
    <row r="366">
      <c r="A366" s="148"/>
      <c r="B366" s="140"/>
      <c r="C366" s="140"/>
      <c r="D366" s="140"/>
      <c r="E366" s="140"/>
      <c r="F366" s="140"/>
      <c r="G366" s="140"/>
      <c r="H366" s="140"/>
      <c r="I366" s="140"/>
      <c r="J366" s="140"/>
      <c r="K366" s="140"/>
      <c r="L366" s="140"/>
      <c r="M366" s="140"/>
      <c r="N366" s="140"/>
      <c r="O366" s="140"/>
      <c r="P366" s="140"/>
      <c r="Q366" s="140"/>
      <c r="R366" s="140"/>
      <c r="S366" s="140"/>
      <c r="T366" s="140"/>
      <c r="U366" s="140"/>
      <c r="V366" s="140"/>
    </row>
    <row r="367">
      <c r="A367" s="148"/>
      <c r="B367" s="140"/>
      <c r="C367" s="140"/>
      <c r="D367" s="140"/>
      <c r="E367" s="140"/>
      <c r="F367" s="140"/>
      <c r="G367" s="140"/>
      <c r="H367" s="140"/>
      <c r="I367" s="140"/>
      <c r="J367" s="140"/>
      <c r="K367" s="140"/>
      <c r="L367" s="140"/>
      <c r="M367" s="140"/>
      <c r="N367" s="140"/>
      <c r="O367" s="140"/>
      <c r="P367" s="140"/>
      <c r="Q367" s="140"/>
      <c r="R367" s="140"/>
      <c r="S367" s="140"/>
      <c r="T367" s="140"/>
      <c r="U367" s="140"/>
      <c r="V367" s="140"/>
    </row>
    <row r="368">
      <c r="A368" s="148"/>
      <c r="B368" s="140"/>
      <c r="C368" s="140"/>
      <c r="D368" s="140"/>
      <c r="E368" s="140"/>
      <c r="F368" s="140"/>
      <c r="G368" s="140"/>
      <c r="H368" s="140"/>
      <c r="I368" s="140"/>
      <c r="J368" s="140"/>
      <c r="K368" s="140"/>
      <c r="L368" s="140"/>
      <c r="M368" s="140"/>
      <c r="N368" s="140"/>
      <c r="O368" s="140"/>
      <c r="P368" s="140"/>
      <c r="Q368" s="140"/>
      <c r="R368" s="140"/>
      <c r="S368" s="140"/>
      <c r="T368" s="140"/>
      <c r="U368" s="140"/>
      <c r="V368" s="140"/>
    </row>
    <row r="369">
      <c r="A369" s="148"/>
      <c r="B369" s="140"/>
      <c r="C369" s="140"/>
      <c r="D369" s="140"/>
      <c r="E369" s="140"/>
      <c r="F369" s="140"/>
      <c r="G369" s="140"/>
      <c r="H369" s="140"/>
      <c r="I369" s="140"/>
      <c r="J369" s="140"/>
      <c r="K369" s="140"/>
      <c r="L369" s="140"/>
      <c r="M369" s="140"/>
      <c r="N369" s="140"/>
      <c r="O369" s="140"/>
      <c r="P369" s="140"/>
      <c r="Q369" s="140"/>
      <c r="R369" s="140"/>
      <c r="S369" s="140"/>
      <c r="T369" s="140"/>
      <c r="U369" s="140"/>
      <c r="V369" s="140"/>
    </row>
    <row r="370">
      <c r="A370" s="148"/>
      <c r="B370" s="140"/>
      <c r="C370" s="140"/>
      <c r="D370" s="140"/>
      <c r="E370" s="140"/>
      <c r="F370" s="140"/>
      <c r="G370" s="140"/>
      <c r="H370" s="140"/>
      <c r="I370" s="140"/>
      <c r="J370" s="140"/>
      <c r="K370" s="140"/>
      <c r="L370" s="140"/>
      <c r="M370" s="140"/>
      <c r="N370" s="140"/>
      <c r="O370" s="140"/>
      <c r="P370" s="140"/>
      <c r="Q370" s="140"/>
      <c r="R370" s="140"/>
      <c r="S370" s="140"/>
      <c r="T370" s="140"/>
      <c r="U370" s="140"/>
      <c r="V370" s="140"/>
    </row>
    <row r="371">
      <c r="A371" s="148"/>
      <c r="B371" s="140"/>
      <c r="C371" s="140"/>
      <c r="D371" s="140"/>
      <c r="E371" s="140"/>
      <c r="F371" s="140"/>
      <c r="G371" s="140"/>
      <c r="H371" s="140"/>
      <c r="I371" s="140"/>
      <c r="J371" s="140"/>
      <c r="K371" s="140"/>
      <c r="L371" s="140"/>
      <c r="M371" s="140"/>
      <c r="N371" s="140"/>
      <c r="O371" s="140"/>
      <c r="P371" s="140"/>
      <c r="Q371" s="140"/>
      <c r="R371" s="140"/>
      <c r="S371" s="140"/>
      <c r="T371" s="140"/>
      <c r="U371" s="140"/>
      <c r="V371" s="140"/>
    </row>
    <row r="372">
      <c r="A372" s="148"/>
      <c r="B372" s="140"/>
      <c r="C372" s="140"/>
      <c r="D372" s="140"/>
      <c r="E372" s="140"/>
      <c r="F372" s="140"/>
      <c r="G372" s="140"/>
      <c r="H372" s="140"/>
      <c r="I372" s="140"/>
      <c r="J372" s="140"/>
      <c r="K372" s="140"/>
      <c r="L372" s="140"/>
      <c r="M372" s="140"/>
      <c r="N372" s="140"/>
      <c r="O372" s="140"/>
      <c r="P372" s="140"/>
      <c r="Q372" s="140"/>
      <c r="R372" s="140"/>
      <c r="S372" s="140"/>
      <c r="T372" s="140"/>
      <c r="U372" s="140"/>
      <c r="V372" s="140"/>
    </row>
    <row r="373">
      <c r="A373" s="148"/>
      <c r="B373" s="140"/>
      <c r="C373" s="140"/>
      <c r="D373" s="140"/>
      <c r="E373" s="140"/>
      <c r="F373" s="140"/>
      <c r="G373" s="140"/>
      <c r="H373" s="140"/>
      <c r="I373" s="140"/>
      <c r="J373" s="140"/>
      <c r="K373" s="140"/>
      <c r="L373" s="140"/>
      <c r="M373" s="140"/>
      <c r="N373" s="140"/>
      <c r="O373" s="140"/>
      <c r="P373" s="140"/>
      <c r="Q373" s="140"/>
      <c r="R373" s="140"/>
      <c r="S373" s="140"/>
      <c r="T373" s="140"/>
      <c r="U373" s="140"/>
      <c r="V373" s="140"/>
    </row>
    <row r="374">
      <c r="A374" s="148"/>
      <c r="B374" s="140"/>
      <c r="C374" s="140"/>
      <c r="D374" s="140"/>
      <c r="E374" s="140"/>
      <c r="F374" s="140"/>
      <c r="G374" s="140"/>
      <c r="H374" s="140"/>
      <c r="I374" s="140"/>
      <c r="J374" s="140"/>
      <c r="K374" s="140"/>
      <c r="L374" s="140"/>
      <c r="M374" s="140"/>
      <c r="N374" s="140"/>
      <c r="O374" s="140"/>
      <c r="P374" s="140"/>
      <c r="Q374" s="140"/>
      <c r="R374" s="140"/>
      <c r="S374" s="140"/>
      <c r="T374" s="140"/>
      <c r="U374" s="140"/>
      <c r="V374" s="140"/>
    </row>
    <row r="375">
      <c r="A375" s="148"/>
      <c r="B375" s="140"/>
      <c r="C375" s="140"/>
      <c r="D375" s="140"/>
      <c r="E375" s="140"/>
      <c r="F375" s="140"/>
      <c r="G375" s="140"/>
      <c r="H375" s="140"/>
      <c r="I375" s="140"/>
      <c r="J375" s="140"/>
      <c r="K375" s="140"/>
      <c r="L375" s="140"/>
      <c r="M375" s="140"/>
      <c r="N375" s="140"/>
      <c r="O375" s="140"/>
      <c r="P375" s="140"/>
      <c r="Q375" s="140"/>
      <c r="R375" s="140"/>
      <c r="S375" s="140"/>
      <c r="T375" s="140"/>
      <c r="U375" s="140"/>
      <c r="V375" s="140"/>
    </row>
    <row r="376">
      <c r="A376" s="148"/>
      <c r="B376" s="140"/>
      <c r="C376" s="140"/>
      <c r="D376" s="140"/>
      <c r="E376" s="140"/>
      <c r="F376" s="140"/>
      <c r="G376" s="140"/>
      <c r="H376" s="140"/>
      <c r="I376" s="140"/>
      <c r="J376" s="140"/>
      <c r="K376" s="140"/>
      <c r="L376" s="140"/>
      <c r="M376" s="140"/>
      <c r="N376" s="140"/>
      <c r="O376" s="140"/>
      <c r="P376" s="140"/>
      <c r="Q376" s="140"/>
      <c r="R376" s="140"/>
      <c r="S376" s="140"/>
      <c r="T376" s="140"/>
      <c r="U376" s="140"/>
      <c r="V376" s="140"/>
    </row>
    <row r="377">
      <c r="A377" s="148"/>
      <c r="B377" s="140"/>
      <c r="C377" s="140"/>
      <c r="D377" s="140"/>
      <c r="E377" s="140"/>
      <c r="F377" s="140"/>
      <c r="G377" s="140"/>
      <c r="H377" s="140"/>
      <c r="I377" s="140"/>
      <c r="J377" s="140"/>
      <c r="K377" s="140"/>
      <c r="L377" s="140"/>
      <c r="M377" s="140"/>
      <c r="N377" s="140"/>
      <c r="O377" s="140"/>
      <c r="P377" s="140"/>
      <c r="Q377" s="140"/>
      <c r="R377" s="140"/>
      <c r="S377" s="140"/>
      <c r="T377" s="140"/>
      <c r="U377" s="140"/>
      <c r="V377" s="140"/>
    </row>
    <row r="378">
      <c r="A378" s="148"/>
      <c r="B378" s="140"/>
      <c r="C378" s="140"/>
      <c r="D378" s="140"/>
      <c r="E378" s="140"/>
      <c r="F378" s="140"/>
      <c r="G378" s="140"/>
      <c r="H378" s="140"/>
      <c r="I378" s="140"/>
      <c r="J378" s="140"/>
      <c r="K378" s="140"/>
      <c r="L378" s="140"/>
      <c r="M378" s="140"/>
      <c r="N378" s="140"/>
      <c r="O378" s="140"/>
      <c r="P378" s="140"/>
      <c r="Q378" s="140"/>
      <c r="R378" s="140"/>
      <c r="S378" s="140"/>
      <c r="T378" s="140"/>
      <c r="U378" s="140"/>
      <c r="V378" s="140"/>
    </row>
    <row r="379">
      <c r="A379" s="148"/>
      <c r="B379" s="140"/>
      <c r="C379" s="140"/>
      <c r="D379" s="140"/>
      <c r="E379" s="140"/>
      <c r="F379" s="140"/>
      <c r="G379" s="140"/>
      <c r="H379" s="140"/>
      <c r="I379" s="140"/>
      <c r="J379" s="140"/>
      <c r="K379" s="140"/>
      <c r="L379" s="140"/>
      <c r="M379" s="140"/>
      <c r="N379" s="140"/>
      <c r="O379" s="140"/>
      <c r="P379" s="140"/>
      <c r="Q379" s="140"/>
      <c r="R379" s="140"/>
      <c r="S379" s="140"/>
      <c r="T379" s="140"/>
      <c r="U379" s="140"/>
      <c r="V379" s="140"/>
    </row>
    <row r="380">
      <c r="A380" s="148"/>
      <c r="B380" s="140"/>
      <c r="C380" s="140"/>
      <c r="D380" s="140"/>
      <c r="E380" s="140"/>
      <c r="F380" s="140"/>
      <c r="G380" s="140"/>
      <c r="H380" s="140"/>
      <c r="I380" s="140"/>
      <c r="J380" s="140"/>
      <c r="K380" s="140"/>
      <c r="L380" s="140"/>
      <c r="M380" s="140"/>
      <c r="N380" s="140"/>
      <c r="O380" s="140"/>
      <c r="P380" s="140"/>
      <c r="Q380" s="140"/>
      <c r="R380" s="140"/>
      <c r="S380" s="140"/>
      <c r="T380" s="140"/>
      <c r="U380" s="140"/>
      <c r="V380" s="140"/>
    </row>
    <row r="381">
      <c r="A381" s="148"/>
      <c r="B381" s="140"/>
      <c r="C381" s="140"/>
      <c r="D381" s="140"/>
      <c r="E381" s="140"/>
      <c r="F381" s="140"/>
      <c r="G381" s="140"/>
      <c r="H381" s="140"/>
      <c r="I381" s="140"/>
      <c r="J381" s="140"/>
      <c r="K381" s="140"/>
      <c r="L381" s="140"/>
      <c r="M381" s="140"/>
      <c r="N381" s="140"/>
      <c r="O381" s="140"/>
      <c r="P381" s="140"/>
      <c r="Q381" s="140"/>
      <c r="R381" s="140"/>
      <c r="S381" s="140"/>
      <c r="T381" s="140"/>
      <c r="U381" s="140"/>
      <c r="V381" s="140"/>
    </row>
    <row r="382">
      <c r="A382" s="148"/>
      <c r="B382" s="140"/>
      <c r="C382" s="140"/>
      <c r="D382" s="140"/>
      <c r="E382" s="140"/>
      <c r="F382" s="140"/>
      <c r="G382" s="140"/>
      <c r="H382" s="140"/>
      <c r="I382" s="140"/>
      <c r="J382" s="140"/>
      <c r="K382" s="140"/>
      <c r="L382" s="140"/>
      <c r="M382" s="140"/>
      <c r="N382" s="140"/>
      <c r="O382" s="140"/>
      <c r="P382" s="140"/>
      <c r="Q382" s="140"/>
      <c r="R382" s="140"/>
      <c r="S382" s="140"/>
      <c r="T382" s="140"/>
      <c r="U382" s="140"/>
      <c r="V382" s="140"/>
    </row>
    <row r="383">
      <c r="A383" s="148"/>
      <c r="B383" s="140"/>
      <c r="C383" s="140"/>
      <c r="D383" s="140"/>
      <c r="E383" s="140"/>
      <c r="F383" s="140"/>
      <c r="G383" s="140"/>
      <c r="H383" s="140"/>
      <c r="I383" s="140"/>
      <c r="J383" s="140"/>
      <c r="K383" s="140"/>
      <c r="L383" s="140"/>
      <c r="M383" s="140"/>
      <c r="N383" s="140"/>
      <c r="O383" s="140"/>
      <c r="P383" s="140"/>
      <c r="Q383" s="140"/>
      <c r="R383" s="140"/>
      <c r="S383" s="140"/>
      <c r="T383" s="140"/>
      <c r="U383" s="140"/>
      <c r="V383" s="140"/>
    </row>
    <row r="384">
      <c r="A384" s="148"/>
      <c r="B384" s="140"/>
      <c r="C384" s="140"/>
      <c r="D384" s="140"/>
      <c r="E384" s="140"/>
      <c r="F384" s="140"/>
      <c r="G384" s="140"/>
      <c r="H384" s="140"/>
      <c r="I384" s="140"/>
      <c r="J384" s="140"/>
      <c r="K384" s="140"/>
      <c r="L384" s="140"/>
      <c r="M384" s="140"/>
      <c r="N384" s="140"/>
      <c r="O384" s="140"/>
      <c r="P384" s="140"/>
      <c r="Q384" s="140"/>
      <c r="R384" s="140"/>
      <c r="S384" s="140"/>
      <c r="T384" s="140"/>
      <c r="U384" s="140"/>
      <c r="V384" s="140"/>
    </row>
    <row r="385">
      <c r="A385" s="148"/>
      <c r="B385" s="140"/>
      <c r="C385" s="140"/>
      <c r="D385" s="140"/>
      <c r="E385" s="140"/>
      <c r="F385" s="140"/>
      <c r="G385" s="140"/>
      <c r="H385" s="140"/>
      <c r="I385" s="140"/>
      <c r="J385" s="140"/>
      <c r="K385" s="140"/>
      <c r="L385" s="140"/>
      <c r="M385" s="140"/>
      <c r="N385" s="140"/>
      <c r="O385" s="140"/>
      <c r="P385" s="140"/>
      <c r="Q385" s="140"/>
      <c r="R385" s="140"/>
      <c r="S385" s="140"/>
      <c r="T385" s="140"/>
      <c r="U385" s="140"/>
      <c r="V385" s="140"/>
    </row>
    <row r="386">
      <c r="A386" s="148"/>
      <c r="B386" s="140"/>
      <c r="C386" s="140"/>
      <c r="D386" s="140"/>
      <c r="E386" s="140"/>
      <c r="F386" s="140"/>
      <c r="G386" s="140"/>
      <c r="H386" s="140"/>
      <c r="I386" s="140"/>
      <c r="J386" s="140"/>
      <c r="K386" s="140"/>
      <c r="L386" s="140"/>
      <c r="M386" s="140"/>
      <c r="N386" s="140"/>
      <c r="O386" s="140"/>
      <c r="P386" s="140"/>
      <c r="Q386" s="140"/>
      <c r="R386" s="140"/>
      <c r="S386" s="140"/>
      <c r="T386" s="140"/>
      <c r="U386" s="140"/>
      <c r="V386" s="140"/>
    </row>
    <row r="387">
      <c r="A387" s="148"/>
      <c r="B387" s="140"/>
      <c r="C387" s="140"/>
      <c r="D387" s="140"/>
      <c r="E387" s="140"/>
      <c r="F387" s="140"/>
      <c r="G387" s="140"/>
      <c r="H387" s="140"/>
      <c r="I387" s="140"/>
      <c r="J387" s="140"/>
      <c r="K387" s="140"/>
      <c r="L387" s="140"/>
      <c r="M387" s="140"/>
      <c r="N387" s="140"/>
      <c r="O387" s="140"/>
      <c r="P387" s="140"/>
      <c r="Q387" s="140"/>
      <c r="R387" s="140"/>
      <c r="S387" s="140"/>
      <c r="T387" s="140"/>
      <c r="U387" s="140"/>
      <c r="V387" s="140"/>
    </row>
    <row r="388">
      <c r="A388" s="148"/>
      <c r="B388" s="140"/>
      <c r="C388" s="140"/>
      <c r="D388" s="140"/>
      <c r="E388" s="140"/>
      <c r="F388" s="140"/>
      <c r="G388" s="140"/>
      <c r="H388" s="140"/>
      <c r="I388" s="140"/>
      <c r="J388" s="140"/>
      <c r="K388" s="140"/>
      <c r="L388" s="140"/>
      <c r="M388" s="140"/>
      <c r="N388" s="140"/>
      <c r="O388" s="140"/>
      <c r="P388" s="140"/>
      <c r="Q388" s="140"/>
      <c r="R388" s="140"/>
      <c r="S388" s="140"/>
      <c r="T388" s="140"/>
      <c r="U388" s="140"/>
      <c r="V388" s="140"/>
    </row>
    <row r="389">
      <c r="A389" s="148"/>
      <c r="B389" s="140"/>
      <c r="C389" s="140"/>
      <c r="D389" s="140"/>
      <c r="E389" s="140"/>
      <c r="F389" s="140"/>
      <c r="G389" s="140"/>
      <c r="H389" s="140"/>
      <c r="I389" s="140"/>
      <c r="J389" s="140"/>
      <c r="K389" s="140"/>
      <c r="L389" s="140"/>
      <c r="M389" s="140"/>
      <c r="N389" s="140"/>
      <c r="O389" s="140"/>
      <c r="P389" s="140"/>
      <c r="Q389" s="140"/>
      <c r="R389" s="140"/>
      <c r="S389" s="140"/>
      <c r="T389" s="140"/>
      <c r="U389" s="140"/>
      <c r="V389" s="140"/>
    </row>
    <row r="390">
      <c r="A390" s="148"/>
      <c r="B390" s="140"/>
      <c r="C390" s="140"/>
      <c r="D390" s="140"/>
      <c r="E390" s="140"/>
      <c r="F390" s="140"/>
      <c r="G390" s="140"/>
      <c r="H390" s="140"/>
      <c r="I390" s="140"/>
      <c r="J390" s="140"/>
      <c r="K390" s="140"/>
      <c r="L390" s="140"/>
      <c r="M390" s="140"/>
      <c r="N390" s="140"/>
      <c r="O390" s="140"/>
      <c r="P390" s="140"/>
      <c r="Q390" s="140"/>
      <c r="R390" s="140"/>
      <c r="S390" s="140"/>
      <c r="T390" s="140"/>
      <c r="U390" s="140"/>
      <c r="V390" s="140"/>
    </row>
    <row r="391">
      <c r="A391" s="148"/>
      <c r="B391" s="140"/>
      <c r="C391" s="140"/>
      <c r="D391" s="140"/>
      <c r="E391" s="140"/>
      <c r="F391" s="140"/>
      <c r="G391" s="140"/>
      <c r="H391" s="140"/>
      <c r="I391" s="140"/>
      <c r="J391" s="140"/>
      <c r="K391" s="140"/>
      <c r="L391" s="140"/>
      <c r="M391" s="140"/>
      <c r="N391" s="140"/>
      <c r="O391" s="140"/>
      <c r="P391" s="140"/>
      <c r="Q391" s="140"/>
      <c r="R391" s="140"/>
      <c r="S391" s="140"/>
      <c r="T391" s="140"/>
      <c r="U391" s="140"/>
      <c r="V391" s="140"/>
    </row>
    <row r="392">
      <c r="A392" s="148"/>
      <c r="B392" s="140"/>
      <c r="C392" s="140"/>
      <c r="D392" s="140"/>
      <c r="E392" s="140"/>
      <c r="F392" s="140"/>
      <c r="G392" s="140"/>
      <c r="H392" s="140"/>
      <c r="I392" s="140"/>
      <c r="J392" s="140"/>
      <c r="K392" s="140"/>
      <c r="L392" s="140"/>
      <c r="M392" s="140"/>
      <c r="N392" s="140"/>
      <c r="O392" s="140"/>
      <c r="P392" s="140"/>
      <c r="Q392" s="140"/>
      <c r="R392" s="140"/>
      <c r="S392" s="140"/>
      <c r="T392" s="140"/>
      <c r="U392" s="140"/>
      <c r="V392" s="140"/>
    </row>
    <row r="393">
      <c r="A393" s="148"/>
      <c r="B393" s="140"/>
      <c r="C393" s="140"/>
      <c r="D393" s="140"/>
      <c r="E393" s="140"/>
      <c r="F393" s="140"/>
      <c r="G393" s="140"/>
      <c r="H393" s="140"/>
      <c r="I393" s="140"/>
      <c r="J393" s="140"/>
      <c r="K393" s="140"/>
      <c r="L393" s="140"/>
      <c r="M393" s="140"/>
      <c r="N393" s="140"/>
      <c r="O393" s="140"/>
      <c r="P393" s="140"/>
      <c r="Q393" s="140"/>
      <c r="R393" s="140"/>
      <c r="S393" s="140"/>
      <c r="T393" s="140"/>
      <c r="U393" s="140"/>
      <c r="V393" s="140"/>
    </row>
    <row r="394">
      <c r="A394" s="148"/>
      <c r="B394" s="140"/>
      <c r="C394" s="140"/>
      <c r="D394" s="140"/>
      <c r="E394" s="140"/>
      <c r="F394" s="140"/>
      <c r="G394" s="140"/>
      <c r="H394" s="140"/>
      <c r="I394" s="140"/>
      <c r="J394" s="140"/>
      <c r="K394" s="140"/>
      <c r="L394" s="140"/>
      <c r="M394" s="140"/>
      <c r="N394" s="140"/>
      <c r="O394" s="140"/>
      <c r="P394" s="140"/>
      <c r="Q394" s="140"/>
      <c r="R394" s="140"/>
      <c r="S394" s="140"/>
      <c r="T394" s="140"/>
      <c r="U394" s="140"/>
      <c r="V394" s="140"/>
    </row>
    <row r="395">
      <c r="A395" s="148"/>
      <c r="B395" s="140"/>
      <c r="C395" s="140"/>
      <c r="D395" s="140"/>
      <c r="E395" s="140"/>
      <c r="F395" s="140"/>
      <c r="G395" s="140"/>
      <c r="H395" s="140"/>
      <c r="I395" s="140"/>
      <c r="J395" s="140"/>
      <c r="K395" s="140"/>
      <c r="L395" s="140"/>
      <c r="M395" s="140"/>
      <c r="N395" s="140"/>
      <c r="O395" s="140"/>
      <c r="P395" s="140"/>
      <c r="Q395" s="140"/>
      <c r="R395" s="140"/>
      <c r="S395" s="140"/>
      <c r="T395" s="140"/>
      <c r="U395" s="140"/>
      <c r="V395" s="140"/>
    </row>
    <row r="396">
      <c r="A396" s="148"/>
      <c r="B396" s="140"/>
      <c r="C396" s="140"/>
      <c r="D396" s="140"/>
      <c r="E396" s="140"/>
      <c r="F396" s="140"/>
      <c r="G396" s="140"/>
      <c r="H396" s="140"/>
      <c r="I396" s="140"/>
      <c r="J396" s="140"/>
      <c r="K396" s="140"/>
      <c r="L396" s="140"/>
      <c r="M396" s="140"/>
      <c r="N396" s="140"/>
      <c r="O396" s="140"/>
      <c r="P396" s="140"/>
      <c r="Q396" s="140"/>
      <c r="R396" s="140"/>
      <c r="S396" s="140"/>
      <c r="T396" s="140"/>
      <c r="U396" s="140"/>
      <c r="V396" s="140"/>
    </row>
    <row r="397">
      <c r="A397" s="148"/>
      <c r="B397" s="140"/>
      <c r="C397" s="140"/>
      <c r="D397" s="140"/>
      <c r="E397" s="140"/>
      <c r="F397" s="140"/>
      <c r="G397" s="140"/>
      <c r="H397" s="140"/>
      <c r="I397" s="140"/>
      <c r="J397" s="140"/>
      <c r="K397" s="140"/>
      <c r="L397" s="140"/>
      <c r="M397" s="140"/>
      <c r="N397" s="140"/>
      <c r="O397" s="140"/>
      <c r="P397" s="140"/>
      <c r="Q397" s="140"/>
      <c r="R397" s="140"/>
      <c r="S397" s="140"/>
      <c r="T397" s="140"/>
      <c r="U397" s="140"/>
      <c r="V397" s="140"/>
    </row>
    <row r="398">
      <c r="A398" s="148"/>
      <c r="B398" s="140"/>
      <c r="C398" s="140"/>
      <c r="D398" s="140"/>
      <c r="E398" s="140"/>
      <c r="F398" s="140"/>
      <c r="G398" s="140"/>
      <c r="H398" s="140"/>
      <c r="I398" s="140"/>
      <c r="J398" s="140"/>
      <c r="K398" s="140"/>
      <c r="L398" s="140"/>
      <c r="M398" s="140"/>
      <c r="N398" s="140"/>
      <c r="O398" s="140"/>
      <c r="P398" s="140"/>
      <c r="Q398" s="140"/>
      <c r="R398" s="140"/>
      <c r="S398" s="140"/>
      <c r="T398" s="140"/>
      <c r="U398" s="140"/>
      <c r="V398" s="140"/>
    </row>
    <row r="399">
      <c r="A399" s="148"/>
      <c r="B399" s="140"/>
      <c r="C399" s="140"/>
      <c r="D399" s="140"/>
      <c r="E399" s="140"/>
      <c r="F399" s="140"/>
      <c r="G399" s="140"/>
      <c r="H399" s="140"/>
      <c r="I399" s="140"/>
      <c r="J399" s="140"/>
      <c r="K399" s="140"/>
      <c r="L399" s="140"/>
      <c r="M399" s="140"/>
      <c r="N399" s="140"/>
      <c r="O399" s="140"/>
      <c r="P399" s="140"/>
      <c r="Q399" s="140"/>
      <c r="R399" s="140"/>
      <c r="S399" s="140"/>
      <c r="T399" s="140"/>
      <c r="U399" s="140"/>
      <c r="V399" s="140"/>
    </row>
    <row r="400">
      <c r="A400" s="148"/>
      <c r="B400" s="140"/>
      <c r="C400" s="140"/>
      <c r="D400" s="140"/>
      <c r="E400" s="140"/>
      <c r="F400" s="140"/>
      <c r="G400" s="140"/>
      <c r="H400" s="140"/>
      <c r="I400" s="140"/>
      <c r="J400" s="140"/>
      <c r="K400" s="140"/>
      <c r="L400" s="140"/>
      <c r="M400" s="140"/>
      <c r="N400" s="140"/>
      <c r="O400" s="140"/>
      <c r="P400" s="140"/>
      <c r="Q400" s="140"/>
      <c r="R400" s="140"/>
      <c r="S400" s="140"/>
      <c r="T400" s="140"/>
      <c r="U400" s="140"/>
      <c r="V400" s="140"/>
    </row>
    <row r="401">
      <c r="A401" s="148"/>
      <c r="B401" s="140"/>
      <c r="C401" s="140"/>
      <c r="D401" s="140"/>
      <c r="E401" s="140"/>
      <c r="F401" s="140"/>
      <c r="G401" s="140"/>
      <c r="H401" s="140"/>
      <c r="I401" s="140"/>
      <c r="J401" s="140"/>
      <c r="K401" s="140"/>
      <c r="L401" s="140"/>
      <c r="M401" s="140"/>
      <c r="N401" s="140"/>
      <c r="O401" s="140"/>
      <c r="P401" s="140"/>
      <c r="Q401" s="140"/>
      <c r="R401" s="140"/>
      <c r="S401" s="140"/>
      <c r="T401" s="140"/>
      <c r="U401" s="140"/>
      <c r="V401" s="140"/>
    </row>
    <row r="402">
      <c r="A402" s="148"/>
      <c r="B402" s="140"/>
      <c r="C402" s="140"/>
      <c r="D402" s="140"/>
      <c r="E402" s="140"/>
      <c r="F402" s="140"/>
      <c r="G402" s="140"/>
      <c r="H402" s="140"/>
      <c r="I402" s="140"/>
      <c r="J402" s="140"/>
      <c r="K402" s="140"/>
      <c r="L402" s="140"/>
      <c r="M402" s="140"/>
      <c r="N402" s="140"/>
      <c r="O402" s="140"/>
      <c r="P402" s="140"/>
      <c r="Q402" s="140"/>
      <c r="R402" s="140"/>
      <c r="S402" s="140"/>
      <c r="T402" s="140"/>
      <c r="U402" s="140"/>
      <c r="V402" s="140"/>
    </row>
    <row r="403">
      <c r="A403" s="148"/>
      <c r="B403" s="140"/>
      <c r="C403" s="140"/>
      <c r="D403" s="140"/>
      <c r="E403" s="140"/>
      <c r="F403" s="140"/>
      <c r="G403" s="140"/>
      <c r="H403" s="140"/>
      <c r="I403" s="140"/>
      <c r="J403" s="140"/>
      <c r="K403" s="140"/>
      <c r="L403" s="140"/>
      <c r="M403" s="140"/>
      <c r="N403" s="140"/>
      <c r="O403" s="140"/>
      <c r="P403" s="140"/>
      <c r="Q403" s="140"/>
      <c r="R403" s="140"/>
      <c r="S403" s="140"/>
      <c r="T403" s="140"/>
      <c r="U403" s="140"/>
      <c r="V403" s="140"/>
    </row>
    <row r="404">
      <c r="A404" s="148"/>
      <c r="B404" s="140"/>
      <c r="C404" s="140"/>
      <c r="D404" s="140"/>
      <c r="E404" s="140"/>
      <c r="F404" s="140"/>
      <c r="G404" s="140"/>
      <c r="H404" s="140"/>
      <c r="I404" s="140"/>
      <c r="J404" s="140"/>
      <c r="K404" s="140"/>
      <c r="L404" s="140"/>
      <c r="M404" s="140"/>
      <c r="N404" s="140"/>
      <c r="O404" s="140"/>
      <c r="P404" s="140"/>
      <c r="Q404" s="140"/>
      <c r="R404" s="140"/>
      <c r="S404" s="140"/>
      <c r="T404" s="140"/>
      <c r="U404" s="140"/>
      <c r="V404" s="140"/>
    </row>
    <row r="405">
      <c r="A405" s="148"/>
      <c r="B405" s="140"/>
      <c r="C405" s="140"/>
      <c r="D405" s="140"/>
      <c r="E405" s="140"/>
      <c r="F405" s="140"/>
      <c r="G405" s="140"/>
      <c r="H405" s="140"/>
      <c r="I405" s="140"/>
      <c r="J405" s="140"/>
      <c r="K405" s="140"/>
      <c r="L405" s="140"/>
      <c r="M405" s="140"/>
      <c r="N405" s="140"/>
      <c r="O405" s="140"/>
      <c r="P405" s="140"/>
      <c r="Q405" s="140"/>
      <c r="R405" s="140"/>
      <c r="S405" s="140"/>
      <c r="T405" s="140"/>
      <c r="U405" s="140"/>
      <c r="V405" s="140"/>
    </row>
    <row r="406">
      <c r="A406" s="148"/>
      <c r="B406" s="140"/>
      <c r="C406" s="140"/>
      <c r="D406" s="140"/>
      <c r="E406" s="140"/>
      <c r="F406" s="140"/>
      <c r="G406" s="140"/>
      <c r="H406" s="140"/>
      <c r="I406" s="140"/>
      <c r="J406" s="140"/>
      <c r="K406" s="140"/>
      <c r="L406" s="140"/>
      <c r="M406" s="140"/>
      <c r="N406" s="140"/>
      <c r="O406" s="140"/>
      <c r="P406" s="140"/>
      <c r="Q406" s="140"/>
      <c r="R406" s="140"/>
      <c r="S406" s="140"/>
      <c r="T406" s="140"/>
      <c r="U406" s="140"/>
      <c r="V406" s="140"/>
    </row>
    <row r="407">
      <c r="A407" s="148"/>
      <c r="B407" s="140"/>
      <c r="C407" s="140"/>
      <c r="D407" s="140"/>
      <c r="E407" s="140"/>
      <c r="F407" s="140"/>
      <c r="G407" s="140"/>
      <c r="H407" s="140"/>
      <c r="I407" s="140"/>
      <c r="J407" s="140"/>
      <c r="K407" s="140"/>
      <c r="L407" s="140"/>
      <c r="M407" s="140"/>
      <c r="N407" s="140"/>
      <c r="O407" s="140"/>
      <c r="P407" s="140"/>
      <c r="Q407" s="140"/>
      <c r="R407" s="140"/>
      <c r="S407" s="140"/>
      <c r="T407" s="140"/>
      <c r="U407" s="140"/>
      <c r="V407" s="140"/>
    </row>
    <row r="408">
      <c r="A408" s="148"/>
      <c r="B408" s="140"/>
      <c r="C408" s="140"/>
      <c r="D408" s="140"/>
      <c r="E408" s="140"/>
      <c r="F408" s="140"/>
      <c r="G408" s="140"/>
      <c r="H408" s="140"/>
      <c r="I408" s="140"/>
      <c r="J408" s="140"/>
      <c r="K408" s="140"/>
      <c r="L408" s="140"/>
      <c r="M408" s="140"/>
      <c r="N408" s="140"/>
      <c r="O408" s="140"/>
      <c r="P408" s="140"/>
      <c r="Q408" s="140"/>
      <c r="R408" s="140"/>
      <c r="S408" s="140"/>
      <c r="T408" s="140"/>
      <c r="U408" s="140"/>
      <c r="V408" s="140"/>
    </row>
    <row r="409">
      <c r="A409" s="148"/>
      <c r="B409" s="140"/>
      <c r="C409" s="140"/>
      <c r="D409" s="140"/>
      <c r="E409" s="140"/>
      <c r="F409" s="140"/>
      <c r="G409" s="140"/>
      <c r="H409" s="140"/>
      <c r="I409" s="140"/>
      <c r="J409" s="140"/>
      <c r="K409" s="140"/>
      <c r="L409" s="140"/>
      <c r="M409" s="140"/>
      <c r="N409" s="140"/>
      <c r="O409" s="140"/>
      <c r="P409" s="140"/>
      <c r="Q409" s="140"/>
      <c r="R409" s="140"/>
      <c r="S409" s="140"/>
      <c r="T409" s="140"/>
      <c r="U409" s="140"/>
      <c r="V409" s="140"/>
    </row>
    <row r="410">
      <c r="A410" s="148"/>
      <c r="B410" s="140"/>
      <c r="C410" s="140"/>
      <c r="D410" s="140"/>
      <c r="E410" s="140"/>
      <c r="F410" s="140"/>
      <c r="G410" s="140"/>
      <c r="H410" s="140"/>
      <c r="I410" s="140"/>
      <c r="J410" s="140"/>
      <c r="K410" s="140"/>
      <c r="L410" s="140"/>
      <c r="M410" s="140"/>
      <c r="N410" s="140"/>
      <c r="O410" s="140"/>
      <c r="P410" s="140"/>
      <c r="Q410" s="140"/>
      <c r="R410" s="140"/>
      <c r="S410" s="140"/>
      <c r="T410" s="140"/>
      <c r="U410" s="140"/>
      <c r="V410" s="140"/>
    </row>
    <row r="411">
      <c r="A411" s="148"/>
      <c r="B411" s="140"/>
      <c r="C411" s="140"/>
      <c r="D411" s="140"/>
      <c r="E411" s="140"/>
      <c r="F411" s="140"/>
      <c r="G411" s="140"/>
      <c r="H411" s="140"/>
      <c r="I411" s="140"/>
      <c r="J411" s="140"/>
      <c r="K411" s="140"/>
      <c r="L411" s="140"/>
      <c r="M411" s="140"/>
      <c r="N411" s="140"/>
      <c r="O411" s="140"/>
      <c r="P411" s="140"/>
      <c r="Q411" s="140"/>
      <c r="R411" s="140"/>
      <c r="S411" s="140"/>
      <c r="T411" s="140"/>
      <c r="U411" s="140"/>
      <c r="V411" s="140"/>
    </row>
    <row r="412">
      <c r="A412" s="148"/>
      <c r="B412" s="140"/>
      <c r="C412" s="140"/>
      <c r="D412" s="140"/>
      <c r="E412" s="140"/>
      <c r="F412" s="140"/>
      <c r="G412" s="140"/>
      <c r="H412" s="140"/>
      <c r="I412" s="140"/>
      <c r="J412" s="140"/>
      <c r="K412" s="140"/>
      <c r="L412" s="140"/>
      <c r="M412" s="140"/>
      <c r="N412" s="140"/>
      <c r="O412" s="140"/>
      <c r="P412" s="140"/>
      <c r="Q412" s="140"/>
      <c r="R412" s="140"/>
      <c r="S412" s="140"/>
      <c r="T412" s="140"/>
      <c r="U412" s="140"/>
      <c r="V412" s="140"/>
    </row>
    <row r="413">
      <c r="A413" s="148"/>
      <c r="B413" s="140"/>
      <c r="C413" s="140"/>
      <c r="D413" s="140"/>
      <c r="E413" s="140"/>
      <c r="F413" s="140"/>
      <c r="G413" s="140"/>
      <c r="H413" s="140"/>
      <c r="I413" s="140"/>
      <c r="J413" s="140"/>
      <c r="K413" s="140"/>
      <c r="L413" s="140"/>
      <c r="M413" s="140"/>
      <c r="N413" s="140"/>
      <c r="O413" s="140"/>
      <c r="P413" s="140"/>
      <c r="Q413" s="140"/>
      <c r="R413" s="140"/>
      <c r="S413" s="140"/>
      <c r="T413" s="140"/>
      <c r="U413" s="140"/>
      <c r="V413" s="140"/>
    </row>
    <row r="414">
      <c r="A414" s="148"/>
      <c r="B414" s="140"/>
      <c r="C414" s="140"/>
      <c r="D414" s="140"/>
      <c r="E414" s="140"/>
      <c r="F414" s="140"/>
      <c r="G414" s="140"/>
      <c r="H414" s="140"/>
      <c r="I414" s="140"/>
      <c r="J414" s="140"/>
      <c r="K414" s="140"/>
      <c r="L414" s="140"/>
      <c r="M414" s="140"/>
      <c r="N414" s="140"/>
      <c r="O414" s="140"/>
      <c r="P414" s="140"/>
      <c r="Q414" s="140"/>
      <c r="R414" s="140"/>
      <c r="S414" s="140"/>
      <c r="T414" s="140"/>
      <c r="U414" s="140"/>
      <c r="V414" s="140"/>
    </row>
    <row r="415">
      <c r="A415" s="148"/>
      <c r="B415" s="140"/>
      <c r="C415" s="140"/>
      <c r="D415" s="140"/>
      <c r="E415" s="140"/>
      <c r="F415" s="140"/>
      <c r="G415" s="140"/>
      <c r="H415" s="140"/>
      <c r="I415" s="140"/>
      <c r="J415" s="140"/>
      <c r="K415" s="140"/>
      <c r="L415" s="140"/>
      <c r="M415" s="140"/>
      <c r="N415" s="140"/>
      <c r="O415" s="140"/>
      <c r="P415" s="140"/>
      <c r="Q415" s="140"/>
      <c r="R415" s="140"/>
      <c r="S415" s="140"/>
      <c r="T415" s="140"/>
      <c r="U415" s="140"/>
      <c r="V415" s="140"/>
    </row>
    <row r="416">
      <c r="A416" s="148"/>
      <c r="B416" s="140"/>
      <c r="C416" s="140"/>
      <c r="D416" s="140"/>
      <c r="E416" s="140"/>
      <c r="F416" s="140"/>
      <c r="G416" s="140"/>
      <c r="H416" s="140"/>
      <c r="I416" s="140"/>
      <c r="J416" s="140"/>
      <c r="K416" s="140"/>
      <c r="L416" s="140"/>
      <c r="M416" s="140"/>
      <c r="N416" s="140"/>
      <c r="O416" s="140"/>
      <c r="P416" s="140"/>
      <c r="Q416" s="140"/>
      <c r="R416" s="140"/>
      <c r="S416" s="140"/>
      <c r="T416" s="140"/>
      <c r="U416" s="140"/>
      <c r="V416" s="140"/>
    </row>
    <row r="417">
      <c r="A417" s="148"/>
      <c r="B417" s="140"/>
      <c r="C417" s="140"/>
      <c r="D417" s="140"/>
      <c r="E417" s="140"/>
      <c r="F417" s="140"/>
      <c r="G417" s="140"/>
      <c r="H417" s="140"/>
      <c r="I417" s="140"/>
      <c r="J417" s="140"/>
      <c r="K417" s="140"/>
      <c r="L417" s="140"/>
      <c r="M417" s="140"/>
      <c r="N417" s="140"/>
      <c r="O417" s="140"/>
      <c r="P417" s="140"/>
      <c r="Q417" s="140"/>
      <c r="R417" s="140"/>
      <c r="S417" s="140"/>
      <c r="T417" s="140"/>
      <c r="U417" s="140"/>
      <c r="V417" s="140"/>
    </row>
    <row r="418">
      <c r="A418" s="148"/>
      <c r="B418" s="140"/>
      <c r="C418" s="140"/>
      <c r="D418" s="140"/>
      <c r="E418" s="140"/>
      <c r="F418" s="140"/>
      <c r="G418" s="140"/>
      <c r="H418" s="140"/>
      <c r="I418" s="140"/>
      <c r="J418" s="140"/>
      <c r="K418" s="140"/>
      <c r="L418" s="140"/>
      <c r="M418" s="140"/>
      <c r="N418" s="140"/>
      <c r="O418" s="140"/>
      <c r="P418" s="140"/>
      <c r="Q418" s="140"/>
      <c r="R418" s="140"/>
      <c r="S418" s="140"/>
      <c r="T418" s="140"/>
      <c r="U418" s="140"/>
      <c r="V418" s="140"/>
    </row>
    <row r="419">
      <c r="A419" s="148"/>
      <c r="B419" s="140"/>
      <c r="C419" s="140"/>
      <c r="D419" s="140"/>
      <c r="E419" s="140"/>
      <c r="F419" s="140"/>
      <c r="G419" s="140"/>
      <c r="H419" s="140"/>
      <c r="I419" s="140"/>
      <c r="J419" s="140"/>
      <c r="K419" s="140"/>
      <c r="L419" s="140"/>
      <c r="M419" s="140"/>
      <c r="N419" s="140"/>
      <c r="O419" s="140"/>
      <c r="P419" s="140"/>
      <c r="Q419" s="140"/>
      <c r="R419" s="140"/>
      <c r="S419" s="140"/>
      <c r="T419" s="140"/>
      <c r="U419" s="140"/>
      <c r="V419" s="140"/>
    </row>
    <row r="420">
      <c r="A420" s="148"/>
      <c r="B420" s="140"/>
      <c r="C420" s="140"/>
      <c r="D420" s="140"/>
      <c r="E420" s="140"/>
      <c r="F420" s="140"/>
      <c r="G420" s="140"/>
      <c r="H420" s="140"/>
      <c r="I420" s="140"/>
      <c r="J420" s="140"/>
      <c r="K420" s="140"/>
      <c r="L420" s="140"/>
      <c r="M420" s="140"/>
      <c r="N420" s="140"/>
      <c r="O420" s="140"/>
      <c r="P420" s="140"/>
      <c r="Q420" s="140"/>
      <c r="R420" s="140"/>
      <c r="S420" s="140"/>
      <c r="T420" s="140"/>
      <c r="U420" s="140"/>
      <c r="V420" s="140"/>
    </row>
    <row r="421">
      <c r="A421" s="148"/>
      <c r="B421" s="140"/>
      <c r="C421" s="140"/>
      <c r="D421" s="140"/>
      <c r="E421" s="140"/>
      <c r="F421" s="140"/>
      <c r="G421" s="140"/>
      <c r="H421" s="140"/>
      <c r="I421" s="140"/>
      <c r="J421" s="140"/>
      <c r="K421" s="140"/>
      <c r="L421" s="140"/>
      <c r="M421" s="140"/>
      <c r="N421" s="140"/>
      <c r="O421" s="140"/>
      <c r="P421" s="140"/>
      <c r="Q421" s="140"/>
      <c r="R421" s="140"/>
      <c r="S421" s="140"/>
      <c r="T421" s="140"/>
      <c r="U421" s="140"/>
      <c r="V421" s="140"/>
    </row>
    <row r="422">
      <c r="A422" s="148"/>
      <c r="B422" s="140"/>
      <c r="C422" s="140"/>
      <c r="D422" s="140"/>
      <c r="E422" s="140"/>
      <c r="F422" s="140"/>
      <c r="G422" s="140"/>
      <c r="H422" s="140"/>
      <c r="I422" s="140"/>
      <c r="J422" s="140"/>
      <c r="K422" s="140"/>
      <c r="L422" s="140"/>
      <c r="M422" s="140"/>
      <c r="N422" s="140"/>
      <c r="O422" s="140"/>
      <c r="P422" s="140"/>
      <c r="Q422" s="140"/>
      <c r="R422" s="140"/>
      <c r="S422" s="140"/>
      <c r="T422" s="140"/>
      <c r="U422" s="140"/>
      <c r="V422" s="140"/>
    </row>
    <row r="423">
      <c r="A423" s="148"/>
      <c r="B423" s="140"/>
      <c r="C423" s="140"/>
      <c r="D423" s="140"/>
      <c r="E423" s="140"/>
      <c r="F423" s="140"/>
      <c r="G423" s="140"/>
      <c r="H423" s="140"/>
      <c r="I423" s="140"/>
      <c r="J423" s="140"/>
      <c r="K423" s="140"/>
      <c r="L423" s="140"/>
      <c r="M423" s="140"/>
      <c r="N423" s="140"/>
      <c r="O423" s="140"/>
      <c r="P423" s="140"/>
      <c r="Q423" s="140"/>
      <c r="R423" s="140"/>
      <c r="S423" s="140"/>
      <c r="T423" s="140"/>
      <c r="U423" s="140"/>
      <c r="V423" s="140"/>
    </row>
    <row r="424">
      <c r="A424" s="148"/>
      <c r="B424" s="140"/>
      <c r="C424" s="140"/>
      <c r="D424" s="140"/>
      <c r="E424" s="140"/>
      <c r="F424" s="140"/>
      <c r="G424" s="140"/>
      <c r="H424" s="140"/>
      <c r="I424" s="140"/>
      <c r="J424" s="140"/>
      <c r="K424" s="140"/>
      <c r="L424" s="140"/>
      <c r="M424" s="140"/>
      <c r="N424" s="140"/>
      <c r="O424" s="140"/>
      <c r="P424" s="140"/>
      <c r="Q424" s="140"/>
      <c r="R424" s="140"/>
      <c r="S424" s="140"/>
      <c r="T424" s="140"/>
      <c r="U424" s="140"/>
      <c r="V424" s="140"/>
    </row>
    <row r="425">
      <c r="A425" s="148"/>
      <c r="B425" s="140"/>
      <c r="C425" s="140"/>
      <c r="D425" s="140"/>
      <c r="E425" s="140"/>
      <c r="F425" s="140"/>
      <c r="G425" s="140"/>
      <c r="H425" s="140"/>
      <c r="I425" s="140"/>
      <c r="J425" s="140"/>
      <c r="K425" s="140"/>
      <c r="L425" s="140"/>
      <c r="M425" s="140"/>
      <c r="N425" s="140"/>
      <c r="O425" s="140"/>
      <c r="P425" s="140"/>
      <c r="Q425" s="140"/>
      <c r="R425" s="140"/>
      <c r="S425" s="140"/>
      <c r="T425" s="140"/>
      <c r="U425" s="140"/>
      <c r="V425" s="140"/>
    </row>
    <row r="426">
      <c r="A426" s="148"/>
      <c r="B426" s="140"/>
      <c r="C426" s="140"/>
      <c r="D426" s="140"/>
      <c r="E426" s="140"/>
      <c r="F426" s="140"/>
      <c r="G426" s="140"/>
      <c r="H426" s="140"/>
      <c r="I426" s="140"/>
      <c r="J426" s="140"/>
      <c r="K426" s="140"/>
      <c r="L426" s="140"/>
      <c r="M426" s="140"/>
      <c r="N426" s="140"/>
      <c r="O426" s="140"/>
      <c r="P426" s="140"/>
      <c r="Q426" s="140"/>
      <c r="R426" s="140"/>
      <c r="S426" s="140"/>
      <c r="T426" s="140"/>
      <c r="U426" s="140"/>
      <c r="V426" s="140"/>
    </row>
    <row r="427">
      <c r="A427" s="148"/>
      <c r="B427" s="140"/>
      <c r="C427" s="140"/>
      <c r="D427" s="140"/>
      <c r="E427" s="140"/>
      <c r="F427" s="140"/>
      <c r="G427" s="140"/>
      <c r="H427" s="140"/>
      <c r="I427" s="140"/>
      <c r="J427" s="140"/>
      <c r="K427" s="140"/>
      <c r="L427" s="140"/>
      <c r="M427" s="140"/>
      <c r="N427" s="140"/>
      <c r="O427" s="140"/>
      <c r="P427" s="140"/>
      <c r="Q427" s="140"/>
      <c r="R427" s="140"/>
      <c r="S427" s="140"/>
      <c r="T427" s="140"/>
      <c r="U427" s="140"/>
      <c r="V427" s="140"/>
    </row>
    <row r="428">
      <c r="A428" s="148"/>
      <c r="B428" s="140"/>
      <c r="C428" s="140"/>
      <c r="D428" s="140"/>
      <c r="E428" s="140"/>
      <c r="F428" s="140"/>
      <c r="G428" s="140"/>
      <c r="H428" s="140"/>
      <c r="I428" s="140"/>
      <c r="J428" s="140"/>
      <c r="K428" s="140"/>
      <c r="L428" s="140"/>
      <c r="M428" s="140"/>
      <c r="N428" s="140"/>
      <c r="O428" s="140"/>
      <c r="P428" s="140"/>
      <c r="Q428" s="140"/>
      <c r="R428" s="140"/>
      <c r="S428" s="140"/>
      <c r="T428" s="140"/>
      <c r="U428" s="140"/>
      <c r="V428" s="140"/>
    </row>
    <row r="429">
      <c r="A429" s="148"/>
      <c r="B429" s="140"/>
      <c r="C429" s="140"/>
      <c r="D429" s="140"/>
      <c r="E429" s="140"/>
      <c r="F429" s="140"/>
      <c r="G429" s="140"/>
      <c r="H429" s="140"/>
      <c r="I429" s="140"/>
      <c r="J429" s="140"/>
      <c r="K429" s="140"/>
      <c r="L429" s="140"/>
      <c r="M429" s="140"/>
      <c r="N429" s="140"/>
      <c r="O429" s="140"/>
      <c r="P429" s="140"/>
      <c r="Q429" s="140"/>
      <c r="R429" s="140"/>
      <c r="S429" s="140"/>
      <c r="T429" s="140"/>
      <c r="U429" s="140"/>
      <c r="V429" s="140"/>
    </row>
    <row r="430">
      <c r="A430" s="148"/>
      <c r="B430" s="140"/>
      <c r="C430" s="140"/>
      <c r="D430" s="140"/>
      <c r="E430" s="140"/>
      <c r="F430" s="140"/>
      <c r="G430" s="140"/>
      <c r="H430" s="140"/>
      <c r="I430" s="140"/>
      <c r="J430" s="140"/>
      <c r="K430" s="140"/>
      <c r="L430" s="140"/>
      <c r="M430" s="140"/>
      <c r="N430" s="140"/>
      <c r="O430" s="140"/>
      <c r="P430" s="140"/>
      <c r="Q430" s="140"/>
      <c r="R430" s="140"/>
      <c r="S430" s="140"/>
      <c r="T430" s="140"/>
      <c r="U430" s="140"/>
      <c r="V430" s="140"/>
    </row>
    <row r="431">
      <c r="A431" s="148"/>
      <c r="B431" s="140"/>
      <c r="C431" s="140"/>
      <c r="D431" s="140"/>
      <c r="E431" s="140"/>
      <c r="F431" s="140"/>
      <c r="G431" s="140"/>
      <c r="H431" s="140"/>
      <c r="I431" s="140"/>
      <c r="J431" s="140"/>
      <c r="K431" s="140"/>
      <c r="L431" s="140"/>
      <c r="M431" s="140"/>
      <c r="N431" s="140"/>
      <c r="O431" s="140"/>
      <c r="P431" s="140"/>
      <c r="Q431" s="140"/>
      <c r="R431" s="140"/>
      <c r="S431" s="140"/>
      <c r="T431" s="140"/>
      <c r="U431" s="140"/>
      <c r="V431" s="140"/>
    </row>
    <row r="432">
      <c r="A432" s="148"/>
      <c r="B432" s="140"/>
      <c r="C432" s="140"/>
      <c r="D432" s="140"/>
      <c r="E432" s="140"/>
      <c r="F432" s="140"/>
      <c r="G432" s="140"/>
      <c r="H432" s="140"/>
      <c r="I432" s="140"/>
      <c r="J432" s="140"/>
      <c r="K432" s="140"/>
      <c r="L432" s="140"/>
      <c r="M432" s="140"/>
      <c r="N432" s="140"/>
      <c r="O432" s="140"/>
      <c r="P432" s="140"/>
      <c r="Q432" s="140"/>
      <c r="R432" s="140"/>
      <c r="S432" s="140"/>
      <c r="T432" s="140"/>
      <c r="U432" s="140"/>
      <c r="V432" s="140"/>
    </row>
    <row r="433">
      <c r="A433" s="148"/>
      <c r="B433" s="140"/>
      <c r="C433" s="140"/>
      <c r="D433" s="140"/>
      <c r="E433" s="140"/>
      <c r="F433" s="140"/>
      <c r="G433" s="140"/>
      <c r="H433" s="140"/>
      <c r="I433" s="140"/>
      <c r="J433" s="140"/>
      <c r="K433" s="140"/>
      <c r="L433" s="140"/>
      <c r="M433" s="140"/>
      <c r="N433" s="140"/>
      <c r="O433" s="140"/>
      <c r="P433" s="140"/>
      <c r="Q433" s="140"/>
      <c r="R433" s="140"/>
      <c r="S433" s="140"/>
      <c r="T433" s="140"/>
      <c r="U433" s="140"/>
      <c r="V433" s="140"/>
    </row>
    <row r="434">
      <c r="A434" s="148"/>
      <c r="B434" s="140"/>
      <c r="C434" s="140"/>
      <c r="D434" s="140"/>
      <c r="E434" s="140"/>
      <c r="F434" s="140"/>
      <c r="G434" s="140"/>
      <c r="H434" s="140"/>
      <c r="I434" s="140"/>
      <c r="J434" s="140"/>
      <c r="K434" s="140"/>
      <c r="L434" s="140"/>
      <c r="M434" s="140"/>
      <c r="N434" s="140"/>
      <c r="O434" s="140"/>
      <c r="P434" s="140"/>
      <c r="Q434" s="140"/>
      <c r="R434" s="140"/>
      <c r="S434" s="140"/>
      <c r="T434" s="140"/>
      <c r="U434" s="140"/>
      <c r="V434" s="140"/>
    </row>
    <row r="435">
      <c r="A435" s="148"/>
      <c r="B435" s="140"/>
      <c r="C435" s="140"/>
      <c r="D435" s="140"/>
      <c r="E435" s="140"/>
      <c r="F435" s="140"/>
      <c r="G435" s="140"/>
      <c r="H435" s="140"/>
      <c r="I435" s="140"/>
      <c r="J435" s="140"/>
      <c r="K435" s="140"/>
      <c r="L435" s="140"/>
      <c r="M435" s="140"/>
      <c r="N435" s="140"/>
      <c r="O435" s="140"/>
      <c r="P435" s="140"/>
      <c r="Q435" s="140"/>
      <c r="R435" s="140"/>
      <c r="S435" s="140"/>
      <c r="T435" s="140"/>
      <c r="U435" s="140"/>
      <c r="V435" s="140"/>
    </row>
    <row r="436">
      <c r="A436" s="148"/>
      <c r="B436" s="140"/>
      <c r="C436" s="140"/>
      <c r="D436" s="140"/>
      <c r="E436" s="140"/>
      <c r="F436" s="140"/>
      <c r="G436" s="140"/>
      <c r="H436" s="140"/>
      <c r="I436" s="140"/>
      <c r="J436" s="140"/>
      <c r="K436" s="140"/>
      <c r="L436" s="140"/>
      <c r="M436" s="140"/>
      <c r="N436" s="140"/>
      <c r="O436" s="140"/>
      <c r="P436" s="140"/>
      <c r="Q436" s="140"/>
      <c r="R436" s="140"/>
      <c r="S436" s="140"/>
      <c r="T436" s="140"/>
      <c r="U436" s="140"/>
      <c r="V436" s="140"/>
    </row>
    <row r="437">
      <c r="A437" s="148"/>
      <c r="B437" s="140"/>
      <c r="C437" s="140"/>
      <c r="D437" s="140"/>
      <c r="E437" s="140"/>
      <c r="F437" s="140"/>
      <c r="G437" s="140"/>
      <c r="H437" s="140"/>
      <c r="I437" s="140"/>
      <c r="J437" s="140"/>
      <c r="K437" s="140"/>
      <c r="L437" s="140"/>
      <c r="M437" s="140"/>
      <c r="N437" s="140"/>
      <c r="O437" s="140"/>
      <c r="P437" s="140"/>
      <c r="Q437" s="140"/>
      <c r="R437" s="140"/>
      <c r="S437" s="140"/>
      <c r="T437" s="140"/>
      <c r="U437" s="140"/>
      <c r="V437" s="140"/>
    </row>
    <row r="438">
      <c r="A438" s="148"/>
      <c r="B438" s="140"/>
      <c r="C438" s="140"/>
      <c r="D438" s="140"/>
      <c r="E438" s="140"/>
      <c r="F438" s="140"/>
      <c r="G438" s="140"/>
      <c r="H438" s="140"/>
      <c r="I438" s="140"/>
      <c r="J438" s="140"/>
      <c r="K438" s="140"/>
      <c r="L438" s="140"/>
      <c r="M438" s="140"/>
      <c r="N438" s="140"/>
      <c r="O438" s="140"/>
      <c r="P438" s="140"/>
      <c r="Q438" s="140"/>
      <c r="R438" s="140"/>
      <c r="S438" s="140"/>
      <c r="T438" s="140"/>
      <c r="U438" s="140"/>
      <c r="V438" s="140"/>
    </row>
    <row r="439">
      <c r="A439" s="148"/>
      <c r="B439" s="140"/>
      <c r="C439" s="140"/>
      <c r="D439" s="140"/>
      <c r="E439" s="140"/>
      <c r="F439" s="140"/>
      <c r="G439" s="140"/>
      <c r="H439" s="140"/>
      <c r="I439" s="140"/>
      <c r="J439" s="140"/>
      <c r="K439" s="140"/>
      <c r="L439" s="140"/>
      <c r="M439" s="140"/>
      <c r="N439" s="140"/>
      <c r="O439" s="140"/>
      <c r="P439" s="140"/>
      <c r="Q439" s="140"/>
      <c r="R439" s="140"/>
      <c r="S439" s="140"/>
      <c r="T439" s="140"/>
      <c r="U439" s="140"/>
      <c r="V439" s="140"/>
    </row>
    <row r="440">
      <c r="A440" s="148"/>
      <c r="B440" s="140"/>
      <c r="C440" s="140"/>
      <c r="D440" s="140"/>
      <c r="E440" s="140"/>
      <c r="F440" s="140"/>
      <c r="G440" s="140"/>
      <c r="H440" s="140"/>
      <c r="I440" s="140"/>
      <c r="J440" s="140"/>
      <c r="K440" s="140"/>
      <c r="L440" s="140"/>
      <c r="M440" s="140"/>
      <c r="N440" s="140"/>
      <c r="O440" s="140"/>
      <c r="P440" s="140"/>
      <c r="Q440" s="140"/>
      <c r="R440" s="140"/>
      <c r="S440" s="140"/>
      <c r="T440" s="140"/>
      <c r="U440" s="140"/>
      <c r="V440" s="140"/>
    </row>
    <row r="441">
      <c r="A441" s="148"/>
      <c r="B441" s="140"/>
      <c r="C441" s="140"/>
      <c r="D441" s="140"/>
      <c r="E441" s="140"/>
      <c r="F441" s="140"/>
      <c r="G441" s="140"/>
      <c r="H441" s="140"/>
      <c r="I441" s="140"/>
      <c r="J441" s="140"/>
      <c r="K441" s="140"/>
      <c r="L441" s="140"/>
      <c r="M441" s="140"/>
      <c r="N441" s="140"/>
      <c r="O441" s="140"/>
      <c r="P441" s="140"/>
      <c r="Q441" s="140"/>
      <c r="R441" s="140"/>
      <c r="S441" s="140"/>
      <c r="T441" s="140"/>
      <c r="U441" s="140"/>
      <c r="V441" s="140"/>
    </row>
    <row r="442">
      <c r="A442" s="148"/>
      <c r="B442" s="140"/>
      <c r="C442" s="140"/>
      <c r="D442" s="140"/>
      <c r="E442" s="140"/>
      <c r="F442" s="140"/>
      <c r="G442" s="140"/>
      <c r="H442" s="140"/>
      <c r="I442" s="140"/>
      <c r="J442" s="140"/>
      <c r="K442" s="140"/>
      <c r="L442" s="140"/>
      <c r="M442" s="140"/>
      <c r="N442" s="140"/>
      <c r="O442" s="140"/>
      <c r="P442" s="140"/>
      <c r="Q442" s="140"/>
      <c r="R442" s="140"/>
      <c r="S442" s="140"/>
      <c r="T442" s="140"/>
      <c r="U442" s="140"/>
      <c r="V442" s="140"/>
    </row>
    <row r="443">
      <c r="A443" s="148"/>
      <c r="B443" s="140"/>
      <c r="C443" s="140"/>
      <c r="D443" s="140"/>
      <c r="E443" s="140"/>
      <c r="F443" s="140"/>
      <c r="G443" s="140"/>
      <c r="H443" s="140"/>
      <c r="I443" s="140"/>
      <c r="J443" s="140"/>
      <c r="K443" s="140"/>
      <c r="L443" s="140"/>
      <c r="M443" s="140"/>
      <c r="N443" s="140"/>
      <c r="O443" s="140"/>
      <c r="P443" s="140"/>
      <c r="Q443" s="140"/>
      <c r="R443" s="140"/>
      <c r="S443" s="140"/>
      <c r="T443" s="140"/>
      <c r="U443" s="140"/>
      <c r="V443" s="140"/>
    </row>
    <row r="444">
      <c r="A444" s="148"/>
      <c r="B444" s="140"/>
      <c r="C444" s="140"/>
      <c r="D444" s="140"/>
      <c r="E444" s="140"/>
      <c r="F444" s="140"/>
      <c r="G444" s="140"/>
      <c r="H444" s="140"/>
      <c r="I444" s="140"/>
      <c r="J444" s="140"/>
      <c r="K444" s="140"/>
      <c r="L444" s="140"/>
      <c r="M444" s="140"/>
      <c r="N444" s="140"/>
      <c r="O444" s="140"/>
      <c r="P444" s="140"/>
      <c r="Q444" s="140"/>
      <c r="R444" s="140"/>
      <c r="S444" s="140"/>
      <c r="T444" s="140"/>
      <c r="U444" s="140"/>
      <c r="V444" s="140"/>
    </row>
    <row r="445">
      <c r="A445" s="148"/>
      <c r="B445" s="140"/>
      <c r="C445" s="140"/>
      <c r="D445" s="140"/>
      <c r="E445" s="140"/>
      <c r="F445" s="140"/>
      <c r="G445" s="140"/>
      <c r="H445" s="140"/>
      <c r="I445" s="140"/>
      <c r="J445" s="140"/>
      <c r="K445" s="140"/>
      <c r="L445" s="140"/>
      <c r="M445" s="140"/>
      <c r="N445" s="140"/>
      <c r="O445" s="140"/>
      <c r="P445" s="140"/>
      <c r="Q445" s="140"/>
      <c r="R445" s="140"/>
      <c r="S445" s="140"/>
      <c r="T445" s="140"/>
      <c r="U445" s="140"/>
      <c r="V445" s="140"/>
    </row>
    <row r="446">
      <c r="A446" s="148"/>
      <c r="B446" s="140"/>
      <c r="C446" s="140"/>
      <c r="D446" s="140"/>
      <c r="E446" s="140"/>
      <c r="F446" s="140"/>
      <c r="G446" s="140"/>
      <c r="H446" s="140"/>
      <c r="I446" s="140"/>
      <c r="J446" s="140"/>
      <c r="K446" s="140"/>
      <c r="L446" s="140"/>
      <c r="M446" s="140"/>
      <c r="N446" s="140"/>
      <c r="O446" s="140"/>
      <c r="P446" s="140"/>
      <c r="Q446" s="140"/>
      <c r="R446" s="140"/>
      <c r="S446" s="140"/>
      <c r="T446" s="140"/>
      <c r="U446" s="140"/>
      <c r="V446" s="140"/>
    </row>
    <row r="447">
      <c r="A447" s="148"/>
      <c r="B447" s="140"/>
      <c r="C447" s="140"/>
      <c r="D447" s="140"/>
      <c r="E447" s="140"/>
      <c r="F447" s="140"/>
      <c r="G447" s="140"/>
      <c r="H447" s="140"/>
      <c r="I447" s="140"/>
      <c r="J447" s="140"/>
      <c r="K447" s="140"/>
      <c r="L447" s="140"/>
      <c r="M447" s="140"/>
      <c r="N447" s="140"/>
      <c r="O447" s="140"/>
      <c r="P447" s="140"/>
      <c r="Q447" s="140"/>
      <c r="R447" s="140"/>
      <c r="S447" s="140"/>
      <c r="T447" s="140"/>
      <c r="U447" s="140"/>
      <c r="V447" s="140"/>
    </row>
    <row r="448">
      <c r="A448" s="148"/>
      <c r="B448" s="140"/>
      <c r="C448" s="140"/>
      <c r="D448" s="140"/>
      <c r="E448" s="140"/>
      <c r="F448" s="140"/>
      <c r="G448" s="140"/>
      <c r="H448" s="140"/>
      <c r="I448" s="140"/>
      <c r="J448" s="140"/>
      <c r="K448" s="140"/>
      <c r="L448" s="140"/>
      <c r="M448" s="140"/>
      <c r="N448" s="140"/>
      <c r="O448" s="140"/>
      <c r="P448" s="140"/>
      <c r="Q448" s="140"/>
      <c r="R448" s="140"/>
      <c r="S448" s="140"/>
      <c r="T448" s="140"/>
      <c r="U448" s="140"/>
      <c r="V448" s="140"/>
    </row>
    <row r="449">
      <c r="A449" s="148"/>
      <c r="B449" s="140"/>
      <c r="C449" s="140"/>
      <c r="D449" s="140"/>
      <c r="E449" s="140"/>
      <c r="F449" s="140"/>
      <c r="G449" s="140"/>
      <c r="H449" s="140"/>
      <c r="I449" s="140"/>
      <c r="J449" s="140"/>
      <c r="K449" s="140"/>
      <c r="L449" s="140"/>
      <c r="M449" s="140"/>
      <c r="N449" s="140"/>
      <c r="O449" s="140"/>
      <c r="P449" s="140"/>
      <c r="Q449" s="140"/>
      <c r="R449" s="140"/>
      <c r="S449" s="140"/>
      <c r="T449" s="140"/>
      <c r="U449" s="140"/>
      <c r="V449" s="140"/>
    </row>
    <row r="450">
      <c r="A450" s="148"/>
      <c r="B450" s="140"/>
      <c r="C450" s="140"/>
      <c r="D450" s="140"/>
      <c r="E450" s="140"/>
      <c r="F450" s="140"/>
      <c r="G450" s="140"/>
      <c r="H450" s="140"/>
      <c r="I450" s="140"/>
      <c r="J450" s="140"/>
      <c r="K450" s="140"/>
      <c r="L450" s="140"/>
      <c r="M450" s="140"/>
      <c r="N450" s="140"/>
      <c r="O450" s="140"/>
      <c r="P450" s="140"/>
      <c r="Q450" s="140"/>
      <c r="R450" s="140"/>
      <c r="S450" s="140"/>
      <c r="T450" s="140"/>
      <c r="U450" s="140"/>
      <c r="V450" s="140"/>
    </row>
    <row r="451">
      <c r="A451" s="148"/>
      <c r="B451" s="140"/>
      <c r="C451" s="140"/>
      <c r="D451" s="140"/>
      <c r="E451" s="140"/>
      <c r="F451" s="140"/>
      <c r="G451" s="140"/>
      <c r="H451" s="140"/>
      <c r="I451" s="140"/>
      <c r="J451" s="140"/>
      <c r="K451" s="140"/>
      <c r="L451" s="140"/>
      <c r="M451" s="140"/>
      <c r="N451" s="140"/>
      <c r="O451" s="140"/>
      <c r="P451" s="140"/>
      <c r="Q451" s="140"/>
      <c r="R451" s="140"/>
      <c r="S451" s="140"/>
      <c r="T451" s="140"/>
      <c r="U451" s="140"/>
      <c r="V451" s="140"/>
    </row>
    <row r="452">
      <c r="A452" s="148"/>
      <c r="B452" s="140"/>
      <c r="C452" s="140"/>
      <c r="D452" s="140"/>
      <c r="E452" s="140"/>
      <c r="F452" s="140"/>
      <c r="G452" s="140"/>
      <c r="H452" s="140"/>
      <c r="I452" s="140"/>
      <c r="J452" s="140"/>
      <c r="K452" s="140"/>
      <c r="L452" s="140"/>
      <c r="M452" s="140"/>
      <c r="N452" s="140"/>
      <c r="O452" s="140"/>
      <c r="P452" s="140"/>
      <c r="Q452" s="140"/>
      <c r="R452" s="140"/>
      <c r="S452" s="140"/>
      <c r="T452" s="140"/>
      <c r="U452" s="140"/>
      <c r="V452" s="140"/>
    </row>
    <row r="453">
      <c r="A453" s="148"/>
      <c r="B453" s="140"/>
      <c r="C453" s="140"/>
      <c r="D453" s="140"/>
      <c r="E453" s="140"/>
      <c r="F453" s="140"/>
      <c r="G453" s="140"/>
      <c r="H453" s="140"/>
      <c r="I453" s="140"/>
      <c r="J453" s="140"/>
      <c r="K453" s="140"/>
      <c r="L453" s="140"/>
      <c r="M453" s="140"/>
      <c r="N453" s="140"/>
      <c r="O453" s="140"/>
      <c r="P453" s="140"/>
      <c r="Q453" s="140"/>
      <c r="R453" s="140"/>
      <c r="S453" s="140"/>
      <c r="T453" s="140"/>
      <c r="U453" s="140"/>
      <c r="V453" s="140"/>
    </row>
    <row r="454">
      <c r="A454" s="148"/>
      <c r="B454" s="140"/>
      <c r="C454" s="140"/>
      <c r="D454" s="140"/>
      <c r="E454" s="140"/>
      <c r="F454" s="140"/>
      <c r="G454" s="140"/>
      <c r="H454" s="140"/>
      <c r="I454" s="140"/>
      <c r="J454" s="140"/>
      <c r="K454" s="140"/>
      <c r="L454" s="140"/>
      <c r="M454" s="140"/>
      <c r="N454" s="140"/>
      <c r="O454" s="140"/>
      <c r="P454" s="140"/>
      <c r="Q454" s="140"/>
      <c r="R454" s="140"/>
      <c r="S454" s="140"/>
      <c r="T454" s="140"/>
      <c r="U454" s="140"/>
      <c r="V454" s="140"/>
    </row>
    <row r="455">
      <c r="A455" s="148"/>
      <c r="B455" s="140"/>
      <c r="C455" s="140"/>
      <c r="D455" s="140"/>
      <c r="E455" s="140"/>
      <c r="F455" s="140"/>
      <c r="G455" s="140"/>
      <c r="H455" s="140"/>
      <c r="I455" s="140"/>
      <c r="J455" s="140"/>
      <c r="K455" s="140"/>
      <c r="L455" s="140"/>
      <c r="M455" s="140"/>
      <c r="N455" s="140"/>
      <c r="O455" s="140"/>
      <c r="P455" s="140"/>
      <c r="Q455" s="140"/>
      <c r="R455" s="140"/>
      <c r="S455" s="140"/>
      <c r="T455" s="140"/>
      <c r="U455" s="140"/>
      <c r="V455" s="140"/>
    </row>
    <row r="456">
      <c r="A456" s="148"/>
      <c r="B456" s="140"/>
      <c r="C456" s="140"/>
      <c r="D456" s="140"/>
      <c r="E456" s="140"/>
      <c r="F456" s="140"/>
      <c r="G456" s="140"/>
      <c r="H456" s="140"/>
      <c r="I456" s="140"/>
      <c r="J456" s="140"/>
      <c r="K456" s="140"/>
      <c r="L456" s="140"/>
      <c r="M456" s="140"/>
      <c r="N456" s="140"/>
      <c r="O456" s="140"/>
      <c r="P456" s="140"/>
      <c r="Q456" s="140"/>
      <c r="R456" s="140"/>
      <c r="S456" s="140"/>
      <c r="T456" s="140"/>
      <c r="U456" s="140"/>
      <c r="V456" s="140"/>
    </row>
    <row r="457">
      <c r="A457" s="148"/>
      <c r="B457" s="140"/>
      <c r="C457" s="140"/>
      <c r="D457" s="140"/>
      <c r="E457" s="140"/>
      <c r="F457" s="140"/>
      <c r="G457" s="140"/>
      <c r="H457" s="140"/>
      <c r="I457" s="140"/>
      <c r="J457" s="140"/>
      <c r="K457" s="140"/>
      <c r="L457" s="140"/>
      <c r="M457" s="140"/>
      <c r="N457" s="140"/>
      <c r="O457" s="140"/>
      <c r="P457" s="140"/>
      <c r="Q457" s="140"/>
      <c r="R457" s="140"/>
      <c r="S457" s="140"/>
      <c r="T457" s="140"/>
      <c r="U457" s="140"/>
      <c r="V457" s="140"/>
    </row>
    <row r="458">
      <c r="A458" s="148"/>
      <c r="B458" s="140"/>
      <c r="C458" s="140"/>
      <c r="D458" s="140"/>
      <c r="E458" s="140"/>
      <c r="F458" s="140"/>
      <c r="G458" s="140"/>
      <c r="H458" s="140"/>
      <c r="I458" s="140"/>
      <c r="J458" s="140"/>
      <c r="K458" s="140"/>
      <c r="L458" s="140"/>
      <c r="M458" s="140"/>
      <c r="N458" s="140"/>
      <c r="O458" s="140"/>
      <c r="P458" s="140"/>
      <c r="Q458" s="140"/>
      <c r="R458" s="140"/>
      <c r="S458" s="140"/>
      <c r="T458" s="140"/>
      <c r="U458" s="140"/>
      <c r="V458" s="140"/>
    </row>
    <row r="459">
      <c r="A459" s="148"/>
      <c r="B459" s="140"/>
      <c r="C459" s="140"/>
      <c r="D459" s="140"/>
      <c r="E459" s="140"/>
      <c r="F459" s="140"/>
      <c r="G459" s="140"/>
      <c r="H459" s="140"/>
      <c r="I459" s="140"/>
      <c r="J459" s="140"/>
      <c r="K459" s="140"/>
      <c r="L459" s="140"/>
      <c r="M459" s="140"/>
      <c r="N459" s="140"/>
      <c r="O459" s="140"/>
      <c r="P459" s="140"/>
      <c r="Q459" s="140"/>
      <c r="R459" s="140"/>
      <c r="S459" s="140"/>
      <c r="T459" s="140"/>
      <c r="U459" s="140"/>
      <c r="V459" s="140"/>
    </row>
    <row r="460">
      <c r="A460" s="148"/>
      <c r="B460" s="140"/>
      <c r="C460" s="140"/>
      <c r="D460" s="140"/>
      <c r="E460" s="140"/>
      <c r="F460" s="140"/>
      <c r="G460" s="140"/>
      <c r="H460" s="140"/>
      <c r="I460" s="140"/>
      <c r="J460" s="140"/>
      <c r="K460" s="140"/>
      <c r="L460" s="140"/>
      <c r="M460" s="140"/>
      <c r="N460" s="140"/>
      <c r="O460" s="140"/>
      <c r="P460" s="140"/>
      <c r="Q460" s="140"/>
      <c r="R460" s="140"/>
      <c r="S460" s="140"/>
      <c r="T460" s="140"/>
      <c r="U460" s="140"/>
      <c r="V460" s="140"/>
    </row>
    <row r="461">
      <c r="A461" s="148"/>
      <c r="B461" s="140"/>
      <c r="C461" s="140"/>
      <c r="D461" s="140"/>
      <c r="E461" s="140"/>
      <c r="F461" s="140"/>
      <c r="G461" s="140"/>
      <c r="H461" s="140"/>
      <c r="I461" s="140"/>
      <c r="J461" s="140"/>
      <c r="K461" s="140"/>
      <c r="L461" s="140"/>
      <c r="M461" s="140"/>
      <c r="N461" s="140"/>
      <c r="O461" s="140"/>
      <c r="P461" s="140"/>
      <c r="Q461" s="140"/>
      <c r="R461" s="140"/>
      <c r="S461" s="140"/>
      <c r="T461" s="140"/>
      <c r="U461" s="140"/>
      <c r="V461" s="140"/>
    </row>
    <row r="462">
      <c r="A462" s="148"/>
      <c r="B462" s="140"/>
      <c r="C462" s="140"/>
      <c r="D462" s="140"/>
      <c r="E462" s="140"/>
      <c r="F462" s="140"/>
      <c r="G462" s="140"/>
      <c r="H462" s="140"/>
      <c r="I462" s="140"/>
      <c r="J462" s="140"/>
      <c r="K462" s="140"/>
      <c r="L462" s="140"/>
      <c r="M462" s="140"/>
      <c r="N462" s="140"/>
      <c r="O462" s="140"/>
      <c r="P462" s="140"/>
      <c r="Q462" s="140"/>
      <c r="R462" s="140"/>
      <c r="S462" s="140"/>
      <c r="T462" s="140"/>
      <c r="U462" s="140"/>
      <c r="V462" s="140"/>
    </row>
    <row r="463">
      <c r="A463" s="148"/>
      <c r="B463" s="140"/>
      <c r="C463" s="140"/>
      <c r="D463" s="140"/>
      <c r="E463" s="140"/>
      <c r="F463" s="140"/>
      <c r="G463" s="140"/>
      <c r="H463" s="140"/>
      <c r="I463" s="140"/>
      <c r="J463" s="140"/>
      <c r="K463" s="140"/>
      <c r="L463" s="140"/>
      <c r="M463" s="140"/>
      <c r="N463" s="140"/>
      <c r="O463" s="140"/>
      <c r="P463" s="140"/>
      <c r="Q463" s="140"/>
      <c r="R463" s="140"/>
      <c r="S463" s="140"/>
      <c r="T463" s="140"/>
      <c r="U463" s="140"/>
      <c r="V463" s="140"/>
    </row>
    <row r="464">
      <c r="A464" s="148"/>
      <c r="B464" s="140"/>
      <c r="C464" s="140"/>
      <c r="D464" s="140"/>
      <c r="E464" s="140"/>
      <c r="F464" s="140"/>
      <c r="G464" s="140"/>
      <c r="H464" s="140"/>
      <c r="I464" s="140"/>
      <c r="J464" s="140"/>
      <c r="K464" s="140"/>
      <c r="L464" s="140"/>
      <c r="M464" s="140"/>
      <c r="N464" s="140"/>
      <c r="O464" s="140"/>
      <c r="P464" s="140"/>
      <c r="Q464" s="140"/>
      <c r="R464" s="140"/>
      <c r="S464" s="140"/>
      <c r="T464" s="140"/>
      <c r="U464" s="140"/>
      <c r="V464" s="140"/>
    </row>
    <row r="465">
      <c r="A465" s="148"/>
      <c r="B465" s="140"/>
      <c r="C465" s="140"/>
      <c r="D465" s="140"/>
      <c r="E465" s="140"/>
      <c r="F465" s="140"/>
      <c r="G465" s="140"/>
      <c r="H465" s="140"/>
      <c r="I465" s="140"/>
      <c r="J465" s="140"/>
      <c r="K465" s="140"/>
      <c r="L465" s="140"/>
      <c r="M465" s="140"/>
      <c r="N465" s="140"/>
      <c r="O465" s="140"/>
      <c r="P465" s="140"/>
      <c r="Q465" s="140"/>
      <c r="R465" s="140"/>
      <c r="S465" s="140"/>
      <c r="T465" s="140"/>
      <c r="U465" s="140"/>
      <c r="V465" s="140"/>
    </row>
    <row r="466">
      <c r="A466" s="148"/>
      <c r="B466" s="140"/>
      <c r="C466" s="140"/>
      <c r="D466" s="140"/>
      <c r="E466" s="140"/>
      <c r="F466" s="140"/>
      <c r="G466" s="140"/>
      <c r="H466" s="140"/>
      <c r="I466" s="140"/>
      <c r="J466" s="140"/>
      <c r="K466" s="140"/>
      <c r="L466" s="140"/>
      <c r="M466" s="140"/>
      <c r="N466" s="140"/>
      <c r="O466" s="140"/>
      <c r="P466" s="140"/>
      <c r="Q466" s="140"/>
      <c r="R466" s="140"/>
      <c r="S466" s="140"/>
      <c r="T466" s="140"/>
      <c r="U466" s="140"/>
      <c r="V466" s="140"/>
    </row>
    <row r="467">
      <c r="A467" s="148"/>
      <c r="B467" s="140"/>
      <c r="C467" s="140"/>
      <c r="D467" s="140"/>
      <c r="E467" s="140"/>
      <c r="F467" s="140"/>
      <c r="G467" s="140"/>
      <c r="H467" s="140"/>
      <c r="I467" s="140"/>
      <c r="J467" s="140"/>
      <c r="K467" s="140"/>
      <c r="L467" s="140"/>
      <c r="M467" s="140"/>
      <c r="N467" s="140"/>
      <c r="O467" s="140"/>
      <c r="P467" s="140"/>
      <c r="Q467" s="140"/>
      <c r="R467" s="140"/>
      <c r="S467" s="140"/>
      <c r="T467" s="140"/>
      <c r="U467" s="140"/>
      <c r="V467" s="140"/>
    </row>
    <row r="468">
      <c r="A468" s="148"/>
      <c r="B468" s="140"/>
      <c r="C468" s="140"/>
      <c r="D468" s="140"/>
      <c r="E468" s="140"/>
      <c r="F468" s="140"/>
      <c r="G468" s="140"/>
      <c r="H468" s="140"/>
      <c r="I468" s="140"/>
      <c r="J468" s="140"/>
      <c r="K468" s="140"/>
      <c r="L468" s="140"/>
      <c r="M468" s="140"/>
      <c r="N468" s="140"/>
      <c r="O468" s="140"/>
      <c r="P468" s="140"/>
      <c r="Q468" s="140"/>
      <c r="R468" s="140"/>
      <c r="S468" s="140"/>
      <c r="T468" s="140"/>
      <c r="U468" s="140"/>
      <c r="V468" s="140"/>
    </row>
    <row r="469">
      <c r="A469" s="148"/>
      <c r="B469" s="140"/>
      <c r="C469" s="140"/>
      <c r="D469" s="140"/>
      <c r="E469" s="140"/>
      <c r="F469" s="140"/>
      <c r="G469" s="140"/>
      <c r="H469" s="140"/>
      <c r="I469" s="140"/>
      <c r="J469" s="140"/>
      <c r="K469" s="140"/>
      <c r="L469" s="140"/>
      <c r="M469" s="140"/>
      <c r="N469" s="140"/>
      <c r="O469" s="140"/>
      <c r="P469" s="140"/>
      <c r="Q469" s="140"/>
      <c r="R469" s="140"/>
      <c r="S469" s="140"/>
      <c r="T469" s="140"/>
      <c r="U469" s="140"/>
      <c r="V469" s="140"/>
    </row>
    <row r="470">
      <c r="A470" s="148"/>
      <c r="B470" s="140"/>
      <c r="C470" s="140"/>
      <c r="D470" s="140"/>
      <c r="E470" s="140"/>
      <c r="F470" s="140"/>
      <c r="G470" s="140"/>
      <c r="H470" s="140"/>
      <c r="I470" s="140"/>
      <c r="J470" s="140"/>
      <c r="K470" s="140"/>
      <c r="L470" s="140"/>
      <c r="M470" s="140"/>
      <c r="N470" s="140"/>
      <c r="O470" s="140"/>
      <c r="P470" s="140"/>
      <c r="Q470" s="140"/>
      <c r="R470" s="140"/>
      <c r="S470" s="140"/>
      <c r="T470" s="140"/>
      <c r="U470" s="140"/>
      <c r="V470" s="140"/>
    </row>
    <row r="471">
      <c r="A471" s="148"/>
      <c r="B471" s="140"/>
      <c r="C471" s="140"/>
      <c r="D471" s="140"/>
      <c r="E471" s="140"/>
      <c r="F471" s="140"/>
      <c r="G471" s="140"/>
      <c r="H471" s="140"/>
      <c r="I471" s="140"/>
      <c r="J471" s="140"/>
      <c r="K471" s="140"/>
      <c r="L471" s="140"/>
      <c r="M471" s="140"/>
      <c r="N471" s="140"/>
      <c r="O471" s="140"/>
      <c r="P471" s="140"/>
      <c r="Q471" s="140"/>
      <c r="R471" s="140"/>
      <c r="S471" s="140"/>
      <c r="T471" s="140"/>
      <c r="U471" s="140"/>
      <c r="V471" s="140"/>
    </row>
    <row r="472">
      <c r="A472" s="148"/>
      <c r="B472" s="140"/>
      <c r="C472" s="140"/>
      <c r="D472" s="140"/>
      <c r="E472" s="140"/>
      <c r="F472" s="140"/>
      <c r="G472" s="140"/>
      <c r="H472" s="140"/>
      <c r="I472" s="140"/>
      <c r="J472" s="140"/>
      <c r="K472" s="140"/>
      <c r="L472" s="140"/>
      <c r="M472" s="140"/>
      <c r="N472" s="140"/>
      <c r="O472" s="140"/>
      <c r="P472" s="140"/>
      <c r="Q472" s="140"/>
      <c r="R472" s="140"/>
      <c r="S472" s="140"/>
      <c r="T472" s="140"/>
      <c r="U472" s="140"/>
      <c r="V472" s="140"/>
    </row>
    <row r="473">
      <c r="A473" s="148"/>
      <c r="B473" s="140"/>
      <c r="C473" s="140"/>
      <c r="D473" s="140"/>
      <c r="E473" s="140"/>
      <c r="F473" s="140"/>
      <c r="G473" s="140"/>
      <c r="H473" s="140"/>
      <c r="I473" s="140"/>
      <c r="J473" s="140"/>
      <c r="K473" s="140"/>
      <c r="L473" s="140"/>
      <c r="M473" s="140"/>
      <c r="N473" s="140"/>
      <c r="O473" s="140"/>
      <c r="P473" s="140"/>
      <c r="Q473" s="140"/>
      <c r="R473" s="140"/>
      <c r="S473" s="140"/>
      <c r="T473" s="140"/>
      <c r="U473" s="140"/>
      <c r="V473" s="140"/>
    </row>
    <row r="474">
      <c r="A474" s="148"/>
      <c r="B474" s="140"/>
      <c r="C474" s="140"/>
      <c r="D474" s="140"/>
      <c r="E474" s="140"/>
      <c r="F474" s="140"/>
      <c r="G474" s="140"/>
      <c r="H474" s="140"/>
      <c r="I474" s="140"/>
      <c r="J474" s="140"/>
      <c r="K474" s="140"/>
      <c r="L474" s="140"/>
      <c r="M474" s="140"/>
      <c r="N474" s="140"/>
      <c r="O474" s="140"/>
      <c r="P474" s="140"/>
      <c r="Q474" s="140"/>
      <c r="R474" s="140"/>
      <c r="S474" s="140"/>
      <c r="T474" s="140"/>
      <c r="U474" s="140"/>
      <c r="V474" s="140"/>
    </row>
    <row r="475">
      <c r="A475" s="148"/>
      <c r="B475" s="140"/>
      <c r="C475" s="140"/>
      <c r="D475" s="140"/>
      <c r="E475" s="140"/>
      <c r="F475" s="140"/>
      <c r="G475" s="140"/>
      <c r="H475" s="140"/>
      <c r="I475" s="140"/>
      <c r="J475" s="140"/>
      <c r="K475" s="140"/>
      <c r="L475" s="140"/>
      <c r="M475" s="140"/>
      <c r="N475" s="140"/>
      <c r="O475" s="140"/>
      <c r="P475" s="140"/>
      <c r="Q475" s="140"/>
      <c r="R475" s="140"/>
      <c r="S475" s="140"/>
      <c r="T475" s="140"/>
      <c r="U475" s="140"/>
      <c r="V475" s="140"/>
    </row>
    <row r="476">
      <c r="A476" s="148"/>
      <c r="B476" s="140"/>
      <c r="C476" s="140"/>
      <c r="D476" s="140"/>
      <c r="E476" s="140"/>
      <c r="F476" s="140"/>
      <c r="G476" s="140"/>
      <c r="H476" s="140"/>
      <c r="I476" s="140"/>
      <c r="J476" s="140"/>
      <c r="K476" s="140"/>
      <c r="L476" s="140"/>
      <c r="M476" s="140"/>
      <c r="N476" s="140"/>
      <c r="O476" s="140"/>
      <c r="P476" s="140"/>
      <c r="Q476" s="140"/>
      <c r="R476" s="140"/>
      <c r="S476" s="140"/>
      <c r="T476" s="140"/>
      <c r="U476" s="140"/>
      <c r="V476" s="140"/>
    </row>
    <row r="477">
      <c r="A477" s="148"/>
      <c r="B477" s="140"/>
      <c r="C477" s="140"/>
      <c r="D477" s="140"/>
      <c r="E477" s="140"/>
      <c r="F477" s="140"/>
      <c r="G477" s="140"/>
      <c r="H477" s="140"/>
      <c r="I477" s="140"/>
      <c r="J477" s="140"/>
      <c r="K477" s="140"/>
      <c r="L477" s="140"/>
      <c r="M477" s="140"/>
      <c r="N477" s="140"/>
      <c r="O477" s="140"/>
      <c r="P477" s="140"/>
      <c r="Q477" s="140"/>
      <c r="R477" s="140"/>
      <c r="S477" s="140"/>
      <c r="T477" s="140"/>
      <c r="U477" s="140"/>
      <c r="V477" s="140"/>
    </row>
    <row r="478">
      <c r="A478" s="148"/>
      <c r="B478" s="140"/>
      <c r="C478" s="140"/>
      <c r="D478" s="140"/>
      <c r="E478" s="140"/>
      <c r="F478" s="140"/>
      <c r="G478" s="140"/>
      <c r="H478" s="140"/>
      <c r="I478" s="140"/>
      <c r="J478" s="140"/>
      <c r="K478" s="140"/>
      <c r="L478" s="140"/>
      <c r="M478" s="140"/>
      <c r="N478" s="140"/>
      <c r="O478" s="140"/>
      <c r="P478" s="140"/>
      <c r="Q478" s="140"/>
      <c r="R478" s="140"/>
      <c r="S478" s="140"/>
      <c r="T478" s="140"/>
      <c r="U478" s="140"/>
      <c r="V478" s="140"/>
    </row>
    <row r="479">
      <c r="A479" s="148"/>
      <c r="B479" s="140"/>
      <c r="C479" s="140"/>
      <c r="D479" s="140"/>
      <c r="E479" s="140"/>
      <c r="F479" s="140"/>
      <c r="G479" s="140"/>
      <c r="H479" s="140"/>
      <c r="I479" s="140"/>
      <c r="J479" s="140"/>
      <c r="K479" s="140"/>
      <c r="L479" s="140"/>
      <c r="M479" s="140"/>
      <c r="N479" s="140"/>
      <c r="O479" s="140"/>
      <c r="P479" s="140"/>
      <c r="Q479" s="140"/>
      <c r="R479" s="140"/>
      <c r="S479" s="140"/>
      <c r="T479" s="140"/>
      <c r="U479" s="140"/>
      <c r="V479" s="140"/>
    </row>
    <row r="480">
      <c r="A480" s="148"/>
      <c r="B480" s="140"/>
      <c r="C480" s="140"/>
      <c r="D480" s="140"/>
      <c r="E480" s="140"/>
      <c r="F480" s="140"/>
      <c r="G480" s="140"/>
      <c r="H480" s="140"/>
      <c r="I480" s="140"/>
      <c r="J480" s="140"/>
      <c r="K480" s="140"/>
      <c r="L480" s="140"/>
      <c r="M480" s="140"/>
      <c r="N480" s="140"/>
      <c r="O480" s="140"/>
      <c r="P480" s="140"/>
      <c r="Q480" s="140"/>
      <c r="R480" s="140"/>
      <c r="S480" s="140"/>
      <c r="T480" s="140"/>
      <c r="U480" s="140"/>
      <c r="V480" s="140"/>
    </row>
    <row r="481">
      <c r="A481" s="148"/>
      <c r="B481" s="140"/>
      <c r="C481" s="140"/>
      <c r="D481" s="140"/>
      <c r="E481" s="140"/>
      <c r="F481" s="140"/>
      <c r="G481" s="140"/>
      <c r="H481" s="140"/>
      <c r="I481" s="140"/>
      <c r="J481" s="140"/>
      <c r="K481" s="140"/>
      <c r="L481" s="140"/>
      <c r="M481" s="140"/>
      <c r="N481" s="140"/>
      <c r="O481" s="140"/>
      <c r="P481" s="140"/>
      <c r="Q481" s="140"/>
      <c r="R481" s="140"/>
      <c r="S481" s="140"/>
      <c r="T481" s="140"/>
      <c r="U481" s="140"/>
      <c r="V481" s="140"/>
    </row>
    <row r="482">
      <c r="A482" s="148"/>
      <c r="B482" s="140"/>
      <c r="C482" s="140"/>
      <c r="D482" s="140"/>
      <c r="E482" s="140"/>
      <c r="F482" s="140"/>
      <c r="G482" s="140"/>
      <c r="H482" s="140"/>
      <c r="I482" s="140"/>
      <c r="J482" s="140"/>
      <c r="K482" s="140"/>
      <c r="L482" s="140"/>
      <c r="M482" s="140"/>
      <c r="N482" s="140"/>
      <c r="O482" s="140"/>
      <c r="P482" s="140"/>
      <c r="Q482" s="140"/>
      <c r="R482" s="140"/>
      <c r="S482" s="140"/>
      <c r="T482" s="140"/>
      <c r="U482" s="140"/>
      <c r="V482" s="140"/>
    </row>
    <row r="483">
      <c r="A483" s="148"/>
      <c r="B483" s="140"/>
      <c r="C483" s="140"/>
      <c r="D483" s="140"/>
      <c r="E483" s="140"/>
      <c r="F483" s="140"/>
      <c r="G483" s="140"/>
      <c r="H483" s="140"/>
      <c r="I483" s="140"/>
      <c r="J483" s="140"/>
      <c r="K483" s="140"/>
      <c r="L483" s="140"/>
      <c r="M483" s="140"/>
      <c r="N483" s="140"/>
      <c r="O483" s="140"/>
      <c r="P483" s="140"/>
      <c r="Q483" s="140"/>
      <c r="R483" s="140"/>
      <c r="S483" s="140"/>
      <c r="T483" s="140"/>
      <c r="U483" s="140"/>
      <c r="V483" s="140"/>
    </row>
    <row r="484">
      <c r="A484" s="148"/>
      <c r="B484" s="140"/>
      <c r="C484" s="140"/>
      <c r="D484" s="140"/>
      <c r="E484" s="140"/>
      <c r="F484" s="140"/>
      <c r="G484" s="140"/>
      <c r="H484" s="140"/>
      <c r="I484" s="140"/>
      <c r="J484" s="140"/>
      <c r="K484" s="140"/>
      <c r="L484" s="140"/>
      <c r="M484" s="140"/>
      <c r="N484" s="140"/>
      <c r="O484" s="140"/>
      <c r="P484" s="140"/>
      <c r="Q484" s="140"/>
      <c r="R484" s="140"/>
      <c r="S484" s="140"/>
      <c r="T484" s="140"/>
      <c r="U484" s="140"/>
      <c r="V484" s="140"/>
    </row>
    <row r="485">
      <c r="A485" s="148"/>
      <c r="B485" s="140"/>
      <c r="C485" s="140"/>
      <c r="D485" s="140"/>
      <c r="E485" s="140"/>
      <c r="F485" s="140"/>
      <c r="G485" s="140"/>
      <c r="H485" s="140"/>
      <c r="I485" s="140"/>
      <c r="J485" s="140"/>
      <c r="K485" s="140"/>
      <c r="L485" s="140"/>
      <c r="M485" s="140"/>
      <c r="N485" s="140"/>
      <c r="O485" s="140"/>
      <c r="P485" s="140"/>
      <c r="Q485" s="140"/>
      <c r="R485" s="140"/>
      <c r="S485" s="140"/>
      <c r="T485" s="140"/>
      <c r="U485" s="140"/>
      <c r="V485" s="140"/>
    </row>
    <row r="486">
      <c r="A486" s="148"/>
      <c r="B486" s="140"/>
      <c r="C486" s="140"/>
      <c r="D486" s="140"/>
      <c r="E486" s="140"/>
      <c r="F486" s="140"/>
      <c r="G486" s="140"/>
      <c r="H486" s="140"/>
      <c r="I486" s="140"/>
      <c r="J486" s="140"/>
      <c r="K486" s="140"/>
      <c r="L486" s="140"/>
      <c r="M486" s="140"/>
      <c r="N486" s="140"/>
      <c r="O486" s="140"/>
      <c r="P486" s="140"/>
      <c r="Q486" s="140"/>
      <c r="R486" s="140"/>
      <c r="S486" s="140"/>
      <c r="T486" s="140"/>
      <c r="U486" s="140"/>
      <c r="V486" s="140"/>
    </row>
    <row r="487">
      <c r="A487" s="148"/>
      <c r="B487" s="140"/>
      <c r="C487" s="140"/>
      <c r="D487" s="140"/>
      <c r="E487" s="140"/>
      <c r="F487" s="140"/>
      <c r="G487" s="140"/>
      <c r="H487" s="140"/>
      <c r="I487" s="140"/>
      <c r="J487" s="140"/>
      <c r="K487" s="140"/>
      <c r="L487" s="140"/>
      <c r="M487" s="140"/>
      <c r="N487" s="140"/>
      <c r="O487" s="140"/>
      <c r="P487" s="140"/>
      <c r="Q487" s="140"/>
      <c r="R487" s="140"/>
      <c r="S487" s="140"/>
      <c r="T487" s="140"/>
      <c r="U487" s="140"/>
      <c r="V487" s="140"/>
    </row>
    <row r="488">
      <c r="A488" s="148"/>
      <c r="B488" s="140"/>
      <c r="C488" s="140"/>
      <c r="D488" s="140"/>
      <c r="E488" s="140"/>
      <c r="F488" s="140"/>
      <c r="G488" s="140"/>
      <c r="H488" s="140"/>
      <c r="I488" s="140"/>
      <c r="J488" s="140"/>
      <c r="K488" s="140"/>
      <c r="L488" s="140"/>
      <c r="M488" s="140"/>
      <c r="N488" s="140"/>
      <c r="O488" s="140"/>
      <c r="P488" s="140"/>
      <c r="Q488" s="140"/>
      <c r="R488" s="140"/>
      <c r="S488" s="140"/>
      <c r="T488" s="140"/>
      <c r="U488" s="140"/>
      <c r="V488" s="140"/>
    </row>
    <row r="489">
      <c r="A489" s="148"/>
      <c r="B489" s="140"/>
      <c r="C489" s="140"/>
      <c r="D489" s="140"/>
      <c r="E489" s="140"/>
      <c r="F489" s="140"/>
      <c r="G489" s="140"/>
      <c r="H489" s="140"/>
      <c r="I489" s="140"/>
      <c r="J489" s="140"/>
      <c r="K489" s="140"/>
      <c r="L489" s="140"/>
      <c r="M489" s="140"/>
      <c r="N489" s="140"/>
      <c r="O489" s="140"/>
      <c r="P489" s="140"/>
      <c r="Q489" s="140"/>
      <c r="R489" s="140"/>
      <c r="S489" s="140"/>
      <c r="T489" s="140"/>
      <c r="U489" s="140"/>
      <c r="V489" s="140"/>
    </row>
    <row r="490">
      <c r="A490" s="148"/>
      <c r="B490" s="140"/>
      <c r="C490" s="140"/>
      <c r="D490" s="140"/>
      <c r="E490" s="140"/>
      <c r="F490" s="140"/>
      <c r="G490" s="140"/>
      <c r="H490" s="140"/>
      <c r="I490" s="140"/>
      <c r="J490" s="140"/>
      <c r="K490" s="140"/>
      <c r="L490" s="140"/>
      <c r="M490" s="140"/>
      <c r="N490" s="140"/>
      <c r="O490" s="140"/>
      <c r="P490" s="140"/>
      <c r="Q490" s="140"/>
      <c r="R490" s="140"/>
      <c r="S490" s="140"/>
      <c r="T490" s="140"/>
      <c r="U490" s="140"/>
      <c r="V490" s="140"/>
    </row>
    <row r="491">
      <c r="A491" s="148"/>
      <c r="B491" s="140"/>
      <c r="C491" s="140"/>
      <c r="D491" s="140"/>
      <c r="E491" s="140"/>
      <c r="F491" s="140"/>
      <c r="G491" s="140"/>
      <c r="H491" s="140"/>
      <c r="I491" s="140"/>
      <c r="J491" s="140"/>
      <c r="K491" s="140"/>
      <c r="L491" s="140"/>
      <c r="M491" s="140"/>
      <c r="N491" s="140"/>
      <c r="O491" s="140"/>
      <c r="P491" s="140"/>
      <c r="Q491" s="140"/>
      <c r="R491" s="140"/>
      <c r="S491" s="140"/>
      <c r="T491" s="140"/>
      <c r="U491" s="140"/>
      <c r="V491" s="140"/>
    </row>
    <row r="492">
      <c r="A492" s="148"/>
      <c r="B492" s="140"/>
      <c r="C492" s="140"/>
      <c r="D492" s="140"/>
      <c r="E492" s="140"/>
      <c r="F492" s="140"/>
      <c r="G492" s="140"/>
      <c r="H492" s="140"/>
      <c r="I492" s="140"/>
      <c r="J492" s="140"/>
      <c r="K492" s="140"/>
      <c r="L492" s="140"/>
      <c r="M492" s="140"/>
      <c r="N492" s="140"/>
      <c r="O492" s="140"/>
      <c r="P492" s="140"/>
      <c r="Q492" s="140"/>
      <c r="R492" s="140"/>
      <c r="S492" s="140"/>
      <c r="T492" s="140"/>
      <c r="U492" s="140"/>
      <c r="V492" s="140"/>
    </row>
    <row r="493">
      <c r="A493" s="148"/>
      <c r="B493" s="140"/>
      <c r="C493" s="140"/>
      <c r="D493" s="140"/>
      <c r="E493" s="140"/>
      <c r="F493" s="140"/>
      <c r="G493" s="140"/>
      <c r="H493" s="140"/>
      <c r="I493" s="140"/>
      <c r="J493" s="140"/>
      <c r="K493" s="140"/>
      <c r="L493" s="140"/>
      <c r="M493" s="140"/>
      <c r="N493" s="140"/>
      <c r="O493" s="140"/>
      <c r="P493" s="140"/>
      <c r="Q493" s="140"/>
      <c r="R493" s="140"/>
      <c r="S493" s="140"/>
      <c r="T493" s="140"/>
      <c r="U493" s="140"/>
      <c r="V493" s="140"/>
    </row>
    <row r="494">
      <c r="A494" s="148"/>
      <c r="B494" s="140"/>
      <c r="C494" s="140"/>
      <c r="D494" s="140"/>
      <c r="E494" s="140"/>
      <c r="F494" s="140"/>
      <c r="G494" s="140"/>
      <c r="H494" s="140"/>
      <c r="I494" s="140"/>
      <c r="J494" s="140"/>
      <c r="K494" s="140"/>
      <c r="L494" s="140"/>
      <c r="M494" s="140"/>
      <c r="N494" s="140"/>
      <c r="O494" s="140"/>
      <c r="P494" s="140"/>
      <c r="Q494" s="140"/>
      <c r="R494" s="140"/>
      <c r="S494" s="140"/>
      <c r="T494" s="140"/>
      <c r="U494" s="140"/>
      <c r="V494" s="140"/>
    </row>
    <row r="495">
      <c r="A495" s="148"/>
      <c r="B495" s="140"/>
      <c r="C495" s="140"/>
      <c r="D495" s="140"/>
      <c r="E495" s="140"/>
      <c r="F495" s="140"/>
      <c r="G495" s="140"/>
      <c r="H495" s="140"/>
      <c r="I495" s="140"/>
      <c r="J495" s="140"/>
      <c r="K495" s="140"/>
      <c r="L495" s="140"/>
      <c r="M495" s="140"/>
      <c r="N495" s="140"/>
      <c r="O495" s="140"/>
      <c r="P495" s="140"/>
      <c r="Q495" s="140"/>
      <c r="R495" s="140"/>
      <c r="S495" s="140"/>
      <c r="T495" s="140"/>
      <c r="U495" s="140"/>
      <c r="V495" s="140"/>
    </row>
    <row r="496">
      <c r="A496" s="148"/>
      <c r="B496" s="140"/>
      <c r="C496" s="140"/>
      <c r="D496" s="140"/>
      <c r="E496" s="140"/>
      <c r="F496" s="140"/>
      <c r="G496" s="140"/>
      <c r="H496" s="140"/>
      <c r="I496" s="140"/>
      <c r="J496" s="140"/>
      <c r="K496" s="140"/>
      <c r="L496" s="140"/>
      <c r="M496" s="140"/>
      <c r="N496" s="140"/>
      <c r="O496" s="140"/>
      <c r="P496" s="140"/>
      <c r="Q496" s="140"/>
      <c r="R496" s="140"/>
      <c r="S496" s="140"/>
      <c r="T496" s="140"/>
      <c r="U496" s="140"/>
      <c r="V496" s="140"/>
    </row>
    <row r="497">
      <c r="A497" s="148"/>
      <c r="B497" s="140"/>
      <c r="C497" s="140"/>
      <c r="D497" s="140"/>
      <c r="E497" s="140"/>
      <c r="F497" s="140"/>
      <c r="G497" s="140"/>
      <c r="H497" s="140"/>
      <c r="I497" s="140"/>
      <c r="J497" s="140"/>
      <c r="K497" s="140"/>
      <c r="L497" s="140"/>
      <c r="M497" s="140"/>
      <c r="N497" s="140"/>
      <c r="O497" s="140"/>
      <c r="P497" s="140"/>
      <c r="Q497" s="140"/>
      <c r="R497" s="140"/>
      <c r="S497" s="140"/>
      <c r="T497" s="140"/>
      <c r="U497" s="140"/>
      <c r="V497" s="140"/>
    </row>
    <row r="498">
      <c r="A498" s="148"/>
      <c r="B498" s="140"/>
      <c r="C498" s="140"/>
      <c r="D498" s="140"/>
      <c r="E498" s="140"/>
      <c r="F498" s="140"/>
      <c r="G498" s="140"/>
      <c r="H498" s="140"/>
      <c r="I498" s="140"/>
      <c r="J498" s="140"/>
      <c r="K498" s="140"/>
      <c r="L498" s="140"/>
      <c r="M498" s="140"/>
      <c r="N498" s="140"/>
      <c r="O498" s="140"/>
      <c r="P498" s="140"/>
      <c r="Q498" s="140"/>
      <c r="R498" s="140"/>
      <c r="S498" s="140"/>
      <c r="T498" s="140"/>
      <c r="U498" s="140"/>
      <c r="V498" s="140"/>
    </row>
    <row r="499">
      <c r="A499" s="148"/>
      <c r="B499" s="140"/>
      <c r="C499" s="140"/>
      <c r="D499" s="140"/>
      <c r="E499" s="140"/>
      <c r="F499" s="140"/>
      <c r="G499" s="140"/>
      <c r="H499" s="140"/>
      <c r="I499" s="140"/>
      <c r="J499" s="140"/>
      <c r="K499" s="140"/>
      <c r="L499" s="140"/>
      <c r="M499" s="140"/>
      <c r="N499" s="140"/>
      <c r="O499" s="140"/>
      <c r="P499" s="140"/>
      <c r="Q499" s="140"/>
      <c r="R499" s="140"/>
      <c r="S499" s="140"/>
      <c r="T499" s="140"/>
      <c r="U499" s="140"/>
      <c r="V499" s="140"/>
    </row>
    <row r="500">
      <c r="A500" s="148"/>
      <c r="B500" s="140"/>
      <c r="C500" s="140"/>
      <c r="D500" s="140"/>
      <c r="E500" s="140"/>
      <c r="F500" s="140"/>
      <c r="G500" s="140"/>
      <c r="H500" s="140"/>
      <c r="I500" s="140"/>
      <c r="J500" s="140"/>
      <c r="K500" s="140"/>
      <c r="L500" s="140"/>
      <c r="M500" s="140"/>
      <c r="N500" s="140"/>
      <c r="O500" s="140"/>
      <c r="P500" s="140"/>
      <c r="Q500" s="140"/>
      <c r="R500" s="140"/>
      <c r="S500" s="140"/>
      <c r="T500" s="140"/>
      <c r="U500" s="140"/>
      <c r="V500" s="140"/>
    </row>
    <row r="501">
      <c r="A501" s="148"/>
      <c r="B501" s="140"/>
      <c r="C501" s="140"/>
      <c r="D501" s="140"/>
      <c r="E501" s="140"/>
      <c r="F501" s="140"/>
      <c r="G501" s="140"/>
      <c r="H501" s="140"/>
      <c r="I501" s="140"/>
      <c r="J501" s="140"/>
      <c r="K501" s="140"/>
      <c r="L501" s="140"/>
      <c r="M501" s="140"/>
      <c r="N501" s="140"/>
      <c r="O501" s="140"/>
      <c r="P501" s="140"/>
      <c r="Q501" s="140"/>
      <c r="R501" s="140"/>
      <c r="S501" s="140"/>
      <c r="T501" s="140"/>
      <c r="U501" s="140"/>
      <c r="V501" s="140"/>
    </row>
    <row r="502">
      <c r="A502" s="148"/>
      <c r="B502" s="140"/>
      <c r="C502" s="140"/>
      <c r="D502" s="140"/>
      <c r="E502" s="140"/>
      <c r="F502" s="140"/>
      <c r="G502" s="140"/>
      <c r="H502" s="140"/>
      <c r="I502" s="140"/>
      <c r="J502" s="140"/>
      <c r="K502" s="140"/>
      <c r="L502" s="140"/>
      <c r="M502" s="140"/>
      <c r="N502" s="140"/>
      <c r="O502" s="140"/>
      <c r="P502" s="140"/>
      <c r="Q502" s="140"/>
      <c r="R502" s="140"/>
      <c r="S502" s="140"/>
      <c r="T502" s="140"/>
      <c r="U502" s="140"/>
      <c r="V502" s="140"/>
    </row>
    <row r="503">
      <c r="A503" s="148"/>
      <c r="B503" s="140"/>
      <c r="C503" s="140"/>
      <c r="D503" s="140"/>
      <c r="E503" s="140"/>
      <c r="F503" s="140"/>
      <c r="G503" s="140"/>
      <c r="H503" s="140"/>
      <c r="I503" s="140"/>
      <c r="J503" s="140"/>
      <c r="K503" s="140"/>
      <c r="L503" s="140"/>
      <c r="M503" s="140"/>
      <c r="N503" s="140"/>
      <c r="O503" s="140"/>
      <c r="P503" s="140"/>
      <c r="Q503" s="140"/>
      <c r="R503" s="140"/>
      <c r="S503" s="140"/>
      <c r="T503" s="140"/>
      <c r="U503" s="140"/>
      <c r="V503" s="140"/>
    </row>
    <row r="504">
      <c r="A504" s="148"/>
      <c r="B504" s="140"/>
      <c r="C504" s="140"/>
      <c r="D504" s="140"/>
      <c r="E504" s="140"/>
      <c r="F504" s="140"/>
      <c r="G504" s="140"/>
      <c r="H504" s="140"/>
      <c r="I504" s="140"/>
      <c r="J504" s="140"/>
      <c r="K504" s="140"/>
      <c r="L504" s="140"/>
      <c r="M504" s="140"/>
      <c r="N504" s="140"/>
      <c r="O504" s="140"/>
      <c r="P504" s="140"/>
      <c r="Q504" s="140"/>
      <c r="R504" s="140"/>
      <c r="S504" s="140"/>
      <c r="T504" s="140"/>
      <c r="U504" s="140"/>
      <c r="V504" s="140"/>
    </row>
    <row r="505">
      <c r="A505" s="148"/>
      <c r="B505" s="140"/>
      <c r="C505" s="140"/>
      <c r="D505" s="140"/>
      <c r="E505" s="140"/>
      <c r="F505" s="140"/>
      <c r="G505" s="140"/>
      <c r="H505" s="140"/>
      <c r="I505" s="140"/>
      <c r="J505" s="140"/>
      <c r="K505" s="140"/>
      <c r="L505" s="140"/>
      <c r="M505" s="140"/>
      <c r="N505" s="140"/>
      <c r="O505" s="140"/>
      <c r="P505" s="140"/>
      <c r="Q505" s="140"/>
      <c r="R505" s="140"/>
      <c r="S505" s="140"/>
      <c r="T505" s="140"/>
      <c r="U505" s="140"/>
      <c r="V505" s="140"/>
    </row>
    <row r="506">
      <c r="A506" s="148"/>
      <c r="B506" s="140"/>
      <c r="C506" s="140"/>
      <c r="D506" s="140"/>
      <c r="E506" s="140"/>
      <c r="F506" s="140"/>
      <c r="G506" s="140"/>
      <c r="H506" s="140"/>
      <c r="I506" s="140"/>
      <c r="J506" s="140"/>
      <c r="K506" s="140"/>
      <c r="L506" s="140"/>
      <c r="M506" s="140"/>
      <c r="N506" s="140"/>
      <c r="O506" s="140"/>
      <c r="P506" s="140"/>
      <c r="Q506" s="140"/>
      <c r="R506" s="140"/>
      <c r="S506" s="140"/>
      <c r="T506" s="140"/>
      <c r="U506" s="140"/>
      <c r="V506" s="140"/>
    </row>
    <row r="507">
      <c r="A507" s="148"/>
      <c r="B507" s="140"/>
      <c r="C507" s="140"/>
      <c r="D507" s="140"/>
      <c r="E507" s="140"/>
      <c r="F507" s="140"/>
      <c r="G507" s="140"/>
      <c r="H507" s="140"/>
      <c r="I507" s="140"/>
      <c r="J507" s="140"/>
      <c r="K507" s="140"/>
      <c r="L507" s="140"/>
      <c r="M507" s="140"/>
      <c r="N507" s="140"/>
      <c r="O507" s="140"/>
      <c r="P507" s="140"/>
      <c r="Q507" s="140"/>
      <c r="R507" s="140"/>
      <c r="S507" s="140"/>
      <c r="T507" s="140"/>
      <c r="U507" s="140"/>
      <c r="V507" s="140"/>
    </row>
    <row r="508">
      <c r="A508" s="148"/>
      <c r="B508" s="140"/>
      <c r="C508" s="140"/>
      <c r="D508" s="140"/>
      <c r="E508" s="140"/>
      <c r="F508" s="140"/>
      <c r="G508" s="140"/>
      <c r="H508" s="140"/>
      <c r="I508" s="140"/>
      <c r="J508" s="140"/>
      <c r="K508" s="140"/>
      <c r="L508" s="140"/>
      <c r="M508" s="140"/>
      <c r="N508" s="140"/>
      <c r="O508" s="140"/>
      <c r="P508" s="140"/>
      <c r="Q508" s="140"/>
      <c r="R508" s="140"/>
      <c r="S508" s="140"/>
      <c r="T508" s="140"/>
      <c r="U508" s="140"/>
      <c r="V508" s="140"/>
    </row>
    <row r="509">
      <c r="A509" s="148"/>
      <c r="B509" s="140"/>
      <c r="C509" s="140"/>
      <c r="D509" s="140"/>
      <c r="E509" s="140"/>
      <c r="F509" s="140"/>
      <c r="G509" s="140"/>
      <c r="H509" s="140"/>
      <c r="I509" s="140"/>
      <c r="J509" s="140"/>
      <c r="K509" s="140"/>
      <c r="L509" s="140"/>
      <c r="M509" s="140"/>
      <c r="N509" s="140"/>
      <c r="O509" s="140"/>
      <c r="P509" s="140"/>
      <c r="Q509" s="140"/>
      <c r="R509" s="140"/>
      <c r="S509" s="140"/>
      <c r="T509" s="140"/>
      <c r="U509" s="140"/>
      <c r="V509" s="140"/>
    </row>
    <row r="510">
      <c r="A510" s="148"/>
      <c r="B510" s="140"/>
      <c r="C510" s="140"/>
      <c r="D510" s="140"/>
      <c r="E510" s="140"/>
      <c r="F510" s="140"/>
      <c r="G510" s="140"/>
      <c r="H510" s="140"/>
      <c r="I510" s="140"/>
      <c r="J510" s="140"/>
      <c r="K510" s="140"/>
      <c r="L510" s="140"/>
      <c r="M510" s="140"/>
      <c r="N510" s="140"/>
      <c r="O510" s="140"/>
      <c r="P510" s="140"/>
      <c r="Q510" s="140"/>
      <c r="R510" s="140"/>
      <c r="S510" s="140"/>
      <c r="T510" s="140"/>
      <c r="U510" s="140"/>
      <c r="V510" s="140"/>
    </row>
    <row r="511">
      <c r="A511" s="148"/>
      <c r="B511" s="140"/>
      <c r="C511" s="140"/>
      <c r="D511" s="140"/>
      <c r="E511" s="140"/>
      <c r="F511" s="140"/>
      <c r="G511" s="140"/>
      <c r="H511" s="140"/>
      <c r="I511" s="140"/>
      <c r="J511" s="140"/>
      <c r="K511" s="140"/>
      <c r="L511" s="140"/>
      <c r="M511" s="140"/>
      <c r="N511" s="140"/>
      <c r="O511" s="140"/>
      <c r="P511" s="140"/>
      <c r="Q511" s="140"/>
      <c r="R511" s="140"/>
      <c r="S511" s="140"/>
      <c r="T511" s="140"/>
      <c r="U511" s="140"/>
      <c r="V511" s="140"/>
    </row>
    <row r="512">
      <c r="A512" s="148"/>
      <c r="B512" s="140"/>
      <c r="C512" s="140"/>
      <c r="D512" s="140"/>
      <c r="E512" s="140"/>
      <c r="F512" s="140"/>
      <c r="G512" s="140"/>
      <c r="H512" s="140"/>
      <c r="I512" s="140"/>
      <c r="J512" s="140"/>
      <c r="K512" s="140"/>
      <c r="L512" s="140"/>
      <c r="M512" s="140"/>
      <c r="N512" s="140"/>
      <c r="O512" s="140"/>
      <c r="P512" s="140"/>
      <c r="Q512" s="140"/>
      <c r="R512" s="140"/>
      <c r="S512" s="140"/>
      <c r="T512" s="140"/>
      <c r="U512" s="140"/>
      <c r="V512" s="140"/>
    </row>
    <row r="513">
      <c r="A513" s="148"/>
      <c r="B513" s="140"/>
      <c r="C513" s="140"/>
      <c r="D513" s="140"/>
      <c r="E513" s="140"/>
      <c r="F513" s="140"/>
      <c r="G513" s="140"/>
      <c r="H513" s="140"/>
      <c r="I513" s="140"/>
      <c r="J513" s="140"/>
      <c r="K513" s="140"/>
      <c r="L513" s="140"/>
      <c r="M513" s="140"/>
      <c r="N513" s="140"/>
      <c r="O513" s="140"/>
      <c r="P513" s="140"/>
      <c r="Q513" s="140"/>
      <c r="R513" s="140"/>
      <c r="S513" s="140"/>
      <c r="T513" s="140"/>
      <c r="U513" s="140"/>
      <c r="V513" s="140"/>
    </row>
    <row r="514">
      <c r="A514" s="148"/>
      <c r="B514" s="140"/>
      <c r="C514" s="140"/>
      <c r="D514" s="140"/>
      <c r="E514" s="140"/>
      <c r="F514" s="140"/>
      <c r="G514" s="140"/>
      <c r="H514" s="140"/>
      <c r="I514" s="140"/>
      <c r="J514" s="140"/>
      <c r="K514" s="140"/>
      <c r="L514" s="140"/>
      <c r="M514" s="140"/>
      <c r="N514" s="140"/>
      <c r="O514" s="140"/>
      <c r="P514" s="140"/>
      <c r="Q514" s="140"/>
      <c r="R514" s="140"/>
      <c r="S514" s="140"/>
      <c r="T514" s="140"/>
      <c r="U514" s="140"/>
      <c r="V514" s="140"/>
    </row>
    <row r="515">
      <c r="A515" s="148"/>
      <c r="B515" s="140"/>
      <c r="C515" s="140"/>
      <c r="D515" s="140"/>
      <c r="E515" s="140"/>
      <c r="F515" s="140"/>
      <c r="G515" s="140"/>
      <c r="H515" s="140"/>
      <c r="I515" s="140"/>
      <c r="J515" s="140"/>
      <c r="K515" s="140"/>
      <c r="L515" s="140"/>
      <c r="M515" s="140"/>
      <c r="N515" s="140"/>
      <c r="O515" s="140"/>
      <c r="P515" s="140"/>
      <c r="Q515" s="140"/>
      <c r="R515" s="140"/>
      <c r="S515" s="140"/>
      <c r="T515" s="140"/>
      <c r="U515" s="140"/>
      <c r="V515" s="140"/>
    </row>
    <row r="516">
      <c r="A516" s="148"/>
      <c r="B516" s="140"/>
      <c r="C516" s="140"/>
      <c r="D516" s="140"/>
      <c r="E516" s="140"/>
      <c r="F516" s="140"/>
      <c r="G516" s="140"/>
      <c r="H516" s="140"/>
      <c r="I516" s="140"/>
      <c r="J516" s="140"/>
      <c r="K516" s="140"/>
      <c r="L516" s="140"/>
      <c r="M516" s="140"/>
      <c r="N516" s="140"/>
      <c r="O516" s="140"/>
      <c r="P516" s="140"/>
      <c r="Q516" s="140"/>
      <c r="R516" s="140"/>
      <c r="S516" s="140"/>
      <c r="T516" s="140"/>
      <c r="U516" s="140"/>
      <c r="V516" s="140"/>
    </row>
    <row r="517">
      <c r="A517" s="148"/>
      <c r="B517" s="140"/>
      <c r="C517" s="140"/>
      <c r="D517" s="140"/>
      <c r="E517" s="140"/>
      <c r="F517" s="140"/>
      <c r="G517" s="140"/>
      <c r="H517" s="140"/>
      <c r="I517" s="140"/>
      <c r="J517" s="140"/>
      <c r="K517" s="140"/>
      <c r="L517" s="140"/>
      <c r="M517" s="140"/>
      <c r="N517" s="140"/>
      <c r="O517" s="140"/>
      <c r="P517" s="140"/>
      <c r="Q517" s="140"/>
      <c r="R517" s="140"/>
      <c r="S517" s="140"/>
      <c r="T517" s="140"/>
      <c r="U517" s="140"/>
      <c r="V517" s="140"/>
    </row>
    <row r="518">
      <c r="A518" s="148"/>
      <c r="B518" s="140"/>
      <c r="C518" s="140"/>
      <c r="D518" s="140"/>
      <c r="E518" s="140"/>
      <c r="F518" s="140"/>
      <c r="G518" s="140"/>
      <c r="H518" s="140"/>
      <c r="I518" s="140"/>
      <c r="J518" s="140"/>
      <c r="K518" s="140"/>
      <c r="L518" s="140"/>
      <c r="M518" s="140"/>
      <c r="N518" s="140"/>
      <c r="O518" s="140"/>
      <c r="P518" s="140"/>
      <c r="Q518" s="140"/>
      <c r="R518" s="140"/>
      <c r="S518" s="140"/>
      <c r="T518" s="140"/>
      <c r="U518" s="140"/>
      <c r="V518" s="140"/>
    </row>
    <row r="519">
      <c r="A519" s="148"/>
      <c r="B519" s="140"/>
      <c r="C519" s="140"/>
      <c r="D519" s="140"/>
      <c r="E519" s="140"/>
      <c r="F519" s="140"/>
      <c r="G519" s="140"/>
      <c r="H519" s="140"/>
      <c r="I519" s="140"/>
      <c r="J519" s="140"/>
      <c r="K519" s="140"/>
      <c r="L519" s="140"/>
      <c r="M519" s="140"/>
      <c r="N519" s="140"/>
      <c r="O519" s="140"/>
      <c r="P519" s="140"/>
      <c r="Q519" s="140"/>
      <c r="R519" s="140"/>
      <c r="S519" s="140"/>
      <c r="T519" s="140"/>
      <c r="U519" s="140"/>
      <c r="V519" s="140"/>
    </row>
    <row r="520">
      <c r="A520" s="148"/>
      <c r="B520" s="140"/>
      <c r="C520" s="140"/>
      <c r="D520" s="140"/>
      <c r="E520" s="140"/>
      <c r="F520" s="140"/>
      <c r="G520" s="140"/>
      <c r="H520" s="140"/>
      <c r="I520" s="140"/>
      <c r="J520" s="140"/>
      <c r="K520" s="140"/>
      <c r="L520" s="140"/>
      <c r="M520" s="140"/>
      <c r="N520" s="140"/>
      <c r="O520" s="140"/>
      <c r="P520" s="140"/>
      <c r="Q520" s="140"/>
      <c r="R520" s="140"/>
      <c r="S520" s="140"/>
      <c r="T520" s="140"/>
      <c r="U520" s="140"/>
      <c r="V520" s="140"/>
    </row>
    <row r="521">
      <c r="A521" s="148"/>
      <c r="B521" s="140"/>
      <c r="C521" s="140"/>
      <c r="D521" s="140"/>
      <c r="E521" s="140"/>
      <c r="F521" s="140"/>
      <c r="G521" s="140"/>
      <c r="H521" s="140"/>
      <c r="I521" s="140"/>
      <c r="J521" s="140"/>
      <c r="K521" s="140"/>
      <c r="L521" s="140"/>
      <c r="M521" s="140"/>
      <c r="N521" s="140"/>
      <c r="O521" s="140"/>
      <c r="P521" s="140"/>
      <c r="Q521" s="140"/>
      <c r="R521" s="140"/>
      <c r="S521" s="140"/>
      <c r="T521" s="140"/>
      <c r="U521" s="140"/>
      <c r="V521" s="140"/>
    </row>
    <row r="522">
      <c r="A522" s="148"/>
      <c r="B522" s="140"/>
      <c r="C522" s="140"/>
      <c r="D522" s="140"/>
      <c r="E522" s="140"/>
      <c r="F522" s="140"/>
      <c r="G522" s="140"/>
      <c r="H522" s="140"/>
      <c r="I522" s="140"/>
      <c r="J522" s="140"/>
      <c r="K522" s="140"/>
      <c r="L522" s="140"/>
      <c r="M522" s="140"/>
      <c r="N522" s="140"/>
      <c r="O522" s="140"/>
      <c r="P522" s="140"/>
      <c r="Q522" s="140"/>
      <c r="R522" s="140"/>
      <c r="S522" s="140"/>
      <c r="T522" s="140"/>
      <c r="U522" s="140"/>
      <c r="V522" s="140"/>
    </row>
    <row r="523">
      <c r="A523" s="148"/>
      <c r="B523" s="140"/>
      <c r="C523" s="140"/>
      <c r="D523" s="140"/>
      <c r="E523" s="140"/>
      <c r="F523" s="140"/>
      <c r="G523" s="140"/>
      <c r="H523" s="140"/>
      <c r="I523" s="140"/>
      <c r="J523" s="140"/>
      <c r="K523" s="140"/>
      <c r="L523" s="140"/>
      <c r="M523" s="140"/>
      <c r="N523" s="140"/>
      <c r="O523" s="140"/>
      <c r="P523" s="140"/>
      <c r="Q523" s="140"/>
      <c r="R523" s="140"/>
      <c r="S523" s="140"/>
      <c r="T523" s="140"/>
      <c r="U523" s="140"/>
      <c r="V523" s="140"/>
    </row>
    <row r="524">
      <c r="A524" s="148"/>
      <c r="B524" s="140"/>
      <c r="C524" s="140"/>
      <c r="D524" s="140"/>
      <c r="E524" s="140"/>
      <c r="F524" s="140"/>
      <c r="G524" s="140"/>
      <c r="H524" s="140"/>
      <c r="I524" s="140"/>
      <c r="J524" s="140"/>
      <c r="K524" s="140"/>
      <c r="L524" s="140"/>
      <c r="M524" s="140"/>
      <c r="N524" s="140"/>
      <c r="O524" s="140"/>
      <c r="P524" s="140"/>
      <c r="Q524" s="140"/>
      <c r="R524" s="140"/>
      <c r="S524" s="140"/>
      <c r="T524" s="140"/>
      <c r="U524" s="140"/>
      <c r="V524" s="140"/>
    </row>
    <row r="525">
      <c r="A525" s="148"/>
      <c r="B525" s="140"/>
      <c r="C525" s="140"/>
      <c r="D525" s="140"/>
      <c r="E525" s="140"/>
      <c r="F525" s="140"/>
      <c r="G525" s="140"/>
      <c r="H525" s="140"/>
      <c r="I525" s="140"/>
      <c r="J525" s="140"/>
      <c r="K525" s="140"/>
      <c r="L525" s="140"/>
      <c r="M525" s="140"/>
      <c r="N525" s="140"/>
      <c r="O525" s="140"/>
      <c r="P525" s="140"/>
      <c r="Q525" s="140"/>
      <c r="R525" s="140"/>
      <c r="S525" s="140"/>
      <c r="T525" s="140"/>
      <c r="U525" s="140"/>
      <c r="V525" s="140"/>
    </row>
    <row r="526">
      <c r="A526" s="148"/>
      <c r="B526" s="140"/>
      <c r="C526" s="140"/>
      <c r="D526" s="140"/>
      <c r="E526" s="140"/>
      <c r="F526" s="140"/>
      <c r="G526" s="140"/>
      <c r="H526" s="140"/>
      <c r="I526" s="140"/>
      <c r="J526" s="140"/>
      <c r="K526" s="140"/>
      <c r="L526" s="140"/>
      <c r="M526" s="140"/>
      <c r="N526" s="140"/>
      <c r="O526" s="140"/>
      <c r="P526" s="140"/>
      <c r="Q526" s="140"/>
      <c r="R526" s="140"/>
      <c r="S526" s="140"/>
      <c r="T526" s="140"/>
      <c r="U526" s="140"/>
      <c r="V526" s="140"/>
    </row>
    <row r="527">
      <c r="A527" s="148"/>
      <c r="B527" s="140"/>
      <c r="C527" s="140"/>
      <c r="D527" s="140"/>
      <c r="E527" s="140"/>
      <c r="F527" s="140"/>
      <c r="G527" s="140"/>
      <c r="H527" s="140"/>
      <c r="I527" s="140"/>
      <c r="J527" s="140"/>
      <c r="K527" s="140"/>
      <c r="L527" s="140"/>
      <c r="M527" s="140"/>
      <c r="N527" s="140"/>
      <c r="O527" s="140"/>
      <c r="P527" s="140"/>
      <c r="Q527" s="140"/>
      <c r="R527" s="140"/>
      <c r="S527" s="140"/>
      <c r="T527" s="140"/>
      <c r="U527" s="140"/>
      <c r="V527" s="140"/>
    </row>
    <row r="528">
      <c r="A528" s="148"/>
      <c r="B528" s="140"/>
      <c r="C528" s="140"/>
      <c r="D528" s="140"/>
      <c r="E528" s="140"/>
      <c r="F528" s="140"/>
      <c r="G528" s="140"/>
      <c r="H528" s="140"/>
      <c r="I528" s="140"/>
      <c r="J528" s="140"/>
      <c r="K528" s="140"/>
      <c r="L528" s="140"/>
      <c r="M528" s="140"/>
      <c r="N528" s="140"/>
      <c r="O528" s="140"/>
      <c r="P528" s="140"/>
      <c r="Q528" s="140"/>
      <c r="R528" s="140"/>
      <c r="S528" s="140"/>
      <c r="T528" s="140"/>
      <c r="U528" s="140"/>
      <c r="V528" s="140"/>
    </row>
    <row r="529">
      <c r="A529" s="148"/>
      <c r="B529" s="140"/>
      <c r="C529" s="140"/>
      <c r="D529" s="140"/>
      <c r="E529" s="140"/>
      <c r="F529" s="140"/>
      <c r="G529" s="140"/>
      <c r="H529" s="140"/>
      <c r="I529" s="140"/>
      <c r="J529" s="140"/>
      <c r="K529" s="140"/>
      <c r="L529" s="140"/>
      <c r="M529" s="140"/>
      <c r="N529" s="140"/>
      <c r="O529" s="140"/>
      <c r="P529" s="140"/>
      <c r="Q529" s="140"/>
      <c r="R529" s="140"/>
      <c r="S529" s="140"/>
      <c r="T529" s="140"/>
      <c r="U529" s="140"/>
      <c r="V529" s="140"/>
    </row>
    <row r="530">
      <c r="A530" s="148"/>
      <c r="B530" s="140"/>
      <c r="C530" s="140"/>
      <c r="D530" s="140"/>
      <c r="E530" s="140"/>
      <c r="F530" s="140"/>
      <c r="G530" s="140"/>
      <c r="H530" s="140"/>
      <c r="I530" s="140"/>
      <c r="J530" s="140"/>
      <c r="K530" s="140"/>
      <c r="L530" s="140"/>
      <c r="M530" s="140"/>
      <c r="N530" s="140"/>
      <c r="O530" s="140"/>
      <c r="P530" s="140"/>
      <c r="Q530" s="140"/>
      <c r="R530" s="140"/>
      <c r="S530" s="140"/>
      <c r="T530" s="140"/>
      <c r="U530" s="140"/>
      <c r="V530" s="140"/>
    </row>
    <row r="531">
      <c r="A531" s="148"/>
      <c r="B531" s="140"/>
      <c r="C531" s="140"/>
      <c r="D531" s="140"/>
      <c r="E531" s="140"/>
      <c r="F531" s="140"/>
      <c r="G531" s="140"/>
      <c r="H531" s="140"/>
      <c r="I531" s="140"/>
      <c r="J531" s="140"/>
      <c r="K531" s="140"/>
      <c r="L531" s="140"/>
      <c r="M531" s="140"/>
      <c r="N531" s="140"/>
      <c r="O531" s="140"/>
      <c r="P531" s="140"/>
      <c r="Q531" s="140"/>
      <c r="R531" s="140"/>
      <c r="S531" s="140"/>
      <c r="T531" s="140"/>
      <c r="U531" s="140"/>
      <c r="V531" s="140"/>
    </row>
    <row r="532">
      <c r="A532" s="148"/>
      <c r="B532" s="140"/>
      <c r="C532" s="140"/>
      <c r="D532" s="140"/>
      <c r="E532" s="140"/>
      <c r="F532" s="140"/>
      <c r="G532" s="140"/>
      <c r="H532" s="140"/>
      <c r="I532" s="140"/>
      <c r="J532" s="140"/>
      <c r="K532" s="140"/>
      <c r="L532" s="140"/>
      <c r="M532" s="140"/>
      <c r="N532" s="140"/>
      <c r="O532" s="140"/>
      <c r="P532" s="140"/>
      <c r="Q532" s="140"/>
      <c r="R532" s="140"/>
      <c r="S532" s="140"/>
      <c r="T532" s="140"/>
      <c r="U532" s="140"/>
      <c r="V532" s="140"/>
    </row>
    <row r="533">
      <c r="A533" s="148"/>
      <c r="B533" s="140"/>
      <c r="C533" s="140"/>
      <c r="D533" s="140"/>
      <c r="E533" s="140"/>
      <c r="F533" s="140"/>
      <c r="G533" s="140"/>
      <c r="H533" s="140"/>
      <c r="I533" s="140"/>
      <c r="J533" s="140"/>
      <c r="K533" s="140"/>
      <c r="L533" s="140"/>
      <c r="M533" s="140"/>
      <c r="N533" s="140"/>
      <c r="O533" s="140"/>
      <c r="P533" s="140"/>
      <c r="Q533" s="140"/>
      <c r="R533" s="140"/>
      <c r="S533" s="140"/>
      <c r="T533" s="140"/>
      <c r="U533" s="140"/>
      <c r="V533" s="140"/>
    </row>
    <row r="534">
      <c r="A534" s="148"/>
      <c r="B534" s="140"/>
      <c r="C534" s="140"/>
      <c r="D534" s="140"/>
      <c r="E534" s="140"/>
      <c r="F534" s="140"/>
      <c r="G534" s="140"/>
      <c r="H534" s="140"/>
      <c r="I534" s="140"/>
      <c r="J534" s="140"/>
      <c r="K534" s="140"/>
      <c r="L534" s="140"/>
      <c r="M534" s="140"/>
      <c r="N534" s="140"/>
      <c r="O534" s="140"/>
      <c r="P534" s="140"/>
      <c r="Q534" s="140"/>
      <c r="R534" s="140"/>
      <c r="S534" s="140"/>
      <c r="T534" s="140"/>
      <c r="U534" s="140"/>
      <c r="V534" s="140"/>
    </row>
    <row r="535">
      <c r="A535" s="148"/>
      <c r="B535" s="140"/>
      <c r="C535" s="140"/>
      <c r="D535" s="140"/>
      <c r="E535" s="140"/>
      <c r="F535" s="140"/>
      <c r="G535" s="140"/>
      <c r="H535" s="140"/>
      <c r="I535" s="140"/>
      <c r="J535" s="140"/>
      <c r="K535" s="140"/>
      <c r="L535" s="140"/>
      <c r="M535" s="140"/>
      <c r="N535" s="140"/>
      <c r="O535" s="140"/>
      <c r="P535" s="140"/>
      <c r="Q535" s="140"/>
      <c r="R535" s="140"/>
      <c r="S535" s="140"/>
      <c r="T535" s="140"/>
      <c r="U535" s="140"/>
      <c r="V535" s="140"/>
    </row>
    <row r="536">
      <c r="A536" s="148"/>
      <c r="B536" s="140"/>
      <c r="C536" s="140"/>
      <c r="D536" s="140"/>
      <c r="E536" s="140"/>
      <c r="F536" s="140"/>
      <c r="G536" s="140"/>
      <c r="H536" s="140"/>
      <c r="I536" s="140"/>
      <c r="J536" s="140"/>
      <c r="K536" s="140"/>
      <c r="L536" s="140"/>
      <c r="M536" s="140"/>
      <c r="N536" s="140"/>
      <c r="O536" s="140"/>
      <c r="P536" s="140"/>
      <c r="Q536" s="140"/>
      <c r="R536" s="140"/>
      <c r="S536" s="140"/>
      <c r="T536" s="140"/>
      <c r="U536" s="140"/>
      <c r="V536" s="140"/>
    </row>
    <row r="537">
      <c r="A537" s="148"/>
      <c r="B537" s="140"/>
      <c r="C537" s="140"/>
      <c r="D537" s="140"/>
      <c r="E537" s="140"/>
      <c r="F537" s="140"/>
      <c r="G537" s="140"/>
      <c r="H537" s="140"/>
      <c r="I537" s="140"/>
      <c r="J537" s="140"/>
      <c r="K537" s="140"/>
      <c r="L537" s="140"/>
      <c r="M537" s="140"/>
      <c r="N537" s="140"/>
      <c r="O537" s="140"/>
      <c r="P537" s="140"/>
      <c r="Q537" s="140"/>
      <c r="R537" s="140"/>
      <c r="S537" s="140"/>
      <c r="T537" s="140"/>
      <c r="U537" s="140"/>
      <c r="V537" s="140"/>
    </row>
    <row r="538">
      <c r="A538" s="148"/>
      <c r="B538" s="140"/>
      <c r="C538" s="140"/>
      <c r="D538" s="140"/>
      <c r="E538" s="140"/>
      <c r="F538" s="140"/>
      <c r="G538" s="140"/>
      <c r="H538" s="140"/>
      <c r="I538" s="140"/>
      <c r="J538" s="140"/>
      <c r="K538" s="140"/>
      <c r="L538" s="140"/>
      <c r="M538" s="140"/>
      <c r="N538" s="140"/>
      <c r="O538" s="140"/>
      <c r="P538" s="140"/>
      <c r="Q538" s="140"/>
      <c r="R538" s="140"/>
      <c r="S538" s="140"/>
      <c r="T538" s="140"/>
      <c r="U538" s="140"/>
      <c r="V538" s="140"/>
    </row>
    <row r="539">
      <c r="A539" s="148"/>
      <c r="B539" s="140"/>
      <c r="C539" s="140"/>
      <c r="D539" s="140"/>
      <c r="E539" s="140"/>
      <c r="F539" s="140"/>
      <c r="G539" s="140"/>
      <c r="H539" s="140"/>
      <c r="I539" s="140"/>
      <c r="J539" s="140"/>
      <c r="K539" s="140"/>
      <c r="L539" s="140"/>
      <c r="M539" s="140"/>
      <c r="N539" s="140"/>
      <c r="O539" s="140"/>
      <c r="P539" s="140"/>
      <c r="Q539" s="140"/>
      <c r="R539" s="140"/>
      <c r="S539" s="140"/>
      <c r="T539" s="140"/>
      <c r="U539" s="140"/>
      <c r="V539" s="140"/>
    </row>
    <row r="540">
      <c r="A540" s="148"/>
      <c r="B540" s="140"/>
      <c r="C540" s="140"/>
      <c r="D540" s="140"/>
      <c r="E540" s="140"/>
      <c r="F540" s="140"/>
      <c r="G540" s="140"/>
      <c r="H540" s="140"/>
      <c r="I540" s="140"/>
      <c r="J540" s="140"/>
      <c r="K540" s="140"/>
      <c r="L540" s="140"/>
      <c r="M540" s="140"/>
      <c r="N540" s="140"/>
      <c r="O540" s="140"/>
      <c r="P540" s="140"/>
      <c r="Q540" s="140"/>
      <c r="R540" s="140"/>
      <c r="S540" s="140"/>
      <c r="T540" s="140"/>
      <c r="U540" s="140"/>
      <c r="V540" s="140"/>
    </row>
    <row r="541">
      <c r="A541" s="148"/>
      <c r="B541" s="140"/>
      <c r="C541" s="140"/>
      <c r="D541" s="140"/>
      <c r="E541" s="140"/>
      <c r="F541" s="140"/>
      <c r="G541" s="140"/>
      <c r="H541" s="140"/>
      <c r="I541" s="140"/>
      <c r="J541" s="140"/>
      <c r="K541" s="140"/>
      <c r="L541" s="140"/>
      <c r="M541" s="140"/>
      <c r="N541" s="140"/>
      <c r="O541" s="140"/>
      <c r="P541" s="140"/>
      <c r="Q541" s="140"/>
      <c r="R541" s="140"/>
      <c r="S541" s="140"/>
      <c r="T541" s="140"/>
      <c r="U541" s="140"/>
      <c r="V541" s="140"/>
    </row>
    <row r="542">
      <c r="A542" s="148"/>
      <c r="B542" s="140"/>
      <c r="C542" s="140"/>
      <c r="D542" s="140"/>
      <c r="E542" s="140"/>
      <c r="F542" s="140"/>
      <c r="G542" s="140"/>
      <c r="H542" s="140"/>
      <c r="I542" s="140"/>
      <c r="J542" s="140"/>
      <c r="K542" s="140"/>
      <c r="L542" s="140"/>
      <c r="M542" s="140"/>
      <c r="N542" s="140"/>
      <c r="O542" s="140"/>
      <c r="P542" s="140"/>
      <c r="Q542" s="140"/>
      <c r="R542" s="140"/>
      <c r="S542" s="140"/>
      <c r="T542" s="140"/>
      <c r="U542" s="140"/>
      <c r="V542" s="140"/>
    </row>
    <row r="543">
      <c r="A543" s="148"/>
      <c r="B543" s="140"/>
      <c r="C543" s="140"/>
      <c r="D543" s="140"/>
      <c r="E543" s="140"/>
      <c r="F543" s="140"/>
      <c r="G543" s="140"/>
      <c r="H543" s="140"/>
      <c r="I543" s="140"/>
      <c r="J543" s="140"/>
      <c r="K543" s="140"/>
      <c r="L543" s="140"/>
      <c r="M543" s="140"/>
      <c r="N543" s="140"/>
      <c r="O543" s="140"/>
      <c r="P543" s="140"/>
      <c r="Q543" s="140"/>
      <c r="R543" s="140"/>
      <c r="S543" s="140"/>
      <c r="T543" s="140"/>
      <c r="U543" s="140"/>
      <c r="V543" s="140"/>
    </row>
    <row r="544">
      <c r="A544" s="148"/>
      <c r="B544" s="140"/>
      <c r="C544" s="140"/>
      <c r="D544" s="140"/>
      <c r="E544" s="140"/>
      <c r="F544" s="140"/>
      <c r="G544" s="140"/>
      <c r="H544" s="140"/>
      <c r="I544" s="140"/>
      <c r="J544" s="140"/>
      <c r="K544" s="140"/>
      <c r="L544" s="140"/>
      <c r="M544" s="140"/>
      <c r="N544" s="140"/>
      <c r="O544" s="140"/>
      <c r="P544" s="140"/>
      <c r="Q544" s="140"/>
      <c r="R544" s="140"/>
      <c r="S544" s="140"/>
      <c r="T544" s="140"/>
      <c r="U544" s="140"/>
      <c r="V544" s="140"/>
    </row>
    <row r="545">
      <c r="A545" s="148"/>
      <c r="B545" s="140"/>
      <c r="C545" s="140"/>
      <c r="D545" s="140"/>
      <c r="E545" s="140"/>
      <c r="F545" s="140"/>
      <c r="G545" s="140"/>
      <c r="H545" s="140"/>
      <c r="I545" s="140"/>
      <c r="J545" s="140"/>
      <c r="K545" s="140"/>
      <c r="L545" s="140"/>
      <c r="M545" s="140"/>
      <c r="N545" s="140"/>
      <c r="O545" s="140"/>
      <c r="P545" s="140"/>
      <c r="Q545" s="140"/>
      <c r="R545" s="140"/>
      <c r="S545" s="140"/>
      <c r="T545" s="140"/>
      <c r="U545" s="140"/>
      <c r="V545" s="140"/>
    </row>
    <row r="546">
      <c r="A546" s="148"/>
      <c r="B546" s="140"/>
      <c r="C546" s="140"/>
      <c r="D546" s="140"/>
      <c r="E546" s="140"/>
      <c r="F546" s="140"/>
      <c r="G546" s="140"/>
      <c r="H546" s="140"/>
      <c r="I546" s="140"/>
      <c r="J546" s="140"/>
      <c r="K546" s="140"/>
      <c r="L546" s="140"/>
      <c r="M546" s="140"/>
      <c r="N546" s="140"/>
      <c r="O546" s="140"/>
      <c r="P546" s="140"/>
      <c r="Q546" s="140"/>
      <c r="R546" s="140"/>
      <c r="S546" s="140"/>
      <c r="T546" s="140"/>
      <c r="U546" s="140"/>
      <c r="V546" s="140"/>
    </row>
    <row r="547">
      <c r="A547" s="148"/>
      <c r="B547" s="140"/>
      <c r="C547" s="140"/>
      <c r="D547" s="140"/>
      <c r="E547" s="140"/>
      <c r="F547" s="140"/>
      <c r="G547" s="140"/>
      <c r="H547" s="140"/>
      <c r="I547" s="140"/>
      <c r="J547" s="140"/>
      <c r="K547" s="140"/>
      <c r="L547" s="140"/>
      <c r="M547" s="140"/>
      <c r="N547" s="140"/>
      <c r="O547" s="140"/>
      <c r="P547" s="140"/>
      <c r="Q547" s="140"/>
      <c r="R547" s="140"/>
      <c r="S547" s="140"/>
      <c r="T547" s="140"/>
      <c r="U547" s="140"/>
      <c r="V547" s="140"/>
    </row>
    <row r="548">
      <c r="A548" s="148"/>
      <c r="B548" s="140"/>
      <c r="C548" s="140"/>
      <c r="D548" s="140"/>
      <c r="E548" s="140"/>
      <c r="F548" s="140"/>
      <c r="G548" s="140"/>
      <c r="H548" s="140"/>
      <c r="I548" s="140"/>
      <c r="J548" s="140"/>
      <c r="K548" s="140"/>
      <c r="L548" s="140"/>
      <c r="M548" s="140"/>
      <c r="N548" s="140"/>
      <c r="O548" s="140"/>
      <c r="P548" s="140"/>
      <c r="Q548" s="140"/>
      <c r="R548" s="140"/>
      <c r="S548" s="140"/>
      <c r="T548" s="140"/>
      <c r="U548" s="140"/>
      <c r="V548" s="140"/>
    </row>
    <row r="549">
      <c r="A549" s="148"/>
      <c r="B549" s="140"/>
      <c r="C549" s="140"/>
      <c r="D549" s="140"/>
      <c r="E549" s="140"/>
      <c r="F549" s="140"/>
      <c r="G549" s="140"/>
      <c r="H549" s="140"/>
      <c r="I549" s="140"/>
      <c r="J549" s="140"/>
      <c r="K549" s="140"/>
      <c r="L549" s="140"/>
      <c r="M549" s="140"/>
      <c r="N549" s="140"/>
      <c r="O549" s="140"/>
      <c r="P549" s="140"/>
      <c r="Q549" s="140"/>
      <c r="R549" s="140"/>
      <c r="S549" s="140"/>
      <c r="T549" s="140"/>
      <c r="U549" s="140"/>
      <c r="V549" s="140"/>
    </row>
    <row r="550">
      <c r="A550" s="148"/>
      <c r="B550" s="140"/>
      <c r="C550" s="140"/>
      <c r="D550" s="140"/>
      <c r="E550" s="140"/>
      <c r="F550" s="140"/>
      <c r="G550" s="140"/>
      <c r="H550" s="140"/>
      <c r="I550" s="140"/>
      <c r="J550" s="140"/>
      <c r="K550" s="140"/>
      <c r="L550" s="140"/>
      <c r="M550" s="140"/>
      <c r="N550" s="140"/>
      <c r="O550" s="140"/>
      <c r="P550" s="140"/>
      <c r="Q550" s="140"/>
      <c r="R550" s="140"/>
      <c r="S550" s="140"/>
      <c r="T550" s="140"/>
      <c r="U550" s="140"/>
      <c r="V550" s="140"/>
    </row>
    <row r="551">
      <c r="A551" s="148"/>
      <c r="B551" s="140"/>
      <c r="C551" s="140"/>
      <c r="D551" s="140"/>
      <c r="E551" s="140"/>
      <c r="F551" s="140"/>
      <c r="G551" s="140"/>
      <c r="H551" s="140"/>
      <c r="I551" s="140"/>
      <c r="J551" s="140"/>
      <c r="K551" s="140"/>
      <c r="L551" s="140"/>
      <c r="M551" s="140"/>
      <c r="N551" s="140"/>
      <c r="O551" s="140"/>
      <c r="P551" s="140"/>
      <c r="Q551" s="140"/>
      <c r="R551" s="140"/>
      <c r="S551" s="140"/>
      <c r="T551" s="140"/>
      <c r="U551" s="140"/>
      <c r="V551" s="140"/>
    </row>
    <row r="552">
      <c r="A552" s="148"/>
      <c r="B552" s="140"/>
      <c r="C552" s="140"/>
      <c r="D552" s="140"/>
      <c r="E552" s="140"/>
      <c r="F552" s="140"/>
      <c r="G552" s="140"/>
      <c r="H552" s="140"/>
      <c r="I552" s="140"/>
      <c r="J552" s="140"/>
      <c r="K552" s="140"/>
      <c r="L552" s="140"/>
      <c r="M552" s="140"/>
      <c r="N552" s="140"/>
      <c r="O552" s="140"/>
      <c r="P552" s="140"/>
      <c r="Q552" s="140"/>
      <c r="R552" s="140"/>
      <c r="S552" s="140"/>
      <c r="T552" s="140"/>
      <c r="U552" s="140"/>
      <c r="V552" s="140"/>
    </row>
    <row r="553">
      <c r="A553" s="148"/>
      <c r="B553" s="140"/>
      <c r="C553" s="140"/>
      <c r="D553" s="140"/>
      <c r="E553" s="140"/>
      <c r="F553" s="140"/>
      <c r="G553" s="140"/>
      <c r="H553" s="140"/>
      <c r="I553" s="140"/>
      <c r="J553" s="140"/>
      <c r="K553" s="140"/>
      <c r="L553" s="140"/>
      <c r="M553" s="140"/>
      <c r="N553" s="140"/>
      <c r="O553" s="140"/>
      <c r="P553" s="140"/>
      <c r="Q553" s="140"/>
      <c r="R553" s="140"/>
      <c r="S553" s="140"/>
      <c r="T553" s="140"/>
      <c r="U553" s="140"/>
      <c r="V553" s="140"/>
    </row>
    <row r="554">
      <c r="A554" s="148"/>
      <c r="B554" s="140"/>
      <c r="C554" s="140"/>
      <c r="D554" s="140"/>
      <c r="E554" s="140"/>
      <c r="F554" s="140"/>
      <c r="G554" s="140"/>
      <c r="H554" s="140"/>
      <c r="I554" s="140"/>
      <c r="J554" s="140"/>
      <c r="K554" s="140"/>
      <c r="L554" s="140"/>
      <c r="M554" s="140"/>
      <c r="N554" s="140"/>
      <c r="O554" s="140"/>
      <c r="P554" s="140"/>
      <c r="Q554" s="140"/>
      <c r="R554" s="140"/>
      <c r="S554" s="140"/>
      <c r="T554" s="140"/>
      <c r="U554" s="140"/>
      <c r="V554" s="140"/>
    </row>
    <row r="555">
      <c r="A555" s="148"/>
      <c r="B555" s="140"/>
      <c r="C555" s="140"/>
      <c r="D555" s="140"/>
      <c r="E555" s="140"/>
      <c r="F555" s="140"/>
      <c r="G555" s="140"/>
      <c r="H555" s="140"/>
      <c r="I555" s="140"/>
      <c r="J555" s="140"/>
      <c r="K555" s="140"/>
      <c r="L555" s="140"/>
      <c r="M555" s="140"/>
      <c r="N555" s="140"/>
      <c r="O555" s="140"/>
      <c r="P555" s="140"/>
      <c r="Q555" s="140"/>
      <c r="R555" s="140"/>
      <c r="S555" s="140"/>
      <c r="T555" s="140"/>
      <c r="U555" s="140"/>
      <c r="V555" s="140"/>
    </row>
    <row r="556">
      <c r="A556" s="148"/>
      <c r="B556" s="140"/>
      <c r="C556" s="140"/>
      <c r="D556" s="140"/>
      <c r="E556" s="140"/>
      <c r="F556" s="140"/>
      <c r="G556" s="140"/>
      <c r="H556" s="140"/>
      <c r="I556" s="140"/>
      <c r="J556" s="140"/>
      <c r="K556" s="140"/>
      <c r="L556" s="140"/>
      <c r="M556" s="140"/>
      <c r="N556" s="140"/>
      <c r="O556" s="140"/>
      <c r="P556" s="140"/>
      <c r="Q556" s="140"/>
      <c r="R556" s="140"/>
      <c r="S556" s="140"/>
      <c r="T556" s="140"/>
      <c r="U556" s="140"/>
      <c r="V556" s="140"/>
    </row>
    <row r="557">
      <c r="A557" s="148"/>
      <c r="B557" s="140"/>
      <c r="C557" s="140"/>
      <c r="D557" s="140"/>
      <c r="E557" s="140"/>
      <c r="F557" s="140"/>
      <c r="G557" s="140"/>
      <c r="H557" s="140"/>
      <c r="I557" s="140"/>
      <c r="J557" s="140"/>
      <c r="K557" s="140"/>
      <c r="L557" s="140"/>
      <c r="M557" s="140"/>
      <c r="N557" s="140"/>
      <c r="O557" s="140"/>
      <c r="P557" s="140"/>
      <c r="Q557" s="140"/>
      <c r="R557" s="140"/>
      <c r="S557" s="140"/>
      <c r="T557" s="140"/>
      <c r="U557" s="140"/>
      <c r="V557" s="140"/>
    </row>
    <row r="558">
      <c r="A558" s="148"/>
      <c r="B558" s="140"/>
      <c r="C558" s="140"/>
      <c r="D558" s="140"/>
      <c r="E558" s="140"/>
      <c r="F558" s="140"/>
      <c r="G558" s="140"/>
      <c r="H558" s="140"/>
      <c r="I558" s="140"/>
      <c r="J558" s="140"/>
      <c r="K558" s="140"/>
      <c r="L558" s="140"/>
      <c r="M558" s="140"/>
      <c r="N558" s="140"/>
      <c r="O558" s="140"/>
      <c r="P558" s="140"/>
      <c r="Q558" s="140"/>
      <c r="R558" s="140"/>
      <c r="S558" s="140"/>
      <c r="T558" s="140"/>
      <c r="U558" s="140"/>
      <c r="V558" s="140"/>
    </row>
    <row r="559">
      <c r="A559" s="148"/>
      <c r="B559" s="140"/>
      <c r="C559" s="140"/>
      <c r="D559" s="140"/>
      <c r="E559" s="140"/>
      <c r="F559" s="140"/>
      <c r="G559" s="140"/>
      <c r="H559" s="140"/>
      <c r="I559" s="140"/>
      <c r="J559" s="140"/>
      <c r="K559" s="140"/>
      <c r="L559" s="140"/>
      <c r="M559" s="140"/>
      <c r="N559" s="140"/>
      <c r="O559" s="140"/>
      <c r="P559" s="140"/>
      <c r="Q559" s="140"/>
      <c r="R559" s="140"/>
      <c r="S559" s="140"/>
      <c r="T559" s="140"/>
      <c r="U559" s="140"/>
      <c r="V559" s="140"/>
    </row>
    <row r="560">
      <c r="A560" s="148"/>
      <c r="B560" s="140"/>
      <c r="C560" s="140"/>
      <c r="D560" s="140"/>
      <c r="E560" s="140"/>
      <c r="F560" s="140"/>
      <c r="G560" s="140"/>
      <c r="H560" s="140"/>
      <c r="I560" s="140"/>
      <c r="J560" s="140"/>
      <c r="K560" s="140"/>
      <c r="L560" s="140"/>
      <c r="M560" s="140"/>
      <c r="N560" s="140"/>
      <c r="O560" s="140"/>
      <c r="P560" s="140"/>
      <c r="Q560" s="140"/>
      <c r="R560" s="140"/>
      <c r="S560" s="140"/>
      <c r="T560" s="140"/>
      <c r="U560" s="140"/>
      <c r="V560" s="140"/>
    </row>
    <row r="561">
      <c r="A561" s="148"/>
      <c r="B561" s="140"/>
      <c r="C561" s="140"/>
      <c r="D561" s="140"/>
      <c r="E561" s="140"/>
      <c r="F561" s="140"/>
      <c r="G561" s="140"/>
      <c r="H561" s="140"/>
      <c r="I561" s="140"/>
      <c r="J561" s="140"/>
      <c r="K561" s="140"/>
      <c r="L561" s="140"/>
      <c r="M561" s="140"/>
      <c r="N561" s="140"/>
      <c r="O561" s="140"/>
      <c r="P561" s="140"/>
      <c r="Q561" s="140"/>
      <c r="R561" s="140"/>
      <c r="S561" s="140"/>
      <c r="T561" s="140"/>
      <c r="U561" s="140"/>
      <c r="V561" s="140"/>
    </row>
    <row r="562">
      <c r="A562" s="148"/>
      <c r="B562" s="140"/>
      <c r="C562" s="140"/>
      <c r="D562" s="140"/>
      <c r="E562" s="140"/>
      <c r="F562" s="140"/>
      <c r="G562" s="140"/>
      <c r="H562" s="140"/>
      <c r="I562" s="140"/>
      <c r="J562" s="140"/>
      <c r="K562" s="140"/>
      <c r="L562" s="140"/>
      <c r="M562" s="140"/>
      <c r="N562" s="140"/>
      <c r="O562" s="140"/>
      <c r="P562" s="140"/>
      <c r="Q562" s="140"/>
      <c r="R562" s="140"/>
      <c r="S562" s="140"/>
      <c r="T562" s="140"/>
      <c r="U562" s="140"/>
      <c r="V562" s="140"/>
    </row>
    <row r="563">
      <c r="A563" s="148"/>
      <c r="B563" s="140"/>
      <c r="C563" s="140"/>
      <c r="D563" s="140"/>
      <c r="E563" s="140"/>
      <c r="F563" s="140"/>
      <c r="G563" s="140"/>
      <c r="H563" s="140"/>
      <c r="I563" s="140"/>
      <c r="J563" s="140"/>
      <c r="K563" s="140"/>
      <c r="L563" s="140"/>
      <c r="M563" s="140"/>
      <c r="N563" s="140"/>
      <c r="O563" s="140"/>
      <c r="P563" s="140"/>
      <c r="Q563" s="140"/>
      <c r="R563" s="140"/>
      <c r="S563" s="140"/>
      <c r="T563" s="140"/>
      <c r="U563" s="140"/>
      <c r="V563" s="140"/>
    </row>
    <row r="564">
      <c r="A564" s="148"/>
      <c r="B564" s="140"/>
      <c r="C564" s="140"/>
      <c r="D564" s="140"/>
      <c r="E564" s="140"/>
      <c r="F564" s="140"/>
      <c r="G564" s="140"/>
      <c r="H564" s="140"/>
      <c r="I564" s="140"/>
      <c r="J564" s="140"/>
      <c r="K564" s="140"/>
      <c r="L564" s="140"/>
      <c r="M564" s="140"/>
      <c r="N564" s="140"/>
      <c r="O564" s="140"/>
      <c r="P564" s="140"/>
      <c r="Q564" s="140"/>
      <c r="R564" s="140"/>
      <c r="S564" s="140"/>
      <c r="T564" s="140"/>
      <c r="U564" s="140"/>
      <c r="V564" s="140"/>
    </row>
    <row r="565">
      <c r="A565" s="148"/>
      <c r="B565" s="140"/>
      <c r="C565" s="140"/>
      <c r="D565" s="140"/>
      <c r="E565" s="140"/>
      <c r="F565" s="140"/>
      <c r="G565" s="140"/>
      <c r="H565" s="140"/>
      <c r="I565" s="140"/>
      <c r="J565" s="140"/>
      <c r="K565" s="140"/>
      <c r="L565" s="140"/>
      <c r="M565" s="140"/>
      <c r="N565" s="140"/>
      <c r="O565" s="140"/>
      <c r="P565" s="140"/>
      <c r="Q565" s="140"/>
      <c r="R565" s="140"/>
      <c r="S565" s="140"/>
      <c r="T565" s="140"/>
      <c r="U565" s="140"/>
      <c r="V565" s="140"/>
    </row>
    <row r="566">
      <c r="A566" s="148"/>
      <c r="B566" s="140"/>
      <c r="C566" s="140"/>
      <c r="D566" s="140"/>
      <c r="E566" s="140"/>
      <c r="F566" s="140"/>
      <c r="G566" s="140"/>
      <c r="H566" s="140"/>
      <c r="I566" s="140"/>
      <c r="J566" s="140"/>
      <c r="K566" s="140"/>
      <c r="L566" s="140"/>
      <c r="M566" s="140"/>
      <c r="N566" s="140"/>
      <c r="O566" s="140"/>
      <c r="P566" s="140"/>
      <c r="Q566" s="140"/>
      <c r="R566" s="140"/>
      <c r="S566" s="140"/>
      <c r="T566" s="140"/>
      <c r="U566" s="140"/>
      <c r="V566" s="140"/>
    </row>
    <row r="567">
      <c r="A567" s="148"/>
      <c r="B567" s="140"/>
      <c r="C567" s="140"/>
      <c r="D567" s="140"/>
      <c r="E567" s="140"/>
      <c r="F567" s="140"/>
      <c r="G567" s="140"/>
      <c r="H567" s="140"/>
      <c r="I567" s="140"/>
      <c r="J567" s="140"/>
      <c r="K567" s="140"/>
      <c r="L567" s="140"/>
      <c r="M567" s="140"/>
      <c r="N567" s="140"/>
      <c r="O567" s="140"/>
      <c r="P567" s="140"/>
      <c r="Q567" s="140"/>
      <c r="R567" s="140"/>
      <c r="S567" s="140"/>
      <c r="T567" s="140"/>
      <c r="U567" s="140"/>
      <c r="V567" s="140"/>
    </row>
    <row r="568">
      <c r="A568" s="148"/>
      <c r="B568" s="140"/>
      <c r="C568" s="140"/>
      <c r="D568" s="140"/>
      <c r="E568" s="140"/>
      <c r="F568" s="140"/>
      <c r="G568" s="140"/>
      <c r="H568" s="140"/>
      <c r="I568" s="140"/>
      <c r="J568" s="140"/>
      <c r="K568" s="140"/>
      <c r="L568" s="140"/>
      <c r="M568" s="140"/>
      <c r="N568" s="140"/>
      <c r="O568" s="140"/>
      <c r="P568" s="140"/>
      <c r="Q568" s="140"/>
      <c r="R568" s="140"/>
      <c r="S568" s="140"/>
      <c r="T568" s="140"/>
      <c r="U568" s="140"/>
      <c r="V568" s="140"/>
    </row>
    <row r="569">
      <c r="A569" s="148"/>
      <c r="B569" s="140"/>
      <c r="C569" s="140"/>
      <c r="D569" s="140"/>
      <c r="E569" s="140"/>
      <c r="F569" s="140"/>
      <c r="G569" s="140"/>
      <c r="H569" s="140"/>
      <c r="I569" s="140"/>
      <c r="J569" s="140"/>
      <c r="K569" s="140"/>
      <c r="L569" s="140"/>
      <c r="M569" s="140"/>
      <c r="N569" s="140"/>
      <c r="O569" s="140"/>
      <c r="P569" s="140"/>
      <c r="Q569" s="140"/>
      <c r="R569" s="140"/>
      <c r="S569" s="140"/>
      <c r="T569" s="140"/>
      <c r="U569" s="140"/>
      <c r="V569" s="140"/>
    </row>
    <row r="570">
      <c r="A570" s="148"/>
      <c r="B570" s="140"/>
      <c r="C570" s="140"/>
      <c r="D570" s="140"/>
      <c r="E570" s="140"/>
      <c r="F570" s="140"/>
      <c r="G570" s="140"/>
      <c r="H570" s="140"/>
      <c r="I570" s="140"/>
      <c r="J570" s="140"/>
      <c r="K570" s="140"/>
      <c r="L570" s="140"/>
      <c r="M570" s="140"/>
      <c r="N570" s="140"/>
      <c r="O570" s="140"/>
      <c r="P570" s="140"/>
      <c r="Q570" s="140"/>
      <c r="R570" s="140"/>
      <c r="S570" s="140"/>
      <c r="T570" s="140"/>
      <c r="U570" s="140"/>
      <c r="V570" s="140"/>
    </row>
    <row r="571">
      <c r="A571" s="148"/>
      <c r="B571" s="140"/>
      <c r="C571" s="140"/>
      <c r="D571" s="140"/>
      <c r="E571" s="140"/>
      <c r="F571" s="140"/>
      <c r="G571" s="140"/>
      <c r="H571" s="140"/>
      <c r="I571" s="140"/>
      <c r="J571" s="140"/>
      <c r="K571" s="140"/>
      <c r="L571" s="140"/>
      <c r="M571" s="140"/>
      <c r="N571" s="140"/>
      <c r="O571" s="140"/>
      <c r="P571" s="140"/>
      <c r="Q571" s="140"/>
      <c r="R571" s="140"/>
      <c r="S571" s="140"/>
      <c r="T571" s="140"/>
      <c r="U571" s="140"/>
      <c r="V571" s="140"/>
    </row>
    <row r="572">
      <c r="A572" s="148"/>
      <c r="B572" s="140"/>
      <c r="C572" s="140"/>
      <c r="D572" s="140"/>
      <c r="E572" s="140"/>
      <c r="F572" s="140"/>
      <c r="G572" s="140"/>
      <c r="H572" s="140"/>
      <c r="I572" s="140"/>
      <c r="J572" s="140"/>
      <c r="K572" s="140"/>
      <c r="L572" s="140"/>
      <c r="M572" s="140"/>
      <c r="N572" s="140"/>
      <c r="O572" s="140"/>
      <c r="P572" s="140"/>
      <c r="Q572" s="140"/>
      <c r="R572" s="140"/>
      <c r="S572" s="140"/>
      <c r="T572" s="140"/>
      <c r="U572" s="140"/>
      <c r="V572" s="140"/>
    </row>
    <row r="573">
      <c r="A573" s="148"/>
      <c r="B573" s="140"/>
      <c r="C573" s="140"/>
      <c r="D573" s="140"/>
      <c r="E573" s="140"/>
      <c r="F573" s="140"/>
      <c r="G573" s="140"/>
      <c r="H573" s="140"/>
      <c r="I573" s="140"/>
      <c r="J573" s="140"/>
      <c r="K573" s="140"/>
      <c r="L573" s="140"/>
      <c r="M573" s="140"/>
      <c r="N573" s="140"/>
      <c r="O573" s="140"/>
      <c r="P573" s="140"/>
      <c r="Q573" s="140"/>
      <c r="R573" s="140"/>
      <c r="S573" s="140"/>
      <c r="T573" s="140"/>
      <c r="U573" s="140"/>
      <c r="V573" s="140"/>
    </row>
    <row r="574">
      <c r="A574" s="148"/>
      <c r="B574" s="140"/>
      <c r="C574" s="140"/>
      <c r="D574" s="140"/>
      <c r="E574" s="140"/>
      <c r="F574" s="140"/>
      <c r="G574" s="140"/>
      <c r="H574" s="140"/>
      <c r="I574" s="140"/>
      <c r="J574" s="140"/>
      <c r="K574" s="140"/>
      <c r="L574" s="140"/>
      <c r="M574" s="140"/>
      <c r="N574" s="140"/>
      <c r="O574" s="140"/>
      <c r="P574" s="140"/>
      <c r="Q574" s="140"/>
      <c r="R574" s="140"/>
      <c r="S574" s="140"/>
      <c r="T574" s="140"/>
      <c r="U574" s="140"/>
      <c r="V574" s="140"/>
    </row>
    <row r="575">
      <c r="A575" s="148"/>
      <c r="B575" s="140"/>
      <c r="C575" s="140"/>
      <c r="D575" s="140"/>
      <c r="E575" s="140"/>
      <c r="F575" s="140"/>
      <c r="G575" s="140"/>
      <c r="H575" s="140"/>
      <c r="I575" s="140"/>
      <c r="J575" s="140"/>
      <c r="K575" s="140"/>
      <c r="L575" s="140"/>
      <c r="M575" s="140"/>
      <c r="N575" s="140"/>
      <c r="O575" s="140"/>
      <c r="P575" s="140"/>
      <c r="Q575" s="140"/>
      <c r="R575" s="140"/>
      <c r="S575" s="140"/>
      <c r="T575" s="140"/>
      <c r="U575" s="140"/>
      <c r="V575" s="140"/>
    </row>
    <row r="576">
      <c r="A576" s="148"/>
      <c r="B576" s="140"/>
      <c r="C576" s="140"/>
      <c r="D576" s="140"/>
      <c r="E576" s="140"/>
      <c r="F576" s="140"/>
      <c r="G576" s="140"/>
      <c r="H576" s="140"/>
      <c r="I576" s="140"/>
      <c r="J576" s="140"/>
      <c r="K576" s="140"/>
      <c r="L576" s="140"/>
      <c r="M576" s="140"/>
      <c r="N576" s="140"/>
      <c r="O576" s="140"/>
      <c r="P576" s="140"/>
      <c r="Q576" s="140"/>
      <c r="R576" s="140"/>
      <c r="S576" s="140"/>
      <c r="T576" s="140"/>
      <c r="U576" s="140"/>
      <c r="V576" s="140"/>
    </row>
    <row r="577">
      <c r="A577" s="148"/>
      <c r="B577" s="140"/>
      <c r="C577" s="140"/>
      <c r="D577" s="140"/>
      <c r="E577" s="140"/>
      <c r="F577" s="140"/>
      <c r="G577" s="140"/>
      <c r="H577" s="140"/>
      <c r="I577" s="140"/>
      <c r="J577" s="140"/>
      <c r="K577" s="140"/>
      <c r="L577" s="140"/>
      <c r="M577" s="140"/>
      <c r="N577" s="140"/>
      <c r="O577" s="140"/>
      <c r="P577" s="140"/>
      <c r="Q577" s="140"/>
      <c r="R577" s="140"/>
      <c r="S577" s="140"/>
      <c r="T577" s="140"/>
      <c r="U577" s="140"/>
      <c r="V577" s="140"/>
    </row>
    <row r="578">
      <c r="A578" s="148"/>
      <c r="B578" s="140"/>
      <c r="C578" s="140"/>
      <c r="D578" s="140"/>
      <c r="E578" s="140"/>
      <c r="F578" s="140"/>
      <c r="G578" s="140"/>
      <c r="H578" s="140"/>
      <c r="I578" s="140"/>
      <c r="J578" s="140"/>
      <c r="K578" s="140"/>
      <c r="L578" s="140"/>
      <c r="M578" s="140"/>
      <c r="N578" s="140"/>
      <c r="O578" s="140"/>
      <c r="P578" s="140"/>
      <c r="Q578" s="140"/>
      <c r="R578" s="140"/>
      <c r="S578" s="140"/>
      <c r="T578" s="140"/>
      <c r="U578" s="140"/>
      <c r="V578" s="140"/>
    </row>
    <row r="579">
      <c r="A579" s="148"/>
      <c r="B579" s="140"/>
      <c r="C579" s="140"/>
      <c r="D579" s="140"/>
      <c r="E579" s="140"/>
      <c r="F579" s="140"/>
      <c r="G579" s="140"/>
      <c r="H579" s="140"/>
      <c r="I579" s="140"/>
      <c r="J579" s="140"/>
      <c r="K579" s="140"/>
      <c r="L579" s="140"/>
      <c r="M579" s="140"/>
      <c r="N579" s="140"/>
      <c r="O579" s="140"/>
      <c r="P579" s="140"/>
      <c r="Q579" s="140"/>
      <c r="R579" s="140"/>
      <c r="S579" s="140"/>
      <c r="T579" s="140"/>
      <c r="U579" s="140"/>
      <c r="V579" s="140"/>
    </row>
    <row r="580">
      <c r="A580" s="148"/>
      <c r="B580" s="140"/>
      <c r="C580" s="140"/>
      <c r="D580" s="140"/>
      <c r="E580" s="140"/>
      <c r="F580" s="140"/>
      <c r="G580" s="140"/>
      <c r="H580" s="140"/>
      <c r="I580" s="140"/>
      <c r="J580" s="140"/>
      <c r="K580" s="140"/>
      <c r="L580" s="140"/>
      <c r="M580" s="140"/>
      <c r="N580" s="140"/>
      <c r="O580" s="140"/>
      <c r="P580" s="140"/>
      <c r="Q580" s="140"/>
      <c r="R580" s="140"/>
      <c r="S580" s="140"/>
      <c r="T580" s="140"/>
      <c r="U580" s="140"/>
      <c r="V580" s="140"/>
    </row>
    <row r="581">
      <c r="A581" s="148"/>
      <c r="B581" s="140"/>
      <c r="C581" s="140"/>
      <c r="D581" s="140"/>
      <c r="E581" s="140"/>
      <c r="F581" s="140"/>
      <c r="G581" s="140"/>
      <c r="H581" s="140"/>
      <c r="I581" s="140"/>
      <c r="J581" s="140"/>
      <c r="K581" s="140"/>
      <c r="L581" s="140"/>
      <c r="M581" s="140"/>
      <c r="N581" s="140"/>
      <c r="O581" s="140"/>
      <c r="P581" s="140"/>
      <c r="Q581" s="140"/>
      <c r="R581" s="140"/>
      <c r="S581" s="140"/>
      <c r="T581" s="140"/>
      <c r="U581" s="140"/>
      <c r="V581" s="140"/>
    </row>
    <row r="582">
      <c r="A582" s="148"/>
      <c r="B582" s="140"/>
      <c r="C582" s="140"/>
      <c r="D582" s="140"/>
      <c r="E582" s="140"/>
      <c r="F582" s="140"/>
      <c r="G582" s="140"/>
      <c r="H582" s="140"/>
      <c r="I582" s="140"/>
      <c r="J582" s="140"/>
      <c r="K582" s="140"/>
      <c r="L582" s="140"/>
      <c r="M582" s="140"/>
      <c r="N582" s="140"/>
      <c r="O582" s="140"/>
      <c r="P582" s="140"/>
      <c r="Q582" s="140"/>
      <c r="R582" s="140"/>
      <c r="S582" s="140"/>
      <c r="T582" s="140"/>
      <c r="U582" s="140"/>
      <c r="V582" s="140"/>
    </row>
    <row r="583">
      <c r="A583" s="148"/>
      <c r="B583" s="140"/>
      <c r="C583" s="140"/>
      <c r="D583" s="140"/>
      <c r="E583" s="140"/>
      <c r="F583" s="140"/>
      <c r="G583" s="140"/>
      <c r="H583" s="140"/>
      <c r="I583" s="140"/>
      <c r="J583" s="140"/>
      <c r="K583" s="140"/>
      <c r="L583" s="140"/>
      <c r="M583" s="140"/>
      <c r="N583" s="140"/>
      <c r="O583" s="140"/>
      <c r="P583" s="140"/>
      <c r="Q583" s="140"/>
      <c r="R583" s="140"/>
      <c r="S583" s="140"/>
      <c r="T583" s="140"/>
      <c r="U583" s="140"/>
      <c r="V583" s="140"/>
    </row>
    <row r="584">
      <c r="A584" s="148"/>
      <c r="B584" s="140"/>
      <c r="C584" s="140"/>
      <c r="D584" s="140"/>
      <c r="E584" s="140"/>
      <c r="F584" s="140"/>
      <c r="G584" s="140"/>
      <c r="H584" s="140"/>
      <c r="I584" s="140"/>
      <c r="J584" s="140"/>
      <c r="K584" s="140"/>
      <c r="L584" s="140"/>
      <c r="M584" s="140"/>
      <c r="N584" s="140"/>
      <c r="O584" s="140"/>
      <c r="P584" s="140"/>
      <c r="Q584" s="140"/>
      <c r="R584" s="140"/>
      <c r="S584" s="140"/>
      <c r="T584" s="140"/>
      <c r="U584" s="140"/>
      <c r="V584" s="140"/>
    </row>
    <row r="585">
      <c r="A585" s="148"/>
      <c r="B585" s="140"/>
      <c r="C585" s="140"/>
      <c r="D585" s="140"/>
      <c r="E585" s="140"/>
      <c r="F585" s="140"/>
      <c r="G585" s="140"/>
      <c r="H585" s="140"/>
      <c r="I585" s="140"/>
      <c r="J585" s="140"/>
      <c r="K585" s="140"/>
      <c r="L585" s="140"/>
      <c r="M585" s="140"/>
      <c r="N585" s="140"/>
      <c r="O585" s="140"/>
      <c r="P585" s="140"/>
      <c r="Q585" s="140"/>
      <c r="R585" s="140"/>
      <c r="S585" s="140"/>
      <c r="T585" s="140"/>
      <c r="U585" s="140"/>
      <c r="V585" s="140"/>
    </row>
    <row r="586">
      <c r="A586" s="148"/>
      <c r="B586" s="140"/>
      <c r="C586" s="140"/>
      <c r="D586" s="140"/>
      <c r="E586" s="140"/>
      <c r="F586" s="140"/>
      <c r="G586" s="140"/>
      <c r="H586" s="140"/>
      <c r="I586" s="140"/>
      <c r="J586" s="140"/>
      <c r="K586" s="140"/>
      <c r="L586" s="140"/>
      <c r="M586" s="140"/>
      <c r="N586" s="140"/>
      <c r="O586" s="140"/>
      <c r="P586" s="140"/>
      <c r="Q586" s="140"/>
      <c r="R586" s="140"/>
      <c r="S586" s="140"/>
      <c r="T586" s="140"/>
      <c r="U586" s="140"/>
      <c r="V586" s="140"/>
    </row>
    <row r="587">
      <c r="A587" s="148"/>
      <c r="B587" s="140"/>
      <c r="C587" s="140"/>
      <c r="D587" s="140"/>
      <c r="E587" s="140"/>
      <c r="F587" s="140"/>
      <c r="G587" s="140"/>
      <c r="H587" s="140"/>
      <c r="I587" s="140"/>
      <c r="J587" s="140"/>
      <c r="K587" s="140"/>
      <c r="L587" s="140"/>
      <c r="M587" s="140"/>
      <c r="N587" s="140"/>
      <c r="O587" s="140"/>
      <c r="P587" s="140"/>
      <c r="Q587" s="140"/>
      <c r="R587" s="140"/>
      <c r="S587" s="140"/>
      <c r="T587" s="140"/>
      <c r="U587" s="140"/>
      <c r="V587" s="140"/>
    </row>
    <row r="588">
      <c r="A588" s="148"/>
      <c r="B588" s="140"/>
      <c r="C588" s="140"/>
      <c r="D588" s="140"/>
      <c r="E588" s="140"/>
      <c r="F588" s="140"/>
      <c r="G588" s="140"/>
      <c r="H588" s="140"/>
      <c r="I588" s="140"/>
      <c r="J588" s="140"/>
      <c r="K588" s="140"/>
      <c r="L588" s="140"/>
      <c r="M588" s="140"/>
      <c r="N588" s="140"/>
      <c r="O588" s="140"/>
      <c r="P588" s="140"/>
      <c r="Q588" s="140"/>
      <c r="R588" s="140"/>
      <c r="S588" s="140"/>
      <c r="T588" s="140"/>
      <c r="U588" s="140"/>
      <c r="V588" s="140"/>
    </row>
    <row r="589">
      <c r="A589" s="148"/>
      <c r="B589" s="140"/>
      <c r="C589" s="140"/>
      <c r="D589" s="140"/>
      <c r="E589" s="140"/>
      <c r="F589" s="140"/>
      <c r="G589" s="140"/>
      <c r="H589" s="140"/>
      <c r="I589" s="140"/>
      <c r="J589" s="140"/>
      <c r="K589" s="140"/>
      <c r="L589" s="140"/>
      <c r="M589" s="140"/>
      <c r="N589" s="140"/>
      <c r="O589" s="140"/>
      <c r="P589" s="140"/>
      <c r="Q589" s="140"/>
      <c r="R589" s="140"/>
      <c r="S589" s="140"/>
      <c r="T589" s="140"/>
      <c r="U589" s="140"/>
      <c r="V589" s="140"/>
    </row>
    <row r="590">
      <c r="A590" s="148"/>
      <c r="B590" s="140"/>
      <c r="C590" s="140"/>
      <c r="D590" s="140"/>
      <c r="E590" s="140"/>
      <c r="F590" s="140"/>
      <c r="G590" s="140"/>
      <c r="H590" s="140"/>
      <c r="I590" s="140"/>
      <c r="J590" s="140"/>
      <c r="K590" s="140"/>
      <c r="L590" s="140"/>
      <c r="M590" s="140"/>
      <c r="N590" s="140"/>
      <c r="O590" s="140"/>
      <c r="P590" s="140"/>
      <c r="Q590" s="140"/>
      <c r="R590" s="140"/>
      <c r="S590" s="140"/>
      <c r="T590" s="140"/>
      <c r="U590" s="140"/>
      <c r="V590" s="140"/>
    </row>
    <row r="591">
      <c r="A591" s="148"/>
      <c r="B591" s="140"/>
      <c r="C591" s="140"/>
      <c r="D591" s="140"/>
      <c r="E591" s="140"/>
      <c r="F591" s="140"/>
      <c r="G591" s="140"/>
      <c r="H591" s="140"/>
      <c r="I591" s="140"/>
      <c r="J591" s="140"/>
      <c r="K591" s="140"/>
      <c r="L591" s="140"/>
      <c r="M591" s="140"/>
      <c r="N591" s="140"/>
      <c r="O591" s="140"/>
      <c r="P591" s="140"/>
      <c r="Q591" s="140"/>
      <c r="R591" s="140"/>
      <c r="S591" s="140"/>
      <c r="T591" s="140"/>
      <c r="U591" s="140"/>
      <c r="V591" s="140"/>
    </row>
    <row r="592">
      <c r="A592" s="148"/>
      <c r="B592" s="140"/>
      <c r="C592" s="140"/>
      <c r="D592" s="140"/>
      <c r="E592" s="140"/>
      <c r="F592" s="140"/>
      <c r="G592" s="140"/>
      <c r="H592" s="140"/>
      <c r="I592" s="140"/>
      <c r="J592" s="140"/>
      <c r="K592" s="140"/>
      <c r="L592" s="140"/>
      <c r="M592" s="140"/>
      <c r="N592" s="140"/>
      <c r="O592" s="140"/>
      <c r="P592" s="140"/>
      <c r="Q592" s="140"/>
      <c r="R592" s="140"/>
      <c r="S592" s="140"/>
      <c r="T592" s="140"/>
      <c r="U592" s="140"/>
      <c r="V592" s="140"/>
    </row>
    <row r="593">
      <c r="A593" s="148"/>
      <c r="B593" s="140"/>
      <c r="C593" s="140"/>
      <c r="D593" s="140"/>
      <c r="E593" s="140"/>
      <c r="F593" s="140"/>
      <c r="G593" s="140"/>
      <c r="H593" s="140"/>
      <c r="I593" s="140"/>
      <c r="J593" s="140"/>
      <c r="K593" s="140"/>
      <c r="L593" s="140"/>
      <c r="M593" s="140"/>
      <c r="N593" s="140"/>
      <c r="O593" s="140"/>
      <c r="P593" s="140"/>
      <c r="Q593" s="140"/>
      <c r="R593" s="140"/>
      <c r="S593" s="140"/>
      <c r="T593" s="140"/>
      <c r="U593" s="140"/>
      <c r="V593" s="140"/>
    </row>
    <row r="594">
      <c r="A594" s="148"/>
      <c r="B594" s="140"/>
      <c r="C594" s="140"/>
      <c r="D594" s="140"/>
      <c r="E594" s="140"/>
      <c r="F594" s="140"/>
      <c r="G594" s="140"/>
      <c r="H594" s="140"/>
      <c r="I594" s="140"/>
      <c r="J594" s="140"/>
      <c r="K594" s="140"/>
      <c r="L594" s="140"/>
      <c r="M594" s="140"/>
      <c r="N594" s="140"/>
      <c r="O594" s="140"/>
      <c r="P594" s="140"/>
      <c r="Q594" s="140"/>
      <c r="R594" s="140"/>
      <c r="S594" s="140"/>
      <c r="T594" s="140"/>
      <c r="U594" s="140"/>
      <c r="V594" s="140"/>
    </row>
    <row r="595">
      <c r="A595" s="148"/>
      <c r="B595" s="140"/>
      <c r="C595" s="140"/>
      <c r="D595" s="140"/>
      <c r="E595" s="140"/>
      <c r="F595" s="140"/>
      <c r="G595" s="140"/>
      <c r="H595" s="140"/>
      <c r="I595" s="140"/>
      <c r="J595" s="140"/>
      <c r="K595" s="140"/>
      <c r="L595" s="140"/>
      <c r="M595" s="140"/>
      <c r="N595" s="140"/>
      <c r="O595" s="140"/>
      <c r="P595" s="140"/>
      <c r="Q595" s="140"/>
      <c r="R595" s="140"/>
      <c r="S595" s="140"/>
      <c r="T595" s="140"/>
      <c r="U595" s="140"/>
      <c r="V595" s="140"/>
    </row>
    <row r="596">
      <c r="A596" s="148"/>
      <c r="B596" s="140"/>
      <c r="C596" s="140"/>
      <c r="D596" s="140"/>
      <c r="E596" s="140"/>
      <c r="F596" s="140"/>
      <c r="G596" s="140"/>
      <c r="H596" s="140"/>
      <c r="I596" s="140"/>
      <c r="J596" s="140"/>
      <c r="K596" s="140"/>
      <c r="L596" s="140"/>
      <c r="M596" s="140"/>
      <c r="N596" s="140"/>
      <c r="O596" s="140"/>
      <c r="P596" s="140"/>
      <c r="Q596" s="140"/>
      <c r="R596" s="140"/>
      <c r="S596" s="140"/>
      <c r="T596" s="140"/>
      <c r="U596" s="140"/>
      <c r="V596" s="140"/>
    </row>
    <row r="597">
      <c r="A597" s="148"/>
      <c r="B597" s="140"/>
      <c r="C597" s="140"/>
      <c r="D597" s="140"/>
      <c r="E597" s="140"/>
      <c r="F597" s="140"/>
      <c r="G597" s="140"/>
      <c r="H597" s="140"/>
      <c r="I597" s="140"/>
      <c r="J597" s="140"/>
      <c r="K597" s="140"/>
      <c r="L597" s="140"/>
      <c r="M597" s="140"/>
      <c r="N597" s="140"/>
      <c r="O597" s="140"/>
      <c r="P597" s="140"/>
      <c r="Q597" s="140"/>
      <c r="R597" s="140"/>
      <c r="S597" s="140"/>
      <c r="T597" s="140"/>
      <c r="U597" s="140"/>
      <c r="V597" s="140"/>
    </row>
    <row r="598">
      <c r="A598" s="148"/>
      <c r="B598" s="140"/>
      <c r="C598" s="140"/>
      <c r="D598" s="140"/>
      <c r="E598" s="140"/>
      <c r="F598" s="140"/>
      <c r="G598" s="140"/>
      <c r="H598" s="140"/>
      <c r="I598" s="140"/>
      <c r="J598" s="140"/>
      <c r="K598" s="140"/>
      <c r="L598" s="140"/>
      <c r="M598" s="140"/>
      <c r="N598" s="140"/>
      <c r="O598" s="140"/>
      <c r="P598" s="140"/>
      <c r="Q598" s="140"/>
      <c r="R598" s="140"/>
      <c r="S598" s="140"/>
      <c r="T598" s="140"/>
      <c r="U598" s="140"/>
      <c r="V598" s="140"/>
    </row>
    <row r="599">
      <c r="A599" s="148"/>
      <c r="B599" s="140"/>
      <c r="C599" s="140"/>
      <c r="D599" s="140"/>
      <c r="E599" s="140"/>
      <c r="F599" s="140"/>
      <c r="G599" s="140"/>
      <c r="H599" s="140"/>
      <c r="I599" s="140"/>
      <c r="J599" s="140"/>
      <c r="K599" s="140"/>
      <c r="L599" s="140"/>
      <c r="M599" s="140"/>
      <c r="N599" s="140"/>
      <c r="O599" s="140"/>
      <c r="P599" s="140"/>
      <c r="Q599" s="140"/>
      <c r="R599" s="140"/>
      <c r="S599" s="140"/>
      <c r="T599" s="140"/>
      <c r="U599" s="140"/>
      <c r="V599" s="140"/>
    </row>
    <row r="600">
      <c r="A600" s="148"/>
      <c r="B600" s="140"/>
      <c r="C600" s="140"/>
      <c r="D600" s="140"/>
      <c r="E600" s="140"/>
      <c r="F600" s="140"/>
      <c r="G600" s="140"/>
      <c r="H600" s="140"/>
      <c r="I600" s="140"/>
      <c r="J600" s="140"/>
      <c r="K600" s="140"/>
      <c r="L600" s="140"/>
      <c r="M600" s="140"/>
      <c r="N600" s="140"/>
      <c r="O600" s="140"/>
      <c r="P600" s="140"/>
      <c r="Q600" s="140"/>
      <c r="R600" s="140"/>
      <c r="S600" s="140"/>
      <c r="T600" s="140"/>
      <c r="U600" s="140"/>
      <c r="V600" s="140"/>
    </row>
    <row r="601">
      <c r="A601" s="148"/>
      <c r="B601" s="140"/>
      <c r="C601" s="140"/>
      <c r="D601" s="140"/>
      <c r="E601" s="140"/>
      <c r="F601" s="140"/>
      <c r="G601" s="140"/>
      <c r="H601" s="140"/>
      <c r="I601" s="140"/>
      <c r="J601" s="140"/>
      <c r="K601" s="140"/>
      <c r="L601" s="140"/>
      <c r="M601" s="140"/>
      <c r="N601" s="140"/>
      <c r="O601" s="140"/>
      <c r="P601" s="140"/>
      <c r="Q601" s="140"/>
      <c r="R601" s="140"/>
      <c r="S601" s="140"/>
      <c r="T601" s="140"/>
      <c r="U601" s="140"/>
      <c r="V601" s="140"/>
    </row>
    <row r="602">
      <c r="A602" s="148"/>
      <c r="B602" s="140"/>
      <c r="C602" s="140"/>
      <c r="D602" s="140"/>
      <c r="E602" s="140"/>
      <c r="F602" s="140"/>
      <c r="G602" s="140"/>
      <c r="H602" s="140"/>
      <c r="I602" s="140"/>
      <c r="J602" s="140"/>
      <c r="K602" s="140"/>
      <c r="L602" s="140"/>
      <c r="M602" s="140"/>
      <c r="N602" s="140"/>
      <c r="O602" s="140"/>
      <c r="P602" s="140"/>
      <c r="Q602" s="140"/>
      <c r="R602" s="140"/>
      <c r="S602" s="140"/>
      <c r="T602" s="140"/>
      <c r="U602" s="140"/>
      <c r="V602" s="140"/>
    </row>
    <row r="603">
      <c r="A603" s="148"/>
      <c r="B603" s="140"/>
      <c r="C603" s="140"/>
      <c r="D603" s="140"/>
      <c r="E603" s="140"/>
      <c r="F603" s="140"/>
      <c r="G603" s="140"/>
      <c r="H603" s="140"/>
      <c r="I603" s="140"/>
      <c r="J603" s="140"/>
      <c r="K603" s="140"/>
      <c r="L603" s="140"/>
      <c r="M603" s="140"/>
      <c r="N603" s="140"/>
      <c r="O603" s="140"/>
      <c r="P603" s="140"/>
      <c r="Q603" s="140"/>
      <c r="R603" s="140"/>
      <c r="S603" s="140"/>
      <c r="T603" s="140"/>
      <c r="U603" s="140"/>
      <c r="V603" s="140"/>
    </row>
    <row r="604">
      <c r="A604" s="148"/>
      <c r="B604" s="140"/>
      <c r="C604" s="140"/>
      <c r="D604" s="140"/>
      <c r="E604" s="140"/>
      <c r="F604" s="140"/>
      <c r="G604" s="140"/>
      <c r="H604" s="140"/>
      <c r="I604" s="140"/>
      <c r="J604" s="140"/>
      <c r="K604" s="140"/>
      <c r="L604" s="140"/>
      <c r="M604" s="140"/>
      <c r="N604" s="140"/>
      <c r="O604" s="140"/>
      <c r="P604" s="140"/>
      <c r="Q604" s="140"/>
      <c r="R604" s="140"/>
      <c r="S604" s="140"/>
      <c r="T604" s="140"/>
      <c r="U604" s="140"/>
      <c r="V604" s="140"/>
    </row>
    <row r="605">
      <c r="A605" s="148"/>
      <c r="B605" s="140"/>
      <c r="C605" s="140"/>
      <c r="D605" s="140"/>
      <c r="E605" s="140"/>
      <c r="F605" s="140"/>
      <c r="G605" s="140"/>
      <c r="H605" s="140"/>
      <c r="I605" s="140"/>
      <c r="J605" s="140"/>
      <c r="K605" s="140"/>
      <c r="L605" s="140"/>
      <c r="M605" s="140"/>
      <c r="N605" s="140"/>
      <c r="O605" s="140"/>
      <c r="P605" s="140"/>
      <c r="Q605" s="140"/>
      <c r="R605" s="140"/>
      <c r="S605" s="140"/>
      <c r="T605" s="140"/>
      <c r="U605" s="140"/>
      <c r="V605" s="140"/>
    </row>
    <row r="606">
      <c r="A606" s="148"/>
      <c r="B606" s="140"/>
      <c r="C606" s="140"/>
      <c r="D606" s="140"/>
      <c r="E606" s="140"/>
      <c r="F606" s="140"/>
      <c r="G606" s="140"/>
      <c r="H606" s="140"/>
      <c r="I606" s="140"/>
      <c r="J606" s="140"/>
      <c r="K606" s="140"/>
      <c r="L606" s="140"/>
      <c r="M606" s="140"/>
      <c r="N606" s="140"/>
      <c r="O606" s="140"/>
      <c r="P606" s="140"/>
      <c r="Q606" s="140"/>
      <c r="R606" s="140"/>
      <c r="S606" s="140"/>
      <c r="T606" s="140"/>
      <c r="U606" s="140"/>
      <c r="V606" s="140"/>
    </row>
    <row r="607">
      <c r="A607" s="148"/>
      <c r="B607" s="140"/>
      <c r="C607" s="140"/>
      <c r="D607" s="140"/>
      <c r="E607" s="140"/>
      <c r="F607" s="140"/>
      <c r="G607" s="140"/>
      <c r="H607" s="140"/>
      <c r="I607" s="140"/>
      <c r="J607" s="140"/>
      <c r="K607" s="140"/>
      <c r="L607" s="140"/>
      <c r="M607" s="140"/>
      <c r="N607" s="140"/>
      <c r="O607" s="140"/>
      <c r="P607" s="140"/>
      <c r="Q607" s="140"/>
      <c r="R607" s="140"/>
      <c r="S607" s="140"/>
      <c r="T607" s="140"/>
      <c r="U607" s="140"/>
      <c r="V607" s="140"/>
    </row>
    <row r="608">
      <c r="A608" s="148"/>
      <c r="B608" s="140"/>
      <c r="C608" s="140"/>
      <c r="D608" s="140"/>
      <c r="E608" s="140"/>
      <c r="F608" s="140"/>
      <c r="G608" s="140"/>
      <c r="H608" s="140"/>
      <c r="I608" s="140"/>
      <c r="J608" s="140"/>
      <c r="K608" s="140"/>
      <c r="L608" s="140"/>
      <c r="M608" s="140"/>
      <c r="N608" s="140"/>
      <c r="O608" s="140"/>
      <c r="P608" s="140"/>
      <c r="Q608" s="140"/>
      <c r="R608" s="140"/>
      <c r="S608" s="140"/>
      <c r="T608" s="140"/>
      <c r="U608" s="140"/>
      <c r="V608" s="140"/>
    </row>
    <row r="609">
      <c r="A609" s="148"/>
      <c r="B609" s="140"/>
      <c r="C609" s="140"/>
      <c r="D609" s="140"/>
      <c r="E609" s="140"/>
      <c r="F609" s="140"/>
      <c r="G609" s="140"/>
      <c r="H609" s="140"/>
      <c r="I609" s="140"/>
      <c r="J609" s="140"/>
      <c r="K609" s="140"/>
      <c r="L609" s="140"/>
      <c r="M609" s="140"/>
      <c r="N609" s="140"/>
      <c r="O609" s="140"/>
      <c r="P609" s="140"/>
      <c r="Q609" s="140"/>
      <c r="R609" s="140"/>
      <c r="S609" s="140"/>
      <c r="T609" s="140"/>
      <c r="U609" s="140"/>
      <c r="V609" s="140"/>
    </row>
    <row r="610">
      <c r="A610" s="148"/>
      <c r="B610" s="140"/>
      <c r="C610" s="140"/>
      <c r="D610" s="140"/>
      <c r="E610" s="140"/>
      <c r="F610" s="140"/>
      <c r="G610" s="140"/>
      <c r="H610" s="140"/>
      <c r="I610" s="140"/>
      <c r="J610" s="140"/>
      <c r="K610" s="140"/>
      <c r="L610" s="140"/>
      <c r="M610" s="140"/>
      <c r="N610" s="140"/>
      <c r="O610" s="140"/>
      <c r="P610" s="140"/>
      <c r="Q610" s="140"/>
      <c r="R610" s="140"/>
      <c r="S610" s="140"/>
      <c r="T610" s="140"/>
      <c r="U610" s="140"/>
      <c r="V610" s="140"/>
    </row>
    <row r="611">
      <c r="A611" s="148"/>
      <c r="B611" s="140"/>
      <c r="C611" s="140"/>
      <c r="D611" s="140"/>
      <c r="E611" s="140"/>
      <c r="F611" s="140"/>
      <c r="G611" s="140"/>
      <c r="H611" s="140"/>
      <c r="I611" s="140"/>
      <c r="J611" s="140"/>
      <c r="K611" s="140"/>
      <c r="L611" s="140"/>
      <c r="M611" s="140"/>
      <c r="N611" s="140"/>
      <c r="O611" s="140"/>
      <c r="P611" s="140"/>
      <c r="Q611" s="140"/>
      <c r="R611" s="140"/>
      <c r="S611" s="140"/>
      <c r="T611" s="140"/>
      <c r="U611" s="140"/>
      <c r="V611" s="140"/>
    </row>
    <row r="612">
      <c r="A612" s="148"/>
      <c r="B612" s="140"/>
      <c r="C612" s="140"/>
      <c r="D612" s="140"/>
      <c r="E612" s="140"/>
      <c r="F612" s="140"/>
      <c r="G612" s="140"/>
      <c r="H612" s="140"/>
      <c r="I612" s="140"/>
      <c r="J612" s="140"/>
      <c r="K612" s="140"/>
      <c r="L612" s="140"/>
      <c r="M612" s="140"/>
      <c r="N612" s="140"/>
      <c r="O612" s="140"/>
      <c r="P612" s="140"/>
      <c r="Q612" s="140"/>
      <c r="R612" s="140"/>
      <c r="S612" s="140"/>
      <c r="T612" s="140"/>
      <c r="U612" s="140"/>
      <c r="V612" s="140"/>
    </row>
    <row r="613">
      <c r="A613" s="148"/>
      <c r="B613" s="140"/>
      <c r="C613" s="140"/>
      <c r="D613" s="140"/>
      <c r="E613" s="140"/>
      <c r="F613" s="140"/>
      <c r="G613" s="140"/>
      <c r="H613" s="140"/>
      <c r="I613" s="140"/>
      <c r="J613" s="140"/>
      <c r="K613" s="140"/>
      <c r="L613" s="140"/>
      <c r="M613" s="140"/>
      <c r="N613" s="140"/>
      <c r="O613" s="140"/>
      <c r="P613" s="140"/>
      <c r="Q613" s="140"/>
      <c r="R613" s="140"/>
      <c r="S613" s="140"/>
      <c r="T613" s="140"/>
      <c r="U613" s="140"/>
      <c r="V613" s="140"/>
    </row>
    <row r="614">
      <c r="A614" s="148"/>
      <c r="B614" s="140"/>
      <c r="C614" s="140"/>
      <c r="D614" s="140"/>
      <c r="E614" s="140"/>
      <c r="F614" s="140"/>
      <c r="G614" s="140"/>
      <c r="H614" s="140"/>
      <c r="I614" s="140"/>
      <c r="J614" s="140"/>
      <c r="K614" s="140"/>
      <c r="L614" s="140"/>
      <c r="M614" s="140"/>
      <c r="N614" s="140"/>
      <c r="O614" s="140"/>
      <c r="P614" s="140"/>
      <c r="Q614" s="140"/>
      <c r="R614" s="140"/>
      <c r="S614" s="140"/>
      <c r="T614" s="140"/>
      <c r="U614" s="140"/>
      <c r="V614" s="140"/>
    </row>
    <row r="615">
      <c r="A615" s="148"/>
      <c r="B615" s="140"/>
      <c r="C615" s="140"/>
      <c r="D615" s="140"/>
      <c r="E615" s="140"/>
      <c r="F615" s="140"/>
      <c r="G615" s="140"/>
      <c r="H615" s="140"/>
      <c r="I615" s="140"/>
      <c r="J615" s="140"/>
      <c r="K615" s="140"/>
      <c r="L615" s="140"/>
      <c r="M615" s="140"/>
      <c r="N615" s="140"/>
      <c r="O615" s="140"/>
      <c r="P615" s="140"/>
      <c r="Q615" s="140"/>
      <c r="R615" s="140"/>
      <c r="S615" s="140"/>
      <c r="T615" s="140"/>
      <c r="U615" s="140"/>
      <c r="V615" s="140"/>
    </row>
    <row r="616">
      <c r="A616" s="148"/>
      <c r="B616" s="140"/>
      <c r="C616" s="140"/>
      <c r="D616" s="140"/>
      <c r="E616" s="140"/>
      <c r="F616" s="140"/>
      <c r="G616" s="140"/>
      <c r="H616" s="140"/>
      <c r="I616" s="140"/>
      <c r="J616" s="140"/>
      <c r="K616" s="140"/>
      <c r="L616" s="140"/>
      <c r="M616" s="140"/>
      <c r="N616" s="140"/>
      <c r="O616" s="140"/>
      <c r="P616" s="140"/>
      <c r="Q616" s="140"/>
      <c r="R616" s="140"/>
      <c r="S616" s="140"/>
      <c r="T616" s="140"/>
      <c r="U616" s="140"/>
      <c r="V616" s="140"/>
    </row>
    <row r="617">
      <c r="A617" s="148"/>
      <c r="B617" s="140"/>
      <c r="C617" s="140"/>
      <c r="D617" s="140"/>
      <c r="E617" s="140"/>
      <c r="F617" s="140"/>
      <c r="G617" s="140"/>
      <c r="H617" s="140"/>
      <c r="I617" s="140"/>
      <c r="J617" s="140"/>
      <c r="K617" s="140"/>
      <c r="L617" s="140"/>
      <c r="M617" s="140"/>
      <c r="N617" s="140"/>
      <c r="O617" s="140"/>
      <c r="P617" s="140"/>
      <c r="Q617" s="140"/>
      <c r="R617" s="140"/>
      <c r="S617" s="140"/>
      <c r="T617" s="140"/>
      <c r="U617" s="140"/>
      <c r="V617" s="140"/>
    </row>
    <row r="618">
      <c r="A618" s="148"/>
      <c r="B618" s="140"/>
      <c r="C618" s="140"/>
      <c r="D618" s="140"/>
      <c r="E618" s="140"/>
      <c r="F618" s="140"/>
      <c r="G618" s="140"/>
      <c r="H618" s="140"/>
      <c r="I618" s="140"/>
      <c r="J618" s="140"/>
      <c r="K618" s="140"/>
      <c r="L618" s="140"/>
      <c r="M618" s="140"/>
      <c r="N618" s="140"/>
      <c r="O618" s="140"/>
      <c r="P618" s="140"/>
      <c r="Q618" s="140"/>
      <c r="R618" s="140"/>
      <c r="S618" s="140"/>
      <c r="T618" s="140"/>
      <c r="U618" s="140"/>
      <c r="V618" s="140"/>
    </row>
    <row r="619">
      <c r="A619" s="148"/>
      <c r="B619" s="140"/>
      <c r="C619" s="140"/>
      <c r="D619" s="140"/>
      <c r="E619" s="140"/>
      <c r="F619" s="140"/>
      <c r="G619" s="140"/>
      <c r="H619" s="140"/>
      <c r="I619" s="140"/>
      <c r="J619" s="140"/>
      <c r="K619" s="140"/>
      <c r="L619" s="140"/>
      <c r="M619" s="140"/>
      <c r="N619" s="140"/>
      <c r="O619" s="140"/>
      <c r="P619" s="140"/>
      <c r="Q619" s="140"/>
      <c r="R619" s="140"/>
      <c r="S619" s="140"/>
      <c r="T619" s="140"/>
      <c r="U619" s="140"/>
      <c r="V619" s="140"/>
    </row>
    <row r="620">
      <c r="A620" s="148"/>
      <c r="B620" s="140"/>
      <c r="C620" s="140"/>
      <c r="D620" s="140"/>
      <c r="E620" s="140"/>
      <c r="F620" s="140"/>
      <c r="G620" s="140"/>
      <c r="H620" s="140"/>
      <c r="I620" s="140"/>
      <c r="J620" s="140"/>
      <c r="K620" s="140"/>
      <c r="L620" s="140"/>
      <c r="M620" s="140"/>
      <c r="N620" s="140"/>
      <c r="O620" s="140"/>
      <c r="P620" s="140"/>
      <c r="Q620" s="140"/>
      <c r="R620" s="140"/>
      <c r="S620" s="140"/>
      <c r="T620" s="140"/>
      <c r="U620" s="140"/>
      <c r="V620" s="140"/>
    </row>
    <row r="621">
      <c r="A621" s="148"/>
      <c r="B621" s="140"/>
      <c r="C621" s="140"/>
      <c r="D621" s="140"/>
      <c r="E621" s="140"/>
      <c r="F621" s="140"/>
      <c r="G621" s="140"/>
      <c r="H621" s="140"/>
      <c r="I621" s="140"/>
      <c r="J621" s="140"/>
      <c r="K621" s="140"/>
      <c r="L621" s="140"/>
      <c r="M621" s="140"/>
      <c r="N621" s="140"/>
      <c r="O621" s="140"/>
      <c r="P621" s="140"/>
      <c r="Q621" s="140"/>
      <c r="R621" s="140"/>
      <c r="S621" s="140"/>
      <c r="T621" s="140"/>
      <c r="U621" s="140"/>
      <c r="V621" s="140"/>
    </row>
    <row r="622">
      <c r="A622" s="148"/>
      <c r="B622" s="140"/>
      <c r="C622" s="140"/>
      <c r="D622" s="140"/>
      <c r="E622" s="140"/>
      <c r="F622" s="140"/>
      <c r="G622" s="140"/>
      <c r="H622" s="140"/>
      <c r="I622" s="140"/>
      <c r="J622" s="140"/>
      <c r="K622" s="140"/>
      <c r="L622" s="140"/>
      <c r="M622" s="140"/>
      <c r="N622" s="140"/>
      <c r="O622" s="140"/>
      <c r="P622" s="140"/>
      <c r="Q622" s="140"/>
      <c r="R622" s="140"/>
      <c r="S622" s="140"/>
      <c r="T622" s="140"/>
      <c r="U622" s="140"/>
      <c r="V622" s="140"/>
    </row>
    <row r="623">
      <c r="A623" s="148"/>
      <c r="B623" s="140"/>
      <c r="C623" s="140"/>
      <c r="D623" s="140"/>
      <c r="E623" s="140"/>
      <c r="F623" s="140"/>
      <c r="G623" s="140"/>
      <c r="H623" s="140"/>
      <c r="I623" s="140"/>
      <c r="J623" s="140"/>
      <c r="K623" s="140"/>
      <c r="L623" s="140"/>
      <c r="M623" s="140"/>
      <c r="N623" s="140"/>
      <c r="O623" s="140"/>
      <c r="P623" s="140"/>
      <c r="Q623" s="140"/>
      <c r="R623" s="140"/>
      <c r="S623" s="140"/>
      <c r="T623" s="140"/>
      <c r="U623" s="140"/>
      <c r="V623" s="140"/>
    </row>
    <row r="624">
      <c r="A624" s="148"/>
      <c r="B624" s="140"/>
      <c r="C624" s="140"/>
      <c r="D624" s="140"/>
      <c r="E624" s="140"/>
      <c r="F624" s="140"/>
      <c r="G624" s="140"/>
      <c r="H624" s="140"/>
      <c r="I624" s="140"/>
      <c r="J624" s="140"/>
      <c r="K624" s="140"/>
      <c r="L624" s="140"/>
      <c r="M624" s="140"/>
      <c r="N624" s="140"/>
      <c r="O624" s="140"/>
      <c r="P624" s="140"/>
      <c r="Q624" s="140"/>
      <c r="R624" s="140"/>
      <c r="S624" s="140"/>
      <c r="T624" s="140"/>
      <c r="U624" s="140"/>
      <c r="V624" s="140"/>
    </row>
    <row r="625">
      <c r="A625" s="148"/>
      <c r="B625" s="140"/>
      <c r="C625" s="140"/>
      <c r="D625" s="140"/>
      <c r="E625" s="140"/>
      <c r="F625" s="140"/>
      <c r="G625" s="140"/>
      <c r="H625" s="140"/>
      <c r="I625" s="140"/>
      <c r="J625" s="140"/>
      <c r="K625" s="140"/>
      <c r="L625" s="140"/>
      <c r="M625" s="140"/>
      <c r="N625" s="140"/>
      <c r="O625" s="140"/>
      <c r="P625" s="140"/>
      <c r="Q625" s="140"/>
      <c r="R625" s="140"/>
      <c r="S625" s="140"/>
      <c r="T625" s="140"/>
      <c r="U625" s="140"/>
      <c r="V625" s="140"/>
    </row>
    <row r="626">
      <c r="A626" s="148"/>
      <c r="B626" s="140"/>
      <c r="C626" s="140"/>
      <c r="D626" s="140"/>
      <c r="E626" s="140"/>
      <c r="F626" s="140"/>
      <c r="G626" s="140"/>
      <c r="H626" s="140"/>
      <c r="I626" s="140"/>
      <c r="J626" s="140"/>
      <c r="K626" s="140"/>
      <c r="L626" s="140"/>
      <c r="M626" s="140"/>
      <c r="N626" s="140"/>
      <c r="O626" s="140"/>
      <c r="P626" s="140"/>
      <c r="Q626" s="140"/>
      <c r="R626" s="140"/>
      <c r="S626" s="140"/>
      <c r="T626" s="140"/>
      <c r="U626" s="140"/>
      <c r="V626" s="140"/>
    </row>
    <row r="627">
      <c r="A627" s="148"/>
      <c r="B627" s="140"/>
      <c r="C627" s="140"/>
      <c r="D627" s="140"/>
      <c r="E627" s="140"/>
      <c r="F627" s="140"/>
      <c r="G627" s="140"/>
      <c r="H627" s="140"/>
      <c r="I627" s="140"/>
      <c r="J627" s="140"/>
      <c r="K627" s="140"/>
      <c r="L627" s="140"/>
      <c r="M627" s="140"/>
      <c r="N627" s="140"/>
      <c r="O627" s="140"/>
      <c r="P627" s="140"/>
      <c r="Q627" s="140"/>
      <c r="R627" s="140"/>
      <c r="S627" s="140"/>
      <c r="T627" s="140"/>
      <c r="U627" s="140"/>
      <c r="V627" s="140"/>
    </row>
    <row r="628">
      <c r="A628" s="148"/>
      <c r="B628" s="140"/>
      <c r="C628" s="140"/>
      <c r="D628" s="140"/>
      <c r="E628" s="140"/>
      <c r="F628" s="140"/>
      <c r="G628" s="140"/>
      <c r="H628" s="140"/>
      <c r="I628" s="140"/>
      <c r="J628" s="140"/>
      <c r="K628" s="140"/>
      <c r="L628" s="140"/>
      <c r="M628" s="140"/>
      <c r="N628" s="140"/>
      <c r="O628" s="140"/>
      <c r="P628" s="140"/>
      <c r="Q628" s="140"/>
      <c r="R628" s="140"/>
      <c r="S628" s="140"/>
      <c r="T628" s="140"/>
      <c r="U628" s="140"/>
      <c r="V628" s="140"/>
    </row>
    <row r="629">
      <c r="A629" s="148"/>
      <c r="B629" s="140"/>
      <c r="C629" s="140"/>
      <c r="D629" s="140"/>
      <c r="E629" s="140"/>
      <c r="F629" s="140"/>
      <c r="G629" s="140"/>
      <c r="H629" s="140"/>
      <c r="I629" s="140"/>
      <c r="J629" s="140"/>
      <c r="K629" s="140"/>
      <c r="L629" s="140"/>
      <c r="M629" s="140"/>
      <c r="N629" s="140"/>
      <c r="O629" s="140"/>
      <c r="P629" s="140"/>
      <c r="Q629" s="140"/>
      <c r="R629" s="140"/>
      <c r="S629" s="140"/>
      <c r="T629" s="140"/>
      <c r="U629" s="140"/>
      <c r="V629" s="140"/>
    </row>
    <row r="630">
      <c r="A630" s="148"/>
      <c r="B630" s="140"/>
      <c r="C630" s="140"/>
      <c r="D630" s="140"/>
      <c r="E630" s="140"/>
      <c r="F630" s="140"/>
      <c r="G630" s="140"/>
      <c r="H630" s="140"/>
      <c r="I630" s="140"/>
      <c r="J630" s="140"/>
      <c r="K630" s="140"/>
      <c r="L630" s="140"/>
      <c r="M630" s="140"/>
      <c r="N630" s="140"/>
      <c r="O630" s="140"/>
      <c r="P630" s="140"/>
      <c r="Q630" s="140"/>
      <c r="R630" s="140"/>
      <c r="S630" s="140"/>
      <c r="T630" s="140"/>
      <c r="U630" s="140"/>
      <c r="V630" s="140"/>
    </row>
    <row r="631">
      <c r="A631" s="148"/>
      <c r="B631" s="140"/>
      <c r="C631" s="140"/>
      <c r="D631" s="140"/>
      <c r="E631" s="140"/>
      <c r="F631" s="140"/>
      <c r="G631" s="140"/>
      <c r="H631" s="140"/>
      <c r="I631" s="140"/>
      <c r="J631" s="140"/>
      <c r="K631" s="140"/>
      <c r="L631" s="140"/>
      <c r="M631" s="140"/>
      <c r="N631" s="140"/>
      <c r="O631" s="140"/>
      <c r="P631" s="140"/>
      <c r="Q631" s="140"/>
      <c r="R631" s="140"/>
      <c r="S631" s="140"/>
      <c r="T631" s="140"/>
      <c r="U631" s="140"/>
      <c r="V631" s="140"/>
    </row>
    <row r="632">
      <c r="A632" s="148"/>
      <c r="B632" s="140"/>
      <c r="C632" s="140"/>
      <c r="D632" s="140"/>
      <c r="E632" s="140"/>
      <c r="F632" s="140"/>
      <c r="G632" s="140"/>
      <c r="H632" s="140"/>
      <c r="I632" s="140"/>
      <c r="J632" s="140"/>
      <c r="K632" s="140"/>
      <c r="L632" s="140"/>
      <c r="M632" s="140"/>
      <c r="N632" s="140"/>
      <c r="O632" s="140"/>
      <c r="P632" s="140"/>
      <c r="Q632" s="140"/>
      <c r="R632" s="140"/>
      <c r="S632" s="140"/>
      <c r="T632" s="140"/>
      <c r="U632" s="140"/>
      <c r="V632" s="140"/>
    </row>
    <row r="633">
      <c r="A633" s="148"/>
      <c r="B633" s="140"/>
      <c r="C633" s="140"/>
      <c r="D633" s="140"/>
      <c r="E633" s="140"/>
      <c r="F633" s="140"/>
      <c r="G633" s="140"/>
      <c r="H633" s="140"/>
      <c r="I633" s="140"/>
      <c r="J633" s="140"/>
      <c r="K633" s="140"/>
      <c r="L633" s="140"/>
      <c r="M633" s="140"/>
      <c r="N633" s="140"/>
      <c r="O633" s="140"/>
      <c r="P633" s="140"/>
      <c r="Q633" s="140"/>
      <c r="R633" s="140"/>
      <c r="S633" s="140"/>
      <c r="T633" s="140"/>
      <c r="U633" s="140"/>
      <c r="V633" s="140"/>
    </row>
    <row r="634">
      <c r="A634" s="148"/>
      <c r="B634" s="140"/>
      <c r="C634" s="140"/>
      <c r="D634" s="140"/>
      <c r="E634" s="140"/>
      <c r="F634" s="140"/>
      <c r="G634" s="140"/>
      <c r="H634" s="140"/>
      <c r="I634" s="140"/>
      <c r="J634" s="140"/>
      <c r="K634" s="140"/>
      <c r="L634" s="140"/>
      <c r="M634" s="140"/>
      <c r="N634" s="140"/>
      <c r="O634" s="140"/>
      <c r="P634" s="140"/>
      <c r="Q634" s="140"/>
      <c r="R634" s="140"/>
      <c r="S634" s="140"/>
      <c r="T634" s="140"/>
      <c r="U634" s="140"/>
      <c r="V634" s="140"/>
    </row>
    <row r="635">
      <c r="A635" s="148"/>
      <c r="B635" s="140"/>
      <c r="C635" s="140"/>
      <c r="D635" s="140"/>
      <c r="E635" s="140"/>
      <c r="F635" s="140"/>
      <c r="G635" s="140"/>
      <c r="H635" s="140"/>
      <c r="I635" s="140"/>
      <c r="J635" s="140"/>
      <c r="K635" s="140"/>
      <c r="L635" s="140"/>
      <c r="M635" s="140"/>
      <c r="N635" s="140"/>
      <c r="O635" s="140"/>
      <c r="P635" s="140"/>
      <c r="Q635" s="140"/>
      <c r="R635" s="140"/>
      <c r="S635" s="140"/>
      <c r="T635" s="140"/>
      <c r="U635" s="140"/>
      <c r="V635" s="140"/>
    </row>
    <row r="636">
      <c r="A636" s="148"/>
      <c r="B636" s="140"/>
      <c r="C636" s="140"/>
      <c r="D636" s="140"/>
      <c r="E636" s="140"/>
      <c r="F636" s="140"/>
      <c r="G636" s="140"/>
      <c r="H636" s="140"/>
      <c r="I636" s="140"/>
      <c r="J636" s="140"/>
      <c r="K636" s="140"/>
      <c r="L636" s="140"/>
      <c r="M636" s="140"/>
      <c r="N636" s="140"/>
      <c r="O636" s="140"/>
      <c r="P636" s="140"/>
      <c r="Q636" s="140"/>
      <c r="R636" s="140"/>
      <c r="S636" s="140"/>
      <c r="T636" s="140"/>
      <c r="U636" s="140"/>
      <c r="V636" s="140"/>
    </row>
    <row r="637">
      <c r="A637" s="148"/>
      <c r="B637" s="140"/>
      <c r="C637" s="140"/>
      <c r="D637" s="140"/>
      <c r="E637" s="140"/>
      <c r="F637" s="140"/>
      <c r="G637" s="140"/>
      <c r="H637" s="140"/>
      <c r="I637" s="140"/>
      <c r="J637" s="140"/>
      <c r="K637" s="140"/>
      <c r="L637" s="140"/>
      <c r="M637" s="140"/>
      <c r="N637" s="140"/>
      <c r="O637" s="140"/>
      <c r="P637" s="140"/>
      <c r="Q637" s="140"/>
      <c r="R637" s="140"/>
      <c r="S637" s="140"/>
      <c r="T637" s="140"/>
      <c r="U637" s="140"/>
      <c r="V637" s="140"/>
    </row>
    <row r="638">
      <c r="A638" s="148"/>
      <c r="B638" s="140"/>
      <c r="C638" s="140"/>
      <c r="D638" s="140"/>
      <c r="E638" s="140"/>
      <c r="F638" s="140"/>
      <c r="G638" s="140"/>
      <c r="H638" s="140"/>
      <c r="I638" s="140"/>
      <c r="J638" s="140"/>
      <c r="K638" s="140"/>
      <c r="L638" s="140"/>
      <c r="M638" s="140"/>
      <c r="N638" s="140"/>
      <c r="O638" s="140"/>
      <c r="P638" s="140"/>
      <c r="Q638" s="140"/>
      <c r="R638" s="140"/>
      <c r="S638" s="140"/>
      <c r="T638" s="140"/>
      <c r="U638" s="140"/>
      <c r="V638" s="140"/>
    </row>
    <row r="639">
      <c r="A639" s="148"/>
      <c r="B639" s="140"/>
      <c r="C639" s="140"/>
      <c r="D639" s="140"/>
      <c r="E639" s="140"/>
      <c r="F639" s="140"/>
      <c r="G639" s="140"/>
      <c r="H639" s="140"/>
      <c r="I639" s="140"/>
      <c r="J639" s="140"/>
      <c r="K639" s="140"/>
      <c r="L639" s="140"/>
      <c r="M639" s="140"/>
      <c r="N639" s="140"/>
      <c r="O639" s="140"/>
      <c r="P639" s="140"/>
      <c r="Q639" s="140"/>
      <c r="R639" s="140"/>
      <c r="S639" s="140"/>
      <c r="T639" s="140"/>
      <c r="U639" s="140"/>
      <c r="V639" s="140"/>
    </row>
    <row r="640">
      <c r="A640" s="148"/>
      <c r="B640" s="140"/>
      <c r="C640" s="140"/>
      <c r="D640" s="140"/>
      <c r="E640" s="140"/>
      <c r="F640" s="140"/>
      <c r="G640" s="140"/>
      <c r="H640" s="140"/>
      <c r="I640" s="140"/>
      <c r="J640" s="140"/>
      <c r="K640" s="140"/>
      <c r="L640" s="140"/>
      <c r="M640" s="140"/>
      <c r="N640" s="140"/>
      <c r="O640" s="140"/>
      <c r="P640" s="140"/>
      <c r="Q640" s="140"/>
      <c r="R640" s="140"/>
      <c r="S640" s="140"/>
      <c r="T640" s="140"/>
      <c r="U640" s="140"/>
      <c r="V640" s="140"/>
    </row>
    <row r="641">
      <c r="A641" s="148"/>
      <c r="B641" s="140"/>
      <c r="C641" s="140"/>
      <c r="D641" s="140"/>
      <c r="E641" s="140"/>
      <c r="F641" s="140"/>
      <c r="G641" s="140"/>
      <c r="H641" s="140"/>
      <c r="I641" s="140"/>
      <c r="J641" s="140"/>
      <c r="K641" s="140"/>
      <c r="L641" s="140"/>
      <c r="M641" s="140"/>
      <c r="N641" s="140"/>
      <c r="O641" s="140"/>
      <c r="P641" s="140"/>
      <c r="Q641" s="140"/>
      <c r="R641" s="140"/>
      <c r="S641" s="140"/>
      <c r="T641" s="140"/>
      <c r="U641" s="140"/>
      <c r="V641" s="140"/>
    </row>
    <row r="642">
      <c r="A642" s="148"/>
      <c r="B642" s="140"/>
      <c r="C642" s="140"/>
      <c r="D642" s="140"/>
      <c r="E642" s="140"/>
      <c r="F642" s="140"/>
      <c r="G642" s="140"/>
      <c r="H642" s="140"/>
      <c r="I642" s="140"/>
      <c r="J642" s="140"/>
      <c r="K642" s="140"/>
      <c r="L642" s="140"/>
      <c r="M642" s="140"/>
      <c r="N642" s="140"/>
      <c r="O642" s="140"/>
      <c r="P642" s="140"/>
      <c r="Q642" s="140"/>
      <c r="R642" s="140"/>
      <c r="S642" s="140"/>
      <c r="T642" s="140"/>
      <c r="U642" s="140"/>
      <c r="V642" s="140"/>
    </row>
    <row r="643">
      <c r="A643" s="148"/>
      <c r="B643" s="140"/>
      <c r="C643" s="140"/>
      <c r="D643" s="140"/>
      <c r="E643" s="140"/>
      <c r="F643" s="140"/>
      <c r="G643" s="140"/>
      <c r="H643" s="140"/>
      <c r="I643" s="140"/>
      <c r="J643" s="140"/>
      <c r="K643" s="140"/>
      <c r="L643" s="140"/>
      <c r="M643" s="140"/>
      <c r="N643" s="140"/>
      <c r="O643" s="140"/>
      <c r="P643" s="140"/>
      <c r="Q643" s="140"/>
      <c r="R643" s="140"/>
      <c r="S643" s="140"/>
      <c r="T643" s="140"/>
      <c r="U643" s="140"/>
      <c r="V643" s="140"/>
    </row>
    <row r="644">
      <c r="A644" s="148"/>
      <c r="B644" s="140"/>
      <c r="C644" s="140"/>
      <c r="D644" s="140"/>
      <c r="E644" s="140"/>
      <c r="F644" s="140"/>
      <c r="G644" s="140"/>
      <c r="H644" s="140"/>
      <c r="I644" s="140"/>
      <c r="J644" s="140"/>
      <c r="K644" s="140"/>
      <c r="L644" s="140"/>
      <c r="M644" s="140"/>
      <c r="N644" s="140"/>
      <c r="O644" s="140"/>
      <c r="P644" s="140"/>
      <c r="Q644" s="140"/>
      <c r="R644" s="140"/>
      <c r="S644" s="140"/>
      <c r="T644" s="140"/>
      <c r="U644" s="140"/>
      <c r="V644" s="140"/>
    </row>
    <row r="645">
      <c r="A645" s="148"/>
      <c r="B645" s="140"/>
      <c r="C645" s="140"/>
      <c r="D645" s="140"/>
      <c r="E645" s="140"/>
      <c r="F645" s="140"/>
      <c r="G645" s="140"/>
      <c r="H645" s="140"/>
      <c r="I645" s="140"/>
      <c r="J645" s="140"/>
      <c r="K645" s="140"/>
      <c r="L645" s="140"/>
      <c r="M645" s="140"/>
      <c r="N645" s="140"/>
      <c r="O645" s="140"/>
      <c r="P645" s="140"/>
      <c r="Q645" s="140"/>
      <c r="R645" s="140"/>
      <c r="S645" s="140"/>
      <c r="T645" s="140"/>
      <c r="U645" s="140"/>
      <c r="V645" s="140"/>
    </row>
    <row r="646">
      <c r="A646" s="148"/>
      <c r="B646" s="140"/>
      <c r="C646" s="140"/>
      <c r="D646" s="140"/>
      <c r="E646" s="140"/>
      <c r="F646" s="140"/>
      <c r="G646" s="140"/>
      <c r="H646" s="140"/>
      <c r="I646" s="140"/>
      <c r="J646" s="140"/>
      <c r="K646" s="140"/>
      <c r="L646" s="140"/>
      <c r="M646" s="140"/>
      <c r="N646" s="140"/>
      <c r="O646" s="140"/>
      <c r="P646" s="140"/>
      <c r="Q646" s="140"/>
      <c r="R646" s="140"/>
      <c r="S646" s="140"/>
      <c r="T646" s="140"/>
      <c r="U646" s="140"/>
      <c r="V646" s="140"/>
    </row>
    <row r="647">
      <c r="A647" s="148"/>
      <c r="B647" s="140"/>
      <c r="C647" s="140"/>
      <c r="D647" s="140"/>
      <c r="E647" s="140"/>
      <c r="F647" s="140"/>
      <c r="G647" s="140"/>
      <c r="H647" s="140"/>
      <c r="I647" s="140"/>
      <c r="J647" s="140"/>
      <c r="K647" s="140"/>
      <c r="L647" s="140"/>
      <c r="M647" s="140"/>
      <c r="N647" s="140"/>
      <c r="O647" s="140"/>
      <c r="P647" s="140"/>
      <c r="Q647" s="140"/>
      <c r="R647" s="140"/>
      <c r="S647" s="140"/>
      <c r="T647" s="140"/>
      <c r="U647" s="140"/>
      <c r="V647" s="140"/>
    </row>
    <row r="648">
      <c r="A648" s="148"/>
      <c r="B648" s="140"/>
      <c r="C648" s="140"/>
      <c r="D648" s="140"/>
      <c r="E648" s="140"/>
      <c r="F648" s="140"/>
      <c r="G648" s="140"/>
      <c r="H648" s="140"/>
      <c r="I648" s="140"/>
      <c r="J648" s="140"/>
      <c r="K648" s="140"/>
      <c r="L648" s="140"/>
      <c r="M648" s="140"/>
      <c r="N648" s="140"/>
      <c r="O648" s="140"/>
      <c r="P648" s="140"/>
      <c r="Q648" s="140"/>
      <c r="R648" s="140"/>
      <c r="S648" s="140"/>
      <c r="T648" s="140"/>
      <c r="U648" s="140"/>
      <c r="V648" s="140"/>
    </row>
    <row r="649">
      <c r="A649" s="148"/>
      <c r="B649" s="140"/>
      <c r="C649" s="140"/>
      <c r="D649" s="140"/>
      <c r="E649" s="140"/>
      <c r="F649" s="140"/>
      <c r="G649" s="140"/>
      <c r="H649" s="140"/>
      <c r="I649" s="140"/>
      <c r="J649" s="140"/>
      <c r="K649" s="140"/>
      <c r="L649" s="140"/>
      <c r="M649" s="140"/>
      <c r="N649" s="140"/>
      <c r="O649" s="140"/>
      <c r="P649" s="140"/>
      <c r="Q649" s="140"/>
      <c r="R649" s="140"/>
      <c r="S649" s="140"/>
      <c r="T649" s="140"/>
      <c r="U649" s="140"/>
      <c r="V649" s="140"/>
    </row>
    <row r="650">
      <c r="A650" s="148"/>
      <c r="B650" s="140"/>
      <c r="C650" s="140"/>
      <c r="D650" s="140"/>
      <c r="E650" s="140"/>
      <c r="F650" s="140"/>
      <c r="G650" s="140"/>
      <c r="H650" s="140"/>
      <c r="I650" s="140"/>
      <c r="J650" s="140"/>
      <c r="K650" s="140"/>
      <c r="L650" s="140"/>
      <c r="M650" s="140"/>
      <c r="N650" s="140"/>
      <c r="O650" s="140"/>
      <c r="P650" s="140"/>
      <c r="Q650" s="140"/>
      <c r="R650" s="140"/>
      <c r="S650" s="140"/>
      <c r="T650" s="140"/>
      <c r="U650" s="140"/>
      <c r="V650" s="140"/>
    </row>
    <row r="651">
      <c r="A651" s="148"/>
      <c r="B651" s="140"/>
      <c r="C651" s="140"/>
      <c r="D651" s="140"/>
      <c r="E651" s="140"/>
      <c r="F651" s="140"/>
      <c r="G651" s="140"/>
      <c r="H651" s="140"/>
      <c r="I651" s="140"/>
      <c r="J651" s="140"/>
      <c r="K651" s="140"/>
      <c r="L651" s="140"/>
      <c r="M651" s="140"/>
      <c r="N651" s="140"/>
      <c r="O651" s="140"/>
      <c r="P651" s="140"/>
      <c r="Q651" s="140"/>
      <c r="R651" s="140"/>
      <c r="S651" s="140"/>
      <c r="T651" s="140"/>
      <c r="U651" s="140"/>
      <c r="V651" s="140"/>
    </row>
    <row r="652">
      <c r="A652" s="148"/>
      <c r="B652" s="140"/>
      <c r="C652" s="140"/>
      <c r="D652" s="140"/>
      <c r="E652" s="140"/>
      <c r="F652" s="140"/>
      <c r="G652" s="140"/>
      <c r="H652" s="140"/>
      <c r="I652" s="140"/>
      <c r="J652" s="140"/>
      <c r="K652" s="140"/>
      <c r="L652" s="140"/>
      <c r="M652" s="140"/>
      <c r="N652" s="140"/>
      <c r="O652" s="140"/>
      <c r="P652" s="140"/>
      <c r="Q652" s="140"/>
      <c r="R652" s="140"/>
      <c r="S652" s="140"/>
      <c r="T652" s="140"/>
      <c r="U652" s="140"/>
      <c r="V652" s="140"/>
    </row>
    <row r="653">
      <c r="A653" s="148"/>
      <c r="B653" s="140"/>
      <c r="C653" s="140"/>
      <c r="D653" s="140"/>
      <c r="E653" s="140"/>
      <c r="F653" s="140"/>
      <c r="G653" s="140"/>
      <c r="H653" s="140"/>
      <c r="I653" s="140"/>
      <c r="J653" s="140"/>
      <c r="K653" s="140"/>
      <c r="L653" s="140"/>
      <c r="M653" s="140"/>
      <c r="N653" s="140"/>
      <c r="O653" s="140"/>
      <c r="P653" s="140"/>
      <c r="Q653" s="140"/>
      <c r="R653" s="140"/>
      <c r="S653" s="140"/>
      <c r="T653" s="140"/>
      <c r="U653" s="140"/>
      <c r="V653" s="140"/>
    </row>
    <row r="654">
      <c r="A654" s="148"/>
      <c r="B654" s="140"/>
      <c r="C654" s="140"/>
      <c r="D654" s="140"/>
      <c r="E654" s="140"/>
      <c r="F654" s="140"/>
      <c r="G654" s="140"/>
      <c r="H654" s="140"/>
      <c r="I654" s="140"/>
      <c r="J654" s="140"/>
      <c r="K654" s="140"/>
      <c r="L654" s="140"/>
      <c r="M654" s="140"/>
      <c r="N654" s="140"/>
      <c r="O654" s="140"/>
      <c r="P654" s="140"/>
      <c r="Q654" s="140"/>
      <c r="R654" s="140"/>
      <c r="S654" s="140"/>
      <c r="T654" s="140"/>
      <c r="U654" s="140"/>
      <c r="V654" s="140"/>
    </row>
    <row r="655">
      <c r="A655" s="148"/>
      <c r="B655" s="140"/>
      <c r="C655" s="140"/>
      <c r="D655" s="140"/>
      <c r="E655" s="140"/>
      <c r="F655" s="140"/>
      <c r="G655" s="140"/>
      <c r="H655" s="140"/>
      <c r="I655" s="140"/>
      <c r="J655" s="140"/>
      <c r="K655" s="140"/>
      <c r="L655" s="140"/>
      <c r="M655" s="140"/>
      <c r="N655" s="140"/>
      <c r="O655" s="140"/>
      <c r="P655" s="140"/>
      <c r="Q655" s="140"/>
      <c r="R655" s="140"/>
      <c r="S655" s="140"/>
      <c r="T655" s="140"/>
      <c r="U655" s="140"/>
      <c r="V655" s="140"/>
    </row>
    <row r="656">
      <c r="A656" s="148"/>
      <c r="B656" s="140"/>
      <c r="C656" s="140"/>
      <c r="D656" s="140"/>
      <c r="E656" s="140"/>
      <c r="F656" s="140"/>
      <c r="G656" s="140"/>
      <c r="H656" s="140"/>
      <c r="I656" s="140"/>
      <c r="J656" s="140"/>
      <c r="K656" s="140"/>
      <c r="L656" s="140"/>
      <c r="M656" s="140"/>
      <c r="N656" s="140"/>
      <c r="O656" s="140"/>
      <c r="P656" s="140"/>
      <c r="Q656" s="140"/>
      <c r="R656" s="140"/>
      <c r="S656" s="140"/>
      <c r="T656" s="140"/>
      <c r="U656" s="140"/>
      <c r="V656" s="140"/>
    </row>
    <row r="657">
      <c r="A657" s="148"/>
      <c r="B657" s="140"/>
      <c r="C657" s="140"/>
      <c r="D657" s="140"/>
      <c r="E657" s="140"/>
      <c r="F657" s="140"/>
      <c r="G657" s="140"/>
      <c r="H657" s="140"/>
      <c r="I657" s="140"/>
      <c r="J657" s="140"/>
      <c r="K657" s="140"/>
      <c r="L657" s="140"/>
      <c r="M657" s="140"/>
      <c r="N657" s="140"/>
      <c r="O657" s="140"/>
      <c r="P657" s="140"/>
      <c r="Q657" s="140"/>
      <c r="R657" s="140"/>
      <c r="S657" s="140"/>
      <c r="T657" s="140"/>
      <c r="U657" s="140"/>
      <c r="V657" s="140"/>
    </row>
    <row r="658">
      <c r="A658" s="148"/>
      <c r="B658" s="140"/>
      <c r="C658" s="140"/>
      <c r="D658" s="140"/>
      <c r="E658" s="140"/>
      <c r="F658" s="140"/>
      <c r="G658" s="140"/>
      <c r="H658" s="140"/>
      <c r="I658" s="140"/>
      <c r="J658" s="140"/>
      <c r="K658" s="140"/>
      <c r="L658" s="140"/>
      <c r="M658" s="140"/>
      <c r="N658" s="140"/>
      <c r="O658" s="140"/>
      <c r="P658" s="140"/>
      <c r="Q658" s="140"/>
      <c r="R658" s="140"/>
      <c r="S658" s="140"/>
      <c r="T658" s="140"/>
      <c r="U658" s="140"/>
      <c r="V658" s="140"/>
    </row>
    <row r="659">
      <c r="A659" s="148"/>
      <c r="B659" s="140"/>
      <c r="C659" s="140"/>
      <c r="D659" s="140"/>
      <c r="E659" s="140"/>
      <c r="F659" s="140"/>
      <c r="G659" s="140"/>
      <c r="H659" s="140"/>
      <c r="I659" s="140"/>
      <c r="J659" s="140"/>
      <c r="K659" s="140"/>
      <c r="L659" s="140"/>
      <c r="M659" s="140"/>
      <c r="N659" s="140"/>
      <c r="O659" s="140"/>
      <c r="P659" s="140"/>
      <c r="Q659" s="140"/>
      <c r="R659" s="140"/>
      <c r="S659" s="140"/>
      <c r="T659" s="140"/>
      <c r="U659" s="140"/>
      <c r="V659" s="140"/>
    </row>
    <row r="660">
      <c r="A660" s="148"/>
      <c r="B660" s="140"/>
      <c r="C660" s="140"/>
      <c r="D660" s="140"/>
      <c r="E660" s="140"/>
      <c r="F660" s="140"/>
      <c r="G660" s="140"/>
      <c r="H660" s="140"/>
      <c r="I660" s="140"/>
      <c r="J660" s="140"/>
      <c r="K660" s="140"/>
      <c r="L660" s="140"/>
      <c r="M660" s="140"/>
      <c r="N660" s="140"/>
      <c r="O660" s="140"/>
      <c r="P660" s="140"/>
      <c r="Q660" s="140"/>
      <c r="R660" s="140"/>
      <c r="S660" s="140"/>
      <c r="T660" s="140"/>
      <c r="U660" s="140"/>
      <c r="V660" s="140"/>
    </row>
    <row r="661">
      <c r="A661" s="148"/>
      <c r="B661" s="140"/>
      <c r="C661" s="140"/>
      <c r="D661" s="140"/>
      <c r="E661" s="140"/>
      <c r="F661" s="140"/>
      <c r="G661" s="140"/>
      <c r="H661" s="140"/>
      <c r="I661" s="140"/>
      <c r="J661" s="140"/>
      <c r="K661" s="140"/>
      <c r="L661" s="140"/>
      <c r="M661" s="140"/>
      <c r="N661" s="140"/>
      <c r="O661" s="140"/>
      <c r="P661" s="140"/>
      <c r="Q661" s="140"/>
      <c r="R661" s="140"/>
      <c r="S661" s="140"/>
      <c r="T661" s="140"/>
      <c r="U661" s="140"/>
      <c r="V661" s="140"/>
    </row>
    <row r="662">
      <c r="A662" s="148"/>
      <c r="B662" s="140"/>
      <c r="C662" s="140"/>
      <c r="D662" s="140"/>
      <c r="E662" s="140"/>
      <c r="F662" s="140"/>
      <c r="G662" s="140"/>
      <c r="H662" s="140"/>
      <c r="I662" s="140"/>
      <c r="J662" s="140"/>
      <c r="K662" s="140"/>
      <c r="L662" s="140"/>
      <c r="M662" s="140"/>
      <c r="N662" s="140"/>
      <c r="O662" s="140"/>
      <c r="P662" s="140"/>
      <c r="Q662" s="140"/>
      <c r="R662" s="140"/>
      <c r="S662" s="140"/>
      <c r="T662" s="140"/>
      <c r="U662" s="140"/>
      <c r="V662" s="140"/>
    </row>
    <row r="663">
      <c r="A663" s="148"/>
      <c r="B663" s="140"/>
      <c r="C663" s="140"/>
      <c r="D663" s="140"/>
      <c r="E663" s="140"/>
      <c r="F663" s="140"/>
      <c r="G663" s="140"/>
      <c r="H663" s="140"/>
      <c r="I663" s="140"/>
      <c r="J663" s="140"/>
      <c r="K663" s="140"/>
      <c r="L663" s="140"/>
      <c r="M663" s="140"/>
      <c r="N663" s="140"/>
      <c r="O663" s="140"/>
      <c r="P663" s="140"/>
      <c r="Q663" s="140"/>
      <c r="R663" s="140"/>
      <c r="S663" s="140"/>
      <c r="T663" s="140"/>
      <c r="U663" s="140"/>
      <c r="V663" s="140"/>
    </row>
    <row r="664">
      <c r="A664" s="148"/>
      <c r="B664" s="140"/>
      <c r="C664" s="140"/>
      <c r="D664" s="140"/>
      <c r="E664" s="140"/>
      <c r="F664" s="140"/>
      <c r="G664" s="140"/>
      <c r="H664" s="140"/>
      <c r="I664" s="140"/>
      <c r="J664" s="140"/>
      <c r="K664" s="140"/>
      <c r="L664" s="140"/>
      <c r="M664" s="140"/>
      <c r="N664" s="140"/>
      <c r="O664" s="140"/>
      <c r="P664" s="140"/>
      <c r="Q664" s="140"/>
      <c r="R664" s="140"/>
      <c r="S664" s="140"/>
      <c r="T664" s="140"/>
      <c r="U664" s="140"/>
      <c r="V664" s="140"/>
    </row>
    <row r="665">
      <c r="A665" s="148"/>
      <c r="B665" s="140"/>
      <c r="C665" s="140"/>
      <c r="D665" s="140"/>
      <c r="E665" s="140"/>
      <c r="F665" s="140"/>
      <c r="G665" s="140"/>
      <c r="H665" s="140"/>
      <c r="I665" s="140"/>
      <c r="J665" s="140"/>
      <c r="K665" s="140"/>
      <c r="L665" s="140"/>
      <c r="M665" s="140"/>
      <c r="N665" s="140"/>
      <c r="O665" s="140"/>
      <c r="P665" s="140"/>
      <c r="Q665" s="140"/>
      <c r="R665" s="140"/>
      <c r="S665" s="140"/>
      <c r="T665" s="140"/>
      <c r="U665" s="140"/>
      <c r="V665" s="140"/>
    </row>
    <row r="666">
      <c r="A666" s="148"/>
      <c r="B666" s="140"/>
      <c r="C666" s="140"/>
      <c r="D666" s="140"/>
      <c r="E666" s="140"/>
      <c r="F666" s="140"/>
      <c r="G666" s="140"/>
      <c r="H666" s="140"/>
      <c r="I666" s="140"/>
      <c r="J666" s="140"/>
      <c r="K666" s="140"/>
      <c r="L666" s="140"/>
      <c r="M666" s="140"/>
      <c r="N666" s="140"/>
      <c r="O666" s="140"/>
      <c r="P666" s="140"/>
      <c r="Q666" s="140"/>
      <c r="R666" s="140"/>
      <c r="S666" s="140"/>
      <c r="T666" s="140"/>
      <c r="U666" s="140"/>
      <c r="V666" s="140"/>
    </row>
    <row r="667">
      <c r="A667" s="148"/>
      <c r="B667" s="140"/>
      <c r="C667" s="140"/>
      <c r="D667" s="140"/>
      <c r="E667" s="140"/>
      <c r="F667" s="140"/>
      <c r="G667" s="140"/>
      <c r="H667" s="140"/>
      <c r="I667" s="140"/>
      <c r="J667" s="140"/>
      <c r="K667" s="140"/>
      <c r="L667" s="140"/>
      <c r="M667" s="140"/>
      <c r="N667" s="140"/>
      <c r="O667" s="140"/>
      <c r="P667" s="140"/>
      <c r="Q667" s="140"/>
      <c r="R667" s="140"/>
      <c r="S667" s="140"/>
      <c r="T667" s="140"/>
      <c r="U667" s="140"/>
      <c r="V667" s="140"/>
    </row>
    <row r="668">
      <c r="A668" s="148"/>
      <c r="B668" s="140"/>
      <c r="C668" s="140"/>
      <c r="D668" s="140"/>
      <c r="E668" s="140"/>
      <c r="F668" s="140"/>
      <c r="G668" s="140"/>
      <c r="H668" s="140"/>
      <c r="I668" s="140"/>
      <c r="J668" s="140"/>
      <c r="K668" s="140"/>
      <c r="L668" s="140"/>
      <c r="M668" s="140"/>
      <c r="N668" s="140"/>
      <c r="O668" s="140"/>
      <c r="P668" s="140"/>
      <c r="Q668" s="140"/>
      <c r="R668" s="140"/>
      <c r="S668" s="140"/>
      <c r="T668" s="140"/>
      <c r="U668" s="140"/>
      <c r="V668" s="140"/>
    </row>
    <row r="669">
      <c r="A669" s="148"/>
      <c r="B669" s="140"/>
      <c r="C669" s="140"/>
      <c r="D669" s="140"/>
      <c r="E669" s="140"/>
      <c r="F669" s="140"/>
      <c r="G669" s="140"/>
      <c r="H669" s="140"/>
      <c r="I669" s="140"/>
      <c r="J669" s="140"/>
      <c r="K669" s="140"/>
      <c r="L669" s="140"/>
      <c r="M669" s="140"/>
      <c r="N669" s="140"/>
      <c r="O669" s="140"/>
      <c r="P669" s="140"/>
      <c r="Q669" s="140"/>
      <c r="R669" s="140"/>
      <c r="S669" s="140"/>
      <c r="T669" s="140"/>
      <c r="U669" s="140"/>
      <c r="V669" s="140"/>
    </row>
    <row r="670">
      <c r="A670" s="148"/>
      <c r="B670" s="140"/>
      <c r="C670" s="140"/>
      <c r="D670" s="140"/>
      <c r="E670" s="140"/>
      <c r="F670" s="140"/>
      <c r="G670" s="140"/>
      <c r="H670" s="140"/>
      <c r="I670" s="140"/>
      <c r="J670" s="140"/>
      <c r="K670" s="140"/>
      <c r="L670" s="140"/>
      <c r="M670" s="140"/>
      <c r="N670" s="140"/>
      <c r="O670" s="140"/>
      <c r="P670" s="140"/>
      <c r="Q670" s="140"/>
      <c r="R670" s="140"/>
      <c r="S670" s="140"/>
      <c r="T670" s="140"/>
      <c r="U670" s="140"/>
      <c r="V670" s="140"/>
    </row>
    <row r="671">
      <c r="A671" s="148"/>
      <c r="B671" s="140"/>
      <c r="C671" s="140"/>
      <c r="D671" s="140"/>
      <c r="E671" s="140"/>
      <c r="F671" s="140"/>
      <c r="G671" s="140"/>
      <c r="H671" s="140"/>
      <c r="I671" s="140"/>
      <c r="J671" s="140"/>
      <c r="K671" s="140"/>
      <c r="L671" s="140"/>
      <c r="M671" s="140"/>
      <c r="N671" s="140"/>
      <c r="O671" s="140"/>
      <c r="P671" s="140"/>
      <c r="Q671" s="140"/>
      <c r="R671" s="140"/>
      <c r="S671" s="140"/>
      <c r="T671" s="140"/>
      <c r="U671" s="140"/>
      <c r="V671" s="140"/>
    </row>
    <row r="672">
      <c r="A672" s="148"/>
      <c r="B672" s="140"/>
      <c r="C672" s="140"/>
      <c r="D672" s="140"/>
      <c r="E672" s="140"/>
      <c r="F672" s="140"/>
      <c r="G672" s="140"/>
      <c r="H672" s="140"/>
      <c r="I672" s="140"/>
      <c r="J672" s="140"/>
      <c r="K672" s="140"/>
      <c r="L672" s="140"/>
      <c r="M672" s="140"/>
      <c r="N672" s="140"/>
      <c r="O672" s="140"/>
      <c r="P672" s="140"/>
      <c r="Q672" s="140"/>
      <c r="R672" s="140"/>
      <c r="S672" s="140"/>
      <c r="T672" s="140"/>
      <c r="U672" s="140"/>
      <c r="V672" s="140"/>
    </row>
    <row r="673">
      <c r="A673" s="148"/>
      <c r="B673" s="140"/>
      <c r="C673" s="140"/>
      <c r="D673" s="140"/>
      <c r="E673" s="140"/>
      <c r="F673" s="140"/>
      <c r="G673" s="140"/>
      <c r="H673" s="140"/>
      <c r="I673" s="140"/>
      <c r="J673" s="140"/>
      <c r="K673" s="140"/>
      <c r="L673" s="140"/>
      <c r="M673" s="140"/>
      <c r="N673" s="140"/>
      <c r="O673" s="140"/>
      <c r="P673" s="140"/>
      <c r="Q673" s="140"/>
      <c r="R673" s="140"/>
      <c r="S673" s="140"/>
      <c r="T673" s="140"/>
      <c r="U673" s="140"/>
      <c r="V673" s="140"/>
    </row>
    <row r="674">
      <c r="A674" s="148"/>
      <c r="B674" s="140"/>
      <c r="C674" s="140"/>
      <c r="D674" s="140"/>
      <c r="E674" s="140"/>
      <c r="F674" s="140"/>
      <c r="G674" s="140"/>
      <c r="H674" s="140"/>
      <c r="I674" s="140"/>
      <c r="J674" s="140"/>
      <c r="K674" s="140"/>
      <c r="L674" s="140"/>
      <c r="M674" s="140"/>
      <c r="N674" s="140"/>
      <c r="O674" s="140"/>
      <c r="P674" s="140"/>
      <c r="Q674" s="140"/>
      <c r="R674" s="140"/>
      <c r="S674" s="140"/>
      <c r="T674" s="140"/>
      <c r="U674" s="140"/>
      <c r="V674" s="140"/>
    </row>
    <row r="675">
      <c r="A675" s="148"/>
      <c r="B675" s="140"/>
      <c r="C675" s="140"/>
      <c r="D675" s="140"/>
      <c r="E675" s="140"/>
      <c r="F675" s="140"/>
      <c r="G675" s="140"/>
      <c r="H675" s="140"/>
      <c r="I675" s="140"/>
      <c r="J675" s="140"/>
      <c r="K675" s="140"/>
      <c r="L675" s="140"/>
      <c r="M675" s="140"/>
      <c r="N675" s="140"/>
      <c r="O675" s="140"/>
      <c r="P675" s="140"/>
      <c r="Q675" s="140"/>
      <c r="R675" s="140"/>
      <c r="S675" s="140"/>
      <c r="T675" s="140"/>
      <c r="U675" s="140"/>
      <c r="V675" s="140"/>
    </row>
    <row r="676">
      <c r="A676" s="148"/>
      <c r="B676" s="140"/>
      <c r="C676" s="140"/>
      <c r="D676" s="140"/>
      <c r="E676" s="140"/>
      <c r="F676" s="140"/>
      <c r="G676" s="140"/>
      <c r="H676" s="140"/>
      <c r="I676" s="140"/>
      <c r="J676" s="140"/>
      <c r="K676" s="140"/>
      <c r="L676" s="140"/>
      <c r="M676" s="140"/>
      <c r="N676" s="140"/>
      <c r="O676" s="140"/>
      <c r="P676" s="140"/>
      <c r="Q676" s="140"/>
      <c r="R676" s="140"/>
      <c r="S676" s="140"/>
      <c r="T676" s="140"/>
      <c r="U676" s="140"/>
      <c r="V676" s="140"/>
    </row>
    <row r="677">
      <c r="A677" s="148"/>
      <c r="B677" s="140"/>
      <c r="C677" s="140"/>
      <c r="D677" s="140"/>
      <c r="E677" s="140"/>
      <c r="F677" s="140"/>
      <c r="G677" s="140"/>
      <c r="H677" s="140"/>
      <c r="I677" s="140"/>
      <c r="J677" s="140"/>
      <c r="K677" s="140"/>
      <c r="L677" s="140"/>
      <c r="M677" s="140"/>
      <c r="N677" s="140"/>
      <c r="O677" s="140"/>
      <c r="P677" s="140"/>
      <c r="Q677" s="140"/>
      <c r="R677" s="140"/>
      <c r="S677" s="140"/>
      <c r="T677" s="140"/>
      <c r="U677" s="140"/>
      <c r="V677" s="140"/>
    </row>
    <row r="678">
      <c r="A678" s="148"/>
      <c r="B678" s="140"/>
      <c r="C678" s="140"/>
      <c r="D678" s="140"/>
      <c r="E678" s="140"/>
      <c r="F678" s="140"/>
      <c r="G678" s="140"/>
      <c r="H678" s="140"/>
      <c r="I678" s="140"/>
      <c r="J678" s="140"/>
      <c r="K678" s="140"/>
      <c r="L678" s="140"/>
      <c r="M678" s="140"/>
      <c r="N678" s="140"/>
      <c r="O678" s="140"/>
      <c r="P678" s="140"/>
      <c r="Q678" s="140"/>
      <c r="R678" s="140"/>
      <c r="S678" s="140"/>
      <c r="T678" s="140"/>
      <c r="U678" s="140"/>
      <c r="V678" s="140"/>
    </row>
    <row r="679">
      <c r="A679" s="148"/>
      <c r="B679" s="140"/>
      <c r="C679" s="140"/>
      <c r="D679" s="140"/>
      <c r="E679" s="140"/>
      <c r="F679" s="140"/>
      <c r="G679" s="140"/>
      <c r="H679" s="140"/>
      <c r="I679" s="140"/>
      <c r="J679" s="140"/>
      <c r="K679" s="140"/>
      <c r="L679" s="140"/>
      <c r="M679" s="140"/>
      <c r="N679" s="140"/>
      <c r="O679" s="140"/>
      <c r="P679" s="140"/>
      <c r="Q679" s="140"/>
      <c r="R679" s="140"/>
      <c r="S679" s="140"/>
      <c r="T679" s="140"/>
      <c r="U679" s="140"/>
      <c r="V679" s="140"/>
    </row>
    <row r="680">
      <c r="A680" s="148"/>
      <c r="B680" s="140"/>
      <c r="C680" s="140"/>
      <c r="D680" s="140"/>
      <c r="E680" s="140"/>
      <c r="F680" s="140"/>
      <c r="G680" s="140"/>
      <c r="H680" s="140"/>
      <c r="I680" s="140"/>
      <c r="J680" s="140"/>
      <c r="K680" s="140"/>
      <c r="L680" s="140"/>
      <c r="M680" s="140"/>
      <c r="N680" s="140"/>
      <c r="O680" s="140"/>
      <c r="P680" s="140"/>
      <c r="Q680" s="140"/>
      <c r="R680" s="140"/>
      <c r="S680" s="140"/>
      <c r="T680" s="140"/>
      <c r="U680" s="140"/>
      <c r="V680" s="140"/>
    </row>
    <row r="681">
      <c r="A681" s="148"/>
      <c r="B681" s="140"/>
      <c r="C681" s="140"/>
      <c r="D681" s="140"/>
      <c r="E681" s="140"/>
      <c r="F681" s="140"/>
      <c r="G681" s="140"/>
      <c r="H681" s="140"/>
      <c r="I681" s="140"/>
      <c r="J681" s="140"/>
      <c r="K681" s="140"/>
      <c r="L681" s="140"/>
      <c r="M681" s="140"/>
      <c r="N681" s="140"/>
      <c r="O681" s="140"/>
      <c r="P681" s="140"/>
      <c r="Q681" s="140"/>
      <c r="R681" s="140"/>
      <c r="S681" s="140"/>
      <c r="T681" s="140"/>
      <c r="U681" s="140"/>
      <c r="V681" s="140"/>
    </row>
    <row r="682">
      <c r="A682" s="148"/>
      <c r="B682" s="140"/>
      <c r="C682" s="140"/>
      <c r="D682" s="140"/>
      <c r="E682" s="140"/>
      <c r="F682" s="140"/>
      <c r="G682" s="140"/>
      <c r="H682" s="140"/>
      <c r="I682" s="140"/>
      <c r="J682" s="140"/>
      <c r="K682" s="140"/>
      <c r="L682" s="140"/>
      <c r="M682" s="140"/>
      <c r="N682" s="140"/>
      <c r="O682" s="140"/>
      <c r="P682" s="140"/>
      <c r="Q682" s="140"/>
      <c r="R682" s="140"/>
      <c r="S682" s="140"/>
      <c r="T682" s="140"/>
      <c r="U682" s="140"/>
      <c r="V682" s="140"/>
    </row>
    <row r="683">
      <c r="A683" s="148"/>
      <c r="B683" s="140"/>
      <c r="C683" s="140"/>
      <c r="D683" s="140"/>
      <c r="E683" s="140"/>
      <c r="F683" s="140"/>
      <c r="G683" s="140"/>
      <c r="H683" s="140"/>
      <c r="I683" s="140"/>
      <c r="J683" s="140"/>
      <c r="K683" s="140"/>
      <c r="L683" s="140"/>
      <c r="M683" s="140"/>
      <c r="N683" s="140"/>
      <c r="O683" s="140"/>
      <c r="P683" s="140"/>
      <c r="Q683" s="140"/>
      <c r="R683" s="140"/>
      <c r="S683" s="140"/>
      <c r="T683" s="140"/>
      <c r="U683" s="140"/>
      <c r="V683" s="140"/>
    </row>
    <row r="684">
      <c r="A684" s="148"/>
      <c r="B684" s="140"/>
      <c r="C684" s="140"/>
      <c r="D684" s="140"/>
      <c r="E684" s="140"/>
      <c r="F684" s="140"/>
      <c r="G684" s="140"/>
      <c r="H684" s="140"/>
      <c r="I684" s="140"/>
      <c r="J684" s="140"/>
      <c r="K684" s="140"/>
      <c r="L684" s="140"/>
      <c r="M684" s="140"/>
      <c r="N684" s="140"/>
      <c r="O684" s="140"/>
      <c r="P684" s="140"/>
      <c r="Q684" s="140"/>
      <c r="R684" s="140"/>
      <c r="S684" s="140"/>
      <c r="T684" s="140"/>
      <c r="U684" s="140"/>
      <c r="V684" s="140"/>
    </row>
    <row r="685">
      <c r="A685" s="148"/>
      <c r="B685" s="140"/>
      <c r="C685" s="140"/>
      <c r="D685" s="140"/>
      <c r="E685" s="140"/>
      <c r="F685" s="140"/>
      <c r="G685" s="140"/>
      <c r="H685" s="140"/>
      <c r="I685" s="140"/>
      <c r="J685" s="140"/>
      <c r="K685" s="140"/>
      <c r="L685" s="140"/>
      <c r="M685" s="140"/>
      <c r="N685" s="140"/>
      <c r="O685" s="140"/>
      <c r="P685" s="140"/>
      <c r="Q685" s="140"/>
      <c r="R685" s="140"/>
      <c r="S685" s="140"/>
      <c r="T685" s="140"/>
      <c r="U685" s="140"/>
      <c r="V685" s="140"/>
    </row>
    <row r="686">
      <c r="A686" s="148"/>
      <c r="B686" s="140"/>
      <c r="C686" s="140"/>
      <c r="D686" s="140"/>
      <c r="E686" s="140"/>
      <c r="F686" s="140"/>
      <c r="G686" s="140"/>
      <c r="H686" s="140"/>
      <c r="I686" s="140"/>
      <c r="J686" s="140"/>
      <c r="K686" s="140"/>
      <c r="L686" s="140"/>
      <c r="M686" s="140"/>
      <c r="N686" s="140"/>
      <c r="O686" s="140"/>
      <c r="P686" s="140"/>
      <c r="Q686" s="140"/>
      <c r="R686" s="140"/>
      <c r="S686" s="140"/>
      <c r="T686" s="140"/>
      <c r="U686" s="140"/>
      <c r="V686" s="140"/>
    </row>
    <row r="687">
      <c r="A687" s="148"/>
      <c r="B687" s="140"/>
      <c r="C687" s="140"/>
      <c r="D687" s="140"/>
      <c r="E687" s="140"/>
      <c r="F687" s="140"/>
      <c r="G687" s="140"/>
      <c r="H687" s="140"/>
      <c r="I687" s="140"/>
      <c r="J687" s="140"/>
      <c r="K687" s="140"/>
      <c r="L687" s="140"/>
      <c r="M687" s="140"/>
      <c r="N687" s="140"/>
      <c r="O687" s="140"/>
      <c r="P687" s="140"/>
      <c r="Q687" s="140"/>
      <c r="R687" s="140"/>
      <c r="S687" s="140"/>
      <c r="T687" s="140"/>
      <c r="U687" s="140"/>
      <c r="V687" s="140"/>
    </row>
    <row r="688">
      <c r="A688" s="148"/>
      <c r="B688" s="140"/>
      <c r="C688" s="140"/>
      <c r="D688" s="140"/>
      <c r="E688" s="140"/>
      <c r="F688" s="140"/>
      <c r="G688" s="140"/>
      <c r="H688" s="140"/>
      <c r="I688" s="140"/>
      <c r="J688" s="140"/>
      <c r="K688" s="140"/>
      <c r="L688" s="140"/>
      <c r="M688" s="140"/>
      <c r="N688" s="140"/>
      <c r="O688" s="140"/>
      <c r="P688" s="140"/>
      <c r="Q688" s="140"/>
      <c r="R688" s="140"/>
      <c r="S688" s="140"/>
      <c r="T688" s="140"/>
      <c r="U688" s="140"/>
      <c r="V688" s="140"/>
    </row>
    <row r="689">
      <c r="A689" s="148"/>
      <c r="B689" s="140"/>
      <c r="C689" s="140"/>
      <c r="D689" s="140"/>
      <c r="E689" s="140"/>
      <c r="F689" s="140"/>
      <c r="G689" s="140"/>
      <c r="H689" s="140"/>
      <c r="I689" s="140"/>
      <c r="J689" s="140"/>
      <c r="K689" s="140"/>
      <c r="L689" s="140"/>
      <c r="M689" s="140"/>
      <c r="N689" s="140"/>
      <c r="O689" s="140"/>
      <c r="P689" s="140"/>
      <c r="Q689" s="140"/>
      <c r="R689" s="140"/>
      <c r="S689" s="140"/>
      <c r="T689" s="140"/>
      <c r="U689" s="140"/>
      <c r="V689" s="140"/>
    </row>
    <row r="690">
      <c r="A690" s="148"/>
      <c r="B690" s="140"/>
      <c r="C690" s="140"/>
      <c r="D690" s="140"/>
      <c r="E690" s="140"/>
      <c r="F690" s="140"/>
      <c r="G690" s="140"/>
      <c r="H690" s="140"/>
      <c r="I690" s="140"/>
      <c r="J690" s="140"/>
      <c r="K690" s="140"/>
      <c r="L690" s="140"/>
      <c r="M690" s="140"/>
      <c r="N690" s="140"/>
      <c r="O690" s="140"/>
      <c r="P690" s="140"/>
      <c r="Q690" s="140"/>
      <c r="R690" s="140"/>
      <c r="S690" s="140"/>
      <c r="T690" s="140"/>
      <c r="U690" s="140"/>
      <c r="V690" s="140"/>
    </row>
    <row r="691">
      <c r="A691" s="148"/>
      <c r="B691" s="140"/>
      <c r="C691" s="140"/>
      <c r="D691" s="140"/>
      <c r="E691" s="140"/>
      <c r="F691" s="140"/>
      <c r="G691" s="140"/>
      <c r="H691" s="140"/>
      <c r="I691" s="140"/>
      <c r="J691" s="140"/>
      <c r="K691" s="140"/>
      <c r="L691" s="140"/>
      <c r="M691" s="140"/>
      <c r="N691" s="140"/>
      <c r="O691" s="140"/>
      <c r="P691" s="140"/>
      <c r="Q691" s="140"/>
      <c r="R691" s="140"/>
      <c r="S691" s="140"/>
      <c r="T691" s="140"/>
      <c r="U691" s="140"/>
      <c r="V691" s="140"/>
    </row>
    <row r="692">
      <c r="A692" s="148"/>
      <c r="B692" s="140"/>
      <c r="C692" s="140"/>
      <c r="D692" s="140"/>
      <c r="E692" s="140"/>
      <c r="F692" s="140"/>
      <c r="G692" s="140"/>
      <c r="H692" s="140"/>
      <c r="I692" s="140"/>
      <c r="J692" s="140"/>
      <c r="K692" s="140"/>
      <c r="L692" s="140"/>
      <c r="M692" s="140"/>
      <c r="N692" s="140"/>
      <c r="O692" s="140"/>
      <c r="P692" s="140"/>
      <c r="Q692" s="140"/>
      <c r="R692" s="140"/>
      <c r="S692" s="140"/>
      <c r="T692" s="140"/>
      <c r="U692" s="140"/>
      <c r="V692" s="140"/>
    </row>
    <row r="693">
      <c r="A693" s="148"/>
      <c r="B693" s="140"/>
      <c r="C693" s="140"/>
      <c r="D693" s="140"/>
      <c r="E693" s="140"/>
      <c r="F693" s="140"/>
      <c r="G693" s="140"/>
      <c r="H693" s="140"/>
      <c r="I693" s="140"/>
      <c r="J693" s="140"/>
      <c r="K693" s="140"/>
      <c r="L693" s="140"/>
      <c r="M693" s="140"/>
      <c r="N693" s="140"/>
      <c r="O693" s="140"/>
      <c r="P693" s="140"/>
      <c r="Q693" s="140"/>
      <c r="R693" s="140"/>
      <c r="S693" s="140"/>
      <c r="T693" s="140"/>
      <c r="U693" s="140"/>
      <c r="V693" s="140"/>
    </row>
    <row r="694">
      <c r="A694" s="148"/>
      <c r="B694" s="140"/>
      <c r="C694" s="140"/>
      <c r="D694" s="140"/>
      <c r="E694" s="140"/>
      <c r="F694" s="140"/>
      <c r="G694" s="140"/>
      <c r="H694" s="140"/>
      <c r="I694" s="140"/>
      <c r="J694" s="140"/>
      <c r="K694" s="140"/>
      <c r="L694" s="140"/>
      <c r="M694" s="140"/>
      <c r="N694" s="140"/>
      <c r="O694" s="140"/>
      <c r="P694" s="140"/>
      <c r="Q694" s="140"/>
      <c r="R694" s="140"/>
      <c r="S694" s="140"/>
      <c r="T694" s="140"/>
      <c r="U694" s="140"/>
      <c r="V694" s="140"/>
    </row>
    <row r="695">
      <c r="A695" s="148"/>
      <c r="B695" s="140"/>
      <c r="C695" s="140"/>
      <c r="D695" s="140"/>
      <c r="E695" s="140"/>
      <c r="F695" s="140"/>
      <c r="G695" s="140"/>
      <c r="H695" s="140"/>
      <c r="I695" s="140"/>
      <c r="J695" s="140"/>
      <c r="K695" s="140"/>
      <c r="L695" s="140"/>
      <c r="M695" s="140"/>
      <c r="N695" s="140"/>
      <c r="O695" s="140"/>
      <c r="P695" s="140"/>
      <c r="Q695" s="140"/>
      <c r="R695" s="140"/>
      <c r="S695" s="140"/>
      <c r="T695" s="140"/>
      <c r="U695" s="140"/>
      <c r="V695" s="140"/>
    </row>
    <row r="696">
      <c r="A696" s="148"/>
      <c r="B696" s="140"/>
      <c r="C696" s="140"/>
      <c r="D696" s="140"/>
      <c r="E696" s="140"/>
      <c r="F696" s="140"/>
      <c r="G696" s="140"/>
      <c r="H696" s="140"/>
      <c r="I696" s="140"/>
      <c r="J696" s="140"/>
      <c r="K696" s="140"/>
      <c r="L696" s="140"/>
      <c r="M696" s="140"/>
      <c r="N696" s="140"/>
      <c r="O696" s="140"/>
      <c r="P696" s="140"/>
      <c r="Q696" s="140"/>
      <c r="R696" s="140"/>
      <c r="S696" s="140"/>
      <c r="T696" s="140"/>
      <c r="U696" s="140"/>
      <c r="V696" s="140"/>
    </row>
    <row r="697">
      <c r="A697" s="148"/>
      <c r="B697" s="140"/>
      <c r="C697" s="140"/>
      <c r="D697" s="140"/>
      <c r="E697" s="140"/>
      <c r="F697" s="140"/>
      <c r="G697" s="140"/>
      <c r="H697" s="140"/>
      <c r="I697" s="140"/>
      <c r="J697" s="140"/>
      <c r="K697" s="140"/>
      <c r="L697" s="140"/>
      <c r="M697" s="140"/>
      <c r="N697" s="140"/>
      <c r="O697" s="140"/>
      <c r="P697" s="140"/>
      <c r="Q697" s="140"/>
      <c r="R697" s="140"/>
      <c r="S697" s="140"/>
      <c r="T697" s="140"/>
      <c r="U697" s="140"/>
      <c r="V697" s="140"/>
    </row>
    <row r="698">
      <c r="A698" s="148"/>
      <c r="B698" s="140"/>
      <c r="C698" s="140"/>
      <c r="D698" s="140"/>
      <c r="E698" s="140"/>
      <c r="F698" s="140"/>
      <c r="G698" s="140"/>
      <c r="H698" s="140"/>
      <c r="I698" s="140"/>
      <c r="J698" s="140"/>
      <c r="K698" s="140"/>
      <c r="L698" s="140"/>
      <c r="M698" s="140"/>
      <c r="N698" s="140"/>
      <c r="O698" s="140"/>
      <c r="P698" s="140"/>
      <c r="Q698" s="140"/>
      <c r="R698" s="140"/>
      <c r="S698" s="140"/>
      <c r="T698" s="140"/>
      <c r="U698" s="140"/>
      <c r="V698" s="140"/>
    </row>
    <row r="699">
      <c r="A699" s="148"/>
      <c r="B699" s="140"/>
      <c r="C699" s="140"/>
      <c r="D699" s="140"/>
      <c r="E699" s="140"/>
      <c r="F699" s="140"/>
      <c r="G699" s="140"/>
      <c r="H699" s="140"/>
      <c r="I699" s="140"/>
      <c r="J699" s="140"/>
      <c r="K699" s="140"/>
      <c r="L699" s="140"/>
      <c r="M699" s="140"/>
      <c r="N699" s="140"/>
      <c r="O699" s="140"/>
      <c r="P699" s="140"/>
      <c r="Q699" s="140"/>
      <c r="R699" s="140"/>
      <c r="S699" s="140"/>
      <c r="T699" s="140"/>
      <c r="U699" s="140"/>
      <c r="V699" s="140"/>
    </row>
    <row r="700">
      <c r="A700" s="148"/>
      <c r="B700" s="140"/>
      <c r="C700" s="140"/>
      <c r="D700" s="140"/>
      <c r="E700" s="140"/>
      <c r="F700" s="140"/>
      <c r="G700" s="140"/>
      <c r="H700" s="140"/>
      <c r="I700" s="140"/>
      <c r="J700" s="140"/>
      <c r="K700" s="140"/>
      <c r="L700" s="140"/>
      <c r="M700" s="140"/>
      <c r="N700" s="140"/>
      <c r="O700" s="140"/>
      <c r="P700" s="140"/>
      <c r="Q700" s="140"/>
      <c r="R700" s="140"/>
      <c r="S700" s="140"/>
      <c r="T700" s="140"/>
      <c r="U700" s="140"/>
      <c r="V700" s="140"/>
    </row>
    <row r="701">
      <c r="A701" s="148"/>
      <c r="B701" s="140"/>
      <c r="C701" s="140"/>
      <c r="D701" s="140"/>
      <c r="E701" s="140"/>
      <c r="F701" s="140"/>
      <c r="G701" s="140"/>
      <c r="H701" s="140"/>
      <c r="I701" s="140"/>
      <c r="J701" s="140"/>
      <c r="K701" s="140"/>
      <c r="L701" s="140"/>
      <c r="M701" s="140"/>
      <c r="N701" s="140"/>
      <c r="O701" s="140"/>
      <c r="P701" s="140"/>
      <c r="Q701" s="140"/>
      <c r="R701" s="140"/>
      <c r="S701" s="140"/>
      <c r="T701" s="140"/>
      <c r="U701" s="140"/>
      <c r="V701" s="140"/>
    </row>
    <row r="702">
      <c r="A702" s="148"/>
      <c r="B702" s="140"/>
      <c r="C702" s="140"/>
      <c r="D702" s="140"/>
      <c r="E702" s="140"/>
      <c r="F702" s="140"/>
      <c r="G702" s="140"/>
      <c r="H702" s="140"/>
      <c r="I702" s="140"/>
      <c r="J702" s="140"/>
      <c r="K702" s="140"/>
      <c r="L702" s="140"/>
      <c r="M702" s="140"/>
      <c r="N702" s="140"/>
      <c r="O702" s="140"/>
      <c r="P702" s="140"/>
      <c r="Q702" s="140"/>
      <c r="R702" s="140"/>
      <c r="S702" s="140"/>
      <c r="T702" s="140"/>
      <c r="U702" s="140"/>
      <c r="V702" s="140"/>
    </row>
    <row r="703">
      <c r="A703" s="148"/>
      <c r="B703" s="140"/>
      <c r="C703" s="140"/>
      <c r="D703" s="140"/>
      <c r="E703" s="140"/>
      <c r="F703" s="140"/>
      <c r="G703" s="140"/>
      <c r="H703" s="140"/>
      <c r="I703" s="140"/>
      <c r="J703" s="140"/>
      <c r="K703" s="140"/>
      <c r="L703" s="140"/>
      <c r="M703" s="140"/>
      <c r="N703" s="140"/>
      <c r="O703" s="140"/>
      <c r="P703" s="140"/>
      <c r="Q703" s="140"/>
      <c r="R703" s="140"/>
      <c r="S703" s="140"/>
      <c r="T703" s="140"/>
      <c r="U703" s="140"/>
      <c r="V703" s="140"/>
    </row>
    <row r="704">
      <c r="A704" s="148"/>
      <c r="B704" s="140"/>
      <c r="C704" s="140"/>
      <c r="D704" s="140"/>
      <c r="E704" s="140"/>
      <c r="F704" s="140"/>
      <c r="G704" s="140"/>
      <c r="H704" s="140"/>
      <c r="I704" s="140"/>
      <c r="J704" s="140"/>
      <c r="K704" s="140"/>
      <c r="L704" s="140"/>
      <c r="M704" s="140"/>
      <c r="N704" s="140"/>
      <c r="O704" s="140"/>
      <c r="P704" s="140"/>
      <c r="Q704" s="140"/>
      <c r="R704" s="140"/>
      <c r="S704" s="140"/>
      <c r="T704" s="140"/>
      <c r="U704" s="140"/>
      <c r="V704" s="140"/>
    </row>
    <row r="705">
      <c r="A705" s="148"/>
      <c r="B705" s="140"/>
      <c r="C705" s="140"/>
      <c r="D705" s="140"/>
      <c r="E705" s="140"/>
      <c r="F705" s="140"/>
      <c r="G705" s="140"/>
      <c r="H705" s="140"/>
      <c r="I705" s="140"/>
      <c r="J705" s="140"/>
      <c r="K705" s="140"/>
      <c r="L705" s="140"/>
      <c r="M705" s="140"/>
      <c r="N705" s="140"/>
      <c r="O705" s="140"/>
      <c r="P705" s="140"/>
      <c r="Q705" s="140"/>
      <c r="R705" s="140"/>
      <c r="S705" s="140"/>
      <c r="T705" s="140"/>
      <c r="U705" s="140"/>
      <c r="V705" s="140"/>
    </row>
    <row r="706">
      <c r="A706" s="148"/>
      <c r="B706" s="140"/>
      <c r="C706" s="140"/>
      <c r="D706" s="140"/>
      <c r="E706" s="140"/>
      <c r="F706" s="140"/>
      <c r="G706" s="140"/>
      <c r="H706" s="140"/>
      <c r="I706" s="140"/>
      <c r="J706" s="140"/>
      <c r="K706" s="140"/>
      <c r="L706" s="140"/>
      <c r="M706" s="140"/>
      <c r="N706" s="140"/>
      <c r="O706" s="140"/>
      <c r="P706" s="140"/>
      <c r="Q706" s="140"/>
      <c r="R706" s="140"/>
      <c r="S706" s="140"/>
      <c r="T706" s="140"/>
      <c r="U706" s="140"/>
      <c r="V706" s="140"/>
    </row>
    <row r="707">
      <c r="A707" s="148"/>
      <c r="B707" s="140"/>
      <c r="C707" s="140"/>
      <c r="D707" s="140"/>
      <c r="E707" s="140"/>
      <c r="F707" s="140"/>
      <c r="G707" s="140"/>
      <c r="H707" s="140"/>
      <c r="I707" s="140"/>
      <c r="J707" s="140"/>
      <c r="K707" s="140"/>
      <c r="L707" s="140"/>
      <c r="M707" s="140"/>
      <c r="N707" s="140"/>
      <c r="O707" s="140"/>
      <c r="P707" s="140"/>
      <c r="Q707" s="140"/>
      <c r="R707" s="140"/>
      <c r="S707" s="140"/>
      <c r="T707" s="140"/>
      <c r="U707" s="140"/>
      <c r="V707" s="140"/>
    </row>
    <row r="708">
      <c r="A708" s="148"/>
      <c r="B708" s="140"/>
      <c r="C708" s="140"/>
      <c r="D708" s="140"/>
      <c r="E708" s="140"/>
      <c r="F708" s="140"/>
      <c r="G708" s="140"/>
      <c r="H708" s="140"/>
      <c r="I708" s="140"/>
      <c r="J708" s="140"/>
      <c r="K708" s="140"/>
      <c r="L708" s="140"/>
      <c r="M708" s="140"/>
      <c r="N708" s="140"/>
      <c r="O708" s="140"/>
      <c r="P708" s="140"/>
      <c r="Q708" s="140"/>
      <c r="R708" s="140"/>
      <c r="S708" s="140"/>
      <c r="T708" s="140"/>
      <c r="U708" s="140"/>
      <c r="V708" s="140"/>
    </row>
    <row r="709">
      <c r="A709" s="148"/>
      <c r="B709" s="140"/>
      <c r="C709" s="140"/>
      <c r="D709" s="140"/>
      <c r="E709" s="140"/>
      <c r="F709" s="140"/>
      <c r="G709" s="140"/>
      <c r="H709" s="140"/>
      <c r="I709" s="140"/>
      <c r="J709" s="140"/>
      <c r="K709" s="140"/>
      <c r="L709" s="140"/>
      <c r="M709" s="140"/>
      <c r="N709" s="140"/>
      <c r="O709" s="140"/>
      <c r="P709" s="140"/>
      <c r="Q709" s="140"/>
      <c r="R709" s="140"/>
      <c r="S709" s="140"/>
      <c r="T709" s="140"/>
      <c r="U709" s="140"/>
      <c r="V709" s="140"/>
    </row>
    <row r="710">
      <c r="A710" s="148"/>
      <c r="B710" s="140"/>
      <c r="C710" s="140"/>
      <c r="D710" s="140"/>
      <c r="E710" s="140"/>
      <c r="F710" s="140"/>
      <c r="G710" s="140"/>
      <c r="H710" s="140"/>
      <c r="I710" s="140"/>
      <c r="J710" s="140"/>
      <c r="K710" s="140"/>
      <c r="L710" s="140"/>
      <c r="M710" s="140"/>
      <c r="N710" s="140"/>
      <c r="O710" s="140"/>
      <c r="P710" s="140"/>
      <c r="Q710" s="140"/>
      <c r="R710" s="140"/>
      <c r="S710" s="140"/>
      <c r="T710" s="140"/>
      <c r="U710" s="140"/>
      <c r="V710" s="140"/>
    </row>
    <row r="711">
      <c r="A711" s="148"/>
      <c r="B711" s="140"/>
      <c r="C711" s="140"/>
      <c r="D711" s="140"/>
      <c r="E711" s="140"/>
      <c r="F711" s="140"/>
      <c r="G711" s="140"/>
      <c r="H711" s="140"/>
      <c r="I711" s="140"/>
      <c r="J711" s="140"/>
      <c r="K711" s="140"/>
      <c r="L711" s="140"/>
      <c r="M711" s="140"/>
      <c r="N711" s="140"/>
      <c r="O711" s="140"/>
      <c r="P711" s="140"/>
      <c r="Q711" s="140"/>
      <c r="R711" s="140"/>
      <c r="S711" s="140"/>
      <c r="T711" s="140"/>
      <c r="U711" s="140"/>
      <c r="V711" s="140"/>
    </row>
    <row r="712">
      <c r="A712" s="148"/>
      <c r="B712" s="140"/>
      <c r="C712" s="140"/>
      <c r="D712" s="140"/>
      <c r="E712" s="140"/>
      <c r="F712" s="140"/>
      <c r="G712" s="140"/>
      <c r="H712" s="140"/>
      <c r="I712" s="140"/>
      <c r="J712" s="140"/>
      <c r="K712" s="140"/>
      <c r="L712" s="140"/>
      <c r="M712" s="140"/>
      <c r="N712" s="140"/>
      <c r="O712" s="140"/>
      <c r="P712" s="140"/>
      <c r="Q712" s="140"/>
      <c r="R712" s="140"/>
      <c r="S712" s="140"/>
      <c r="T712" s="140"/>
      <c r="U712" s="140"/>
      <c r="V712" s="140"/>
    </row>
    <row r="713">
      <c r="A713" s="148"/>
      <c r="B713" s="140"/>
      <c r="C713" s="140"/>
      <c r="D713" s="140"/>
      <c r="E713" s="140"/>
      <c r="F713" s="140"/>
      <c r="G713" s="140"/>
      <c r="H713" s="140"/>
      <c r="I713" s="140"/>
      <c r="J713" s="140"/>
      <c r="K713" s="140"/>
      <c r="L713" s="140"/>
      <c r="M713" s="140"/>
      <c r="N713" s="140"/>
      <c r="O713" s="140"/>
      <c r="P713" s="140"/>
      <c r="Q713" s="140"/>
      <c r="R713" s="140"/>
      <c r="S713" s="140"/>
      <c r="T713" s="140"/>
      <c r="U713" s="140"/>
      <c r="V713" s="140"/>
    </row>
    <row r="714">
      <c r="A714" s="148"/>
      <c r="B714" s="140"/>
      <c r="C714" s="140"/>
      <c r="D714" s="140"/>
      <c r="E714" s="140"/>
      <c r="F714" s="140"/>
      <c r="G714" s="140"/>
      <c r="H714" s="140"/>
      <c r="I714" s="140"/>
      <c r="J714" s="140"/>
      <c r="K714" s="140"/>
      <c r="L714" s="140"/>
      <c r="M714" s="140"/>
      <c r="N714" s="140"/>
      <c r="O714" s="140"/>
      <c r="P714" s="140"/>
      <c r="Q714" s="140"/>
      <c r="R714" s="140"/>
      <c r="S714" s="140"/>
      <c r="T714" s="140"/>
      <c r="U714" s="140"/>
      <c r="V714" s="140"/>
    </row>
    <row r="715">
      <c r="A715" s="148"/>
      <c r="B715" s="140"/>
      <c r="C715" s="140"/>
      <c r="D715" s="140"/>
      <c r="E715" s="140"/>
      <c r="F715" s="140"/>
      <c r="G715" s="140"/>
      <c r="H715" s="140"/>
      <c r="I715" s="140"/>
      <c r="J715" s="140"/>
      <c r="K715" s="140"/>
      <c r="L715" s="140"/>
      <c r="M715" s="140"/>
      <c r="N715" s="140"/>
      <c r="O715" s="140"/>
      <c r="P715" s="140"/>
      <c r="Q715" s="140"/>
      <c r="R715" s="140"/>
      <c r="S715" s="140"/>
      <c r="T715" s="140"/>
      <c r="U715" s="140"/>
      <c r="V715" s="140"/>
    </row>
    <row r="716">
      <c r="A716" s="148"/>
      <c r="B716" s="140"/>
      <c r="C716" s="140"/>
      <c r="D716" s="140"/>
      <c r="E716" s="140"/>
      <c r="F716" s="140"/>
      <c r="G716" s="140"/>
      <c r="H716" s="140"/>
      <c r="I716" s="140"/>
      <c r="J716" s="140"/>
      <c r="K716" s="140"/>
      <c r="L716" s="140"/>
      <c r="M716" s="140"/>
      <c r="N716" s="140"/>
      <c r="O716" s="140"/>
      <c r="P716" s="140"/>
      <c r="Q716" s="140"/>
      <c r="R716" s="140"/>
      <c r="S716" s="140"/>
      <c r="T716" s="140"/>
      <c r="U716" s="140"/>
      <c r="V716" s="140"/>
    </row>
    <row r="717">
      <c r="A717" s="148"/>
      <c r="B717" s="140"/>
      <c r="C717" s="140"/>
      <c r="D717" s="140"/>
      <c r="E717" s="140"/>
      <c r="F717" s="140"/>
      <c r="G717" s="140"/>
      <c r="H717" s="140"/>
      <c r="I717" s="140"/>
      <c r="J717" s="140"/>
      <c r="K717" s="140"/>
      <c r="L717" s="140"/>
      <c r="M717" s="140"/>
      <c r="N717" s="140"/>
      <c r="O717" s="140"/>
      <c r="P717" s="140"/>
      <c r="Q717" s="140"/>
      <c r="R717" s="140"/>
      <c r="S717" s="140"/>
      <c r="T717" s="140"/>
      <c r="U717" s="140"/>
      <c r="V717" s="140"/>
    </row>
    <row r="718">
      <c r="A718" s="148"/>
      <c r="B718" s="140"/>
      <c r="C718" s="140"/>
      <c r="D718" s="140"/>
      <c r="E718" s="140"/>
      <c r="F718" s="140"/>
      <c r="G718" s="140"/>
      <c r="H718" s="140"/>
      <c r="I718" s="140"/>
      <c r="J718" s="140"/>
      <c r="K718" s="140"/>
      <c r="L718" s="140"/>
      <c r="M718" s="140"/>
      <c r="N718" s="140"/>
      <c r="O718" s="140"/>
      <c r="P718" s="140"/>
      <c r="Q718" s="140"/>
      <c r="R718" s="140"/>
      <c r="S718" s="140"/>
      <c r="T718" s="140"/>
      <c r="U718" s="140"/>
      <c r="V718" s="140"/>
    </row>
    <row r="719">
      <c r="A719" s="148"/>
      <c r="B719" s="140"/>
      <c r="C719" s="140"/>
      <c r="D719" s="140"/>
      <c r="E719" s="140"/>
      <c r="F719" s="140"/>
      <c r="G719" s="140"/>
      <c r="H719" s="140"/>
      <c r="I719" s="140"/>
      <c r="J719" s="140"/>
      <c r="K719" s="140"/>
      <c r="L719" s="140"/>
      <c r="M719" s="140"/>
      <c r="N719" s="140"/>
      <c r="O719" s="140"/>
      <c r="P719" s="140"/>
      <c r="Q719" s="140"/>
      <c r="R719" s="140"/>
      <c r="S719" s="140"/>
      <c r="T719" s="140"/>
      <c r="U719" s="140"/>
      <c r="V719" s="140"/>
    </row>
    <row r="720">
      <c r="A720" s="148"/>
      <c r="B720" s="140"/>
      <c r="C720" s="140"/>
      <c r="D720" s="140"/>
      <c r="E720" s="140"/>
      <c r="F720" s="140"/>
      <c r="G720" s="140"/>
      <c r="H720" s="140"/>
      <c r="I720" s="140"/>
      <c r="J720" s="140"/>
      <c r="K720" s="140"/>
      <c r="L720" s="140"/>
      <c r="M720" s="140"/>
      <c r="N720" s="140"/>
      <c r="O720" s="140"/>
      <c r="P720" s="140"/>
      <c r="Q720" s="140"/>
      <c r="R720" s="140"/>
      <c r="S720" s="140"/>
      <c r="T720" s="140"/>
      <c r="U720" s="140"/>
      <c r="V720" s="140"/>
    </row>
    <row r="721">
      <c r="A721" s="148"/>
      <c r="B721" s="140"/>
      <c r="C721" s="140"/>
      <c r="D721" s="140"/>
      <c r="E721" s="140"/>
      <c r="F721" s="140"/>
      <c r="G721" s="140"/>
      <c r="H721" s="140"/>
      <c r="I721" s="140"/>
      <c r="J721" s="140"/>
      <c r="K721" s="140"/>
      <c r="L721" s="140"/>
      <c r="M721" s="140"/>
      <c r="N721" s="140"/>
      <c r="O721" s="140"/>
      <c r="P721" s="140"/>
      <c r="Q721" s="140"/>
      <c r="R721" s="140"/>
      <c r="S721" s="140"/>
      <c r="T721" s="140"/>
      <c r="U721" s="140"/>
      <c r="V721" s="140"/>
    </row>
    <row r="722">
      <c r="A722" s="148"/>
      <c r="B722" s="140"/>
      <c r="C722" s="140"/>
      <c r="D722" s="140"/>
      <c r="E722" s="140"/>
      <c r="F722" s="140"/>
      <c r="G722" s="140"/>
      <c r="H722" s="140"/>
      <c r="I722" s="140"/>
      <c r="J722" s="140"/>
      <c r="K722" s="140"/>
      <c r="L722" s="140"/>
      <c r="M722" s="140"/>
      <c r="N722" s="140"/>
      <c r="O722" s="140"/>
      <c r="P722" s="140"/>
      <c r="Q722" s="140"/>
      <c r="R722" s="140"/>
      <c r="S722" s="140"/>
      <c r="T722" s="140"/>
      <c r="U722" s="140"/>
      <c r="V722" s="140"/>
    </row>
    <row r="723">
      <c r="A723" s="148"/>
      <c r="B723" s="140"/>
      <c r="C723" s="140"/>
      <c r="D723" s="140"/>
      <c r="E723" s="140"/>
      <c r="F723" s="140"/>
      <c r="G723" s="140"/>
      <c r="H723" s="140"/>
      <c r="I723" s="140"/>
      <c r="J723" s="140"/>
      <c r="K723" s="140"/>
      <c r="L723" s="140"/>
      <c r="M723" s="140"/>
      <c r="N723" s="140"/>
      <c r="O723" s="140"/>
      <c r="P723" s="140"/>
      <c r="Q723" s="140"/>
      <c r="R723" s="140"/>
      <c r="S723" s="140"/>
      <c r="T723" s="140"/>
      <c r="U723" s="140"/>
      <c r="V723" s="140"/>
    </row>
    <row r="724">
      <c r="A724" s="148"/>
      <c r="B724" s="140"/>
      <c r="C724" s="140"/>
      <c r="D724" s="140"/>
      <c r="E724" s="140"/>
      <c r="F724" s="140"/>
      <c r="G724" s="140"/>
      <c r="H724" s="140"/>
      <c r="I724" s="140"/>
      <c r="J724" s="140"/>
      <c r="K724" s="140"/>
      <c r="L724" s="140"/>
      <c r="M724" s="140"/>
      <c r="N724" s="140"/>
      <c r="O724" s="140"/>
      <c r="P724" s="140"/>
      <c r="Q724" s="140"/>
      <c r="R724" s="140"/>
      <c r="S724" s="140"/>
      <c r="T724" s="140"/>
      <c r="U724" s="140"/>
      <c r="V724" s="140"/>
    </row>
    <row r="725">
      <c r="A725" s="148"/>
      <c r="B725" s="140"/>
      <c r="C725" s="140"/>
      <c r="D725" s="140"/>
      <c r="E725" s="140"/>
      <c r="F725" s="140"/>
      <c r="G725" s="140"/>
      <c r="H725" s="140"/>
      <c r="I725" s="140"/>
      <c r="J725" s="140"/>
      <c r="K725" s="140"/>
      <c r="L725" s="140"/>
      <c r="M725" s="140"/>
      <c r="N725" s="140"/>
      <c r="O725" s="140"/>
      <c r="P725" s="140"/>
      <c r="Q725" s="140"/>
      <c r="R725" s="140"/>
      <c r="S725" s="140"/>
      <c r="T725" s="140"/>
      <c r="U725" s="140"/>
      <c r="V725" s="140"/>
    </row>
    <row r="726">
      <c r="A726" s="148"/>
      <c r="B726" s="140"/>
      <c r="C726" s="140"/>
      <c r="D726" s="140"/>
      <c r="E726" s="140"/>
      <c r="F726" s="140"/>
      <c r="G726" s="140"/>
      <c r="H726" s="140"/>
      <c r="I726" s="140"/>
      <c r="J726" s="140"/>
      <c r="K726" s="140"/>
      <c r="L726" s="140"/>
      <c r="M726" s="140"/>
      <c r="N726" s="140"/>
      <c r="O726" s="140"/>
      <c r="P726" s="140"/>
      <c r="Q726" s="140"/>
      <c r="R726" s="140"/>
      <c r="S726" s="140"/>
      <c r="T726" s="140"/>
      <c r="U726" s="140"/>
      <c r="V726" s="140"/>
    </row>
    <row r="727">
      <c r="A727" s="148"/>
      <c r="B727" s="140"/>
      <c r="C727" s="140"/>
      <c r="D727" s="140"/>
      <c r="E727" s="140"/>
      <c r="F727" s="140"/>
      <c r="G727" s="140"/>
      <c r="H727" s="140"/>
      <c r="I727" s="140"/>
      <c r="J727" s="140"/>
      <c r="K727" s="140"/>
      <c r="L727" s="140"/>
      <c r="M727" s="140"/>
      <c r="N727" s="140"/>
      <c r="O727" s="140"/>
      <c r="P727" s="140"/>
      <c r="Q727" s="140"/>
      <c r="R727" s="140"/>
      <c r="S727" s="140"/>
      <c r="T727" s="140"/>
      <c r="U727" s="140"/>
      <c r="V727" s="140"/>
    </row>
    <row r="728">
      <c r="A728" s="148"/>
      <c r="B728" s="140"/>
      <c r="C728" s="140"/>
      <c r="D728" s="140"/>
      <c r="E728" s="140"/>
      <c r="F728" s="140"/>
      <c r="G728" s="140"/>
      <c r="H728" s="140"/>
      <c r="I728" s="140"/>
      <c r="J728" s="140"/>
      <c r="K728" s="140"/>
      <c r="L728" s="140"/>
      <c r="M728" s="140"/>
      <c r="N728" s="140"/>
      <c r="O728" s="140"/>
      <c r="P728" s="140"/>
      <c r="Q728" s="140"/>
      <c r="R728" s="140"/>
      <c r="S728" s="140"/>
      <c r="T728" s="140"/>
      <c r="U728" s="140"/>
      <c r="V728" s="140"/>
    </row>
    <row r="729">
      <c r="A729" s="148"/>
      <c r="B729" s="140"/>
      <c r="C729" s="140"/>
      <c r="D729" s="140"/>
      <c r="E729" s="140"/>
      <c r="F729" s="140"/>
      <c r="G729" s="140"/>
      <c r="H729" s="140"/>
      <c r="I729" s="140"/>
      <c r="J729" s="140"/>
      <c r="K729" s="140"/>
      <c r="L729" s="140"/>
      <c r="M729" s="140"/>
      <c r="N729" s="140"/>
      <c r="O729" s="140"/>
      <c r="P729" s="140"/>
      <c r="Q729" s="140"/>
      <c r="R729" s="140"/>
      <c r="S729" s="140"/>
      <c r="T729" s="140"/>
      <c r="U729" s="140"/>
      <c r="V729" s="140"/>
    </row>
    <row r="730">
      <c r="A730" s="148"/>
      <c r="B730" s="140"/>
      <c r="C730" s="140"/>
      <c r="D730" s="140"/>
      <c r="E730" s="140"/>
      <c r="F730" s="140"/>
      <c r="G730" s="140"/>
      <c r="H730" s="140"/>
      <c r="I730" s="140"/>
      <c r="J730" s="140"/>
      <c r="K730" s="140"/>
      <c r="L730" s="140"/>
      <c r="M730" s="140"/>
      <c r="N730" s="140"/>
      <c r="O730" s="140"/>
      <c r="P730" s="140"/>
      <c r="Q730" s="140"/>
      <c r="R730" s="140"/>
      <c r="S730" s="140"/>
      <c r="T730" s="140"/>
      <c r="U730" s="140"/>
      <c r="V730" s="140"/>
    </row>
    <row r="731">
      <c r="A731" s="148"/>
      <c r="B731" s="140"/>
      <c r="C731" s="140"/>
      <c r="D731" s="140"/>
      <c r="E731" s="140"/>
      <c r="F731" s="140"/>
      <c r="G731" s="140"/>
      <c r="H731" s="140"/>
      <c r="I731" s="140"/>
      <c r="J731" s="140"/>
      <c r="K731" s="140"/>
      <c r="L731" s="140"/>
      <c r="M731" s="140"/>
      <c r="N731" s="140"/>
      <c r="O731" s="140"/>
      <c r="P731" s="140"/>
      <c r="Q731" s="140"/>
      <c r="R731" s="140"/>
      <c r="S731" s="140"/>
      <c r="T731" s="140"/>
      <c r="U731" s="140"/>
      <c r="V731" s="140"/>
    </row>
    <row r="732">
      <c r="A732" s="148"/>
      <c r="B732" s="140"/>
      <c r="C732" s="140"/>
      <c r="D732" s="140"/>
      <c r="E732" s="140"/>
      <c r="F732" s="140"/>
      <c r="G732" s="140"/>
      <c r="H732" s="140"/>
      <c r="I732" s="140"/>
      <c r="J732" s="140"/>
      <c r="K732" s="140"/>
      <c r="L732" s="140"/>
      <c r="M732" s="140"/>
      <c r="N732" s="140"/>
      <c r="O732" s="140"/>
      <c r="P732" s="140"/>
      <c r="Q732" s="140"/>
      <c r="R732" s="140"/>
      <c r="S732" s="140"/>
      <c r="T732" s="140"/>
      <c r="U732" s="140"/>
      <c r="V732" s="140"/>
    </row>
    <row r="733">
      <c r="A733" s="148"/>
      <c r="B733" s="140"/>
      <c r="C733" s="140"/>
      <c r="D733" s="140"/>
      <c r="E733" s="140"/>
      <c r="F733" s="140"/>
      <c r="G733" s="140"/>
      <c r="H733" s="140"/>
      <c r="I733" s="140"/>
      <c r="J733" s="140"/>
      <c r="K733" s="140"/>
      <c r="L733" s="140"/>
      <c r="M733" s="140"/>
      <c r="N733" s="140"/>
      <c r="O733" s="140"/>
      <c r="P733" s="140"/>
      <c r="Q733" s="140"/>
      <c r="R733" s="140"/>
      <c r="S733" s="140"/>
      <c r="T733" s="140"/>
      <c r="U733" s="140"/>
      <c r="V733" s="140"/>
    </row>
    <row r="734">
      <c r="A734" s="148"/>
      <c r="B734" s="140"/>
      <c r="C734" s="140"/>
      <c r="D734" s="140"/>
      <c r="E734" s="140"/>
      <c r="F734" s="140"/>
      <c r="G734" s="140"/>
      <c r="H734" s="140"/>
      <c r="I734" s="140"/>
      <c r="J734" s="140"/>
      <c r="K734" s="140"/>
      <c r="L734" s="140"/>
      <c r="M734" s="140"/>
      <c r="N734" s="140"/>
      <c r="O734" s="140"/>
      <c r="P734" s="140"/>
      <c r="Q734" s="140"/>
      <c r="R734" s="140"/>
      <c r="S734" s="140"/>
      <c r="T734" s="140"/>
      <c r="U734" s="140"/>
      <c r="V734" s="140"/>
    </row>
    <row r="735">
      <c r="A735" s="148"/>
      <c r="B735" s="140"/>
      <c r="C735" s="140"/>
      <c r="D735" s="140"/>
      <c r="E735" s="140"/>
      <c r="F735" s="140"/>
      <c r="G735" s="140"/>
      <c r="H735" s="140"/>
      <c r="I735" s="140"/>
      <c r="J735" s="140"/>
      <c r="K735" s="140"/>
      <c r="L735" s="140"/>
      <c r="M735" s="140"/>
      <c r="N735" s="140"/>
      <c r="O735" s="140"/>
      <c r="P735" s="140"/>
      <c r="Q735" s="140"/>
      <c r="R735" s="140"/>
      <c r="S735" s="140"/>
      <c r="T735" s="140"/>
      <c r="U735" s="140"/>
      <c r="V735" s="140"/>
    </row>
    <row r="736">
      <c r="A736" s="148"/>
      <c r="B736" s="140"/>
      <c r="C736" s="140"/>
      <c r="D736" s="140"/>
      <c r="E736" s="140"/>
      <c r="F736" s="140"/>
      <c r="G736" s="140"/>
      <c r="H736" s="140"/>
      <c r="I736" s="140"/>
      <c r="J736" s="140"/>
      <c r="K736" s="140"/>
      <c r="L736" s="140"/>
      <c r="M736" s="140"/>
      <c r="N736" s="140"/>
      <c r="O736" s="140"/>
      <c r="P736" s="140"/>
      <c r="Q736" s="140"/>
      <c r="R736" s="140"/>
      <c r="S736" s="140"/>
      <c r="T736" s="140"/>
      <c r="U736" s="140"/>
      <c r="V736" s="140"/>
    </row>
    <row r="737">
      <c r="A737" s="148"/>
      <c r="B737" s="140"/>
      <c r="C737" s="140"/>
      <c r="D737" s="140"/>
      <c r="E737" s="140"/>
      <c r="F737" s="140"/>
      <c r="G737" s="140"/>
      <c r="H737" s="140"/>
      <c r="I737" s="140"/>
      <c r="J737" s="140"/>
      <c r="K737" s="140"/>
      <c r="L737" s="140"/>
      <c r="M737" s="140"/>
      <c r="N737" s="140"/>
      <c r="O737" s="140"/>
      <c r="P737" s="140"/>
      <c r="Q737" s="140"/>
      <c r="R737" s="140"/>
      <c r="S737" s="140"/>
      <c r="T737" s="140"/>
      <c r="U737" s="140"/>
      <c r="V737" s="140"/>
    </row>
    <row r="738">
      <c r="A738" s="148"/>
      <c r="B738" s="140"/>
      <c r="C738" s="140"/>
      <c r="D738" s="140"/>
      <c r="E738" s="140"/>
      <c r="F738" s="140"/>
      <c r="G738" s="140"/>
      <c r="H738" s="140"/>
      <c r="I738" s="140"/>
      <c r="J738" s="140"/>
      <c r="K738" s="140"/>
      <c r="L738" s="140"/>
      <c r="M738" s="140"/>
      <c r="N738" s="140"/>
      <c r="O738" s="140"/>
      <c r="P738" s="140"/>
      <c r="Q738" s="140"/>
      <c r="R738" s="140"/>
      <c r="S738" s="140"/>
      <c r="T738" s="140"/>
      <c r="U738" s="140"/>
      <c r="V738" s="140"/>
    </row>
    <row r="739">
      <c r="A739" s="148"/>
      <c r="B739" s="140"/>
      <c r="C739" s="140"/>
      <c r="D739" s="140"/>
      <c r="E739" s="140"/>
      <c r="F739" s="140"/>
      <c r="G739" s="140"/>
      <c r="H739" s="140"/>
      <c r="I739" s="140"/>
      <c r="J739" s="140"/>
      <c r="K739" s="140"/>
      <c r="L739" s="140"/>
      <c r="M739" s="140"/>
      <c r="N739" s="140"/>
      <c r="O739" s="140"/>
      <c r="P739" s="140"/>
      <c r="Q739" s="140"/>
      <c r="R739" s="140"/>
      <c r="S739" s="140"/>
      <c r="T739" s="140"/>
      <c r="U739" s="140"/>
      <c r="V739" s="140"/>
    </row>
    <row r="740">
      <c r="A740" s="148"/>
      <c r="B740" s="140"/>
      <c r="C740" s="140"/>
      <c r="D740" s="140"/>
      <c r="E740" s="140"/>
      <c r="F740" s="140"/>
      <c r="G740" s="140"/>
      <c r="H740" s="140"/>
      <c r="I740" s="140"/>
      <c r="J740" s="140"/>
      <c r="K740" s="140"/>
      <c r="L740" s="140"/>
      <c r="M740" s="140"/>
      <c r="N740" s="140"/>
      <c r="O740" s="140"/>
      <c r="P740" s="140"/>
      <c r="Q740" s="140"/>
      <c r="R740" s="140"/>
      <c r="S740" s="140"/>
      <c r="T740" s="140"/>
      <c r="U740" s="140"/>
      <c r="V740" s="140"/>
    </row>
    <row r="741">
      <c r="A741" s="148"/>
      <c r="B741" s="140"/>
      <c r="C741" s="140"/>
      <c r="D741" s="140"/>
      <c r="E741" s="140"/>
      <c r="F741" s="140"/>
      <c r="G741" s="140"/>
      <c r="H741" s="140"/>
      <c r="I741" s="140"/>
      <c r="J741" s="140"/>
      <c r="K741" s="140"/>
      <c r="L741" s="140"/>
      <c r="M741" s="140"/>
      <c r="N741" s="140"/>
      <c r="O741" s="140"/>
      <c r="P741" s="140"/>
      <c r="Q741" s="140"/>
      <c r="R741" s="140"/>
      <c r="S741" s="140"/>
      <c r="T741" s="140"/>
      <c r="U741" s="140"/>
      <c r="V741" s="140"/>
    </row>
    <row r="742">
      <c r="A742" s="148"/>
      <c r="B742" s="140"/>
      <c r="C742" s="140"/>
      <c r="D742" s="140"/>
      <c r="E742" s="140"/>
      <c r="F742" s="140"/>
      <c r="G742" s="140"/>
      <c r="H742" s="140"/>
      <c r="I742" s="140"/>
      <c r="J742" s="140"/>
      <c r="K742" s="140"/>
      <c r="L742" s="140"/>
      <c r="M742" s="140"/>
      <c r="N742" s="140"/>
      <c r="O742" s="140"/>
      <c r="P742" s="140"/>
      <c r="Q742" s="140"/>
      <c r="R742" s="140"/>
      <c r="S742" s="140"/>
      <c r="T742" s="140"/>
      <c r="U742" s="140"/>
      <c r="V742" s="140"/>
    </row>
    <row r="743">
      <c r="A743" s="148"/>
      <c r="B743" s="140"/>
      <c r="C743" s="140"/>
      <c r="D743" s="140"/>
      <c r="E743" s="140"/>
      <c r="F743" s="140"/>
      <c r="G743" s="140"/>
      <c r="H743" s="140"/>
      <c r="I743" s="140"/>
      <c r="J743" s="140"/>
      <c r="K743" s="140"/>
      <c r="L743" s="140"/>
      <c r="M743" s="140"/>
      <c r="N743" s="140"/>
      <c r="O743" s="140"/>
      <c r="P743" s="140"/>
      <c r="Q743" s="140"/>
      <c r="R743" s="140"/>
      <c r="S743" s="140"/>
      <c r="T743" s="140"/>
      <c r="U743" s="140"/>
      <c r="V743" s="140"/>
    </row>
    <row r="744">
      <c r="A744" s="148"/>
      <c r="B744" s="140"/>
      <c r="C744" s="140"/>
      <c r="D744" s="140"/>
      <c r="E744" s="140"/>
      <c r="F744" s="140"/>
      <c r="G744" s="140"/>
      <c r="H744" s="140"/>
      <c r="I744" s="140"/>
      <c r="J744" s="140"/>
      <c r="K744" s="140"/>
      <c r="L744" s="140"/>
      <c r="M744" s="140"/>
      <c r="N744" s="140"/>
      <c r="O744" s="140"/>
      <c r="P744" s="140"/>
      <c r="Q744" s="140"/>
      <c r="R744" s="140"/>
      <c r="S744" s="140"/>
      <c r="T744" s="140"/>
      <c r="U744" s="140"/>
      <c r="V744" s="140"/>
    </row>
    <row r="745">
      <c r="A745" s="148"/>
      <c r="B745" s="140"/>
      <c r="C745" s="140"/>
      <c r="D745" s="140"/>
      <c r="E745" s="140"/>
      <c r="F745" s="140"/>
      <c r="G745" s="140"/>
      <c r="H745" s="140"/>
      <c r="I745" s="140"/>
      <c r="J745" s="140"/>
      <c r="K745" s="140"/>
      <c r="L745" s="140"/>
      <c r="M745" s="140"/>
      <c r="N745" s="140"/>
      <c r="O745" s="140"/>
      <c r="P745" s="140"/>
      <c r="Q745" s="140"/>
      <c r="R745" s="140"/>
      <c r="S745" s="140"/>
      <c r="T745" s="140"/>
      <c r="U745" s="140"/>
      <c r="V745" s="140"/>
    </row>
    <row r="746">
      <c r="A746" s="148"/>
      <c r="B746" s="140"/>
      <c r="C746" s="140"/>
      <c r="D746" s="140"/>
      <c r="E746" s="140"/>
      <c r="F746" s="140"/>
      <c r="G746" s="140"/>
      <c r="H746" s="140"/>
      <c r="I746" s="140"/>
      <c r="J746" s="140"/>
      <c r="K746" s="140"/>
      <c r="L746" s="140"/>
      <c r="M746" s="140"/>
      <c r="N746" s="140"/>
      <c r="O746" s="140"/>
      <c r="P746" s="140"/>
      <c r="Q746" s="140"/>
      <c r="R746" s="140"/>
      <c r="S746" s="140"/>
      <c r="T746" s="140"/>
      <c r="U746" s="140"/>
      <c r="V746" s="140"/>
    </row>
    <row r="747">
      <c r="A747" s="148"/>
      <c r="B747" s="140"/>
      <c r="C747" s="140"/>
      <c r="D747" s="140"/>
      <c r="E747" s="140"/>
      <c r="F747" s="140"/>
      <c r="G747" s="140"/>
      <c r="H747" s="140"/>
      <c r="I747" s="140"/>
      <c r="J747" s="140"/>
      <c r="K747" s="140"/>
      <c r="L747" s="140"/>
      <c r="M747" s="140"/>
      <c r="N747" s="140"/>
      <c r="O747" s="140"/>
      <c r="P747" s="140"/>
      <c r="Q747" s="140"/>
      <c r="R747" s="140"/>
      <c r="S747" s="140"/>
      <c r="T747" s="140"/>
      <c r="U747" s="140"/>
      <c r="V747" s="140"/>
    </row>
    <row r="748">
      <c r="A748" s="148"/>
      <c r="B748" s="140"/>
      <c r="C748" s="140"/>
      <c r="D748" s="140"/>
      <c r="E748" s="140"/>
      <c r="F748" s="140"/>
      <c r="G748" s="140"/>
      <c r="H748" s="140"/>
      <c r="I748" s="140"/>
      <c r="J748" s="140"/>
      <c r="K748" s="140"/>
      <c r="L748" s="140"/>
      <c r="M748" s="140"/>
      <c r="N748" s="140"/>
      <c r="O748" s="140"/>
      <c r="P748" s="140"/>
      <c r="Q748" s="140"/>
      <c r="R748" s="140"/>
      <c r="S748" s="140"/>
      <c r="T748" s="140"/>
      <c r="U748" s="140"/>
      <c r="V748" s="140"/>
    </row>
    <row r="749">
      <c r="A749" s="148"/>
      <c r="B749" s="140"/>
      <c r="C749" s="140"/>
      <c r="D749" s="140"/>
      <c r="E749" s="140"/>
      <c r="F749" s="140"/>
      <c r="G749" s="140"/>
      <c r="H749" s="140"/>
      <c r="I749" s="140"/>
      <c r="J749" s="140"/>
      <c r="K749" s="140"/>
      <c r="L749" s="140"/>
      <c r="M749" s="140"/>
      <c r="N749" s="140"/>
      <c r="O749" s="140"/>
      <c r="P749" s="140"/>
      <c r="Q749" s="140"/>
      <c r="R749" s="140"/>
      <c r="S749" s="140"/>
      <c r="T749" s="140"/>
      <c r="U749" s="140"/>
      <c r="V749" s="140"/>
    </row>
    <row r="750">
      <c r="A750" s="148"/>
      <c r="B750" s="140"/>
      <c r="C750" s="140"/>
      <c r="D750" s="140"/>
      <c r="E750" s="140"/>
      <c r="F750" s="140"/>
      <c r="G750" s="140"/>
      <c r="H750" s="140"/>
      <c r="I750" s="140"/>
      <c r="J750" s="140"/>
      <c r="K750" s="140"/>
      <c r="L750" s="140"/>
      <c r="M750" s="140"/>
      <c r="N750" s="140"/>
      <c r="O750" s="140"/>
      <c r="P750" s="140"/>
      <c r="Q750" s="140"/>
      <c r="R750" s="140"/>
      <c r="S750" s="140"/>
      <c r="T750" s="140"/>
      <c r="U750" s="140"/>
      <c r="V750" s="140"/>
    </row>
    <row r="751">
      <c r="A751" s="148"/>
      <c r="B751" s="140"/>
      <c r="C751" s="140"/>
      <c r="D751" s="140"/>
      <c r="E751" s="140"/>
      <c r="F751" s="140"/>
      <c r="G751" s="140"/>
      <c r="H751" s="140"/>
      <c r="I751" s="140"/>
      <c r="J751" s="140"/>
      <c r="K751" s="140"/>
      <c r="L751" s="140"/>
      <c r="M751" s="140"/>
      <c r="N751" s="140"/>
      <c r="O751" s="140"/>
      <c r="P751" s="140"/>
      <c r="Q751" s="140"/>
      <c r="R751" s="140"/>
      <c r="S751" s="140"/>
      <c r="T751" s="140"/>
      <c r="U751" s="140"/>
      <c r="V751" s="140"/>
    </row>
    <row r="752">
      <c r="A752" s="148"/>
      <c r="B752" s="140"/>
      <c r="C752" s="140"/>
      <c r="D752" s="140"/>
      <c r="E752" s="140"/>
      <c r="F752" s="140"/>
      <c r="G752" s="140"/>
      <c r="H752" s="140"/>
      <c r="I752" s="140"/>
      <c r="J752" s="140"/>
      <c r="K752" s="140"/>
      <c r="L752" s="140"/>
      <c r="M752" s="140"/>
      <c r="N752" s="140"/>
      <c r="O752" s="140"/>
      <c r="P752" s="140"/>
      <c r="Q752" s="140"/>
      <c r="R752" s="140"/>
      <c r="S752" s="140"/>
      <c r="T752" s="140"/>
      <c r="U752" s="140"/>
      <c r="V752" s="140"/>
    </row>
    <row r="753">
      <c r="A753" s="148"/>
      <c r="B753" s="140"/>
      <c r="C753" s="140"/>
      <c r="D753" s="140"/>
      <c r="E753" s="140"/>
      <c r="F753" s="140"/>
      <c r="G753" s="140"/>
      <c r="H753" s="140"/>
      <c r="I753" s="140"/>
      <c r="J753" s="140"/>
      <c r="K753" s="140"/>
      <c r="L753" s="140"/>
      <c r="M753" s="140"/>
      <c r="N753" s="140"/>
      <c r="O753" s="140"/>
      <c r="P753" s="140"/>
      <c r="Q753" s="140"/>
      <c r="R753" s="140"/>
      <c r="S753" s="140"/>
      <c r="T753" s="140"/>
      <c r="U753" s="140"/>
      <c r="V753" s="140"/>
    </row>
    <row r="754">
      <c r="A754" s="148"/>
      <c r="B754" s="140"/>
      <c r="C754" s="140"/>
      <c r="D754" s="140"/>
      <c r="E754" s="140"/>
      <c r="F754" s="140"/>
      <c r="G754" s="140"/>
      <c r="H754" s="140"/>
      <c r="I754" s="140"/>
      <c r="J754" s="140"/>
      <c r="K754" s="140"/>
      <c r="L754" s="140"/>
      <c r="M754" s="140"/>
      <c r="N754" s="140"/>
      <c r="O754" s="140"/>
      <c r="P754" s="140"/>
      <c r="Q754" s="140"/>
      <c r="R754" s="140"/>
      <c r="S754" s="140"/>
      <c r="T754" s="140"/>
      <c r="U754" s="140"/>
      <c r="V754" s="140"/>
    </row>
    <row r="755">
      <c r="A755" s="148"/>
      <c r="B755" s="140"/>
      <c r="C755" s="140"/>
      <c r="D755" s="140"/>
      <c r="E755" s="140"/>
      <c r="F755" s="140"/>
      <c r="G755" s="140"/>
      <c r="H755" s="140"/>
      <c r="I755" s="140"/>
      <c r="J755" s="140"/>
      <c r="K755" s="140"/>
      <c r="L755" s="140"/>
      <c r="M755" s="140"/>
      <c r="N755" s="140"/>
      <c r="O755" s="140"/>
      <c r="P755" s="140"/>
      <c r="Q755" s="140"/>
      <c r="R755" s="140"/>
      <c r="S755" s="140"/>
      <c r="T755" s="140"/>
      <c r="U755" s="140"/>
      <c r="V755" s="140"/>
    </row>
    <row r="756">
      <c r="A756" s="148"/>
      <c r="B756" s="140"/>
      <c r="C756" s="140"/>
      <c r="D756" s="140"/>
      <c r="E756" s="140"/>
      <c r="F756" s="140"/>
      <c r="G756" s="140"/>
      <c r="H756" s="140"/>
      <c r="I756" s="140"/>
      <c r="J756" s="140"/>
      <c r="K756" s="140"/>
      <c r="L756" s="140"/>
      <c r="M756" s="140"/>
      <c r="N756" s="140"/>
      <c r="O756" s="140"/>
      <c r="P756" s="140"/>
      <c r="Q756" s="140"/>
      <c r="R756" s="140"/>
      <c r="S756" s="140"/>
      <c r="T756" s="140"/>
      <c r="U756" s="140"/>
      <c r="V756" s="140"/>
    </row>
    <row r="757">
      <c r="A757" s="148"/>
      <c r="B757" s="140"/>
      <c r="C757" s="140"/>
      <c r="D757" s="140"/>
      <c r="E757" s="140"/>
      <c r="F757" s="140"/>
      <c r="G757" s="140"/>
      <c r="H757" s="140"/>
      <c r="I757" s="140"/>
      <c r="J757" s="140"/>
      <c r="K757" s="140"/>
      <c r="L757" s="140"/>
      <c r="M757" s="140"/>
      <c r="N757" s="140"/>
      <c r="O757" s="140"/>
      <c r="P757" s="140"/>
      <c r="Q757" s="140"/>
      <c r="R757" s="140"/>
      <c r="S757" s="140"/>
      <c r="T757" s="140"/>
      <c r="U757" s="140"/>
      <c r="V757" s="140"/>
    </row>
    <row r="758">
      <c r="A758" s="148"/>
      <c r="B758" s="140"/>
      <c r="C758" s="140"/>
      <c r="D758" s="140"/>
      <c r="E758" s="140"/>
      <c r="F758" s="140"/>
      <c r="G758" s="140"/>
      <c r="H758" s="140"/>
      <c r="I758" s="140"/>
      <c r="J758" s="140"/>
      <c r="K758" s="140"/>
      <c r="L758" s="140"/>
      <c r="M758" s="140"/>
      <c r="N758" s="140"/>
      <c r="O758" s="140"/>
      <c r="P758" s="140"/>
      <c r="Q758" s="140"/>
      <c r="R758" s="140"/>
      <c r="S758" s="140"/>
      <c r="T758" s="140"/>
      <c r="U758" s="140"/>
      <c r="V758" s="140"/>
    </row>
    <row r="759">
      <c r="A759" s="148"/>
      <c r="B759" s="140"/>
      <c r="C759" s="140"/>
      <c r="D759" s="140"/>
      <c r="E759" s="140"/>
      <c r="F759" s="140"/>
      <c r="G759" s="140"/>
      <c r="H759" s="140"/>
      <c r="I759" s="140"/>
      <c r="J759" s="140"/>
      <c r="K759" s="140"/>
      <c r="L759" s="140"/>
      <c r="M759" s="140"/>
      <c r="N759" s="140"/>
      <c r="O759" s="140"/>
      <c r="P759" s="140"/>
      <c r="Q759" s="140"/>
      <c r="R759" s="140"/>
      <c r="S759" s="140"/>
      <c r="T759" s="140"/>
      <c r="U759" s="140"/>
      <c r="V759" s="140"/>
    </row>
    <row r="760">
      <c r="A760" s="148"/>
      <c r="B760" s="140"/>
      <c r="C760" s="140"/>
      <c r="D760" s="140"/>
      <c r="E760" s="140"/>
      <c r="F760" s="140"/>
      <c r="G760" s="140"/>
      <c r="H760" s="140"/>
      <c r="I760" s="140"/>
      <c r="J760" s="140"/>
      <c r="K760" s="140"/>
      <c r="L760" s="140"/>
      <c r="M760" s="140"/>
      <c r="N760" s="140"/>
      <c r="O760" s="140"/>
      <c r="P760" s="140"/>
      <c r="Q760" s="140"/>
      <c r="R760" s="140"/>
      <c r="S760" s="140"/>
      <c r="T760" s="140"/>
      <c r="U760" s="140"/>
      <c r="V760" s="140"/>
    </row>
    <row r="761">
      <c r="A761" s="148"/>
      <c r="B761" s="140"/>
      <c r="C761" s="140"/>
      <c r="D761" s="140"/>
      <c r="E761" s="140"/>
      <c r="F761" s="140"/>
      <c r="G761" s="140"/>
      <c r="H761" s="140"/>
      <c r="I761" s="140"/>
      <c r="J761" s="140"/>
      <c r="K761" s="140"/>
      <c r="L761" s="140"/>
      <c r="M761" s="140"/>
      <c r="N761" s="140"/>
      <c r="O761" s="140"/>
      <c r="P761" s="140"/>
      <c r="Q761" s="140"/>
      <c r="R761" s="140"/>
      <c r="S761" s="140"/>
      <c r="T761" s="140"/>
      <c r="U761" s="140"/>
      <c r="V761" s="140"/>
    </row>
    <row r="762">
      <c r="A762" s="148"/>
      <c r="B762" s="140"/>
      <c r="C762" s="140"/>
      <c r="D762" s="140"/>
      <c r="E762" s="140"/>
      <c r="F762" s="140"/>
      <c r="G762" s="140"/>
      <c r="H762" s="140"/>
      <c r="I762" s="140"/>
      <c r="J762" s="140"/>
      <c r="K762" s="140"/>
      <c r="L762" s="140"/>
      <c r="M762" s="140"/>
      <c r="N762" s="140"/>
      <c r="O762" s="140"/>
      <c r="P762" s="140"/>
      <c r="Q762" s="140"/>
      <c r="R762" s="140"/>
      <c r="S762" s="140"/>
      <c r="T762" s="140"/>
      <c r="U762" s="140"/>
      <c r="V762" s="140"/>
    </row>
    <row r="763">
      <c r="A763" s="148"/>
      <c r="B763" s="140"/>
      <c r="C763" s="140"/>
      <c r="D763" s="140"/>
      <c r="E763" s="140"/>
      <c r="F763" s="140"/>
      <c r="G763" s="140"/>
      <c r="H763" s="140"/>
      <c r="I763" s="140"/>
      <c r="J763" s="140"/>
      <c r="K763" s="140"/>
      <c r="L763" s="140"/>
      <c r="M763" s="140"/>
      <c r="N763" s="140"/>
      <c r="O763" s="140"/>
      <c r="P763" s="140"/>
      <c r="Q763" s="140"/>
      <c r="R763" s="140"/>
      <c r="S763" s="140"/>
      <c r="T763" s="140"/>
      <c r="U763" s="140"/>
      <c r="V763" s="140"/>
    </row>
    <row r="764">
      <c r="A764" s="148"/>
      <c r="B764" s="140"/>
      <c r="C764" s="140"/>
      <c r="D764" s="140"/>
      <c r="E764" s="140"/>
      <c r="F764" s="140"/>
      <c r="G764" s="140"/>
      <c r="H764" s="140"/>
      <c r="I764" s="140"/>
      <c r="J764" s="140"/>
      <c r="K764" s="140"/>
      <c r="L764" s="140"/>
      <c r="M764" s="140"/>
      <c r="N764" s="140"/>
      <c r="O764" s="140"/>
      <c r="P764" s="140"/>
      <c r="Q764" s="140"/>
      <c r="R764" s="140"/>
      <c r="S764" s="140"/>
      <c r="T764" s="140"/>
      <c r="U764" s="140"/>
      <c r="V764" s="140"/>
    </row>
    <row r="765">
      <c r="A765" s="148"/>
      <c r="B765" s="140"/>
      <c r="C765" s="140"/>
      <c r="D765" s="140"/>
      <c r="E765" s="140"/>
      <c r="F765" s="140"/>
      <c r="G765" s="140"/>
      <c r="H765" s="140"/>
      <c r="I765" s="140"/>
      <c r="J765" s="140"/>
      <c r="K765" s="140"/>
      <c r="L765" s="140"/>
      <c r="M765" s="140"/>
      <c r="N765" s="140"/>
      <c r="O765" s="140"/>
      <c r="P765" s="140"/>
      <c r="Q765" s="140"/>
      <c r="R765" s="140"/>
      <c r="S765" s="140"/>
      <c r="T765" s="140"/>
      <c r="U765" s="140"/>
      <c r="V765" s="140"/>
    </row>
    <row r="766">
      <c r="A766" s="148"/>
      <c r="B766" s="140"/>
      <c r="C766" s="140"/>
      <c r="D766" s="140"/>
      <c r="E766" s="140"/>
      <c r="F766" s="140"/>
      <c r="G766" s="140"/>
      <c r="H766" s="140"/>
      <c r="I766" s="140"/>
      <c r="J766" s="140"/>
      <c r="K766" s="140"/>
      <c r="L766" s="140"/>
      <c r="M766" s="140"/>
      <c r="N766" s="140"/>
      <c r="O766" s="140"/>
      <c r="P766" s="140"/>
      <c r="Q766" s="140"/>
      <c r="R766" s="140"/>
      <c r="S766" s="140"/>
      <c r="T766" s="140"/>
      <c r="U766" s="140"/>
      <c r="V766" s="140"/>
    </row>
    <row r="767">
      <c r="A767" s="148"/>
      <c r="B767" s="140"/>
      <c r="C767" s="140"/>
      <c r="D767" s="140"/>
      <c r="E767" s="140"/>
      <c r="F767" s="140"/>
      <c r="G767" s="140"/>
      <c r="H767" s="140"/>
      <c r="I767" s="140"/>
      <c r="J767" s="140"/>
      <c r="K767" s="140"/>
      <c r="L767" s="140"/>
      <c r="M767" s="140"/>
      <c r="N767" s="140"/>
      <c r="O767" s="140"/>
      <c r="P767" s="140"/>
      <c r="Q767" s="140"/>
      <c r="R767" s="140"/>
      <c r="S767" s="140"/>
      <c r="T767" s="140"/>
      <c r="U767" s="140"/>
      <c r="V767" s="140"/>
    </row>
    <row r="768">
      <c r="A768" s="148"/>
      <c r="B768" s="140"/>
      <c r="C768" s="140"/>
      <c r="D768" s="140"/>
      <c r="E768" s="140"/>
      <c r="F768" s="140"/>
      <c r="G768" s="140"/>
      <c r="H768" s="140"/>
      <c r="I768" s="140"/>
      <c r="J768" s="140"/>
      <c r="K768" s="140"/>
      <c r="L768" s="140"/>
      <c r="M768" s="140"/>
      <c r="N768" s="140"/>
      <c r="O768" s="140"/>
      <c r="P768" s="140"/>
      <c r="Q768" s="140"/>
      <c r="R768" s="140"/>
      <c r="S768" s="140"/>
      <c r="T768" s="140"/>
      <c r="U768" s="140"/>
      <c r="V768" s="140"/>
    </row>
    <row r="769">
      <c r="A769" s="148"/>
      <c r="B769" s="140"/>
      <c r="C769" s="140"/>
      <c r="D769" s="140"/>
      <c r="E769" s="140"/>
      <c r="F769" s="140"/>
      <c r="G769" s="140"/>
      <c r="H769" s="140"/>
      <c r="I769" s="140"/>
      <c r="J769" s="140"/>
      <c r="K769" s="140"/>
      <c r="L769" s="140"/>
      <c r="M769" s="140"/>
      <c r="N769" s="140"/>
      <c r="O769" s="140"/>
      <c r="P769" s="140"/>
      <c r="Q769" s="140"/>
      <c r="R769" s="140"/>
      <c r="S769" s="140"/>
      <c r="T769" s="140"/>
      <c r="U769" s="140"/>
      <c r="V769" s="140"/>
    </row>
    <row r="770">
      <c r="A770" s="148"/>
      <c r="B770" s="140"/>
      <c r="C770" s="140"/>
      <c r="D770" s="140"/>
      <c r="E770" s="140"/>
      <c r="F770" s="140"/>
      <c r="G770" s="140"/>
      <c r="H770" s="140"/>
      <c r="I770" s="140"/>
      <c r="J770" s="140"/>
      <c r="K770" s="140"/>
      <c r="L770" s="140"/>
      <c r="M770" s="140"/>
      <c r="N770" s="140"/>
      <c r="O770" s="140"/>
      <c r="P770" s="140"/>
      <c r="Q770" s="140"/>
      <c r="R770" s="140"/>
      <c r="S770" s="140"/>
      <c r="T770" s="140"/>
      <c r="U770" s="140"/>
      <c r="V770" s="140"/>
    </row>
    <row r="771">
      <c r="A771" s="148"/>
      <c r="B771" s="140"/>
      <c r="C771" s="140"/>
      <c r="D771" s="140"/>
      <c r="E771" s="140"/>
      <c r="F771" s="140"/>
      <c r="G771" s="140"/>
      <c r="H771" s="140"/>
      <c r="I771" s="140"/>
      <c r="J771" s="140"/>
      <c r="K771" s="140"/>
      <c r="L771" s="140"/>
      <c r="M771" s="140"/>
      <c r="N771" s="140"/>
      <c r="O771" s="140"/>
      <c r="P771" s="140"/>
      <c r="Q771" s="140"/>
      <c r="R771" s="140"/>
      <c r="S771" s="140"/>
      <c r="T771" s="140"/>
      <c r="U771" s="140"/>
      <c r="V771" s="140"/>
    </row>
    <row r="772">
      <c r="A772" s="148"/>
      <c r="B772" s="140"/>
      <c r="C772" s="140"/>
      <c r="D772" s="140"/>
      <c r="E772" s="140"/>
      <c r="F772" s="140"/>
      <c r="G772" s="140"/>
      <c r="H772" s="140"/>
      <c r="I772" s="140"/>
      <c r="J772" s="140"/>
      <c r="K772" s="140"/>
      <c r="L772" s="140"/>
      <c r="M772" s="140"/>
      <c r="N772" s="140"/>
      <c r="O772" s="140"/>
      <c r="P772" s="140"/>
      <c r="Q772" s="140"/>
      <c r="R772" s="140"/>
      <c r="S772" s="140"/>
      <c r="T772" s="140"/>
      <c r="U772" s="140"/>
      <c r="V772" s="140"/>
    </row>
    <row r="773">
      <c r="A773" s="148"/>
      <c r="B773" s="140"/>
      <c r="C773" s="140"/>
      <c r="D773" s="140"/>
      <c r="E773" s="140"/>
      <c r="F773" s="140"/>
      <c r="G773" s="140"/>
      <c r="H773" s="140"/>
      <c r="I773" s="140"/>
      <c r="J773" s="140"/>
      <c r="K773" s="140"/>
      <c r="L773" s="140"/>
      <c r="M773" s="140"/>
      <c r="N773" s="140"/>
      <c r="O773" s="140"/>
      <c r="P773" s="140"/>
      <c r="Q773" s="140"/>
      <c r="R773" s="140"/>
      <c r="S773" s="140"/>
      <c r="T773" s="140"/>
      <c r="U773" s="140"/>
      <c r="V773" s="140"/>
    </row>
    <row r="774">
      <c r="A774" s="148"/>
      <c r="B774" s="140"/>
      <c r="C774" s="140"/>
      <c r="D774" s="140"/>
      <c r="E774" s="140"/>
      <c r="F774" s="140"/>
      <c r="G774" s="140"/>
      <c r="H774" s="140"/>
      <c r="I774" s="140"/>
      <c r="J774" s="140"/>
      <c r="K774" s="140"/>
      <c r="L774" s="140"/>
      <c r="M774" s="140"/>
      <c r="N774" s="140"/>
      <c r="O774" s="140"/>
      <c r="P774" s="140"/>
      <c r="Q774" s="140"/>
      <c r="R774" s="140"/>
      <c r="S774" s="140"/>
      <c r="T774" s="140"/>
      <c r="U774" s="140"/>
      <c r="V774" s="140"/>
    </row>
    <row r="775">
      <c r="A775" s="148"/>
      <c r="B775" s="140"/>
      <c r="C775" s="140"/>
      <c r="D775" s="140"/>
      <c r="E775" s="140"/>
      <c r="F775" s="140"/>
      <c r="G775" s="140"/>
      <c r="H775" s="140"/>
      <c r="I775" s="140"/>
      <c r="J775" s="140"/>
      <c r="K775" s="140"/>
      <c r="L775" s="140"/>
      <c r="M775" s="140"/>
      <c r="N775" s="140"/>
      <c r="O775" s="140"/>
      <c r="P775" s="140"/>
      <c r="Q775" s="140"/>
      <c r="R775" s="140"/>
      <c r="S775" s="140"/>
      <c r="T775" s="140"/>
      <c r="U775" s="140"/>
      <c r="V775" s="140"/>
    </row>
    <row r="776">
      <c r="A776" s="148"/>
      <c r="B776" s="140"/>
      <c r="C776" s="140"/>
      <c r="D776" s="140"/>
      <c r="E776" s="140"/>
      <c r="F776" s="140"/>
      <c r="G776" s="140"/>
      <c r="H776" s="140"/>
      <c r="I776" s="140"/>
      <c r="J776" s="140"/>
      <c r="K776" s="140"/>
      <c r="L776" s="140"/>
      <c r="M776" s="140"/>
      <c r="N776" s="140"/>
      <c r="O776" s="140"/>
      <c r="P776" s="140"/>
      <c r="Q776" s="140"/>
      <c r="R776" s="140"/>
      <c r="S776" s="140"/>
      <c r="T776" s="140"/>
      <c r="U776" s="140"/>
      <c r="V776" s="140"/>
    </row>
    <row r="777">
      <c r="A777" s="148"/>
      <c r="B777" s="140"/>
      <c r="C777" s="140"/>
      <c r="D777" s="140"/>
      <c r="E777" s="140"/>
      <c r="F777" s="140"/>
      <c r="G777" s="140"/>
      <c r="H777" s="140"/>
      <c r="I777" s="140"/>
      <c r="J777" s="140"/>
      <c r="K777" s="140"/>
      <c r="L777" s="140"/>
      <c r="M777" s="140"/>
      <c r="N777" s="140"/>
      <c r="O777" s="140"/>
      <c r="P777" s="140"/>
      <c r="Q777" s="140"/>
      <c r="R777" s="140"/>
      <c r="S777" s="140"/>
      <c r="T777" s="140"/>
      <c r="U777" s="140"/>
      <c r="V777" s="140"/>
    </row>
    <row r="778">
      <c r="A778" s="148"/>
      <c r="B778" s="140"/>
      <c r="C778" s="140"/>
      <c r="D778" s="140"/>
      <c r="E778" s="140"/>
      <c r="F778" s="140"/>
      <c r="G778" s="140"/>
      <c r="H778" s="140"/>
      <c r="I778" s="140"/>
      <c r="J778" s="140"/>
      <c r="K778" s="140"/>
      <c r="L778" s="140"/>
      <c r="M778" s="140"/>
      <c r="N778" s="140"/>
      <c r="O778" s="140"/>
      <c r="P778" s="140"/>
      <c r="Q778" s="140"/>
      <c r="R778" s="140"/>
      <c r="S778" s="140"/>
      <c r="T778" s="140"/>
      <c r="U778" s="140"/>
      <c r="V778" s="140"/>
    </row>
    <row r="779">
      <c r="A779" s="148"/>
      <c r="B779" s="140"/>
      <c r="C779" s="140"/>
      <c r="D779" s="140"/>
      <c r="E779" s="140"/>
      <c r="F779" s="140"/>
      <c r="G779" s="140"/>
      <c r="H779" s="140"/>
      <c r="I779" s="140"/>
      <c r="J779" s="140"/>
      <c r="K779" s="140"/>
      <c r="L779" s="140"/>
      <c r="M779" s="140"/>
      <c r="N779" s="140"/>
      <c r="O779" s="140"/>
      <c r="P779" s="140"/>
      <c r="Q779" s="140"/>
      <c r="R779" s="140"/>
      <c r="S779" s="140"/>
      <c r="T779" s="140"/>
      <c r="U779" s="140"/>
      <c r="V779" s="140"/>
    </row>
    <row r="780">
      <c r="A780" s="148"/>
      <c r="B780" s="140"/>
      <c r="C780" s="140"/>
      <c r="D780" s="140"/>
      <c r="E780" s="140"/>
      <c r="F780" s="140"/>
      <c r="G780" s="140"/>
      <c r="H780" s="140"/>
      <c r="I780" s="140"/>
      <c r="J780" s="140"/>
      <c r="K780" s="140"/>
      <c r="L780" s="140"/>
      <c r="M780" s="140"/>
      <c r="N780" s="140"/>
      <c r="O780" s="140"/>
      <c r="P780" s="140"/>
      <c r="Q780" s="140"/>
      <c r="R780" s="140"/>
      <c r="S780" s="140"/>
      <c r="T780" s="140"/>
      <c r="U780" s="140"/>
      <c r="V780" s="140"/>
    </row>
    <row r="781">
      <c r="A781" s="148"/>
      <c r="B781" s="140"/>
      <c r="C781" s="140"/>
      <c r="D781" s="140"/>
      <c r="E781" s="140"/>
      <c r="F781" s="140"/>
      <c r="G781" s="140"/>
      <c r="H781" s="140"/>
      <c r="I781" s="140"/>
      <c r="J781" s="140"/>
      <c r="K781" s="140"/>
      <c r="L781" s="140"/>
      <c r="M781" s="140"/>
      <c r="N781" s="140"/>
      <c r="O781" s="140"/>
      <c r="P781" s="140"/>
      <c r="Q781" s="140"/>
      <c r="R781" s="140"/>
      <c r="S781" s="140"/>
      <c r="T781" s="140"/>
      <c r="U781" s="140"/>
      <c r="V781" s="140"/>
    </row>
    <row r="782">
      <c r="A782" s="148"/>
      <c r="B782" s="140"/>
      <c r="C782" s="140"/>
      <c r="D782" s="140"/>
      <c r="E782" s="140"/>
      <c r="F782" s="140"/>
      <c r="G782" s="140"/>
      <c r="H782" s="140"/>
      <c r="I782" s="140"/>
      <c r="J782" s="140"/>
      <c r="K782" s="140"/>
      <c r="L782" s="140"/>
      <c r="M782" s="140"/>
      <c r="N782" s="140"/>
      <c r="O782" s="140"/>
      <c r="P782" s="140"/>
      <c r="Q782" s="140"/>
      <c r="R782" s="140"/>
      <c r="S782" s="140"/>
      <c r="T782" s="140"/>
      <c r="U782" s="140"/>
      <c r="V782" s="140"/>
    </row>
    <row r="783">
      <c r="A783" s="148"/>
      <c r="B783" s="140"/>
      <c r="C783" s="140"/>
      <c r="D783" s="140"/>
      <c r="E783" s="140"/>
      <c r="F783" s="140"/>
      <c r="G783" s="140"/>
      <c r="H783" s="140"/>
      <c r="I783" s="140"/>
      <c r="J783" s="140"/>
      <c r="K783" s="140"/>
      <c r="L783" s="140"/>
      <c r="M783" s="140"/>
      <c r="N783" s="140"/>
      <c r="O783" s="140"/>
      <c r="P783" s="140"/>
      <c r="Q783" s="140"/>
      <c r="R783" s="140"/>
      <c r="S783" s="140"/>
      <c r="T783" s="140"/>
      <c r="U783" s="140"/>
      <c r="V783" s="140"/>
    </row>
    <row r="784">
      <c r="A784" s="148"/>
      <c r="B784" s="140"/>
      <c r="C784" s="140"/>
      <c r="D784" s="140"/>
      <c r="E784" s="140"/>
      <c r="F784" s="140"/>
      <c r="G784" s="140"/>
      <c r="H784" s="140"/>
      <c r="I784" s="140"/>
      <c r="J784" s="140"/>
      <c r="K784" s="140"/>
      <c r="L784" s="140"/>
      <c r="M784" s="140"/>
      <c r="N784" s="140"/>
      <c r="O784" s="140"/>
      <c r="P784" s="140"/>
      <c r="Q784" s="140"/>
      <c r="R784" s="140"/>
      <c r="S784" s="140"/>
      <c r="T784" s="140"/>
      <c r="U784" s="140"/>
      <c r="V784" s="140"/>
    </row>
    <row r="785">
      <c r="A785" s="148"/>
      <c r="B785" s="140"/>
      <c r="C785" s="140"/>
      <c r="D785" s="140"/>
      <c r="E785" s="140"/>
      <c r="F785" s="140"/>
      <c r="G785" s="140"/>
      <c r="H785" s="140"/>
      <c r="I785" s="140"/>
      <c r="J785" s="140"/>
      <c r="K785" s="140"/>
      <c r="L785" s="140"/>
      <c r="M785" s="140"/>
      <c r="N785" s="140"/>
      <c r="O785" s="140"/>
      <c r="P785" s="140"/>
      <c r="Q785" s="140"/>
      <c r="R785" s="140"/>
      <c r="S785" s="140"/>
      <c r="T785" s="140"/>
      <c r="U785" s="140"/>
      <c r="V785" s="140"/>
    </row>
    <row r="786">
      <c r="A786" s="148"/>
      <c r="B786" s="140"/>
      <c r="C786" s="140"/>
      <c r="D786" s="140"/>
      <c r="E786" s="140"/>
      <c r="F786" s="140"/>
      <c r="G786" s="140"/>
      <c r="H786" s="140"/>
      <c r="I786" s="140"/>
      <c r="J786" s="140"/>
      <c r="K786" s="140"/>
      <c r="L786" s="140"/>
      <c r="M786" s="140"/>
      <c r="N786" s="140"/>
      <c r="O786" s="140"/>
      <c r="P786" s="140"/>
      <c r="Q786" s="140"/>
      <c r="R786" s="140"/>
      <c r="S786" s="140"/>
      <c r="T786" s="140"/>
      <c r="U786" s="140"/>
      <c r="V786" s="140"/>
    </row>
    <row r="787">
      <c r="A787" s="148"/>
      <c r="B787" s="140"/>
      <c r="C787" s="140"/>
      <c r="D787" s="140"/>
      <c r="E787" s="140"/>
      <c r="F787" s="140"/>
      <c r="G787" s="140"/>
      <c r="H787" s="140"/>
      <c r="I787" s="140"/>
      <c r="J787" s="140"/>
      <c r="K787" s="140"/>
      <c r="L787" s="140"/>
      <c r="M787" s="140"/>
      <c r="N787" s="140"/>
      <c r="O787" s="140"/>
      <c r="P787" s="140"/>
      <c r="Q787" s="140"/>
      <c r="R787" s="140"/>
      <c r="S787" s="140"/>
      <c r="T787" s="140"/>
      <c r="U787" s="140"/>
      <c r="V787" s="140"/>
    </row>
    <row r="788">
      <c r="A788" s="148"/>
      <c r="B788" s="140"/>
      <c r="C788" s="140"/>
      <c r="D788" s="140"/>
      <c r="E788" s="140"/>
      <c r="F788" s="140"/>
      <c r="G788" s="140"/>
      <c r="H788" s="140"/>
      <c r="I788" s="140"/>
      <c r="J788" s="140"/>
      <c r="K788" s="140"/>
      <c r="L788" s="140"/>
      <c r="M788" s="140"/>
      <c r="N788" s="140"/>
      <c r="O788" s="140"/>
      <c r="P788" s="140"/>
      <c r="Q788" s="140"/>
      <c r="R788" s="140"/>
      <c r="S788" s="140"/>
      <c r="T788" s="140"/>
      <c r="U788" s="140"/>
      <c r="V788" s="140"/>
    </row>
    <row r="789">
      <c r="A789" s="148"/>
      <c r="B789" s="140"/>
      <c r="C789" s="140"/>
      <c r="D789" s="140"/>
      <c r="E789" s="140"/>
      <c r="F789" s="140"/>
      <c r="G789" s="140"/>
      <c r="H789" s="140"/>
      <c r="I789" s="140"/>
      <c r="J789" s="140"/>
      <c r="K789" s="140"/>
      <c r="L789" s="140"/>
      <c r="M789" s="140"/>
      <c r="N789" s="140"/>
      <c r="O789" s="140"/>
      <c r="P789" s="140"/>
      <c r="Q789" s="140"/>
      <c r="R789" s="140"/>
      <c r="S789" s="140"/>
      <c r="T789" s="140"/>
      <c r="U789" s="140"/>
      <c r="V789" s="140"/>
    </row>
    <row r="790">
      <c r="A790" s="148"/>
      <c r="B790" s="140"/>
      <c r="C790" s="140"/>
      <c r="D790" s="140"/>
      <c r="E790" s="140"/>
      <c r="F790" s="140"/>
      <c r="G790" s="140"/>
      <c r="H790" s="140"/>
      <c r="I790" s="140"/>
      <c r="J790" s="140"/>
      <c r="K790" s="140"/>
      <c r="L790" s="140"/>
      <c r="M790" s="140"/>
      <c r="N790" s="140"/>
      <c r="O790" s="140"/>
      <c r="P790" s="140"/>
      <c r="Q790" s="140"/>
      <c r="R790" s="140"/>
      <c r="S790" s="140"/>
      <c r="T790" s="140"/>
      <c r="U790" s="140"/>
      <c r="V790" s="140"/>
    </row>
    <row r="791">
      <c r="A791" s="148"/>
      <c r="B791" s="140"/>
      <c r="C791" s="140"/>
      <c r="D791" s="140"/>
      <c r="E791" s="140"/>
      <c r="F791" s="140"/>
      <c r="G791" s="140"/>
      <c r="H791" s="140"/>
      <c r="I791" s="140"/>
      <c r="J791" s="140"/>
      <c r="K791" s="140"/>
      <c r="L791" s="140"/>
      <c r="M791" s="140"/>
      <c r="N791" s="140"/>
      <c r="O791" s="140"/>
      <c r="P791" s="140"/>
      <c r="Q791" s="140"/>
      <c r="R791" s="140"/>
      <c r="S791" s="140"/>
      <c r="T791" s="140"/>
      <c r="U791" s="140"/>
      <c r="V791" s="140"/>
    </row>
    <row r="792">
      <c r="A792" s="148"/>
      <c r="B792" s="140"/>
      <c r="C792" s="140"/>
      <c r="D792" s="140"/>
      <c r="E792" s="140"/>
      <c r="F792" s="140"/>
      <c r="G792" s="140"/>
      <c r="H792" s="140"/>
      <c r="I792" s="140"/>
      <c r="J792" s="140"/>
      <c r="K792" s="140"/>
      <c r="L792" s="140"/>
      <c r="M792" s="140"/>
      <c r="N792" s="140"/>
      <c r="O792" s="140"/>
      <c r="P792" s="140"/>
      <c r="Q792" s="140"/>
      <c r="R792" s="140"/>
      <c r="S792" s="140"/>
      <c r="T792" s="140"/>
      <c r="U792" s="140"/>
      <c r="V792" s="140"/>
    </row>
    <row r="793">
      <c r="A793" s="148"/>
      <c r="B793" s="140"/>
      <c r="C793" s="140"/>
      <c r="D793" s="140"/>
      <c r="E793" s="140"/>
      <c r="F793" s="140"/>
      <c r="G793" s="140"/>
      <c r="H793" s="140"/>
      <c r="I793" s="140"/>
      <c r="J793" s="140"/>
      <c r="K793" s="140"/>
      <c r="L793" s="140"/>
      <c r="M793" s="140"/>
      <c r="N793" s="140"/>
      <c r="O793" s="140"/>
      <c r="P793" s="140"/>
      <c r="Q793" s="140"/>
      <c r="R793" s="140"/>
      <c r="S793" s="140"/>
      <c r="T793" s="140"/>
      <c r="U793" s="140"/>
      <c r="V793" s="140"/>
    </row>
    <row r="794">
      <c r="A794" s="148"/>
      <c r="B794" s="140"/>
      <c r="C794" s="140"/>
      <c r="D794" s="140"/>
      <c r="E794" s="140"/>
      <c r="F794" s="140"/>
      <c r="G794" s="140"/>
      <c r="H794" s="140"/>
      <c r="I794" s="140"/>
      <c r="J794" s="140"/>
      <c r="K794" s="140"/>
      <c r="L794" s="140"/>
      <c r="M794" s="140"/>
      <c r="N794" s="140"/>
      <c r="O794" s="140"/>
      <c r="P794" s="140"/>
      <c r="Q794" s="140"/>
      <c r="R794" s="140"/>
      <c r="S794" s="140"/>
      <c r="T794" s="140"/>
      <c r="U794" s="140"/>
      <c r="V794" s="140"/>
    </row>
    <row r="795">
      <c r="A795" s="148"/>
      <c r="B795" s="140"/>
      <c r="C795" s="140"/>
      <c r="D795" s="140"/>
      <c r="E795" s="140"/>
      <c r="F795" s="140"/>
      <c r="G795" s="140"/>
      <c r="H795" s="140"/>
      <c r="I795" s="140"/>
      <c r="J795" s="140"/>
      <c r="K795" s="140"/>
      <c r="L795" s="140"/>
      <c r="M795" s="140"/>
      <c r="N795" s="140"/>
      <c r="O795" s="140"/>
      <c r="P795" s="140"/>
      <c r="Q795" s="140"/>
      <c r="R795" s="140"/>
      <c r="S795" s="140"/>
      <c r="T795" s="140"/>
      <c r="U795" s="140"/>
      <c r="V795" s="140"/>
    </row>
    <row r="796">
      <c r="A796" s="148"/>
      <c r="B796" s="140"/>
      <c r="C796" s="140"/>
      <c r="D796" s="140"/>
      <c r="E796" s="140"/>
      <c r="F796" s="140"/>
      <c r="G796" s="140"/>
      <c r="H796" s="140"/>
      <c r="I796" s="140"/>
      <c r="J796" s="140"/>
      <c r="K796" s="140"/>
      <c r="L796" s="140"/>
      <c r="M796" s="140"/>
      <c r="N796" s="140"/>
      <c r="O796" s="140"/>
      <c r="P796" s="140"/>
      <c r="Q796" s="140"/>
      <c r="R796" s="140"/>
      <c r="S796" s="140"/>
      <c r="T796" s="140"/>
      <c r="U796" s="140"/>
      <c r="V796" s="140"/>
    </row>
    <row r="797">
      <c r="A797" s="148"/>
      <c r="B797" s="140"/>
      <c r="C797" s="140"/>
      <c r="D797" s="140"/>
      <c r="E797" s="140"/>
      <c r="F797" s="140"/>
      <c r="G797" s="140"/>
      <c r="H797" s="140"/>
      <c r="I797" s="140"/>
      <c r="J797" s="140"/>
      <c r="K797" s="140"/>
      <c r="L797" s="140"/>
      <c r="M797" s="140"/>
      <c r="N797" s="140"/>
      <c r="O797" s="140"/>
      <c r="P797" s="140"/>
      <c r="Q797" s="140"/>
      <c r="R797" s="140"/>
      <c r="S797" s="140"/>
      <c r="T797" s="140"/>
      <c r="U797" s="140"/>
      <c r="V797" s="140"/>
    </row>
    <row r="798">
      <c r="A798" s="148"/>
      <c r="B798" s="140"/>
      <c r="C798" s="140"/>
      <c r="D798" s="140"/>
      <c r="E798" s="140"/>
      <c r="F798" s="140"/>
      <c r="G798" s="140"/>
      <c r="H798" s="140"/>
      <c r="I798" s="140"/>
      <c r="J798" s="140"/>
      <c r="K798" s="140"/>
      <c r="L798" s="140"/>
      <c r="M798" s="140"/>
      <c r="N798" s="140"/>
      <c r="O798" s="140"/>
      <c r="P798" s="140"/>
      <c r="Q798" s="140"/>
      <c r="R798" s="140"/>
      <c r="S798" s="140"/>
      <c r="T798" s="140"/>
      <c r="U798" s="140"/>
      <c r="V798" s="140"/>
    </row>
    <row r="799">
      <c r="A799" s="148"/>
      <c r="B799" s="140"/>
      <c r="C799" s="140"/>
      <c r="D799" s="140"/>
      <c r="E799" s="140"/>
      <c r="F799" s="140"/>
      <c r="G799" s="140"/>
      <c r="H799" s="140"/>
      <c r="I799" s="140"/>
      <c r="J799" s="140"/>
      <c r="K799" s="140"/>
      <c r="L799" s="140"/>
      <c r="M799" s="140"/>
      <c r="N799" s="140"/>
      <c r="O799" s="140"/>
      <c r="P799" s="140"/>
      <c r="Q799" s="140"/>
      <c r="R799" s="140"/>
      <c r="S799" s="140"/>
      <c r="T799" s="140"/>
      <c r="U799" s="140"/>
      <c r="V799" s="140"/>
    </row>
    <row r="800">
      <c r="A800" s="148"/>
      <c r="B800" s="140"/>
      <c r="C800" s="140"/>
      <c r="D800" s="140"/>
      <c r="E800" s="140"/>
      <c r="F800" s="140"/>
      <c r="G800" s="140"/>
      <c r="H800" s="140"/>
      <c r="I800" s="140"/>
      <c r="J800" s="140"/>
      <c r="K800" s="140"/>
      <c r="L800" s="140"/>
      <c r="M800" s="140"/>
      <c r="N800" s="140"/>
      <c r="O800" s="140"/>
      <c r="P800" s="140"/>
      <c r="Q800" s="140"/>
      <c r="R800" s="140"/>
      <c r="S800" s="140"/>
      <c r="T800" s="140"/>
      <c r="U800" s="140"/>
      <c r="V800" s="140"/>
    </row>
    <row r="801">
      <c r="A801" s="148"/>
      <c r="B801" s="140"/>
      <c r="C801" s="140"/>
      <c r="D801" s="140"/>
      <c r="E801" s="140"/>
      <c r="F801" s="140"/>
      <c r="G801" s="140"/>
      <c r="H801" s="140"/>
      <c r="I801" s="140"/>
      <c r="J801" s="140"/>
      <c r="K801" s="140"/>
      <c r="L801" s="140"/>
      <c r="M801" s="140"/>
      <c r="N801" s="140"/>
      <c r="O801" s="140"/>
      <c r="P801" s="140"/>
      <c r="Q801" s="140"/>
      <c r="R801" s="140"/>
      <c r="S801" s="140"/>
      <c r="T801" s="140"/>
      <c r="U801" s="140"/>
      <c r="V801" s="140"/>
    </row>
    <row r="802">
      <c r="A802" s="148"/>
      <c r="B802" s="140"/>
      <c r="C802" s="140"/>
      <c r="D802" s="140"/>
      <c r="E802" s="140"/>
      <c r="F802" s="140"/>
      <c r="G802" s="140"/>
      <c r="H802" s="140"/>
      <c r="I802" s="140"/>
      <c r="J802" s="140"/>
      <c r="K802" s="140"/>
      <c r="L802" s="140"/>
      <c r="M802" s="140"/>
      <c r="N802" s="140"/>
      <c r="O802" s="140"/>
      <c r="P802" s="140"/>
      <c r="Q802" s="140"/>
      <c r="R802" s="140"/>
      <c r="S802" s="140"/>
      <c r="T802" s="140"/>
      <c r="U802" s="140"/>
      <c r="V802" s="140"/>
    </row>
    <row r="803">
      <c r="A803" s="148"/>
      <c r="B803" s="140"/>
      <c r="C803" s="140"/>
      <c r="D803" s="140"/>
      <c r="E803" s="140"/>
      <c r="F803" s="140"/>
      <c r="G803" s="140"/>
      <c r="H803" s="140"/>
      <c r="I803" s="140"/>
      <c r="J803" s="140"/>
      <c r="K803" s="140"/>
      <c r="L803" s="140"/>
      <c r="M803" s="140"/>
      <c r="N803" s="140"/>
      <c r="O803" s="140"/>
      <c r="P803" s="140"/>
      <c r="Q803" s="140"/>
      <c r="R803" s="140"/>
      <c r="S803" s="140"/>
      <c r="T803" s="140"/>
      <c r="U803" s="140"/>
      <c r="V803" s="140"/>
    </row>
    <row r="804">
      <c r="A804" s="148"/>
      <c r="B804" s="140"/>
      <c r="C804" s="140"/>
      <c r="D804" s="140"/>
      <c r="E804" s="140"/>
      <c r="F804" s="140"/>
      <c r="G804" s="140"/>
      <c r="H804" s="140"/>
      <c r="I804" s="140"/>
      <c r="J804" s="140"/>
      <c r="K804" s="140"/>
      <c r="L804" s="140"/>
      <c r="M804" s="140"/>
      <c r="N804" s="140"/>
      <c r="O804" s="140"/>
      <c r="P804" s="140"/>
      <c r="Q804" s="140"/>
      <c r="R804" s="140"/>
      <c r="S804" s="140"/>
      <c r="T804" s="140"/>
      <c r="U804" s="140"/>
      <c r="V804" s="140"/>
    </row>
    <row r="805">
      <c r="A805" s="148"/>
      <c r="B805" s="140"/>
      <c r="C805" s="140"/>
      <c r="D805" s="140"/>
      <c r="E805" s="140"/>
      <c r="F805" s="140"/>
      <c r="G805" s="140"/>
      <c r="H805" s="140"/>
      <c r="I805" s="140"/>
      <c r="J805" s="140"/>
      <c r="K805" s="140"/>
      <c r="L805" s="140"/>
      <c r="M805" s="140"/>
      <c r="N805" s="140"/>
      <c r="O805" s="140"/>
      <c r="P805" s="140"/>
      <c r="Q805" s="140"/>
      <c r="R805" s="140"/>
      <c r="S805" s="140"/>
      <c r="T805" s="140"/>
      <c r="U805" s="140"/>
      <c r="V805" s="140"/>
    </row>
    <row r="806">
      <c r="A806" s="148"/>
      <c r="B806" s="140"/>
      <c r="C806" s="140"/>
      <c r="D806" s="140"/>
      <c r="E806" s="140"/>
      <c r="F806" s="140"/>
      <c r="G806" s="140"/>
      <c r="H806" s="140"/>
      <c r="I806" s="140"/>
      <c r="J806" s="140"/>
      <c r="K806" s="140"/>
      <c r="L806" s="140"/>
      <c r="M806" s="140"/>
      <c r="N806" s="140"/>
      <c r="O806" s="140"/>
      <c r="P806" s="140"/>
      <c r="Q806" s="140"/>
      <c r="R806" s="140"/>
      <c r="S806" s="140"/>
      <c r="T806" s="140"/>
      <c r="U806" s="140"/>
      <c r="V806" s="140"/>
    </row>
    <row r="807">
      <c r="A807" s="148"/>
      <c r="B807" s="140"/>
      <c r="C807" s="140"/>
      <c r="D807" s="140"/>
      <c r="E807" s="140"/>
      <c r="F807" s="140"/>
      <c r="G807" s="140"/>
      <c r="H807" s="140"/>
      <c r="I807" s="140"/>
      <c r="J807" s="140"/>
      <c r="K807" s="140"/>
      <c r="L807" s="140"/>
      <c r="M807" s="140"/>
      <c r="N807" s="140"/>
      <c r="O807" s="140"/>
      <c r="P807" s="140"/>
      <c r="Q807" s="140"/>
      <c r="R807" s="140"/>
      <c r="S807" s="140"/>
      <c r="T807" s="140"/>
      <c r="U807" s="140"/>
      <c r="V807" s="140"/>
    </row>
    <row r="808">
      <c r="A808" s="148"/>
      <c r="B808" s="140"/>
      <c r="C808" s="140"/>
      <c r="D808" s="140"/>
      <c r="E808" s="140"/>
      <c r="F808" s="140"/>
      <c r="G808" s="140"/>
      <c r="H808" s="140"/>
      <c r="I808" s="140"/>
      <c r="J808" s="140"/>
      <c r="K808" s="140"/>
      <c r="L808" s="140"/>
      <c r="M808" s="140"/>
      <c r="N808" s="140"/>
      <c r="O808" s="140"/>
      <c r="P808" s="140"/>
      <c r="Q808" s="140"/>
      <c r="R808" s="140"/>
      <c r="S808" s="140"/>
      <c r="T808" s="140"/>
      <c r="U808" s="140"/>
      <c r="V808" s="140"/>
    </row>
    <row r="809">
      <c r="A809" s="148"/>
      <c r="B809" s="140"/>
      <c r="C809" s="140"/>
      <c r="D809" s="140"/>
      <c r="E809" s="140"/>
      <c r="F809" s="140"/>
      <c r="G809" s="140"/>
      <c r="H809" s="140"/>
      <c r="I809" s="140"/>
      <c r="J809" s="140"/>
      <c r="K809" s="140"/>
      <c r="L809" s="140"/>
      <c r="M809" s="140"/>
      <c r="N809" s="140"/>
      <c r="O809" s="140"/>
      <c r="P809" s="140"/>
      <c r="Q809" s="140"/>
      <c r="R809" s="140"/>
      <c r="S809" s="140"/>
      <c r="T809" s="140"/>
      <c r="U809" s="140"/>
      <c r="V809" s="140"/>
    </row>
    <row r="810">
      <c r="A810" s="148"/>
      <c r="B810" s="140"/>
      <c r="C810" s="140"/>
      <c r="D810" s="140"/>
      <c r="E810" s="140"/>
      <c r="F810" s="140"/>
      <c r="G810" s="140"/>
      <c r="H810" s="140"/>
      <c r="I810" s="140"/>
      <c r="J810" s="140"/>
      <c r="K810" s="140"/>
      <c r="L810" s="140"/>
      <c r="M810" s="140"/>
      <c r="N810" s="140"/>
      <c r="O810" s="140"/>
      <c r="P810" s="140"/>
      <c r="Q810" s="140"/>
      <c r="R810" s="140"/>
      <c r="S810" s="140"/>
      <c r="T810" s="140"/>
      <c r="U810" s="140"/>
      <c r="V810" s="140"/>
    </row>
    <row r="811">
      <c r="A811" s="148"/>
      <c r="B811" s="140"/>
      <c r="C811" s="140"/>
      <c r="D811" s="140"/>
      <c r="E811" s="140"/>
      <c r="F811" s="140"/>
      <c r="G811" s="140"/>
      <c r="H811" s="140"/>
      <c r="I811" s="140"/>
      <c r="J811" s="140"/>
      <c r="K811" s="140"/>
      <c r="L811" s="140"/>
      <c r="M811" s="140"/>
      <c r="N811" s="140"/>
      <c r="O811" s="140"/>
      <c r="P811" s="140"/>
      <c r="Q811" s="140"/>
      <c r="R811" s="140"/>
      <c r="S811" s="140"/>
      <c r="T811" s="140"/>
      <c r="U811" s="140"/>
      <c r="V811" s="140"/>
    </row>
    <row r="812">
      <c r="A812" s="148"/>
      <c r="B812" s="140"/>
      <c r="C812" s="140"/>
      <c r="D812" s="140"/>
      <c r="E812" s="140"/>
      <c r="F812" s="140"/>
      <c r="G812" s="140"/>
      <c r="H812" s="140"/>
      <c r="I812" s="140"/>
      <c r="J812" s="140"/>
      <c r="K812" s="140"/>
      <c r="L812" s="140"/>
      <c r="M812" s="140"/>
      <c r="N812" s="140"/>
      <c r="O812" s="140"/>
      <c r="P812" s="140"/>
      <c r="Q812" s="140"/>
      <c r="R812" s="140"/>
      <c r="S812" s="140"/>
      <c r="T812" s="140"/>
      <c r="U812" s="140"/>
      <c r="V812" s="140"/>
    </row>
    <row r="813">
      <c r="A813" s="148"/>
      <c r="B813" s="140"/>
      <c r="C813" s="140"/>
      <c r="D813" s="140"/>
      <c r="E813" s="140"/>
      <c r="F813" s="140"/>
      <c r="G813" s="140"/>
      <c r="H813" s="140"/>
      <c r="I813" s="140"/>
      <c r="J813" s="140"/>
      <c r="K813" s="140"/>
      <c r="L813" s="140"/>
      <c r="M813" s="140"/>
      <c r="N813" s="140"/>
      <c r="O813" s="140"/>
      <c r="P813" s="140"/>
      <c r="Q813" s="140"/>
      <c r="R813" s="140"/>
      <c r="S813" s="140"/>
      <c r="T813" s="140"/>
      <c r="U813" s="140"/>
      <c r="V813" s="140"/>
    </row>
    <row r="814">
      <c r="A814" s="148"/>
      <c r="B814" s="140"/>
      <c r="C814" s="140"/>
      <c r="D814" s="140"/>
      <c r="E814" s="140"/>
      <c r="F814" s="140"/>
      <c r="G814" s="140"/>
      <c r="H814" s="140"/>
      <c r="I814" s="140"/>
      <c r="J814" s="140"/>
      <c r="K814" s="140"/>
      <c r="L814" s="140"/>
      <c r="M814" s="140"/>
      <c r="N814" s="140"/>
      <c r="O814" s="140"/>
      <c r="P814" s="140"/>
      <c r="Q814" s="140"/>
      <c r="R814" s="140"/>
      <c r="S814" s="140"/>
      <c r="T814" s="140"/>
      <c r="U814" s="140"/>
      <c r="V814" s="140"/>
    </row>
    <row r="815">
      <c r="A815" s="148"/>
      <c r="B815" s="140"/>
      <c r="C815" s="140"/>
      <c r="D815" s="140"/>
      <c r="E815" s="140"/>
      <c r="F815" s="140"/>
      <c r="G815" s="140"/>
      <c r="H815" s="140"/>
      <c r="I815" s="140"/>
      <c r="J815" s="140"/>
      <c r="K815" s="140"/>
      <c r="L815" s="140"/>
      <c r="M815" s="140"/>
      <c r="N815" s="140"/>
      <c r="O815" s="140"/>
      <c r="P815" s="140"/>
      <c r="Q815" s="140"/>
      <c r="R815" s="140"/>
      <c r="S815" s="140"/>
      <c r="T815" s="140"/>
      <c r="U815" s="140"/>
      <c r="V815" s="140"/>
    </row>
    <row r="816">
      <c r="A816" s="148"/>
      <c r="B816" s="140"/>
      <c r="C816" s="140"/>
      <c r="D816" s="140"/>
      <c r="E816" s="140"/>
      <c r="F816" s="140"/>
      <c r="G816" s="140"/>
      <c r="H816" s="140"/>
      <c r="I816" s="140"/>
      <c r="J816" s="140"/>
      <c r="K816" s="140"/>
      <c r="L816" s="140"/>
      <c r="M816" s="140"/>
      <c r="N816" s="140"/>
      <c r="O816" s="140"/>
      <c r="P816" s="140"/>
      <c r="Q816" s="140"/>
      <c r="R816" s="140"/>
      <c r="S816" s="140"/>
      <c r="T816" s="140"/>
      <c r="U816" s="140"/>
      <c r="V816" s="140"/>
    </row>
    <row r="817">
      <c r="A817" s="148"/>
      <c r="B817" s="140"/>
      <c r="C817" s="140"/>
      <c r="D817" s="140"/>
      <c r="E817" s="140"/>
      <c r="F817" s="140"/>
      <c r="G817" s="140"/>
      <c r="H817" s="140"/>
      <c r="I817" s="140"/>
      <c r="J817" s="140"/>
      <c r="K817" s="140"/>
      <c r="L817" s="140"/>
      <c r="M817" s="140"/>
      <c r="N817" s="140"/>
      <c r="O817" s="140"/>
      <c r="P817" s="140"/>
      <c r="Q817" s="140"/>
      <c r="R817" s="140"/>
      <c r="S817" s="140"/>
      <c r="T817" s="140"/>
      <c r="U817" s="140"/>
      <c r="V817" s="140"/>
    </row>
    <row r="818">
      <c r="A818" s="148"/>
      <c r="B818" s="140"/>
      <c r="C818" s="140"/>
      <c r="D818" s="140"/>
      <c r="E818" s="140"/>
      <c r="F818" s="140"/>
      <c r="G818" s="140"/>
      <c r="H818" s="140"/>
      <c r="I818" s="140"/>
      <c r="J818" s="140"/>
      <c r="K818" s="140"/>
      <c r="L818" s="140"/>
      <c r="M818" s="140"/>
      <c r="N818" s="140"/>
      <c r="O818" s="140"/>
      <c r="P818" s="140"/>
      <c r="Q818" s="140"/>
      <c r="R818" s="140"/>
      <c r="S818" s="140"/>
      <c r="T818" s="140"/>
      <c r="U818" s="140"/>
      <c r="V818" s="140"/>
    </row>
    <row r="819">
      <c r="A819" s="148"/>
      <c r="B819" s="140"/>
      <c r="C819" s="140"/>
      <c r="D819" s="140"/>
      <c r="E819" s="140"/>
      <c r="F819" s="140"/>
      <c r="G819" s="140"/>
      <c r="H819" s="140"/>
      <c r="I819" s="140"/>
      <c r="J819" s="140"/>
      <c r="K819" s="140"/>
      <c r="L819" s="140"/>
      <c r="M819" s="140"/>
      <c r="N819" s="140"/>
      <c r="O819" s="140"/>
      <c r="P819" s="140"/>
      <c r="Q819" s="140"/>
      <c r="R819" s="140"/>
      <c r="S819" s="140"/>
      <c r="T819" s="140"/>
      <c r="U819" s="140"/>
      <c r="V819" s="140"/>
    </row>
    <row r="820">
      <c r="A820" s="148"/>
      <c r="B820" s="140"/>
      <c r="C820" s="140"/>
      <c r="D820" s="140"/>
      <c r="E820" s="140"/>
      <c r="F820" s="140"/>
      <c r="G820" s="140"/>
      <c r="H820" s="140"/>
      <c r="I820" s="140"/>
      <c r="J820" s="140"/>
      <c r="K820" s="140"/>
      <c r="L820" s="140"/>
      <c r="M820" s="140"/>
      <c r="N820" s="140"/>
      <c r="O820" s="140"/>
      <c r="P820" s="140"/>
      <c r="Q820" s="140"/>
      <c r="R820" s="140"/>
      <c r="S820" s="140"/>
      <c r="T820" s="140"/>
      <c r="U820" s="140"/>
      <c r="V820" s="140"/>
    </row>
    <row r="821">
      <c r="A821" s="148"/>
      <c r="B821" s="140"/>
      <c r="C821" s="140"/>
      <c r="D821" s="140"/>
      <c r="E821" s="140"/>
      <c r="F821" s="140"/>
      <c r="G821" s="140"/>
      <c r="H821" s="140"/>
      <c r="I821" s="140"/>
      <c r="J821" s="140"/>
      <c r="K821" s="140"/>
      <c r="L821" s="140"/>
      <c r="M821" s="140"/>
      <c r="N821" s="140"/>
      <c r="O821" s="140"/>
      <c r="P821" s="140"/>
      <c r="Q821" s="140"/>
      <c r="R821" s="140"/>
      <c r="S821" s="140"/>
      <c r="T821" s="140"/>
      <c r="U821" s="140"/>
      <c r="V821" s="140"/>
    </row>
    <row r="822">
      <c r="A822" s="148"/>
      <c r="B822" s="140"/>
      <c r="C822" s="140"/>
      <c r="D822" s="140"/>
      <c r="E822" s="140"/>
      <c r="F822" s="140"/>
      <c r="G822" s="140"/>
      <c r="H822" s="140"/>
      <c r="I822" s="140"/>
      <c r="J822" s="140"/>
      <c r="K822" s="140"/>
      <c r="L822" s="140"/>
      <c r="M822" s="140"/>
      <c r="N822" s="140"/>
      <c r="O822" s="140"/>
      <c r="P822" s="140"/>
      <c r="Q822" s="140"/>
      <c r="R822" s="140"/>
      <c r="S822" s="140"/>
      <c r="T822" s="140"/>
      <c r="U822" s="140"/>
      <c r="V822" s="140"/>
    </row>
    <row r="823">
      <c r="A823" s="148"/>
      <c r="B823" s="140"/>
      <c r="C823" s="140"/>
      <c r="D823" s="140"/>
      <c r="E823" s="140"/>
      <c r="F823" s="140"/>
      <c r="G823" s="140"/>
      <c r="H823" s="140"/>
      <c r="I823" s="140"/>
      <c r="J823" s="140"/>
      <c r="K823" s="140"/>
      <c r="L823" s="140"/>
      <c r="M823" s="140"/>
      <c r="N823" s="140"/>
      <c r="O823" s="140"/>
      <c r="P823" s="140"/>
      <c r="Q823" s="140"/>
      <c r="R823" s="140"/>
      <c r="S823" s="140"/>
      <c r="T823" s="140"/>
      <c r="U823" s="140"/>
      <c r="V823" s="140"/>
    </row>
    <row r="824">
      <c r="A824" s="148"/>
      <c r="B824" s="140"/>
      <c r="C824" s="140"/>
      <c r="D824" s="140"/>
      <c r="E824" s="140"/>
      <c r="F824" s="140"/>
      <c r="G824" s="140"/>
      <c r="H824" s="140"/>
      <c r="I824" s="140"/>
      <c r="J824" s="140"/>
      <c r="K824" s="140"/>
      <c r="L824" s="140"/>
      <c r="M824" s="140"/>
      <c r="N824" s="140"/>
      <c r="O824" s="140"/>
      <c r="P824" s="140"/>
      <c r="Q824" s="140"/>
      <c r="R824" s="140"/>
      <c r="S824" s="140"/>
      <c r="T824" s="140"/>
      <c r="U824" s="140"/>
      <c r="V824" s="140"/>
    </row>
    <row r="825">
      <c r="A825" s="148"/>
      <c r="B825" s="140"/>
      <c r="C825" s="140"/>
      <c r="D825" s="140"/>
      <c r="E825" s="140"/>
      <c r="F825" s="140"/>
      <c r="G825" s="140"/>
      <c r="H825" s="140"/>
      <c r="I825" s="140"/>
      <c r="J825" s="140"/>
      <c r="K825" s="140"/>
      <c r="L825" s="140"/>
      <c r="M825" s="140"/>
      <c r="N825" s="140"/>
      <c r="O825" s="140"/>
      <c r="P825" s="140"/>
      <c r="Q825" s="140"/>
      <c r="R825" s="140"/>
      <c r="S825" s="140"/>
      <c r="T825" s="140"/>
      <c r="U825" s="140"/>
      <c r="V825" s="140"/>
    </row>
    <row r="826">
      <c r="A826" s="148"/>
      <c r="B826" s="140"/>
      <c r="C826" s="140"/>
      <c r="D826" s="140"/>
      <c r="E826" s="140"/>
      <c r="F826" s="140"/>
      <c r="G826" s="140"/>
      <c r="H826" s="140"/>
      <c r="I826" s="140"/>
      <c r="J826" s="140"/>
      <c r="K826" s="140"/>
      <c r="L826" s="140"/>
      <c r="M826" s="140"/>
      <c r="N826" s="140"/>
      <c r="O826" s="140"/>
      <c r="P826" s="140"/>
      <c r="Q826" s="140"/>
      <c r="R826" s="140"/>
      <c r="S826" s="140"/>
      <c r="T826" s="140"/>
      <c r="U826" s="140"/>
      <c r="V826" s="140"/>
    </row>
    <row r="827">
      <c r="A827" s="148"/>
      <c r="B827" s="140"/>
      <c r="C827" s="140"/>
      <c r="D827" s="140"/>
      <c r="E827" s="140"/>
      <c r="F827" s="140"/>
      <c r="G827" s="140"/>
      <c r="H827" s="140"/>
      <c r="I827" s="140"/>
      <c r="J827" s="140"/>
      <c r="K827" s="140"/>
      <c r="L827" s="140"/>
      <c r="M827" s="140"/>
      <c r="N827" s="140"/>
      <c r="O827" s="140"/>
      <c r="P827" s="140"/>
      <c r="Q827" s="140"/>
      <c r="R827" s="140"/>
      <c r="S827" s="140"/>
      <c r="T827" s="140"/>
      <c r="U827" s="140"/>
      <c r="V827" s="140"/>
    </row>
    <row r="828">
      <c r="A828" s="148"/>
      <c r="B828" s="140"/>
      <c r="C828" s="140"/>
      <c r="D828" s="140"/>
      <c r="E828" s="140"/>
      <c r="F828" s="140"/>
      <c r="G828" s="140"/>
      <c r="H828" s="140"/>
      <c r="I828" s="140"/>
      <c r="J828" s="140"/>
      <c r="K828" s="140"/>
      <c r="L828" s="140"/>
      <c r="M828" s="140"/>
      <c r="N828" s="140"/>
      <c r="O828" s="140"/>
      <c r="P828" s="140"/>
      <c r="Q828" s="140"/>
      <c r="R828" s="140"/>
      <c r="S828" s="140"/>
      <c r="T828" s="140"/>
      <c r="U828" s="140"/>
      <c r="V828" s="140"/>
    </row>
    <row r="829">
      <c r="A829" s="148"/>
      <c r="B829" s="140"/>
      <c r="C829" s="140"/>
      <c r="D829" s="140"/>
      <c r="E829" s="140"/>
      <c r="F829" s="140"/>
      <c r="G829" s="140"/>
      <c r="H829" s="140"/>
      <c r="I829" s="140"/>
      <c r="J829" s="140"/>
      <c r="K829" s="140"/>
      <c r="L829" s="140"/>
      <c r="M829" s="140"/>
      <c r="N829" s="140"/>
      <c r="O829" s="140"/>
      <c r="P829" s="140"/>
      <c r="Q829" s="140"/>
      <c r="R829" s="140"/>
      <c r="S829" s="140"/>
      <c r="T829" s="140"/>
      <c r="U829" s="140"/>
      <c r="V829" s="140"/>
    </row>
    <row r="830">
      <c r="A830" s="148"/>
      <c r="B830" s="140"/>
      <c r="C830" s="140"/>
      <c r="D830" s="140"/>
      <c r="E830" s="140"/>
      <c r="F830" s="140"/>
      <c r="G830" s="140"/>
      <c r="H830" s="140"/>
      <c r="I830" s="140"/>
      <c r="J830" s="140"/>
      <c r="K830" s="140"/>
      <c r="L830" s="140"/>
      <c r="M830" s="140"/>
      <c r="N830" s="140"/>
      <c r="O830" s="140"/>
      <c r="P830" s="140"/>
      <c r="Q830" s="140"/>
      <c r="R830" s="140"/>
      <c r="S830" s="140"/>
      <c r="T830" s="140"/>
      <c r="U830" s="140"/>
      <c r="V830" s="140"/>
    </row>
    <row r="831">
      <c r="A831" s="148"/>
      <c r="B831" s="140"/>
      <c r="C831" s="140"/>
      <c r="D831" s="140"/>
      <c r="E831" s="140"/>
      <c r="F831" s="140"/>
      <c r="G831" s="140"/>
      <c r="H831" s="140"/>
      <c r="I831" s="140"/>
      <c r="J831" s="140"/>
      <c r="K831" s="140"/>
      <c r="L831" s="140"/>
      <c r="M831" s="140"/>
      <c r="N831" s="140"/>
      <c r="O831" s="140"/>
      <c r="P831" s="140"/>
      <c r="Q831" s="140"/>
      <c r="R831" s="140"/>
      <c r="S831" s="140"/>
      <c r="T831" s="140"/>
      <c r="U831" s="140"/>
      <c r="V831" s="140"/>
    </row>
    <row r="832">
      <c r="A832" s="148"/>
      <c r="B832" s="140"/>
      <c r="C832" s="140"/>
      <c r="D832" s="140"/>
      <c r="E832" s="140"/>
      <c r="F832" s="140"/>
      <c r="G832" s="140"/>
      <c r="H832" s="140"/>
      <c r="I832" s="140"/>
      <c r="J832" s="140"/>
      <c r="K832" s="140"/>
      <c r="L832" s="140"/>
      <c r="M832" s="140"/>
      <c r="N832" s="140"/>
      <c r="O832" s="140"/>
      <c r="P832" s="140"/>
      <c r="Q832" s="140"/>
      <c r="R832" s="140"/>
      <c r="S832" s="140"/>
      <c r="T832" s="140"/>
      <c r="U832" s="140"/>
      <c r="V832" s="140"/>
    </row>
    <row r="833">
      <c r="A833" s="148"/>
      <c r="B833" s="140"/>
      <c r="C833" s="140"/>
      <c r="D833" s="140"/>
      <c r="E833" s="140"/>
      <c r="F833" s="140"/>
      <c r="G833" s="140"/>
      <c r="H833" s="140"/>
      <c r="I833" s="140"/>
      <c r="J833" s="140"/>
      <c r="K833" s="140"/>
      <c r="L833" s="140"/>
      <c r="M833" s="140"/>
      <c r="N833" s="140"/>
      <c r="O833" s="140"/>
      <c r="P833" s="140"/>
      <c r="Q833" s="140"/>
      <c r="R833" s="140"/>
      <c r="S833" s="140"/>
      <c r="T833" s="140"/>
      <c r="U833" s="140"/>
      <c r="V833" s="140"/>
    </row>
    <row r="834">
      <c r="A834" s="148"/>
      <c r="B834" s="140"/>
      <c r="C834" s="140"/>
      <c r="D834" s="140"/>
      <c r="E834" s="140"/>
      <c r="F834" s="140"/>
      <c r="G834" s="140"/>
      <c r="H834" s="140"/>
      <c r="I834" s="140"/>
      <c r="J834" s="140"/>
      <c r="K834" s="140"/>
      <c r="L834" s="140"/>
      <c r="M834" s="140"/>
      <c r="N834" s="140"/>
      <c r="O834" s="140"/>
      <c r="P834" s="140"/>
      <c r="Q834" s="140"/>
      <c r="R834" s="140"/>
      <c r="S834" s="140"/>
      <c r="T834" s="140"/>
      <c r="U834" s="140"/>
      <c r="V834" s="140"/>
    </row>
    <row r="835">
      <c r="A835" s="148"/>
      <c r="B835" s="140"/>
      <c r="C835" s="140"/>
      <c r="D835" s="140"/>
      <c r="E835" s="140"/>
      <c r="F835" s="140"/>
      <c r="G835" s="140"/>
      <c r="H835" s="140"/>
      <c r="I835" s="140"/>
      <c r="J835" s="140"/>
      <c r="K835" s="140"/>
      <c r="L835" s="140"/>
      <c r="M835" s="140"/>
      <c r="N835" s="140"/>
      <c r="O835" s="140"/>
      <c r="P835" s="140"/>
      <c r="Q835" s="140"/>
      <c r="R835" s="140"/>
      <c r="S835" s="140"/>
      <c r="T835" s="140"/>
      <c r="U835" s="140"/>
      <c r="V835" s="140"/>
    </row>
    <row r="836">
      <c r="A836" s="148"/>
      <c r="B836" s="140"/>
      <c r="C836" s="140"/>
      <c r="D836" s="140"/>
      <c r="E836" s="140"/>
      <c r="F836" s="140"/>
      <c r="G836" s="140"/>
      <c r="H836" s="140"/>
      <c r="I836" s="140"/>
      <c r="J836" s="140"/>
      <c r="K836" s="140"/>
      <c r="L836" s="140"/>
      <c r="M836" s="140"/>
      <c r="N836" s="140"/>
      <c r="O836" s="140"/>
      <c r="P836" s="140"/>
      <c r="Q836" s="140"/>
      <c r="R836" s="140"/>
      <c r="S836" s="140"/>
      <c r="T836" s="140"/>
      <c r="U836" s="140"/>
      <c r="V836" s="140"/>
    </row>
    <row r="837">
      <c r="A837" s="148"/>
      <c r="B837" s="140"/>
      <c r="C837" s="140"/>
      <c r="D837" s="140"/>
      <c r="E837" s="140"/>
      <c r="F837" s="140"/>
      <c r="G837" s="140"/>
      <c r="H837" s="140"/>
      <c r="I837" s="140"/>
      <c r="J837" s="140"/>
      <c r="K837" s="140"/>
      <c r="L837" s="140"/>
      <c r="M837" s="140"/>
      <c r="N837" s="140"/>
      <c r="O837" s="140"/>
      <c r="P837" s="140"/>
      <c r="Q837" s="140"/>
      <c r="R837" s="140"/>
      <c r="S837" s="140"/>
      <c r="T837" s="140"/>
      <c r="U837" s="140"/>
      <c r="V837" s="140"/>
    </row>
    <row r="838">
      <c r="A838" s="148"/>
      <c r="B838" s="140"/>
      <c r="C838" s="140"/>
      <c r="D838" s="140"/>
      <c r="E838" s="140"/>
      <c r="F838" s="140"/>
      <c r="G838" s="140"/>
      <c r="H838" s="140"/>
      <c r="I838" s="140"/>
      <c r="J838" s="140"/>
      <c r="K838" s="140"/>
      <c r="L838" s="140"/>
      <c r="M838" s="140"/>
      <c r="N838" s="140"/>
      <c r="O838" s="140"/>
      <c r="P838" s="140"/>
      <c r="Q838" s="140"/>
      <c r="R838" s="140"/>
      <c r="S838" s="140"/>
      <c r="T838" s="140"/>
      <c r="U838" s="140"/>
      <c r="V838" s="140"/>
    </row>
    <row r="839">
      <c r="A839" s="148"/>
      <c r="B839" s="140"/>
      <c r="C839" s="140"/>
      <c r="D839" s="140"/>
      <c r="E839" s="140"/>
      <c r="F839" s="140"/>
      <c r="G839" s="140"/>
      <c r="H839" s="140"/>
      <c r="I839" s="140"/>
      <c r="J839" s="140"/>
      <c r="K839" s="140"/>
      <c r="L839" s="140"/>
      <c r="M839" s="140"/>
      <c r="N839" s="140"/>
      <c r="O839" s="140"/>
      <c r="P839" s="140"/>
      <c r="Q839" s="140"/>
      <c r="R839" s="140"/>
      <c r="S839" s="140"/>
      <c r="T839" s="140"/>
      <c r="U839" s="140"/>
      <c r="V839" s="140"/>
    </row>
    <row r="840">
      <c r="A840" s="148"/>
      <c r="B840" s="140"/>
      <c r="C840" s="140"/>
      <c r="D840" s="140"/>
      <c r="E840" s="140"/>
      <c r="F840" s="140"/>
      <c r="G840" s="140"/>
      <c r="H840" s="140"/>
      <c r="I840" s="140"/>
      <c r="J840" s="140"/>
      <c r="K840" s="140"/>
      <c r="L840" s="140"/>
      <c r="M840" s="140"/>
      <c r="N840" s="140"/>
      <c r="O840" s="140"/>
      <c r="P840" s="140"/>
      <c r="Q840" s="140"/>
      <c r="R840" s="140"/>
      <c r="S840" s="140"/>
      <c r="T840" s="140"/>
      <c r="U840" s="140"/>
      <c r="V840" s="140"/>
    </row>
    <row r="841">
      <c r="A841" s="148"/>
      <c r="B841" s="140"/>
      <c r="C841" s="140"/>
      <c r="D841" s="140"/>
      <c r="E841" s="140"/>
      <c r="F841" s="140"/>
      <c r="G841" s="140"/>
      <c r="H841" s="140"/>
      <c r="I841" s="140"/>
      <c r="J841" s="140"/>
      <c r="K841" s="140"/>
      <c r="L841" s="140"/>
      <c r="M841" s="140"/>
      <c r="N841" s="140"/>
      <c r="O841" s="140"/>
      <c r="P841" s="140"/>
      <c r="Q841" s="140"/>
      <c r="R841" s="140"/>
      <c r="S841" s="140"/>
      <c r="T841" s="140"/>
      <c r="U841" s="140"/>
      <c r="V841" s="140"/>
    </row>
    <row r="842">
      <c r="A842" s="148"/>
      <c r="B842" s="140"/>
      <c r="C842" s="140"/>
      <c r="D842" s="140"/>
      <c r="E842" s="140"/>
      <c r="F842" s="140"/>
      <c r="G842" s="140"/>
      <c r="H842" s="140"/>
      <c r="I842" s="140"/>
      <c r="J842" s="140"/>
      <c r="K842" s="140"/>
      <c r="L842" s="140"/>
      <c r="M842" s="140"/>
      <c r="N842" s="140"/>
      <c r="O842" s="140"/>
      <c r="P842" s="140"/>
      <c r="Q842" s="140"/>
      <c r="R842" s="140"/>
      <c r="S842" s="140"/>
      <c r="T842" s="140"/>
      <c r="U842" s="140"/>
      <c r="V842" s="140"/>
    </row>
    <row r="843">
      <c r="A843" s="148"/>
      <c r="B843" s="140"/>
      <c r="C843" s="140"/>
      <c r="D843" s="140"/>
      <c r="E843" s="140"/>
      <c r="F843" s="140"/>
      <c r="G843" s="140"/>
      <c r="H843" s="140"/>
      <c r="I843" s="140"/>
      <c r="J843" s="140"/>
      <c r="K843" s="140"/>
      <c r="L843" s="140"/>
      <c r="M843" s="140"/>
      <c r="N843" s="140"/>
      <c r="O843" s="140"/>
      <c r="P843" s="140"/>
      <c r="Q843" s="140"/>
      <c r="R843" s="140"/>
      <c r="S843" s="140"/>
      <c r="T843" s="140"/>
      <c r="U843" s="140"/>
      <c r="V843" s="140"/>
    </row>
    <row r="844">
      <c r="A844" s="148"/>
      <c r="B844" s="140"/>
      <c r="C844" s="140"/>
      <c r="D844" s="140"/>
      <c r="E844" s="140"/>
      <c r="F844" s="140"/>
      <c r="G844" s="140"/>
      <c r="H844" s="140"/>
      <c r="I844" s="140"/>
      <c r="J844" s="140"/>
      <c r="K844" s="140"/>
      <c r="L844" s="140"/>
      <c r="M844" s="140"/>
      <c r="N844" s="140"/>
      <c r="O844" s="140"/>
      <c r="P844" s="140"/>
      <c r="Q844" s="140"/>
      <c r="R844" s="140"/>
      <c r="S844" s="140"/>
      <c r="T844" s="140"/>
      <c r="U844" s="140"/>
      <c r="V844" s="140"/>
    </row>
    <row r="845">
      <c r="A845" s="148"/>
      <c r="B845" s="140"/>
      <c r="C845" s="140"/>
      <c r="D845" s="140"/>
      <c r="E845" s="140"/>
      <c r="F845" s="140"/>
      <c r="G845" s="140"/>
      <c r="H845" s="140"/>
      <c r="I845" s="140"/>
      <c r="J845" s="140"/>
      <c r="K845" s="140"/>
      <c r="L845" s="140"/>
      <c r="M845" s="140"/>
      <c r="N845" s="140"/>
      <c r="O845" s="140"/>
      <c r="P845" s="140"/>
      <c r="Q845" s="140"/>
      <c r="R845" s="140"/>
      <c r="S845" s="140"/>
      <c r="T845" s="140"/>
      <c r="U845" s="140"/>
      <c r="V845" s="140"/>
    </row>
    <row r="846">
      <c r="A846" s="148"/>
      <c r="B846" s="140"/>
      <c r="C846" s="140"/>
      <c r="D846" s="140"/>
      <c r="E846" s="140"/>
      <c r="F846" s="140"/>
      <c r="G846" s="140"/>
      <c r="H846" s="140"/>
      <c r="I846" s="140"/>
      <c r="J846" s="140"/>
      <c r="K846" s="140"/>
      <c r="L846" s="140"/>
      <c r="M846" s="140"/>
      <c r="N846" s="140"/>
      <c r="O846" s="140"/>
      <c r="P846" s="140"/>
      <c r="Q846" s="140"/>
      <c r="R846" s="140"/>
      <c r="S846" s="140"/>
      <c r="T846" s="140"/>
      <c r="U846" s="140"/>
      <c r="V846" s="140"/>
    </row>
    <row r="847">
      <c r="A847" s="148"/>
      <c r="B847" s="140"/>
      <c r="C847" s="140"/>
      <c r="D847" s="140"/>
      <c r="E847" s="140"/>
      <c r="F847" s="140"/>
      <c r="G847" s="140"/>
      <c r="H847" s="140"/>
      <c r="I847" s="140"/>
      <c r="J847" s="140"/>
      <c r="K847" s="140"/>
      <c r="L847" s="140"/>
      <c r="M847" s="140"/>
      <c r="N847" s="140"/>
      <c r="O847" s="140"/>
      <c r="P847" s="140"/>
      <c r="Q847" s="140"/>
      <c r="R847" s="140"/>
      <c r="S847" s="140"/>
      <c r="T847" s="140"/>
      <c r="U847" s="140"/>
      <c r="V847" s="140"/>
    </row>
    <row r="848">
      <c r="A848" s="148"/>
      <c r="B848" s="140"/>
      <c r="C848" s="140"/>
      <c r="D848" s="140"/>
      <c r="E848" s="140"/>
      <c r="F848" s="140"/>
      <c r="G848" s="140"/>
      <c r="H848" s="140"/>
      <c r="I848" s="140"/>
      <c r="J848" s="140"/>
      <c r="K848" s="140"/>
      <c r="L848" s="140"/>
      <c r="M848" s="140"/>
      <c r="N848" s="140"/>
      <c r="O848" s="140"/>
      <c r="P848" s="140"/>
      <c r="Q848" s="140"/>
      <c r="R848" s="140"/>
      <c r="S848" s="140"/>
      <c r="T848" s="140"/>
      <c r="U848" s="140"/>
      <c r="V848" s="140"/>
    </row>
    <row r="849">
      <c r="A849" s="148"/>
      <c r="B849" s="140"/>
      <c r="C849" s="140"/>
      <c r="D849" s="140"/>
      <c r="E849" s="140"/>
      <c r="F849" s="140"/>
      <c r="G849" s="140"/>
      <c r="H849" s="140"/>
      <c r="I849" s="140"/>
      <c r="J849" s="140"/>
      <c r="K849" s="140"/>
      <c r="L849" s="140"/>
      <c r="M849" s="140"/>
      <c r="N849" s="140"/>
      <c r="O849" s="140"/>
      <c r="P849" s="140"/>
      <c r="Q849" s="140"/>
      <c r="R849" s="140"/>
      <c r="S849" s="140"/>
      <c r="T849" s="140"/>
      <c r="U849" s="140"/>
      <c r="V849" s="140"/>
    </row>
    <row r="850">
      <c r="A850" s="148"/>
      <c r="B850" s="140"/>
      <c r="C850" s="140"/>
      <c r="D850" s="140"/>
      <c r="E850" s="140"/>
      <c r="F850" s="140"/>
      <c r="G850" s="140"/>
      <c r="H850" s="140"/>
      <c r="I850" s="140"/>
      <c r="J850" s="140"/>
      <c r="K850" s="140"/>
      <c r="L850" s="140"/>
      <c r="M850" s="140"/>
      <c r="N850" s="140"/>
      <c r="O850" s="140"/>
      <c r="P850" s="140"/>
      <c r="Q850" s="140"/>
      <c r="R850" s="140"/>
      <c r="S850" s="140"/>
      <c r="T850" s="140"/>
      <c r="U850" s="140"/>
      <c r="V850" s="140"/>
    </row>
    <row r="851">
      <c r="A851" s="148"/>
      <c r="B851" s="140"/>
      <c r="C851" s="140"/>
      <c r="D851" s="140"/>
      <c r="E851" s="140"/>
      <c r="F851" s="140"/>
      <c r="G851" s="140"/>
      <c r="H851" s="140"/>
      <c r="I851" s="140"/>
      <c r="J851" s="140"/>
      <c r="K851" s="140"/>
      <c r="L851" s="140"/>
      <c r="M851" s="140"/>
      <c r="N851" s="140"/>
      <c r="O851" s="140"/>
      <c r="P851" s="140"/>
      <c r="Q851" s="140"/>
      <c r="R851" s="140"/>
      <c r="S851" s="140"/>
      <c r="T851" s="140"/>
      <c r="U851" s="140"/>
      <c r="V851" s="140"/>
    </row>
    <row r="852">
      <c r="A852" s="148"/>
      <c r="B852" s="140"/>
      <c r="C852" s="140"/>
      <c r="D852" s="140"/>
      <c r="E852" s="140"/>
      <c r="F852" s="140"/>
      <c r="G852" s="140"/>
      <c r="H852" s="140"/>
      <c r="I852" s="140"/>
      <c r="J852" s="140"/>
      <c r="K852" s="140"/>
      <c r="L852" s="140"/>
      <c r="M852" s="140"/>
      <c r="N852" s="140"/>
      <c r="O852" s="140"/>
      <c r="P852" s="140"/>
      <c r="Q852" s="140"/>
      <c r="R852" s="140"/>
      <c r="S852" s="140"/>
      <c r="T852" s="140"/>
      <c r="U852" s="140"/>
      <c r="V852" s="140"/>
    </row>
    <row r="853">
      <c r="A853" s="148"/>
      <c r="B853" s="140"/>
      <c r="C853" s="140"/>
      <c r="D853" s="140"/>
      <c r="E853" s="140"/>
      <c r="F853" s="140"/>
      <c r="G853" s="140"/>
      <c r="H853" s="140"/>
      <c r="I853" s="140"/>
      <c r="J853" s="140"/>
      <c r="K853" s="140"/>
      <c r="L853" s="140"/>
      <c r="M853" s="140"/>
      <c r="N853" s="140"/>
      <c r="O853" s="140"/>
      <c r="P853" s="140"/>
      <c r="Q853" s="140"/>
      <c r="R853" s="140"/>
      <c r="S853" s="140"/>
      <c r="T853" s="140"/>
      <c r="U853" s="140"/>
      <c r="V853" s="140"/>
    </row>
    <row r="854">
      <c r="A854" s="148"/>
      <c r="B854" s="140"/>
      <c r="C854" s="140"/>
      <c r="D854" s="140"/>
      <c r="E854" s="140"/>
      <c r="F854" s="140"/>
      <c r="G854" s="140"/>
      <c r="H854" s="140"/>
      <c r="I854" s="140"/>
      <c r="J854" s="140"/>
      <c r="K854" s="140"/>
      <c r="L854" s="140"/>
      <c r="M854" s="140"/>
      <c r="N854" s="140"/>
      <c r="O854" s="140"/>
      <c r="P854" s="140"/>
      <c r="Q854" s="140"/>
      <c r="R854" s="140"/>
      <c r="S854" s="140"/>
      <c r="T854" s="140"/>
      <c r="U854" s="140"/>
      <c r="V854" s="140"/>
    </row>
    <row r="855">
      <c r="A855" s="148"/>
      <c r="B855" s="140"/>
      <c r="C855" s="140"/>
      <c r="D855" s="140"/>
      <c r="E855" s="140"/>
      <c r="F855" s="140"/>
      <c r="G855" s="140"/>
      <c r="H855" s="140"/>
      <c r="I855" s="140"/>
      <c r="J855" s="140"/>
      <c r="K855" s="140"/>
      <c r="L855" s="140"/>
      <c r="M855" s="140"/>
      <c r="N855" s="140"/>
      <c r="O855" s="140"/>
      <c r="P855" s="140"/>
      <c r="Q855" s="140"/>
      <c r="R855" s="140"/>
      <c r="S855" s="140"/>
      <c r="T855" s="140"/>
      <c r="U855" s="140"/>
      <c r="V855" s="140"/>
    </row>
    <row r="856">
      <c r="A856" s="148"/>
      <c r="B856" s="140"/>
      <c r="C856" s="140"/>
      <c r="D856" s="140"/>
      <c r="E856" s="140"/>
      <c r="F856" s="140"/>
      <c r="G856" s="140"/>
      <c r="H856" s="140"/>
      <c r="I856" s="140"/>
      <c r="J856" s="140"/>
      <c r="K856" s="140"/>
      <c r="L856" s="140"/>
      <c r="M856" s="140"/>
      <c r="N856" s="140"/>
      <c r="O856" s="140"/>
      <c r="P856" s="140"/>
      <c r="Q856" s="140"/>
      <c r="R856" s="140"/>
      <c r="S856" s="140"/>
      <c r="T856" s="140"/>
      <c r="U856" s="140"/>
      <c r="V856" s="140"/>
    </row>
    <row r="857">
      <c r="A857" s="148"/>
      <c r="B857" s="140"/>
      <c r="C857" s="140"/>
      <c r="D857" s="140"/>
      <c r="E857" s="140"/>
      <c r="F857" s="140"/>
      <c r="G857" s="140"/>
      <c r="H857" s="140"/>
      <c r="I857" s="140"/>
      <c r="J857" s="140"/>
      <c r="K857" s="140"/>
      <c r="L857" s="140"/>
      <c r="M857" s="140"/>
      <c r="N857" s="140"/>
      <c r="O857" s="140"/>
      <c r="P857" s="140"/>
      <c r="Q857" s="140"/>
      <c r="R857" s="140"/>
      <c r="S857" s="140"/>
      <c r="T857" s="140"/>
      <c r="U857" s="140"/>
      <c r="V857" s="140"/>
    </row>
    <row r="858">
      <c r="A858" s="148"/>
      <c r="B858" s="140"/>
      <c r="C858" s="140"/>
      <c r="D858" s="140"/>
      <c r="E858" s="140"/>
      <c r="F858" s="140"/>
      <c r="G858" s="140"/>
      <c r="H858" s="140"/>
      <c r="I858" s="140"/>
      <c r="J858" s="140"/>
      <c r="K858" s="140"/>
      <c r="L858" s="140"/>
      <c r="M858" s="140"/>
      <c r="N858" s="140"/>
      <c r="O858" s="140"/>
      <c r="P858" s="140"/>
      <c r="Q858" s="140"/>
      <c r="R858" s="140"/>
      <c r="S858" s="140"/>
      <c r="T858" s="140"/>
      <c r="U858" s="140"/>
      <c r="V858" s="140"/>
    </row>
    <row r="859">
      <c r="A859" s="148"/>
      <c r="B859" s="140"/>
      <c r="C859" s="140"/>
      <c r="D859" s="140"/>
      <c r="E859" s="140"/>
      <c r="F859" s="140"/>
      <c r="G859" s="140"/>
      <c r="H859" s="140"/>
      <c r="I859" s="140"/>
      <c r="J859" s="140"/>
      <c r="K859" s="140"/>
      <c r="L859" s="140"/>
      <c r="M859" s="140"/>
      <c r="N859" s="140"/>
      <c r="O859" s="140"/>
      <c r="P859" s="140"/>
      <c r="Q859" s="140"/>
      <c r="R859" s="140"/>
      <c r="S859" s="140"/>
      <c r="T859" s="140"/>
      <c r="U859" s="140"/>
      <c r="V859" s="140"/>
    </row>
    <row r="860">
      <c r="A860" s="148"/>
      <c r="B860" s="140"/>
      <c r="C860" s="140"/>
      <c r="D860" s="140"/>
      <c r="E860" s="140"/>
      <c r="F860" s="140"/>
      <c r="G860" s="140"/>
      <c r="H860" s="140"/>
      <c r="I860" s="140"/>
      <c r="J860" s="140"/>
      <c r="K860" s="140"/>
      <c r="L860" s="140"/>
      <c r="M860" s="140"/>
      <c r="N860" s="140"/>
      <c r="O860" s="140"/>
      <c r="P860" s="140"/>
      <c r="Q860" s="140"/>
      <c r="R860" s="140"/>
      <c r="S860" s="140"/>
      <c r="T860" s="140"/>
      <c r="U860" s="140"/>
      <c r="V860" s="140"/>
    </row>
    <row r="861">
      <c r="A861" s="148"/>
      <c r="B861" s="140"/>
      <c r="C861" s="140"/>
      <c r="D861" s="140"/>
      <c r="E861" s="140"/>
      <c r="F861" s="140"/>
      <c r="G861" s="140"/>
      <c r="H861" s="140"/>
      <c r="I861" s="140"/>
      <c r="J861" s="140"/>
      <c r="K861" s="140"/>
      <c r="L861" s="140"/>
      <c r="M861" s="140"/>
      <c r="N861" s="140"/>
      <c r="O861" s="140"/>
      <c r="P861" s="140"/>
      <c r="Q861" s="140"/>
      <c r="R861" s="140"/>
      <c r="S861" s="140"/>
      <c r="T861" s="140"/>
      <c r="U861" s="140"/>
      <c r="V861" s="140"/>
    </row>
    <row r="862">
      <c r="A862" s="148"/>
      <c r="B862" s="140"/>
      <c r="C862" s="140"/>
      <c r="D862" s="140"/>
      <c r="E862" s="140"/>
      <c r="F862" s="140"/>
      <c r="G862" s="140"/>
      <c r="H862" s="140"/>
      <c r="I862" s="140"/>
      <c r="J862" s="140"/>
      <c r="K862" s="140"/>
      <c r="L862" s="140"/>
      <c r="M862" s="140"/>
      <c r="N862" s="140"/>
      <c r="O862" s="140"/>
      <c r="P862" s="140"/>
      <c r="Q862" s="140"/>
      <c r="R862" s="140"/>
      <c r="S862" s="140"/>
      <c r="T862" s="140"/>
      <c r="U862" s="140"/>
      <c r="V862" s="140"/>
    </row>
    <row r="863">
      <c r="A863" s="148"/>
      <c r="B863" s="140"/>
      <c r="C863" s="140"/>
      <c r="D863" s="140"/>
      <c r="E863" s="140"/>
      <c r="F863" s="140"/>
      <c r="G863" s="140"/>
      <c r="H863" s="140"/>
      <c r="I863" s="140"/>
      <c r="J863" s="140"/>
      <c r="K863" s="140"/>
      <c r="L863" s="140"/>
      <c r="M863" s="140"/>
      <c r="N863" s="140"/>
      <c r="O863" s="140"/>
      <c r="P863" s="140"/>
      <c r="Q863" s="140"/>
      <c r="R863" s="140"/>
      <c r="S863" s="140"/>
      <c r="T863" s="140"/>
      <c r="U863" s="140"/>
      <c r="V863" s="140"/>
    </row>
    <row r="864">
      <c r="A864" s="148"/>
      <c r="B864" s="140"/>
      <c r="C864" s="140"/>
      <c r="D864" s="140"/>
      <c r="E864" s="140"/>
      <c r="F864" s="140"/>
      <c r="G864" s="140"/>
      <c r="H864" s="140"/>
      <c r="I864" s="140"/>
      <c r="J864" s="140"/>
      <c r="K864" s="140"/>
      <c r="L864" s="140"/>
      <c r="M864" s="140"/>
      <c r="N864" s="140"/>
      <c r="O864" s="140"/>
      <c r="P864" s="140"/>
      <c r="Q864" s="140"/>
      <c r="R864" s="140"/>
      <c r="S864" s="140"/>
      <c r="T864" s="140"/>
      <c r="U864" s="140"/>
      <c r="V864" s="140"/>
    </row>
    <row r="865">
      <c r="A865" s="148"/>
      <c r="B865" s="140"/>
      <c r="C865" s="140"/>
      <c r="D865" s="140"/>
      <c r="E865" s="140"/>
      <c r="F865" s="140"/>
      <c r="G865" s="140"/>
      <c r="H865" s="140"/>
      <c r="I865" s="140"/>
      <c r="J865" s="140"/>
      <c r="K865" s="140"/>
      <c r="L865" s="140"/>
      <c r="M865" s="140"/>
      <c r="N865" s="140"/>
      <c r="O865" s="140"/>
      <c r="P865" s="140"/>
      <c r="Q865" s="140"/>
      <c r="R865" s="140"/>
      <c r="S865" s="140"/>
      <c r="T865" s="140"/>
      <c r="U865" s="140"/>
      <c r="V865" s="140"/>
    </row>
    <row r="866">
      <c r="A866" s="148"/>
      <c r="B866" s="140"/>
      <c r="C866" s="140"/>
      <c r="D866" s="140"/>
      <c r="E866" s="140"/>
      <c r="F866" s="140"/>
      <c r="G866" s="140"/>
      <c r="H866" s="140"/>
      <c r="I866" s="140"/>
      <c r="J866" s="140"/>
      <c r="K866" s="140"/>
      <c r="L866" s="140"/>
      <c r="M866" s="140"/>
      <c r="N866" s="140"/>
      <c r="O866" s="140"/>
      <c r="P866" s="140"/>
      <c r="Q866" s="140"/>
      <c r="R866" s="140"/>
      <c r="S866" s="140"/>
      <c r="T866" s="140"/>
      <c r="U866" s="140"/>
      <c r="V866" s="140"/>
    </row>
    <row r="867">
      <c r="A867" s="148"/>
      <c r="B867" s="140"/>
      <c r="C867" s="140"/>
      <c r="D867" s="140"/>
      <c r="E867" s="140"/>
      <c r="F867" s="140"/>
      <c r="G867" s="140"/>
      <c r="H867" s="140"/>
      <c r="I867" s="140"/>
      <c r="J867" s="140"/>
      <c r="K867" s="140"/>
      <c r="L867" s="140"/>
      <c r="M867" s="140"/>
      <c r="N867" s="140"/>
      <c r="O867" s="140"/>
      <c r="P867" s="140"/>
      <c r="Q867" s="140"/>
      <c r="R867" s="140"/>
      <c r="S867" s="140"/>
      <c r="T867" s="140"/>
      <c r="U867" s="140"/>
      <c r="V867" s="140"/>
    </row>
    <row r="868">
      <c r="A868" s="148"/>
      <c r="B868" s="140"/>
      <c r="C868" s="140"/>
      <c r="D868" s="140"/>
      <c r="E868" s="140"/>
      <c r="F868" s="140"/>
      <c r="G868" s="140"/>
      <c r="H868" s="140"/>
      <c r="I868" s="140"/>
      <c r="J868" s="140"/>
      <c r="K868" s="140"/>
      <c r="L868" s="140"/>
      <c r="M868" s="140"/>
      <c r="N868" s="140"/>
      <c r="O868" s="140"/>
      <c r="P868" s="140"/>
      <c r="Q868" s="140"/>
      <c r="R868" s="140"/>
      <c r="S868" s="140"/>
      <c r="T868" s="140"/>
      <c r="U868" s="140"/>
      <c r="V868" s="140"/>
    </row>
    <row r="869">
      <c r="A869" s="148"/>
      <c r="B869" s="140"/>
      <c r="C869" s="140"/>
      <c r="D869" s="140"/>
      <c r="E869" s="140"/>
      <c r="F869" s="140"/>
      <c r="G869" s="140"/>
      <c r="H869" s="140"/>
      <c r="I869" s="140"/>
      <c r="J869" s="140"/>
      <c r="K869" s="140"/>
      <c r="L869" s="140"/>
      <c r="M869" s="140"/>
      <c r="N869" s="140"/>
      <c r="O869" s="140"/>
      <c r="P869" s="140"/>
      <c r="Q869" s="140"/>
      <c r="R869" s="140"/>
      <c r="S869" s="140"/>
      <c r="T869" s="140"/>
      <c r="U869" s="140"/>
      <c r="V869" s="140"/>
    </row>
    <row r="870">
      <c r="A870" s="148"/>
      <c r="B870" s="140"/>
      <c r="C870" s="140"/>
      <c r="D870" s="140"/>
      <c r="E870" s="140"/>
      <c r="F870" s="140"/>
      <c r="G870" s="140"/>
      <c r="H870" s="140"/>
      <c r="I870" s="140"/>
      <c r="J870" s="140"/>
      <c r="K870" s="140"/>
      <c r="L870" s="140"/>
      <c r="M870" s="140"/>
      <c r="N870" s="140"/>
      <c r="O870" s="140"/>
      <c r="P870" s="140"/>
      <c r="Q870" s="140"/>
      <c r="R870" s="140"/>
      <c r="S870" s="140"/>
      <c r="T870" s="140"/>
      <c r="U870" s="140"/>
      <c r="V870" s="140"/>
    </row>
    <row r="871">
      <c r="A871" s="148"/>
      <c r="B871" s="140"/>
      <c r="C871" s="140"/>
      <c r="D871" s="140"/>
      <c r="E871" s="140"/>
      <c r="F871" s="140"/>
      <c r="G871" s="140"/>
      <c r="H871" s="140"/>
      <c r="I871" s="140"/>
      <c r="J871" s="140"/>
      <c r="K871" s="140"/>
      <c r="L871" s="140"/>
      <c r="M871" s="140"/>
      <c r="N871" s="140"/>
      <c r="O871" s="140"/>
      <c r="P871" s="140"/>
      <c r="Q871" s="140"/>
      <c r="R871" s="140"/>
      <c r="S871" s="140"/>
      <c r="T871" s="140"/>
      <c r="U871" s="140"/>
      <c r="V871" s="140"/>
    </row>
    <row r="872">
      <c r="A872" s="148"/>
      <c r="B872" s="140"/>
      <c r="C872" s="140"/>
      <c r="D872" s="140"/>
      <c r="E872" s="140"/>
      <c r="F872" s="140"/>
      <c r="G872" s="140"/>
      <c r="H872" s="140"/>
      <c r="I872" s="140"/>
      <c r="J872" s="140"/>
      <c r="K872" s="140"/>
      <c r="L872" s="140"/>
      <c r="M872" s="140"/>
      <c r="N872" s="140"/>
      <c r="O872" s="140"/>
      <c r="P872" s="140"/>
      <c r="Q872" s="140"/>
      <c r="R872" s="140"/>
      <c r="S872" s="140"/>
      <c r="T872" s="140"/>
      <c r="U872" s="140"/>
      <c r="V872" s="140"/>
    </row>
    <row r="873">
      <c r="A873" s="148"/>
      <c r="B873" s="140"/>
      <c r="C873" s="140"/>
      <c r="D873" s="140"/>
      <c r="E873" s="140"/>
      <c r="F873" s="140"/>
      <c r="G873" s="140"/>
      <c r="H873" s="140"/>
      <c r="I873" s="140"/>
      <c r="J873" s="140"/>
      <c r="K873" s="140"/>
      <c r="L873" s="140"/>
      <c r="M873" s="140"/>
      <c r="N873" s="140"/>
      <c r="O873" s="140"/>
      <c r="P873" s="140"/>
      <c r="Q873" s="140"/>
      <c r="R873" s="140"/>
      <c r="S873" s="140"/>
      <c r="T873" s="140"/>
      <c r="U873" s="140"/>
      <c r="V873" s="140"/>
    </row>
    <row r="874">
      <c r="A874" s="148"/>
      <c r="B874" s="140"/>
      <c r="C874" s="140"/>
      <c r="D874" s="140"/>
      <c r="E874" s="140"/>
      <c r="F874" s="140"/>
      <c r="G874" s="140"/>
      <c r="H874" s="140"/>
      <c r="I874" s="140"/>
      <c r="J874" s="140"/>
      <c r="K874" s="140"/>
      <c r="L874" s="140"/>
      <c r="M874" s="140"/>
      <c r="N874" s="140"/>
      <c r="O874" s="140"/>
      <c r="P874" s="140"/>
      <c r="Q874" s="140"/>
      <c r="R874" s="140"/>
      <c r="S874" s="140"/>
      <c r="T874" s="140"/>
      <c r="U874" s="140"/>
      <c r="V874" s="140"/>
    </row>
    <row r="875">
      <c r="A875" s="148"/>
      <c r="B875" s="140"/>
      <c r="C875" s="140"/>
      <c r="D875" s="140"/>
      <c r="E875" s="140"/>
      <c r="F875" s="140"/>
      <c r="G875" s="140"/>
      <c r="H875" s="140"/>
      <c r="I875" s="140"/>
      <c r="J875" s="140"/>
      <c r="K875" s="140"/>
      <c r="L875" s="140"/>
      <c r="M875" s="140"/>
      <c r="N875" s="140"/>
      <c r="O875" s="140"/>
      <c r="P875" s="140"/>
      <c r="Q875" s="140"/>
      <c r="R875" s="140"/>
      <c r="S875" s="140"/>
      <c r="T875" s="140"/>
      <c r="U875" s="140"/>
      <c r="V875" s="140"/>
    </row>
    <row r="876">
      <c r="A876" s="148"/>
      <c r="B876" s="140"/>
      <c r="C876" s="140"/>
      <c r="D876" s="140"/>
      <c r="E876" s="140"/>
      <c r="F876" s="140"/>
      <c r="G876" s="140"/>
      <c r="H876" s="140"/>
      <c r="I876" s="140"/>
      <c r="J876" s="140"/>
      <c r="K876" s="140"/>
      <c r="L876" s="140"/>
      <c r="M876" s="140"/>
      <c r="N876" s="140"/>
      <c r="O876" s="140"/>
      <c r="P876" s="140"/>
      <c r="Q876" s="140"/>
      <c r="R876" s="140"/>
      <c r="S876" s="140"/>
      <c r="T876" s="140"/>
      <c r="U876" s="140"/>
      <c r="V876" s="140"/>
    </row>
    <row r="877">
      <c r="A877" s="148"/>
      <c r="B877" s="140"/>
      <c r="C877" s="140"/>
      <c r="D877" s="140"/>
      <c r="E877" s="140"/>
      <c r="F877" s="140"/>
      <c r="G877" s="140"/>
      <c r="H877" s="140"/>
      <c r="I877" s="140"/>
      <c r="J877" s="140"/>
      <c r="K877" s="140"/>
      <c r="L877" s="140"/>
      <c r="M877" s="140"/>
      <c r="N877" s="140"/>
      <c r="O877" s="140"/>
      <c r="P877" s="140"/>
      <c r="Q877" s="140"/>
      <c r="R877" s="140"/>
      <c r="S877" s="140"/>
      <c r="T877" s="140"/>
      <c r="U877" s="140"/>
      <c r="V877" s="140"/>
    </row>
    <row r="878">
      <c r="A878" s="148"/>
      <c r="B878" s="140"/>
      <c r="C878" s="140"/>
      <c r="D878" s="140"/>
      <c r="E878" s="140"/>
      <c r="F878" s="140"/>
      <c r="G878" s="140"/>
      <c r="H878" s="140"/>
      <c r="I878" s="140"/>
      <c r="J878" s="140"/>
      <c r="K878" s="140"/>
      <c r="L878" s="140"/>
      <c r="M878" s="140"/>
      <c r="N878" s="140"/>
      <c r="O878" s="140"/>
      <c r="P878" s="140"/>
      <c r="Q878" s="140"/>
      <c r="R878" s="140"/>
      <c r="S878" s="140"/>
      <c r="T878" s="140"/>
      <c r="U878" s="140"/>
      <c r="V878" s="140"/>
    </row>
    <row r="879">
      <c r="A879" s="148"/>
      <c r="B879" s="140"/>
      <c r="C879" s="140"/>
      <c r="D879" s="140"/>
      <c r="E879" s="140"/>
      <c r="F879" s="140"/>
      <c r="G879" s="140"/>
      <c r="H879" s="140"/>
      <c r="I879" s="140"/>
      <c r="J879" s="140"/>
      <c r="K879" s="140"/>
      <c r="L879" s="140"/>
      <c r="M879" s="140"/>
      <c r="N879" s="140"/>
      <c r="O879" s="140"/>
      <c r="P879" s="140"/>
      <c r="Q879" s="140"/>
      <c r="R879" s="140"/>
      <c r="S879" s="140"/>
      <c r="T879" s="140"/>
      <c r="U879" s="140"/>
      <c r="V879" s="140"/>
    </row>
    <row r="880">
      <c r="A880" s="148"/>
      <c r="B880" s="140"/>
      <c r="C880" s="140"/>
      <c r="D880" s="140"/>
      <c r="E880" s="140"/>
      <c r="F880" s="140"/>
      <c r="G880" s="140"/>
      <c r="H880" s="140"/>
      <c r="I880" s="140"/>
      <c r="J880" s="140"/>
      <c r="K880" s="140"/>
      <c r="L880" s="140"/>
      <c r="M880" s="140"/>
      <c r="N880" s="140"/>
      <c r="O880" s="140"/>
      <c r="P880" s="140"/>
      <c r="Q880" s="140"/>
      <c r="R880" s="140"/>
      <c r="S880" s="140"/>
      <c r="T880" s="140"/>
      <c r="U880" s="140"/>
      <c r="V880" s="140"/>
    </row>
    <row r="881">
      <c r="A881" s="148"/>
      <c r="B881" s="140"/>
      <c r="C881" s="140"/>
      <c r="D881" s="140"/>
      <c r="E881" s="140"/>
      <c r="F881" s="140"/>
      <c r="G881" s="140"/>
      <c r="H881" s="140"/>
      <c r="I881" s="140"/>
      <c r="J881" s="140"/>
      <c r="K881" s="140"/>
      <c r="L881" s="140"/>
      <c r="M881" s="140"/>
      <c r="N881" s="140"/>
      <c r="O881" s="140"/>
      <c r="P881" s="140"/>
      <c r="Q881" s="140"/>
      <c r="R881" s="140"/>
      <c r="S881" s="140"/>
      <c r="T881" s="140"/>
      <c r="U881" s="140"/>
      <c r="V881" s="140"/>
    </row>
    <row r="882">
      <c r="A882" s="148"/>
      <c r="B882" s="140"/>
      <c r="C882" s="140"/>
      <c r="D882" s="140"/>
      <c r="E882" s="140"/>
      <c r="F882" s="140"/>
      <c r="G882" s="140"/>
      <c r="H882" s="140"/>
      <c r="I882" s="140"/>
      <c r="J882" s="140"/>
      <c r="K882" s="140"/>
      <c r="L882" s="140"/>
      <c r="M882" s="140"/>
      <c r="N882" s="140"/>
      <c r="O882" s="140"/>
      <c r="P882" s="140"/>
      <c r="Q882" s="140"/>
      <c r="R882" s="140"/>
      <c r="S882" s="140"/>
      <c r="T882" s="140"/>
      <c r="U882" s="140"/>
      <c r="V882" s="140"/>
    </row>
    <row r="883">
      <c r="A883" s="148"/>
      <c r="B883" s="140"/>
      <c r="C883" s="140"/>
      <c r="D883" s="140"/>
      <c r="E883" s="140"/>
      <c r="F883" s="140"/>
      <c r="G883" s="140"/>
      <c r="H883" s="140"/>
      <c r="I883" s="140"/>
      <c r="J883" s="140"/>
      <c r="K883" s="140"/>
      <c r="L883" s="140"/>
      <c r="M883" s="140"/>
      <c r="N883" s="140"/>
      <c r="O883" s="140"/>
      <c r="P883" s="140"/>
      <c r="Q883" s="140"/>
      <c r="R883" s="140"/>
      <c r="S883" s="140"/>
      <c r="T883" s="140"/>
      <c r="U883" s="140"/>
      <c r="V883" s="140"/>
    </row>
    <row r="884">
      <c r="A884" s="148"/>
      <c r="B884" s="140"/>
      <c r="C884" s="140"/>
      <c r="D884" s="140"/>
      <c r="E884" s="140"/>
      <c r="F884" s="140"/>
      <c r="G884" s="140"/>
      <c r="H884" s="140"/>
      <c r="I884" s="140"/>
      <c r="J884" s="140"/>
      <c r="K884" s="140"/>
      <c r="L884" s="140"/>
      <c r="M884" s="140"/>
      <c r="N884" s="140"/>
      <c r="O884" s="140"/>
      <c r="P884" s="140"/>
      <c r="Q884" s="140"/>
      <c r="R884" s="140"/>
      <c r="S884" s="140"/>
      <c r="T884" s="140"/>
      <c r="U884" s="140"/>
      <c r="V884" s="140"/>
    </row>
    <row r="885">
      <c r="A885" s="148"/>
      <c r="B885" s="140"/>
      <c r="C885" s="140"/>
      <c r="D885" s="140"/>
      <c r="E885" s="140"/>
      <c r="F885" s="140"/>
      <c r="G885" s="140"/>
      <c r="H885" s="140"/>
      <c r="I885" s="140"/>
      <c r="J885" s="140"/>
      <c r="K885" s="140"/>
      <c r="L885" s="140"/>
      <c r="M885" s="140"/>
      <c r="N885" s="140"/>
      <c r="O885" s="140"/>
      <c r="P885" s="140"/>
      <c r="Q885" s="140"/>
      <c r="R885" s="140"/>
      <c r="S885" s="140"/>
      <c r="T885" s="140"/>
      <c r="U885" s="140"/>
      <c r="V885" s="140"/>
    </row>
    <row r="886">
      <c r="A886" s="148"/>
      <c r="B886" s="140"/>
      <c r="C886" s="140"/>
      <c r="D886" s="140"/>
      <c r="E886" s="140"/>
      <c r="F886" s="140"/>
      <c r="G886" s="140"/>
      <c r="H886" s="140"/>
      <c r="I886" s="140"/>
      <c r="J886" s="140"/>
      <c r="K886" s="140"/>
      <c r="L886" s="140"/>
      <c r="M886" s="140"/>
      <c r="N886" s="140"/>
      <c r="O886" s="140"/>
      <c r="P886" s="140"/>
      <c r="Q886" s="140"/>
      <c r="R886" s="140"/>
      <c r="S886" s="140"/>
      <c r="T886" s="140"/>
      <c r="U886" s="140"/>
      <c r="V886" s="140"/>
    </row>
    <row r="887">
      <c r="A887" s="148"/>
      <c r="B887" s="140"/>
      <c r="C887" s="140"/>
      <c r="D887" s="140"/>
      <c r="E887" s="140"/>
      <c r="F887" s="140"/>
      <c r="G887" s="140"/>
      <c r="H887" s="140"/>
      <c r="I887" s="140"/>
      <c r="J887" s="140"/>
      <c r="K887" s="140"/>
      <c r="L887" s="140"/>
      <c r="M887" s="140"/>
      <c r="N887" s="140"/>
      <c r="O887" s="140"/>
      <c r="P887" s="140"/>
      <c r="Q887" s="140"/>
      <c r="R887" s="140"/>
      <c r="S887" s="140"/>
      <c r="T887" s="140"/>
      <c r="U887" s="140"/>
      <c r="V887" s="140"/>
    </row>
    <row r="888">
      <c r="A888" s="148"/>
      <c r="B888" s="140"/>
      <c r="C888" s="140"/>
      <c r="D888" s="140"/>
      <c r="E888" s="140"/>
      <c r="F888" s="140"/>
      <c r="G888" s="140"/>
      <c r="H888" s="140"/>
      <c r="I888" s="140"/>
      <c r="J888" s="140"/>
      <c r="K888" s="140"/>
      <c r="L888" s="140"/>
      <c r="M888" s="140"/>
      <c r="N888" s="140"/>
      <c r="O888" s="140"/>
      <c r="P888" s="140"/>
      <c r="Q888" s="140"/>
      <c r="R888" s="140"/>
      <c r="S888" s="140"/>
      <c r="T888" s="140"/>
      <c r="U888" s="140"/>
      <c r="V888" s="140"/>
    </row>
    <row r="889">
      <c r="A889" s="148"/>
      <c r="B889" s="140"/>
      <c r="C889" s="140"/>
      <c r="D889" s="140"/>
      <c r="E889" s="140"/>
      <c r="F889" s="140"/>
      <c r="G889" s="140"/>
      <c r="H889" s="140"/>
      <c r="I889" s="140"/>
      <c r="J889" s="140"/>
      <c r="K889" s="140"/>
      <c r="L889" s="140"/>
      <c r="M889" s="140"/>
      <c r="N889" s="140"/>
      <c r="O889" s="140"/>
      <c r="P889" s="140"/>
      <c r="Q889" s="140"/>
      <c r="R889" s="140"/>
      <c r="S889" s="140"/>
      <c r="T889" s="140"/>
      <c r="U889" s="140"/>
      <c r="V889" s="140"/>
    </row>
    <row r="890">
      <c r="A890" s="148"/>
      <c r="B890" s="140"/>
      <c r="C890" s="140"/>
      <c r="D890" s="140"/>
      <c r="E890" s="140"/>
      <c r="F890" s="140"/>
      <c r="G890" s="140"/>
      <c r="H890" s="140"/>
      <c r="I890" s="140"/>
      <c r="J890" s="140"/>
      <c r="K890" s="140"/>
      <c r="L890" s="140"/>
      <c r="M890" s="140"/>
      <c r="N890" s="140"/>
      <c r="O890" s="140"/>
      <c r="P890" s="140"/>
      <c r="Q890" s="140"/>
      <c r="R890" s="140"/>
      <c r="S890" s="140"/>
      <c r="T890" s="140"/>
      <c r="U890" s="140"/>
      <c r="V890" s="140"/>
    </row>
    <row r="891">
      <c r="A891" s="148"/>
      <c r="B891" s="140"/>
      <c r="C891" s="140"/>
      <c r="D891" s="140"/>
      <c r="E891" s="140"/>
      <c r="F891" s="140"/>
      <c r="G891" s="140"/>
      <c r="H891" s="140"/>
      <c r="I891" s="140"/>
      <c r="J891" s="140"/>
      <c r="K891" s="140"/>
      <c r="L891" s="140"/>
      <c r="M891" s="140"/>
      <c r="N891" s="140"/>
      <c r="O891" s="140"/>
      <c r="P891" s="140"/>
      <c r="Q891" s="140"/>
      <c r="R891" s="140"/>
      <c r="S891" s="140"/>
      <c r="T891" s="140"/>
      <c r="U891" s="140"/>
      <c r="V891" s="140"/>
    </row>
    <row r="892">
      <c r="A892" s="148"/>
      <c r="B892" s="140"/>
      <c r="C892" s="140"/>
      <c r="D892" s="140"/>
      <c r="E892" s="140"/>
      <c r="F892" s="140"/>
      <c r="G892" s="140"/>
      <c r="H892" s="140"/>
      <c r="I892" s="140"/>
      <c r="J892" s="140"/>
      <c r="K892" s="140"/>
      <c r="L892" s="140"/>
      <c r="M892" s="140"/>
      <c r="N892" s="140"/>
      <c r="O892" s="140"/>
      <c r="P892" s="140"/>
      <c r="Q892" s="140"/>
      <c r="R892" s="140"/>
      <c r="S892" s="140"/>
      <c r="T892" s="140"/>
      <c r="U892" s="140"/>
      <c r="V892" s="140"/>
    </row>
    <row r="893">
      <c r="A893" s="148"/>
      <c r="B893" s="140"/>
      <c r="C893" s="140"/>
      <c r="D893" s="140"/>
      <c r="E893" s="140"/>
      <c r="F893" s="140"/>
      <c r="G893" s="140"/>
      <c r="H893" s="140"/>
      <c r="I893" s="140"/>
      <c r="J893" s="140"/>
      <c r="K893" s="140"/>
      <c r="L893" s="140"/>
      <c r="M893" s="140"/>
      <c r="N893" s="140"/>
      <c r="O893" s="140"/>
      <c r="P893" s="140"/>
      <c r="Q893" s="140"/>
      <c r="R893" s="140"/>
      <c r="S893" s="140"/>
      <c r="T893" s="140"/>
      <c r="U893" s="140"/>
      <c r="V893" s="140"/>
    </row>
    <row r="894">
      <c r="A894" s="148"/>
      <c r="B894" s="140"/>
      <c r="C894" s="140"/>
      <c r="D894" s="140"/>
      <c r="E894" s="140"/>
      <c r="F894" s="140"/>
      <c r="G894" s="140"/>
      <c r="H894" s="140"/>
      <c r="I894" s="140"/>
      <c r="J894" s="140"/>
      <c r="K894" s="140"/>
      <c r="L894" s="140"/>
      <c r="M894" s="140"/>
      <c r="N894" s="140"/>
      <c r="O894" s="140"/>
      <c r="P894" s="140"/>
      <c r="Q894" s="140"/>
      <c r="R894" s="140"/>
      <c r="S894" s="140"/>
      <c r="T894" s="140"/>
      <c r="U894" s="140"/>
      <c r="V894" s="140"/>
    </row>
    <row r="895">
      <c r="A895" s="148"/>
      <c r="B895" s="140"/>
      <c r="C895" s="140"/>
      <c r="D895" s="140"/>
      <c r="E895" s="140"/>
      <c r="F895" s="140"/>
      <c r="G895" s="140"/>
      <c r="H895" s="140"/>
      <c r="I895" s="140"/>
      <c r="J895" s="140"/>
      <c r="K895" s="140"/>
      <c r="L895" s="140"/>
      <c r="M895" s="140"/>
      <c r="N895" s="140"/>
      <c r="O895" s="140"/>
      <c r="P895" s="140"/>
      <c r="Q895" s="140"/>
      <c r="R895" s="140"/>
      <c r="S895" s="140"/>
      <c r="T895" s="140"/>
      <c r="U895" s="140"/>
      <c r="V895" s="140"/>
    </row>
    <row r="896">
      <c r="A896" s="148"/>
      <c r="B896" s="140"/>
      <c r="C896" s="140"/>
      <c r="D896" s="140"/>
      <c r="E896" s="140"/>
      <c r="F896" s="140"/>
      <c r="G896" s="140"/>
      <c r="H896" s="140"/>
      <c r="I896" s="140"/>
      <c r="J896" s="140"/>
      <c r="K896" s="140"/>
      <c r="L896" s="140"/>
      <c r="M896" s="140"/>
      <c r="N896" s="140"/>
      <c r="O896" s="140"/>
      <c r="P896" s="140"/>
      <c r="Q896" s="140"/>
      <c r="R896" s="140"/>
      <c r="S896" s="140"/>
      <c r="T896" s="140"/>
      <c r="U896" s="140"/>
      <c r="V896" s="140"/>
    </row>
    <row r="897">
      <c r="A897" s="148"/>
      <c r="B897" s="140"/>
      <c r="C897" s="140"/>
      <c r="D897" s="140"/>
      <c r="E897" s="140"/>
      <c r="F897" s="140"/>
      <c r="G897" s="140"/>
      <c r="H897" s="140"/>
      <c r="I897" s="140"/>
      <c r="J897" s="140"/>
      <c r="K897" s="140"/>
      <c r="L897" s="140"/>
      <c r="M897" s="140"/>
      <c r="N897" s="140"/>
      <c r="O897" s="140"/>
      <c r="P897" s="140"/>
      <c r="Q897" s="140"/>
      <c r="R897" s="140"/>
      <c r="S897" s="140"/>
      <c r="T897" s="140"/>
      <c r="U897" s="140"/>
      <c r="V897" s="140"/>
    </row>
    <row r="898">
      <c r="A898" s="148"/>
      <c r="B898" s="140"/>
      <c r="C898" s="140"/>
      <c r="D898" s="140"/>
      <c r="E898" s="140"/>
      <c r="F898" s="140"/>
      <c r="G898" s="140"/>
      <c r="H898" s="140"/>
      <c r="I898" s="140"/>
      <c r="J898" s="140"/>
      <c r="K898" s="140"/>
      <c r="L898" s="140"/>
      <c r="M898" s="140"/>
      <c r="N898" s="140"/>
      <c r="O898" s="140"/>
      <c r="P898" s="140"/>
      <c r="Q898" s="140"/>
      <c r="R898" s="140"/>
      <c r="S898" s="140"/>
      <c r="T898" s="140"/>
      <c r="U898" s="140"/>
      <c r="V898" s="140"/>
    </row>
    <row r="899">
      <c r="A899" s="148"/>
      <c r="B899" s="140"/>
      <c r="C899" s="140"/>
      <c r="D899" s="140"/>
      <c r="E899" s="140"/>
      <c r="F899" s="140"/>
      <c r="G899" s="140"/>
      <c r="H899" s="140"/>
      <c r="I899" s="140"/>
      <c r="J899" s="140"/>
      <c r="K899" s="140"/>
      <c r="L899" s="140"/>
      <c r="M899" s="140"/>
      <c r="N899" s="140"/>
      <c r="O899" s="140"/>
      <c r="P899" s="140"/>
      <c r="Q899" s="140"/>
      <c r="R899" s="140"/>
      <c r="S899" s="140"/>
      <c r="T899" s="140"/>
      <c r="U899" s="140"/>
      <c r="V899" s="140"/>
    </row>
    <row r="900">
      <c r="A900" s="148"/>
      <c r="B900" s="140"/>
      <c r="C900" s="140"/>
      <c r="D900" s="140"/>
      <c r="E900" s="140"/>
      <c r="F900" s="140"/>
      <c r="G900" s="140"/>
      <c r="H900" s="140"/>
      <c r="I900" s="140"/>
      <c r="J900" s="140"/>
      <c r="K900" s="140"/>
      <c r="L900" s="140"/>
      <c r="M900" s="140"/>
      <c r="N900" s="140"/>
      <c r="O900" s="140"/>
      <c r="P900" s="140"/>
      <c r="Q900" s="140"/>
      <c r="R900" s="140"/>
      <c r="S900" s="140"/>
      <c r="T900" s="140"/>
      <c r="U900" s="140"/>
      <c r="V900" s="140"/>
    </row>
    <row r="901">
      <c r="A901" s="148"/>
      <c r="B901" s="140"/>
      <c r="C901" s="140"/>
      <c r="D901" s="140"/>
      <c r="E901" s="140"/>
      <c r="F901" s="140"/>
      <c r="G901" s="140"/>
      <c r="H901" s="140"/>
      <c r="I901" s="140"/>
      <c r="J901" s="140"/>
      <c r="K901" s="140"/>
      <c r="L901" s="140"/>
      <c r="M901" s="140"/>
      <c r="N901" s="140"/>
      <c r="O901" s="140"/>
      <c r="P901" s="140"/>
      <c r="Q901" s="140"/>
      <c r="R901" s="140"/>
      <c r="S901" s="140"/>
      <c r="T901" s="140"/>
      <c r="U901" s="140"/>
      <c r="V901" s="140"/>
    </row>
    <row r="902">
      <c r="A902" s="148"/>
      <c r="B902" s="140"/>
      <c r="C902" s="140"/>
      <c r="D902" s="140"/>
      <c r="E902" s="140"/>
      <c r="F902" s="140"/>
      <c r="G902" s="140"/>
      <c r="H902" s="140"/>
      <c r="I902" s="140"/>
      <c r="J902" s="140"/>
      <c r="K902" s="140"/>
      <c r="L902" s="140"/>
      <c r="M902" s="140"/>
      <c r="N902" s="140"/>
      <c r="O902" s="140"/>
      <c r="P902" s="140"/>
      <c r="Q902" s="140"/>
      <c r="R902" s="140"/>
      <c r="S902" s="140"/>
      <c r="T902" s="140"/>
      <c r="U902" s="140"/>
      <c r="V902" s="140"/>
    </row>
    <row r="903">
      <c r="A903" s="148"/>
      <c r="B903" s="140"/>
      <c r="C903" s="140"/>
      <c r="D903" s="140"/>
      <c r="E903" s="140"/>
      <c r="F903" s="140"/>
      <c r="G903" s="140"/>
      <c r="H903" s="140"/>
      <c r="I903" s="140"/>
      <c r="J903" s="140"/>
      <c r="K903" s="140"/>
      <c r="L903" s="140"/>
      <c r="M903" s="140"/>
      <c r="N903" s="140"/>
      <c r="O903" s="140"/>
      <c r="P903" s="140"/>
      <c r="Q903" s="140"/>
      <c r="R903" s="140"/>
      <c r="S903" s="140"/>
      <c r="T903" s="140"/>
      <c r="U903" s="140"/>
      <c r="V903" s="140"/>
    </row>
    <row r="904">
      <c r="A904" s="148"/>
      <c r="B904" s="140"/>
      <c r="C904" s="140"/>
      <c r="D904" s="140"/>
      <c r="E904" s="140"/>
      <c r="F904" s="140"/>
      <c r="G904" s="140"/>
      <c r="H904" s="140"/>
      <c r="I904" s="140"/>
      <c r="J904" s="140"/>
      <c r="K904" s="140"/>
      <c r="L904" s="140"/>
      <c r="M904" s="140"/>
      <c r="N904" s="140"/>
      <c r="O904" s="140"/>
      <c r="P904" s="140"/>
      <c r="Q904" s="140"/>
      <c r="R904" s="140"/>
      <c r="S904" s="140"/>
      <c r="T904" s="140"/>
      <c r="U904" s="140"/>
      <c r="V904" s="140"/>
    </row>
    <row r="905">
      <c r="A905" s="148"/>
      <c r="B905" s="140"/>
      <c r="C905" s="140"/>
      <c r="D905" s="140"/>
      <c r="E905" s="140"/>
      <c r="F905" s="140"/>
      <c r="G905" s="140"/>
      <c r="H905" s="140"/>
      <c r="I905" s="140"/>
      <c r="J905" s="140"/>
      <c r="K905" s="140"/>
      <c r="L905" s="140"/>
      <c r="M905" s="140"/>
      <c r="N905" s="140"/>
      <c r="O905" s="140"/>
      <c r="P905" s="140"/>
      <c r="Q905" s="140"/>
      <c r="R905" s="140"/>
      <c r="S905" s="140"/>
      <c r="T905" s="140"/>
      <c r="U905" s="140"/>
      <c r="V905" s="140"/>
    </row>
    <row r="906">
      <c r="A906" s="148"/>
      <c r="B906" s="140"/>
      <c r="C906" s="140"/>
      <c r="D906" s="140"/>
      <c r="E906" s="140"/>
      <c r="F906" s="140"/>
      <c r="G906" s="140"/>
      <c r="H906" s="140"/>
      <c r="I906" s="140"/>
      <c r="J906" s="140"/>
      <c r="K906" s="140"/>
      <c r="L906" s="140"/>
      <c r="M906" s="140"/>
      <c r="N906" s="140"/>
      <c r="O906" s="140"/>
      <c r="P906" s="140"/>
      <c r="Q906" s="140"/>
      <c r="R906" s="140"/>
      <c r="S906" s="140"/>
      <c r="T906" s="140"/>
      <c r="U906" s="140"/>
      <c r="V906" s="140"/>
    </row>
    <row r="907">
      <c r="A907" s="148"/>
      <c r="B907" s="140"/>
      <c r="C907" s="140"/>
      <c r="D907" s="140"/>
      <c r="E907" s="140"/>
      <c r="F907" s="140"/>
      <c r="G907" s="140"/>
      <c r="H907" s="140"/>
      <c r="I907" s="140"/>
      <c r="J907" s="140"/>
      <c r="K907" s="140"/>
      <c r="L907" s="140"/>
      <c r="M907" s="140"/>
      <c r="N907" s="140"/>
      <c r="O907" s="140"/>
      <c r="P907" s="140"/>
      <c r="Q907" s="140"/>
      <c r="R907" s="140"/>
      <c r="S907" s="140"/>
      <c r="T907" s="140"/>
      <c r="U907" s="140"/>
      <c r="V907" s="140"/>
    </row>
    <row r="908">
      <c r="A908" s="148"/>
      <c r="B908" s="140"/>
      <c r="C908" s="140"/>
      <c r="D908" s="140"/>
      <c r="E908" s="140"/>
      <c r="F908" s="140"/>
      <c r="G908" s="140"/>
      <c r="H908" s="140"/>
      <c r="I908" s="140"/>
      <c r="J908" s="140"/>
      <c r="K908" s="140"/>
      <c r="L908" s="140"/>
      <c r="M908" s="140"/>
      <c r="N908" s="140"/>
      <c r="O908" s="140"/>
      <c r="P908" s="140"/>
      <c r="Q908" s="140"/>
      <c r="R908" s="140"/>
      <c r="S908" s="140"/>
      <c r="T908" s="140"/>
      <c r="U908" s="140"/>
      <c r="V908" s="140"/>
    </row>
    <row r="909">
      <c r="A909" s="148"/>
      <c r="B909" s="140"/>
      <c r="C909" s="140"/>
      <c r="D909" s="140"/>
      <c r="E909" s="140"/>
      <c r="F909" s="140"/>
      <c r="G909" s="140"/>
      <c r="H909" s="140"/>
      <c r="I909" s="140"/>
      <c r="J909" s="140"/>
      <c r="K909" s="140"/>
      <c r="L909" s="140"/>
      <c r="M909" s="140"/>
      <c r="N909" s="140"/>
      <c r="O909" s="140"/>
      <c r="P909" s="140"/>
      <c r="Q909" s="140"/>
      <c r="R909" s="140"/>
      <c r="S909" s="140"/>
      <c r="T909" s="140"/>
      <c r="U909" s="140"/>
      <c r="V909" s="140"/>
    </row>
    <row r="910">
      <c r="A910" s="148"/>
      <c r="B910" s="140"/>
      <c r="C910" s="140"/>
      <c r="D910" s="140"/>
      <c r="E910" s="140"/>
      <c r="F910" s="140"/>
      <c r="G910" s="140"/>
      <c r="H910" s="140"/>
      <c r="I910" s="140"/>
      <c r="J910" s="140"/>
      <c r="K910" s="140"/>
      <c r="L910" s="140"/>
      <c r="M910" s="140"/>
      <c r="N910" s="140"/>
      <c r="O910" s="140"/>
      <c r="P910" s="140"/>
      <c r="Q910" s="140"/>
      <c r="R910" s="140"/>
      <c r="S910" s="140"/>
      <c r="T910" s="140"/>
      <c r="U910" s="140"/>
      <c r="V910" s="140"/>
    </row>
    <row r="911">
      <c r="A911" s="148"/>
      <c r="B911" s="140"/>
      <c r="C911" s="140"/>
      <c r="D911" s="140"/>
      <c r="E911" s="140"/>
      <c r="F911" s="140"/>
      <c r="G911" s="140"/>
      <c r="H911" s="140"/>
      <c r="I911" s="140"/>
      <c r="J911" s="140"/>
      <c r="K911" s="140"/>
      <c r="L911" s="140"/>
      <c r="M911" s="140"/>
      <c r="N911" s="140"/>
      <c r="O911" s="140"/>
      <c r="P911" s="140"/>
      <c r="Q911" s="140"/>
      <c r="R911" s="140"/>
      <c r="S911" s="140"/>
      <c r="T911" s="140"/>
      <c r="U911" s="140"/>
      <c r="V911" s="140"/>
    </row>
    <row r="912">
      <c r="A912" s="148"/>
      <c r="B912" s="140"/>
      <c r="C912" s="140"/>
      <c r="D912" s="140"/>
      <c r="E912" s="140"/>
      <c r="F912" s="140"/>
      <c r="G912" s="140"/>
      <c r="H912" s="140"/>
      <c r="I912" s="140"/>
      <c r="J912" s="140"/>
      <c r="K912" s="140"/>
      <c r="L912" s="140"/>
      <c r="M912" s="140"/>
      <c r="N912" s="140"/>
      <c r="O912" s="140"/>
      <c r="P912" s="140"/>
      <c r="Q912" s="140"/>
      <c r="R912" s="140"/>
      <c r="S912" s="140"/>
      <c r="T912" s="140"/>
      <c r="U912" s="140"/>
      <c r="V912" s="140"/>
    </row>
    <row r="913">
      <c r="A913" s="148"/>
      <c r="B913" s="140"/>
      <c r="C913" s="140"/>
      <c r="D913" s="140"/>
      <c r="E913" s="140"/>
      <c r="F913" s="140"/>
      <c r="G913" s="140"/>
      <c r="H913" s="140"/>
      <c r="I913" s="140"/>
      <c r="J913" s="140"/>
      <c r="K913" s="140"/>
      <c r="L913" s="140"/>
      <c r="M913" s="140"/>
      <c r="N913" s="140"/>
      <c r="O913" s="140"/>
      <c r="P913" s="140"/>
      <c r="Q913" s="140"/>
      <c r="R913" s="140"/>
      <c r="S913" s="140"/>
      <c r="T913" s="140"/>
      <c r="U913" s="140"/>
      <c r="V913" s="140"/>
    </row>
    <row r="914">
      <c r="A914" s="148"/>
      <c r="B914" s="140"/>
      <c r="C914" s="140"/>
      <c r="D914" s="140"/>
      <c r="E914" s="140"/>
      <c r="F914" s="140"/>
      <c r="G914" s="140"/>
      <c r="H914" s="140"/>
      <c r="I914" s="140"/>
      <c r="J914" s="140"/>
      <c r="K914" s="140"/>
      <c r="L914" s="140"/>
      <c r="M914" s="140"/>
      <c r="N914" s="140"/>
      <c r="O914" s="140"/>
      <c r="P914" s="140"/>
      <c r="Q914" s="140"/>
      <c r="R914" s="140"/>
      <c r="S914" s="140"/>
      <c r="T914" s="140"/>
      <c r="U914" s="140"/>
      <c r="V914" s="140"/>
    </row>
    <row r="915">
      <c r="A915" s="148"/>
      <c r="B915" s="140"/>
      <c r="C915" s="140"/>
      <c r="D915" s="140"/>
      <c r="E915" s="140"/>
      <c r="F915" s="140"/>
      <c r="G915" s="140"/>
      <c r="H915" s="140"/>
      <c r="I915" s="140"/>
      <c r="J915" s="140"/>
      <c r="K915" s="140"/>
      <c r="L915" s="140"/>
      <c r="M915" s="140"/>
      <c r="N915" s="140"/>
      <c r="O915" s="140"/>
      <c r="P915" s="140"/>
      <c r="Q915" s="140"/>
      <c r="R915" s="140"/>
      <c r="S915" s="140"/>
      <c r="T915" s="140"/>
      <c r="U915" s="140"/>
      <c r="V915" s="140"/>
    </row>
    <row r="916">
      <c r="A916" s="148"/>
      <c r="B916" s="140"/>
      <c r="C916" s="140"/>
      <c r="D916" s="140"/>
      <c r="E916" s="140"/>
      <c r="F916" s="140"/>
      <c r="G916" s="140"/>
      <c r="H916" s="140"/>
      <c r="I916" s="140"/>
      <c r="J916" s="140"/>
      <c r="K916" s="140"/>
      <c r="L916" s="140"/>
      <c r="M916" s="140"/>
      <c r="N916" s="140"/>
      <c r="O916" s="140"/>
      <c r="P916" s="140"/>
      <c r="Q916" s="140"/>
      <c r="R916" s="140"/>
      <c r="S916" s="140"/>
      <c r="T916" s="140"/>
      <c r="U916" s="140"/>
      <c r="V916" s="140"/>
    </row>
    <row r="917">
      <c r="A917" s="148"/>
      <c r="B917" s="140"/>
      <c r="C917" s="140"/>
      <c r="D917" s="140"/>
      <c r="E917" s="140"/>
      <c r="F917" s="140"/>
      <c r="G917" s="140"/>
      <c r="H917" s="140"/>
      <c r="I917" s="140"/>
      <c r="J917" s="140"/>
      <c r="K917" s="140"/>
      <c r="L917" s="140"/>
      <c r="M917" s="140"/>
      <c r="N917" s="140"/>
      <c r="O917" s="140"/>
      <c r="P917" s="140"/>
      <c r="Q917" s="140"/>
      <c r="R917" s="140"/>
      <c r="S917" s="140"/>
      <c r="T917" s="140"/>
      <c r="U917" s="140"/>
      <c r="V917" s="140"/>
    </row>
    <row r="918">
      <c r="A918" s="148"/>
      <c r="B918" s="140"/>
      <c r="C918" s="140"/>
      <c r="D918" s="140"/>
      <c r="E918" s="140"/>
      <c r="F918" s="140"/>
      <c r="G918" s="140"/>
      <c r="H918" s="140"/>
      <c r="I918" s="140"/>
      <c r="J918" s="140"/>
      <c r="K918" s="140"/>
      <c r="L918" s="140"/>
      <c r="M918" s="140"/>
      <c r="N918" s="140"/>
      <c r="O918" s="140"/>
      <c r="P918" s="140"/>
      <c r="Q918" s="140"/>
      <c r="R918" s="140"/>
      <c r="S918" s="140"/>
      <c r="T918" s="140"/>
      <c r="U918" s="140"/>
      <c r="V918" s="140"/>
    </row>
    <row r="919">
      <c r="A919" s="148"/>
      <c r="B919" s="140"/>
      <c r="C919" s="140"/>
      <c r="D919" s="140"/>
      <c r="E919" s="140"/>
      <c r="F919" s="140"/>
      <c r="G919" s="140"/>
      <c r="H919" s="140"/>
      <c r="I919" s="140"/>
      <c r="J919" s="140"/>
      <c r="K919" s="140"/>
      <c r="L919" s="140"/>
      <c r="M919" s="140"/>
      <c r="N919" s="140"/>
      <c r="O919" s="140"/>
      <c r="P919" s="140"/>
      <c r="Q919" s="140"/>
      <c r="R919" s="140"/>
      <c r="S919" s="140"/>
      <c r="T919" s="140"/>
      <c r="U919" s="140"/>
      <c r="V919" s="140"/>
    </row>
    <row r="920">
      <c r="A920" s="148"/>
      <c r="B920" s="140"/>
      <c r="C920" s="140"/>
      <c r="D920" s="140"/>
      <c r="E920" s="140"/>
      <c r="F920" s="140"/>
      <c r="G920" s="140"/>
      <c r="H920" s="140"/>
      <c r="I920" s="140"/>
      <c r="J920" s="140"/>
      <c r="K920" s="140"/>
      <c r="L920" s="140"/>
      <c r="M920" s="140"/>
      <c r="N920" s="140"/>
      <c r="O920" s="140"/>
      <c r="P920" s="140"/>
      <c r="Q920" s="140"/>
      <c r="R920" s="140"/>
      <c r="S920" s="140"/>
      <c r="T920" s="140"/>
      <c r="U920" s="140"/>
      <c r="V920" s="140"/>
    </row>
    <row r="921">
      <c r="A921" s="148"/>
      <c r="B921" s="140"/>
      <c r="C921" s="140"/>
      <c r="D921" s="140"/>
      <c r="E921" s="140"/>
      <c r="F921" s="140"/>
      <c r="G921" s="140"/>
      <c r="H921" s="140"/>
      <c r="I921" s="140"/>
      <c r="J921" s="140"/>
      <c r="K921" s="140"/>
      <c r="L921" s="140"/>
      <c r="M921" s="140"/>
      <c r="N921" s="140"/>
      <c r="O921" s="140"/>
      <c r="P921" s="140"/>
      <c r="Q921" s="140"/>
      <c r="R921" s="140"/>
      <c r="S921" s="140"/>
      <c r="T921" s="140"/>
      <c r="U921" s="140"/>
      <c r="V921" s="140"/>
    </row>
    <row r="922">
      <c r="A922" s="148"/>
      <c r="B922" s="140"/>
      <c r="C922" s="140"/>
      <c r="D922" s="140"/>
      <c r="E922" s="140"/>
      <c r="F922" s="140"/>
      <c r="G922" s="140"/>
      <c r="H922" s="140"/>
      <c r="I922" s="140"/>
      <c r="J922" s="140"/>
      <c r="K922" s="140"/>
      <c r="L922" s="140"/>
      <c r="M922" s="140"/>
      <c r="N922" s="140"/>
      <c r="O922" s="140"/>
      <c r="P922" s="140"/>
      <c r="Q922" s="140"/>
      <c r="R922" s="140"/>
      <c r="S922" s="140"/>
      <c r="T922" s="140"/>
      <c r="U922" s="140"/>
      <c r="V922" s="140"/>
    </row>
    <row r="923">
      <c r="A923" s="148"/>
      <c r="B923" s="140"/>
      <c r="C923" s="140"/>
      <c r="D923" s="140"/>
      <c r="E923" s="140"/>
      <c r="F923" s="140"/>
      <c r="G923" s="140"/>
      <c r="H923" s="140"/>
      <c r="I923" s="140"/>
      <c r="J923" s="140"/>
      <c r="K923" s="140"/>
      <c r="L923" s="140"/>
      <c r="M923" s="140"/>
      <c r="N923" s="140"/>
      <c r="O923" s="140"/>
      <c r="P923" s="140"/>
      <c r="Q923" s="140"/>
      <c r="R923" s="140"/>
      <c r="S923" s="140"/>
      <c r="T923" s="140"/>
      <c r="U923" s="140"/>
      <c r="V923" s="140"/>
    </row>
    <row r="924">
      <c r="A924" s="148"/>
      <c r="B924" s="140"/>
      <c r="C924" s="140"/>
      <c r="D924" s="140"/>
      <c r="E924" s="140"/>
      <c r="F924" s="140"/>
      <c r="G924" s="140"/>
      <c r="H924" s="140"/>
      <c r="I924" s="140"/>
      <c r="J924" s="140"/>
      <c r="K924" s="140"/>
      <c r="L924" s="140"/>
      <c r="M924" s="140"/>
      <c r="N924" s="140"/>
      <c r="O924" s="140"/>
      <c r="P924" s="140"/>
      <c r="Q924" s="140"/>
      <c r="R924" s="140"/>
      <c r="S924" s="140"/>
      <c r="T924" s="140"/>
      <c r="U924" s="140"/>
      <c r="V924" s="140"/>
    </row>
    <row r="925">
      <c r="A925" s="148"/>
      <c r="B925" s="140"/>
      <c r="C925" s="140"/>
      <c r="D925" s="140"/>
      <c r="E925" s="140"/>
      <c r="F925" s="140"/>
      <c r="G925" s="140"/>
      <c r="H925" s="140"/>
      <c r="I925" s="140"/>
      <c r="J925" s="140"/>
      <c r="K925" s="140"/>
      <c r="L925" s="140"/>
      <c r="M925" s="140"/>
      <c r="N925" s="140"/>
      <c r="O925" s="140"/>
      <c r="P925" s="140"/>
      <c r="Q925" s="140"/>
      <c r="R925" s="140"/>
      <c r="S925" s="140"/>
      <c r="T925" s="140"/>
      <c r="U925" s="140"/>
      <c r="V925" s="140"/>
    </row>
    <row r="926">
      <c r="A926" s="148"/>
      <c r="B926" s="140"/>
      <c r="C926" s="140"/>
      <c r="D926" s="140"/>
      <c r="E926" s="140"/>
      <c r="F926" s="140"/>
      <c r="G926" s="140"/>
      <c r="H926" s="140"/>
      <c r="I926" s="140"/>
      <c r="J926" s="140"/>
      <c r="K926" s="140"/>
      <c r="L926" s="140"/>
      <c r="M926" s="140"/>
      <c r="N926" s="140"/>
      <c r="O926" s="140"/>
      <c r="P926" s="140"/>
      <c r="Q926" s="140"/>
      <c r="R926" s="140"/>
      <c r="S926" s="140"/>
      <c r="T926" s="140"/>
      <c r="U926" s="140"/>
      <c r="V926" s="140"/>
    </row>
    <row r="927">
      <c r="A927" s="148"/>
      <c r="B927" s="140"/>
      <c r="C927" s="140"/>
      <c r="D927" s="140"/>
      <c r="E927" s="140"/>
      <c r="F927" s="140"/>
      <c r="G927" s="140"/>
      <c r="H927" s="140"/>
      <c r="I927" s="140"/>
      <c r="J927" s="140"/>
      <c r="K927" s="140"/>
      <c r="L927" s="140"/>
      <c r="M927" s="140"/>
      <c r="N927" s="140"/>
      <c r="O927" s="140"/>
      <c r="P927" s="140"/>
      <c r="Q927" s="140"/>
      <c r="R927" s="140"/>
      <c r="S927" s="140"/>
      <c r="T927" s="140"/>
      <c r="U927" s="140"/>
      <c r="V927" s="140"/>
    </row>
    <row r="928">
      <c r="A928" s="148"/>
      <c r="B928" s="140"/>
      <c r="C928" s="140"/>
      <c r="D928" s="140"/>
      <c r="E928" s="140"/>
      <c r="F928" s="140"/>
      <c r="G928" s="140"/>
      <c r="H928" s="140"/>
      <c r="I928" s="140"/>
      <c r="J928" s="140"/>
      <c r="K928" s="140"/>
      <c r="L928" s="140"/>
      <c r="M928" s="140"/>
      <c r="N928" s="140"/>
      <c r="O928" s="140"/>
      <c r="P928" s="140"/>
      <c r="Q928" s="140"/>
      <c r="R928" s="140"/>
      <c r="S928" s="140"/>
      <c r="T928" s="140"/>
      <c r="U928" s="140"/>
      <c r="V928" s="140"/>
    </row>
    <row r="929">
      <c r="A929" s="148"/>
      <c r="B929" s="140"/>
      <c r="C929" s="140"/>
      <c r="D929" s="140"/>
      <c r="E929" s="140"/>
      <c r="F929" s="140"/>
      <c r="G929" s="140"/>
      <c r="H929" s="140"/>
      <c r="I929" s="140"/>
      <c r="J929" s="140"/>
      <c r="K929" s="140"/>
      <c r="L929" s="140"/>
      <c r="M929" s="140"/>
      <c r="N929" s="140"/>
      <c r="O929" s="140"/>
      <c r="P929" s="140"/>
      <c r="Q929" s="140"/>
      <c r="R929" s="140"/>
      <c r="S929" s="140"/>
      <c r="T929" s="140"/>
      <c r="U929" s="140"/>
      <c r="V929" s="140"/>
    </row>
    <row r="930">
      <c r="A930" s="148"/>
      <c r="B930" s="140"/>
      <c r="C930" s="140"/>
      <c r="D930" s="140"/>
      <c r="E930" s="140"/>
      <c r="F930" s="140"/>
      <c r="G930" s="140"/>
      <c r="H930" s="140"/>
      <c r="I930" s="140"/>
      <c r="J930" s="140"/>
      <c r="K930" s="140"/>
      <c r="L930" s="140"/>
      <c r="M930" s="140"/>
      <c r="N930" s="140"/>
      <c r="O930" s="140"/>
      <c r="P930" s="140"/>
      <c r="Q930" s="140"/>
      <c r="R930" s="140"/>
      <c r="S930" s="140"/>
      <c r="T930" s="140"/>
      <c r="U930" s="140"/>
      <c r="V930" s="140"/>
    </row>
    <row r="931">
      <c r="A931" s="148"/>
      <c r="B931" s="140"/>
      <c r="C931" s="140"/>
      <c r="D931" s="140"/>
      <c r="E931" s="140"/>
      <c r="F931" s="140"/>
      <c r="G931" s="140"/>
      <c r="H931" s="140"/>
      <c r="I931" s="140"/>
      <c r="J931" s="140"/>
      <c r="K931" s="140"/>
      <c r="L931" s="140"/>
      <c r="M931" s="140"/>
      <c r="N931" s="140"/>
      <c r="O931" s="140"/>
      <c r="P931" s="140"/>
      <c r="Q931" s="140"/>
      <c r="R931" s="140"/>
      <c r="S931" s="140"/>
      <c r="T931" s="140"/>
      <c r="U931" s="140"/>
      <c r="V931" s="140"/>
    </row>
    <row r="932">
      <c r="A932" s="148"/>
      <c r="B932" s="140"/>
      <c r="C932" s="140"/>
      <c r="D932" s="140"/>
      <c r="E932" s="140"/>
      <c r="F932" s="140"/>
      <c r="G932" s="140"/>
      <c r="H932" s="140"/>
      <c r="I932" s="140"/>
      <c r="J932" s="140"/>
      <c r="K932" s="140"/>
      <c r="L932" s="140"/>
      <c r="M932" s="140"/>
      <c r="N932" s="140"/>
      <c r="O932" s="140"/>
      <c r="P932" s="140"/>
      <c r="Q932" s="140"/>
      <c r="R932" s="140"/>
      <c r="S932" s="140"/>
      <c r="T932" s="140"/>
      <c r="U932" s="140"/>
      <c r="V932" s="140"/>
    </row>
    <row r="933">
      <c r="A933" s="148"/>
      <c r="B933" s="140"/>
      <c r="C933" s="140"/>
      <c r="D933" s="140"/>
      <c r="E933" s="140"/>
      <c r="F933" s="140"/>
      <c r="G933" s="140"/>
      <c r="H933" s="140"/>
      <c r="I933" s="140"/>
      <c r="J933" s="140"/>
      <c r="K933" s="140"/>
      <c r="L933" s="140"/>
      <c r="M933" s="140"/>
      <c r="N933" s="140"/>
      <c r="O933" s="140"/>
      <c r="P933" s="140"/>
      <c r="Q933" s="140"/>
      <c r="R933" s="140"/>
      <c r="S933" s="140"/>
      <c r="T933" s="140"/>
      <c r="U933" s="140"/>
      <c r="V933" s="140"/>
    </row>
    <row r="934">
      <c r="A934" s="148"/>
      <c r="B934" s="140"/>
      <c r="C934" s="140"/>
      <c r="D934" s="140"/>
      <c r="E934" s="140"/>
      <c r="F934" s="140"/>
      <c r="G934" s="140"/>
      <c r="H934" s="140"/>
      <c r="I934" s="140"/>
      <c r="J934" s="140"/>
      <c r="K934" s="140"/>
      <c r="L934" s="140"/>
      <c r="M934" s="140"/>
      <c r="N934" s="140"/>
      <c r="O934" s="140"/>
      <c r="P934" s="140"/>
      <c r="Q934" s="140"/>
      <c r="R934" s="140"/>
      <c r="S934" s="140"/>
      <c r="T934" s="140"/>
      <c r="U934" s="140"/>
      <c r="V934" s="140"/>
    </row>
    <row r="935">
      <c r="A935" s="148"/>
      <c r="B935" s="140"/>
      <c r="C935" s="140"/>
      <c r="D935" s="140"/>
      <c r="E935" s="140"/>
      <c r="F935" s="140"/>
      <c r="G935" s="140"/>
      <c r="H935" s="140"/>
      <c r="I935" s="140"/>
      <c r="J935" s="140"/>
      <c r="K935" s="140"/>
      <c r="L935" s="140"/>
      <c r="M935" s="140"/>
      <c r="N935" s="140"/>
      <c r="O935" s="140"/>
      <c r="P935" s="140"/>
      <c r="Q935" s="140"/>
      <c r="R935" s="140"/>
      <c r="S935" s="140"/>
      <c r="T935" s="140"/>
      <c r="U935" s="140"/>
      <c r="V935" s="140"/>
    </row>
    <row r="936">
      <c r="A936" s="148"/>
      <c r="B936" s="140"/>
      <c r="C936" s="140"/>
      <c r="D936" s="140"/>
      <c r="E936" s="140"/>
      <c r="F936" s="140"/>
      <c r="G936" s="140"/>
      <c r="H936" s="140"/>
      <c r="I936" s="140"/>
      <c r="J936" s="140"/>
      <c r="K936" s="140"/>
      <c r="L936" s="140"/>
      <c r="M936" s="140"/>
      <c r="N936" s="140"/>
      <c r="O936" s="140"/>
      <c r="P936" s="140"/>
      <c r="Q936" s="140"/>
      <c r="R936" s="140"/>
      <c r="S936" s="140"/>
      <c r="T936" s="140"/>
      <c r="U936" s="140"/>
      <c r="V936" s="140"/>
    </row>
    <row r="937">
      <c r="A937" s="148"/>
      <c r="B937" s="140"/>
      <c r="C937" s="140"/>
      <c r="D937" s="140"/>
      <c r="E937" s="140"/>
      <c r="F937" s="140"/>
      <c r="G937" s="140"/>
      <c r="H937" s="140"/>
      <c r="I937" s="140"/>
      <c r="J937" s="140"/>
      <c r="K937" s="140"/>
      <c r="L937" s="140"/>
      <c r="M937" s="140"/>
      <c r="N937" s="140"/>
      <c r="O937" s="140"/>
      <c r="P937" s="140"/>
      <c r="Q937" s="140"/>
      <c r="R937" s="140"/>
      <c r="S937" s="140"/>
      <c r="T937" s="140"/>
      <c r="U937" s="140"/>
      <c r="V937" s="140"/>
    </row>
    <row r="938">
      <c r="A938" s="148"/>
      <c r="B938" s="140"/>
      <c r="C938" s="140"/>
      <c r="D938" s="140"/>
      <c r="E938" s="140"/>
      <c r="F938" s="140"/>
      <c r="G938" s="140"/>
      <c r="H938" s="140"/>
      <c r="I938" s="140"/>
      <c r="J938" s="140"/>
      <c r="K938" s="140"/>
      <c r="L938" s="140"/>
      <c r="M938" s="140"/>
      <c r="N938" s="140"/>
      <c r="O938" s="140"/>
      <c r="P938" s="140"/>
      <c r="Q938" s="140"/>
      <c r="R938" s="140"/>
      <c r="S938" s="140"/>
      <c r="T938" s="140"/>
      <c r="U938" s="140"/>
      <c r="V938" s="140"/>
    </row>
    <row r="939">
      <c r="A939" s="148"/>
      <c r="B939" s="140"/>
      <c r="C939" s="140"/>
      <c r="D939" s="140"/>
      <c r="E939" s="140"/>
      <c r="F939" s="140"/>
      <c r="G939" s="140"/>
      <c r="H939" s="140"/>
      <c r="I939" s="140"/>
      <c r="J939" s="140"/>
      <c r="K939" s="140"/>
      <c r="L939" s="140"/>
      <c r="M939" s="140"/>
      <c r="N939" s="140"/>
      <c r="O939" s="140"/>
      <c r="P939" s="140"/>
      <c r="Q939" s="140"/>
      <c r="R939" s="140"/>
      <c r="S939" s="140"/>
      <c r="T939" s="140"/>
      <c r="U939" s="140"/>
      <c r="V939" s="140"/>
    </row>
    <row r="940">
      <c r="A940" s="148"/>
      <c r="B940" s="140"/>
      <c r="C940" s="140"/>
      <c r="D940" s="140"/>
      <c r="E940" s="140"/>
      <c r="F940" s="140"/>
      <c r="G940" s="140"/>
      <c r="H940" s="140"/>
      <c r="I940" s="140"/>
      <c r="J940" s="140"/>
      <c r="K940" s="140"/>
      <c r="L940" s="140"/>
      <c r="M940" s="140"/>
      <c r="N940" s="140"/>
      <c r="O940" s="140"/>
      <c r="P940" s="140"/>
      <c r="Q940" s="140"/>
      <c r="R940" s="140"/>
      <c r="S940" s="140"/>
      <c r="T940" s="140"/>
      <c r="U940" s="140"/>
      <c r="V940" s="140"/>
    </row>
    <row r="941">
      <c r="A941" s="148"/>
      <c r="B941" s="140"/>
      <c r="C941" s="140"/>
      <c r="D941" s="140"/>
      <c r="E941" s="140"/>
      <c r="F941" s="140"/>
      <c r="G941" s="140"/>
      <c r="H941" s="140"/>
      <c r="I941" s="140"/>
      <c r="J941" s="140"/>
      <c r="K941" s="140"/>
      <c r="L941" s="140"/>
      <c r="M941" s="140"/>
      <c r="N941" s="140"/>
      <c r="O941" s="140"/>
      <c r="P941" s="140"/>
      <c r="Q941" s="140"/>
      <c r="R941" s="140"/>
      <c r="S941" s="140"/>
      <c r="T941" s="140"/>
      <c r="U941" s="140"/>
      <c r="V941" s="140"/>
    </row>
    <row r="942">
      <c r="A942" s="148"/>
      <c r="B942" s="140"/>
      <c r="C942" s="140"/>
      <c r="D942" s="140"/>
      <c r="E942" s="140"/>
      <c r="F942" s="140"/>
      <c r="G942" s="140"/>
      <c r="H942" s="140"/>
      <c r="I942" s="140"/>
      <c r="J942" s="140"/>
      <c r="K942" s="140"/>
      <c r="L942" s="140"/>
      <c r="M942" s="140"/>
      <c r="N942" s="140"/>
      <c r="O942" s="140"/>
      <c r="P942" s="140"/>
      <c r="Q942" s="140"/>
      <c r="R942" s="140"/>
      <c r="S942" s="140"/>
      <c r="T942" s="140"/>
      <c r="U942" s="140"/>
      <c r="V942" s="140"/>
    </row>
    <row r="943">
      <c r="A943" s="148"/>
      <c r="B943" s="140"/>
      <c r="C943" s="140"/>
      <c r="D943" s="140"/>
      <c r="E943" s="140"/>
      <c r="F943" s="140"/>
      <c r="G943" s="140"/>
      <c r="H943" s="140"/>
      <c r="I943" s="140"/>
      <c r="J943" s="140"/>
      <c r="K943" s="140"/>
      <c r="L943" s="140"/>
      <c r="M943" s="140"/>
      <c r="N943" s="140"/>
      <c r="O943" s="140"/>
      <c r="P943" s="140"/>
      <c r="Q943" s="140"/>
      <c r="R943" s="140"/>
      <c r="S943" s="140"/>
      <c r="T943" s="140"/>
      <c r="U943" s="140"/>
      <c r="V943" s="140"/>
    </row>
    <row r="944">
      <c r="A944" s="148"/>
      <c r="B944" s="140"/>
      <c r="C944" s="140"/>
      <c r="D944" s="140"/>
      <c r="E944" s="140"/>
      <c r="F944" s="140"/>
      <c r="G944" s="140"/>
      <c r="H944" s="140"/>
      <c r="I944" s="140"/>
      <c r="J944" s="140"/>
      <c r="K944" s="140"/>
      <c r="L944" s="140"/>
      <c r="M944" s="140"/>
      <c r="N944" s="140"/>
      <c r="O944" s="140"/>
      <c r="P944" s="140"/>
      <c r="Q944" s="140"/>
      <c r="R944" s="140"/>
      <c r="S944" s="140"/>
      <c r="T944" s="140"/>
      <c r="U944" s="140"/>
      <c r="V944" s="140"/>
    </row>
    <row r="945">
      <c r="A945" s="148"/>
      <c r="B945" s="140"/>
      <c r="C945" s="140"/>
      <c r="D945" s="140"/>
      <c r="E945" s="140"/>
      <c r="F945" s="140"/>
      <c r="G945" s="140"/>
      <c r="H945" s="140"/>
      <c r="I945" s="140"/>
      <c r="J945" s="140"/>
      <c r="K945" s="140"/>
      <c r="L945" s="140"/>
      <c r="M945" s="140"/>
      <c r="N945" s="140"/>
      <c r="O945" s="140"/>
      <c r="P945" s="140"/>
      <c r="Q945" s="140"/>
      <c r="R945" s="140"/>
      <c r="S945" s="140"/>
      <c r="T945" s="140"/>
      <c r="U945" s="140"/>
      <c r="V945" s="140"/>
    </row>
    <row r="946">
      <c r="A946" s="148"/>
      <c r="B946" s="140"/>
      <c r="C946" s="140"/>
      <c r="D946" s="140"/>
      <c r="E946" s="140"/>
      <c r="F946" s="140"/>
      <c r="G946" s="140"/>
      <c r="H946" s="140"/>
      <c r="I946" s="140"/>
      <c r="J946" s="140"/>
      <c r="K946" s="140"/>
      <c r="L946" s="140"/>
      <c r="M946" s="140"/>
      <c r="N946" s="140"/>
      <c r="O946" s="140"/>
      <c r="P946" s="140"/>
      <c r="Q946" s="140"/>
      <c r="R946" s="140"/>
      <c r="S946" s="140"/>
      <c r="T946" s="140"/>
      <c r="U946" s="140"/>
      <c r="V946" s="140"/>
    </row>
    <row r="947">
      <c r="A947" s="148"/>
      <c r="B947" s="140"/>
      <c r="C947" s="140"/>
      <c r="D947" s="140"/>
      <c r="E947" s="140"/>
      <c r="F947" s="140"/>
      <c r="G947" s="140"/>
      <c r="H947" s="140"/>
      <c r="I947" s="140"/>
      <c r="J947" s="140"/>
      <c r="K947" s="140"/>
      <c r="L947" s="140"/>
      <c r="M947" s="140"/>
      <c r="N947" s="140"/>
      <c r="O947" s="140"/>
      <c r="P947" s="140"/>
      <c r="Q947" s="140"/>
      <c r="R947" s="140"/>
      <c r="S947" s="140"/>
      <c r="T947" s="140"/>
      <c r="U947" s="140"/>
      <c r="V947" s="140"/>
    </row>
    <row r="948">
      <c r="A948" s="148"/>
      <c r="B948" s="140"/>
      <c r="C948" s="140"/>
      <c r="D948" s="140"/>
      <c r="E948" s="140"/>
      <c r="F948" s="140"/>
      <c r="G948" s="140"/>
      <c r="H948" s="140"/>
      <c r="I948" s="140"/>
      <c r="J948" s="140"/>
      <c r="K948" s="140"/>
      <c r="L948" s="140"/>
      <c r="M948" s="140"/>
      <c r="N948" s="140"/>
      <c r="O948" s="140"/>
      <c r="P948" s="140"/>
      <c r="Q948" s="140"/>
      <c r="R948" s="140"/>
      <c r="S948" s="140"/>
      <c r="T948" s="140"/>
      <c r="U948" s="140"/>
      <c r="V948" s="140"/>
    </row>
    <row r="949">
      <c r="A949" s="148"/>
      <c r="B949" s="140"/>
      <c r="C949" s="140"/>
      <c r="D949" s="140"/>
      <c r="E949" s="140"/>
      <c r="F949" s="140"/>
      <c r="G949" s="140"/>
      <c r="H949" s="140"/>
      <c r="I949" s="140"/>
      <c r="J949" s="140"/>
      <c r="K949" s="140"/>
      <c r="L949" s="140"/>
      <c r="M949" s="140"/>
      <c r="N949" s="140"/>
      <c r="O949" s="140"/>
      <c r="P949" s="140"/>
      <c r="Q949" s="140"/>
      <c r="R949" s="140"/>
      <c r="S949" s="140"/>
      <c r="T949" s="140"/>
      <c r="U949" s="140"/>
      <c r="V949" s="140"/>
    </row>
    <row r="950">
      <c r="A950" s="148"/>
      <c r="B950" s="140"/>
      <c r="C950" s="140"/>
      <c r="D950" s="140"/>
      <c r="E950" s="140"/>
      <c r="F950" s="140"/>
      <c r="G950" s="140"/>
      <c r="H950" s="140"/>
      <c r="I950" s="140"/>
      <c r="J950" s="140"/>
      <c r="K950" s="140"/>
      <c r="L950" s="140"/>
      <c r="M950" s="140"/>
      <c r="N950" s="140"/>
      <c r="O950" s="140"/>
      <c r="P950" s="140"/>
      <c r="Q950" s="140"/>
      <c r="R950" s="140"/>
      <c r="S950" s="140"/>
      <c r="T950" s="140"/>
      <c r="U950" s="140"/>
      <c r="V950" s="140"/>
    </row>
    <row r="951">
      <c r="A951" s="148"/>
      <c r="B951" s="140"/>
      <c r="C951" s="140"/>
      <c r="D951" s="140"/>
      <c r="E951" s="140"/>
      <c r="F951" s="140"/>
      <c r="G951" s="140"/>
      <c r="H951" s="140"/>
      <c r="I951" s="140"/>
      <c r="J951" s="140"/>
      <c r="K951" s="140"/>
      <c r="L951" s="140"/>
      <c r="M951" s="140"/>
      <c r="N951" s="140"/>
      <c r="O951" s="140"/>
      <c r="P951" s="140"/>
      <c r="Q951" s="140"/>
      <c r="R951" s="140"/>
      <c r="S951" s="140"/>
      <c r="T951" s="140"/>
      <c r="U951" s="140"/>
      <c r="V951" s="140"/>
    </row>
    <row r="952">
      <c r="A952" s="148"/>
      <c r="B952" s="140"/>
      <c r="C952" s="140"/>
      <c r="D952" s="140"/>
      <c r="E952" s="140"/>
      <c r="F952" s="140"/>
      <c r="G952" s="140"/>
      <c r="H952" s="140"/>
      <c r="I952" s="140"/>
      <c r="J952" s="140"/>
      <c r="K952" s="140"/>
      <c r="L952" s="140"/>
      <c r="M952" s="140"/>
      <c r="N952" s="140"/>
      <c r="O952" s="140"/>
      <c r="P952" s="140"/>
      <c r="Q952" s="140"/>
      <c r="R952" s="140"/>
      <c r="S952" s="140"/>
      <c r="T952" s="140"/>
      <c r="U952" s="140"/>
      <c r="V952" s="140"/>
    </row>
    <row r="953">
      <c r="A953" s="148"/>
      <c r="B953" s="140"/>
      <c r="C953" s="140"/>
      <c r="D953" s="140"/>
      <c r="E953" s="140"/>
      <c r="F953" s="140"/>
      <c r="G953" s="140"/>
      <c r="H953" s="140"/>
      <c r="I953" s="140"/>
      <c r="J953" s="140"/>
      <c r="K953" s="140"/>
      <c r="L953" s="140"/>
      <c r="M953" s="140"/>
      <c r="N953" s="140"/>
      <c r="O953" s="140"/>
      <c r="P953" s="140"/>
      <c r="Q953" s="140"/>
      <c r="R953" s="140"/>
      <c r="S953" s="140"/>
      <c r="T953" s="140"/>
      <c r="U953" s="140"/>
      <c r="V953" s="140"/>
    </row>
    <row r="954">
      <c r="A954" s="148"/>
      <c r="B954" s="140"/>
      <c r="C954" s="140"/>
      <c r="D954" s="140"/>
      <c r="E954" s="140"/>
      <c r="F954" s="140"/>
      <c r="G954" s="140"/>
      <c r="H954" s="140"/>
      <c r="I954" s="140"/>
      <c r="J954" s="140"/>
      <c r="K954" s="140"/>
      <c r="L954" s="140"/>
      <c r="M954" s="140"/>
      <c r="N954" s="140"/>
      <c r="O954" s="140"/>
      <c r="P954" s="140"/>
      <c r="Q954" s="140"/>
      <c r="R954" s="140"/>
      <c r="S954" s="140"/>
      <c r="T954" s="140"/>
      <c r="U954" s="140"/>
      <c r="V954" s="140"/>
    </row>
    <row r="955">
      <c r="A955" s="148"/>
      <c r="B955" s="140"/>
      <c r="C955" s="140"/>
      <c r="D955" s="140"/>
      <c r="E955" s="140"/>
      <c r="F955" s="140"/>
      <c r="G955" s="140"/>
      <c r="H955" s="140"/>
      <c r="I955" s="140"/>
      <c r="J955" s="140"/>
      <c r="K955" s="140"/>
      <c r="L955" s="140"/>
      <c r="M955" s="140"/>
      <c r="N955" s="140"/>
      <c r="O955" s="140"/>
      <c r="P955" s="140"/>
      <c r="Q955" s="140"/>
      <c r="R955" s="140"/>
      <c r="S955" s="140"/>
      <c r="T955" s="140"/>
      <c r="U955" s="140"/>
      <c r="V955" s="140"/>
    </row>
    <row r="956">
      <c r="A956" s="148"/>
      <c r="B956" s="140"/>
      <c r="C956" s="140"/>
      <c r="D956" s="140"/>
      <c r="E956" s="140"/>
      <c r="F956" s="140"/>
      <c r="G956" s="140"/>
      <c r="H956" s="140"/>
      <c r="I956" s="140"/>
      <c r="J956" s="140"/>
      <c r="K956" s="140"/>
      <c r="L956" s="140"/>
      <c r="M956" s="140"/>
      <c r="N956" s="140"/>
      <c r="O956" s="140"/>
      <c r="P956" s="140"/>
      <c r="Q956" s="140"/>
      <c r="R956" s="140"/>
      <c r="S956" s="140"/>
      <c r="T956" s="140"/>
      <c r="U956" s="140"/>
      <c r="V956" s="140"/>
    </row>
    <row r="957">
      <c r="A957" s="148"/>
      <c r="B957" s="140"/>
      <c r="C957" s="140"/>
      <c r="D957" s="140"/>
      <c r="E957" s="140"/>
      <c r="F957" s="140"/>
      <c r="G957" s="140"/>
      <c r="H957" s="140"/>
      <c r="I957" s="140"/>
      <c r="J957" s="140"/>
      <c r="K957" s="140"/>
      <c r="L957" s="140"/>
      <c r="M957" s="140"/>
      <c r="N957" s="140"/>
      <c r="O957" s="140"/>
      <c r="P957" s="140"/>
      <c r="Q957" s="140"/>
      <c r="R957" s="140"/>
      <c r="S957" s="140"/>
      <c r="T957" s="140"/>
      <c r="U957" s="140"/>
      <c r="V957" s="140"/>
    </row>
    <row r="958">
      <c r="A958" s="148"/>
      <c r="B958" s="140"/>
      <c r="C958" s="140"/>
      <c r="D958" s="140"/>
      <c r="E958" s="140"/>
      <c r="F958" s="140"/>
      <c r="G958" s="140"/>
      <c r="H958" s="140"/>
      <c r="I958" s="140"/>
      <c r="J958" s="140"/>
      <c r="K958" s="140"/>
      <c r="L958" s="140"/>
      <c r="M958" s="140"/>
      <c r="N958" s="140"/>
      <c r="O958" s="140"/>
      <c r="P958" s="140"/>
      <c r="Q958" s="140"/>
      <c r="R958" s="140"/>
      <c r="S958" s="140"/>
      <c r="T958" s="140"/>
      <c r="U958" s="140"/>
      <c r="V958" s="140"/>
    </row>
    <row r="959">
      <c r="A959" s="148"/>
      <c r="B959" s="140"/>
      <c r="C959" s="140"/>
      <c r="D959" s="140"/>
      <c r="E959" s="140"/>
      <c r="F959" s="140"/>
      <c r="G959" s="140"/>
      <c r="H959" s="140"/>
      <c r="I959" s="140"/>
      <c r="J959" s="140"/>
      <c r="K959" s="140"/>
      <c r="L959" s="140"/>
      <c r="M959" s="140"/>
      <c r="N959" s="140"/>
      <c r="O959" s="140"/>
      <c r="P959" s="140"/>
      <c r="Q959" s="140"/>
      <c r="R959" s="140"/>
      <c r="S959" s="140"/>
      <c r="T959" s="140"/>
      <c r="U959" s="140"/>
      <c r="V959" s="140"/>
    </row>
    <row r="960">
      <c r="A960" s="148"/>
      <c r="B960" s="140"/>
      <c r="C960" s="140"/>
      <c r="D960" s="140"/>
      <c r="E960" s="140"/>
      <c r="F960" s="140"/>
      <c r="G960" s="140"/>
      <c r="H960" s="140"/>
      <c r="I960" s="140"/>
      <c r="J960" s="140"/>
      <c r="K960" s="140"/>
      <c r="L960" s="140"/>
      <c r="M960" s="140"/>
      <c r="N960" s="140"/>
      <c r="O960" s="140"/>
      <c r="P960" s="140"/>
      <c r="Q960" s="140"/>
      <c r="R960" s="140"/>
      <c r="S960" s="140"/>
      <c r="T960" s="140"/>
      <c r="U960" s="140"/>
      <c r="V960" s="140"/>
    </row>
    <row r="961">
      <c r="A961" s="148"/>
      <c r="B961" s="140"/>
      <c r="C961" s="140"/>
      <c r="D961" s="140"/>
      <c r="E961" s="140"/>
      <c r="F961" s="140"/>
      <c r="G961" s="140"/>
      <c r="H961" s="140"/>
      <c r="I961" s="140"/>
      <c r="J961" s="140"/>
      <c r="K961" s="140"/>
      <c r="L961" s="140"/>
      <c r="M961" s="140"/>
      <c r="N961" s="140"/>
      <c r="O961" s="140"/>
      <c r="P961" s="140"/>
      <c r="Q961" s="140"/>
      <c r="R961" s="140"/>
      <c r="S961" s="140"/>
      <c r="T961" s="140"/>
      <c r="U961" s="140"/>
      <c r="V961" s="140"/>
    </row>
    <row r="962">
      <c r="A962" s="148"/>
      <c r="B962" s="140"/>
      <c r="C962" s="140"/>
      <c r="D962" s="140"/>
      <c r="E962" s="140"/>
      <c r="F962" s="140"/>
      <c r="G962" s="140"/>
      <c r="H962" s="140"/>
      <c r="I962" s="140"/>
      <c r="J962" s="140"/>
      <c r="K962" s="140"/>
      <c r="L962" s="140"/>
      <c r="M962" s="140"/>
      <c r="N962" s="140"/>
      <c r="O962" s="140"/>
      <c r="P962" s="140"/>
      <c r="Q962" s="140"/>
      <c r="R962" s="140"/>
      <c r="S962" s="140"/>
      <c r="T962" s="140"/>
      <c r="U962" s="140"/>
      <c r="V962" s="140"/>
    </row>
    <row r="963">
      <c r="A963" s="148"/>
      <c r="B963" s="140"/>
      <c r="C963" s="140"/>
      <c r="D963" s="140"/>
      <c r="E963" s="140"/>
      <c r="F963" s="140"/>
      <c r="G963" s="140"/>
      <c r="H963" s="140"/>
      <c r="I963" s="140"/>
      <c r="J963" s="140"/>
      <c r="K963" s="140"/>
      <c r="L963" s="140"/>
      <c r="M963" s="140"/>
      <c r="N963" s="140"/>
      <c r="O963" s="140"/>
      <c r="P963" s="140"/>
      <c r="Q963" s="140"/>
      <c r="R963" s="140"/>
      <c r="S963" s="140"/>
      <c r="T963" s="140"/>
      <c r="U963" s="140"/>
      <c r="V963" s="140"/>
    </row>
    <row r="964">
      <c r="A964" s="148"/>
      <c r="B964" s="140"/>
      <c r="C964" s="140"/>
      <c r="D964" s="140"/>
      <c r="E964" s="140"/>
      <c r="F964" s="140"/>
      <c r="G964" s="140"/>
      <c r="H964" s="140"/>
      <c r="I964" s="140"/>
      <c r="J964" s="140"/>
      <c r="K964" s="140"/>
      <c r="L964" s="140"/>
      <c r="M964" s="140"/>
      <c r="N964" s="140"/>
      <c r="O964" s="140"/>
      <c r="P964" s="140"/>
      <c r="Q964" s="140"/>
      <c r="R964" s="140"/>
      <c r="S964" s="140"/>
      <c r="T964" s="140"/>
      <c r="U964" s="140"/>
      <c r="V964" s="140"/>
    </row>
    <row r="965">
      <c r="A965" s="148"/>
      <c r="B965" s="140"/>
      <c r="C965" s="140"/>
      <c r="D965" s="140"/>
      <c r="E965" s="140"/>
      <c r="F965" s="140"/>
      <c r="G965" s="140"/>
      <c r="H965" s="140"/>
      <c r="I965" s="140"/>
      <c r="J965" s="140"/>
      <c r="K965" s="140"/>
      <c r="L965" s="140"/>
      <c r="M965" s="140"/>
      <c r="N965" s="140"/>
      <c r="O965" s="140"/>
      <c r="P965" s="140"/>
      <c r="Q965" s="140"/>
      <c r="R965" s="140"/>
      <c r="S965" s="140"/>
      <c r="T965" s="140"/>
      <c r="U965" s="140"/>
      <c r="V965" s="140"/>
    </row>
    <row r="966">
      <c r="A966" s="148"/>
      <c r="B966" s="140"/>
      <c r="C966" s="140"/>
      <c r="D966" s="140"/>
      <c r="E966" s="140"/>
      <c r="F966" s="140"/>
      <c r="G966" s="140"/>
      <c r="H966" s="140"/>
      <c r="I966" s="140"/>
      <c r="J966" s="140"/>
      <c r="K966" s="140"/>
      <c r="L966" s="140"/>
      <c r="M966" s="140"/>
      <c r="N966" s="140"/>
      <c r="O966" s="140"/>
      <c r="P966" s="140"/>
      <c r="Q966" s="140"/>
      <c r="R966" s="140"/>
      <c r="S966" s="140"/>
      <c r="T966" s="140"/>
      <c r="U966" s="140"/>
      <c r="V966" s="140"/>
    </row>
    <row r="967">
      <c r="A967" s="148"/>
      <c r="B967" s="140"/>
      <c r="C967" s="140"/>
      <c r="D967" s="140"/>
      <c r="E967" s="140"/>
      <c r="F967" s="140"/>
      <c r="G967" s="140"/>
      <c r="H967" s="140"/>
      <c r="I967" s="140"/>
      <c r="J967" s="140"/>
      <c r="K967" s="140"/>
      <c r="L967" s="140"/>
      <c r="M967" s="140"/>
      <c r="N967" s="140"/>
      <c r="O967" s="140"/>
      <c r="P967" s="140"/>
      <c r="Q967" s="140"/>
      <c r="R967" s="140"/>
      <c r="S967" s="140"/>
      <c r="T967" s="140"/>
      <c r="U967" s="140"/>
      <c r="V967" s="140"/>
    </row>
    <row r="968">
      <c r="A968" s="148"/>
      <c r="B968" s="140"/>
      <c r="C968" s="140"/>
      <c r="D968" s="140"/>
      <c r="E968" s="140"/>
      <c r="F968" s="140"/>
      <c r="G968" s="140"/>
      <c r="H968" s="140"/>
      <c r="I968" s="140"/>
      <c r="J968" s="140"/>
      <c r="K968" s="140"/>
      <c r="L968" s="140"/>
      <c r="M968" s="140"/>
      <c r="N968" s="140"/>
      <c r="O968" s="140"/>
      <c r="P968" s="140"/>
      <c r="Q968" s="140"/>
      <c r="R968" s="140"/>
      <c r="S968" s="140"/>
      <c r="T968" s="140"/>
      <c r="U968" s="140"/>
      <c r="V968" s="140"/>
    </row>
    <row r="969">
      <c r="A969" s="148"/>
      <c r="B969" s="140"/>
      <c r="C969" s="140"/>
      <c r="D969" s="140"/>
      <c r="E969" s="140"/>
      <c r="F969" s="140"/>
      <c r="G969" s="140"/>
      <c r="H969" s="140"/>
      <c r="I969" s="140"/>
      <c r="J969" s="140"/>
      <c r="K969" s="140"/>
      <c r="L969" s="140"/>
      <c r="M969" s="140"/>
      <c r="N969" s="140"/>
      <c r="O969" s="140"/>
      <c r="P969" s="140"/>
      <c r="Q969" s="140"/>
      <c r="R969" s="140"/>
      <c r="S969" s="140"/>
      <c r="T969" s="140"/>
      <c r="U969" s="140"/>
      <c r="V969" s="140"/>
    </row>
    <row r="970">
      <c r="A970" s="148"/>
      <c r="B970" s="140"/>
      <c r="C970" s="140"/>
      <c r="D970" s="140"/>
      <c r="E970" s="140"/>
      <c r="F970" s="140"/>
      <c r="G970" s="140"/>
      <c r="H970" s="140"/>
      <c r="I970" s="140"/>
      <c r="J970" s="140"/>
      <c r="K970" s="140"/>
      <c r="L970" s="140"/>
      <c r="M970" s="140"/>
      <c r="N970" s="140"/>
      <c r="O970" s="140"/>
      <c r="P970" s="140"/>
      <c r="Q970" s="140"/>
      <c r="R970" s="140"/>
      <c r="S970" s="140"/>
      <c r="T970" s="140"/>
      <c r="U970" s="140"/>
      <c r="V970" s="140"/>
    </row>
    <row r="971">
      <c r="A971" s="148"/>
      <c r="B971" s="140"/>
      <c r="C971" s="140"/>
      <c r="D971" s="140"/>
      <c r="E971" s="140"/>
      <c r="F971" s="140"/>
      <c r="G971" s="140"/>
      <c r="H971" s="140"/>
      <c r="I971" s="140"/>
      <c r="J971" s="140"/>
      <c r="K971" s="140"/>
      <c r="L971" s="140"/>
      <c r="M971" s="140"/>
      <c r="N971" s="140"/>
      <c r="O971" s="140"/>
      <c r="P971" s="140"/>
      <c r="Q971" s="140"/>
      <c r="R971" s="140"/>
      <c r="S971" s="140"/>
      <c r="T971" s="140"/>
      <c r="U971" s="140"/>
      <c r="V971" s="140"/>
    </row>
    <row r="972">
      <c r="A972" s="148"/>
      <c r="B972" s="140"/>
      <c r="C972" s="140"/>
      <c r="D972" s="140"/>
      <c r="E972" s="140"/>
      <c r="F972" s="140"/>
      <c r="G972" s="140"/>
      <c r="H972" s="140"/>
      <c r="I972" s="140"/>
      <c r="J972" s="140"/>
      <c r="K972" s="140"/>
      <c r="L972" s="140"/>
      <c r="M972" s="140"/>
      <c r="N972" s="140"/>
      <c r="O972" s="140"/>
      <c r="P972" s="140"/>
      <c r="Q972" s="140"/>
      <c r="R972" s="140"/>
      <c r="S972" s="140"/>
      <c r="T972" s="140"/>
      <c r="U972" s="140"/>
      <c r="V972" s="140"/>
    </row>
    <row r="973">
      <c r="A973" s="148"/>
      <c r="B973" s="140"/>
      <c r="C973" s="140"/>
      <c r="D973" s="140"/>
      <c r="E973" s="140"/>
      <c r="F973" s="140"/>
      <c r="G973" s="140"/>
      <c r="H973" s="140"/>
      <c r="I973" s="140"/>
      <c r="J973" s="140"/>
      <c r="K973" s="140"/>
      <c r="L973" s="140"/>
      <c r="M973" s="140"/>
      <c r="N973" s="140"/>
      <c r="O973" s="140"/>
      <c r="P973" s="140"/>
      <c r="Q973" s="140"/>
      <c r="R973" s="140"/>
      <c r="S973" s="140"/>
      <c r="T973" s="140"/>
      <c r="U973" s="140"/>
      <c r="V973" s="140"/>
    </row>
    <row r="974">
      <c r="A974" s="148"/>
      <c r="B974" s="140"/>
      <c r="C974" s="140"/>
      <c r="D974" s="140"/>
      <c r="E974" s="140"/>
      <c r="F974" s="140"/>
      <c r="G974" s="140"/>
      <c r="H974" s="140"/>
      <c r="I974" s="140"/>
      <c r="J974" s="140"/>
      <c r="K974" s="140"/>
      <c r="L974" s="140"/>
      <c r="M974" s="140"/>
      <c r="N974" s="140"/>
      <c r="O974" s="140"/>
      <c r="P974" s="140"/>
      <c r="Q974" s="140"/>
      <c r="R974" s="140"/>
      <c r="S974" s="140"/>
      <c r="T974" s="140"/>
      <c r="U974" s="140"/>
      <c r="V974" s="140"/>
    </row>
    <row r="975">
      <c r="A975" s="148"/>
      <c r="B975" s="140"/>
      <c r="C975" s="140"/>
      <c r="D975" s="140"/>
      <c r="E975" s="140"/>
      <c r="F975" s="140"/>
      <c r="G975" s="140"/>
      <c r="H975" s="140"/>
      <c r="I975" s="140"/>
      <c r="J975" s="140"/>
      <c r="K975" s="140"/>
      <c r="L975" s="140"/>
      <c r="M975" s="140"/>
      <c r="N975" s="140"/>
      <c r="O975" s="140"/>
      <c r="P975" s="140"/>
      <c r="Q975" s="140"/>
      <c r="R975" s="140"/>
      <c r="S975" s="140"/>
      <c r="T975" s="140"/>
      <c r="U975" s="140"/>
      <c r="V975" s="140"/>
    </row>
    <row r="976">
      <c r="A976" s="148"/>
      <c r="B976" s="140"/>
      <c r="C976" s="140"/>
      <c r="D976" s="140"/>
      <c r="E976" s="140"/>
      <c r="F976" s="140"/>
      <c r="G976" s="140"/>
      <c r="H976" s="140"/>
      <c r="I976" s="140"/>
      <c r="J976" s="140"/>
      <c r="K976" s="140"/>
      <c r="L976" s="140"/>
      <c r="M976" s="140"/>
      <c r="N976" s="140"/>
      <c r="O976" s="140"/>
      <c r="P976" s="140"/>
      <c r="Q976" s="140"/>
      <c r="R976" s="140"/>
      <c r="S976" s="140"/>
      <c r="T976" s="140"/>
      <c r="U976" s="140"/>
      <c r="V976" s="140"/>
    </row>
    <row r="977">
      <c r="A977" s="148"/>
      <c r="B977" s="140"/>
      <c r="C977" s="140"/>
      <c r="D977" s="140"/>
      <c r="E977" s="140"/>
      <c r="F977" s="140"/>
      <c r="G977" s="140"/>
      <c r="H977" s="140"/>
      <c r="I977" s="140"/>
      <c r="J977" s="140"/>
      <c r="K977" s="140"/>
      <c r="L977" s="140"/>
      <c r="M977" s="140"/>
      <c r="N977" s="140"/>
      <c r="O977" s="140"/>
      <c r="P977" s="140"/>
      <c r="Q977" s="140"/>
      <c r="R977" s="140"/>
      <c r="S977" s="140"/>
      <c r="T977" s="140"/>
      <c r="U977" s="140"/>
      <c r="V977" s="140"/>
    </row>
    <row r="978">
      <c r="A978" s="148"/>
      <c r="B978" s="140"/>
      <c r="C978" s="140"/>
      <c r="D978" s="140"/>
      <c r="E978" s="140"/>
      <c r="F978" s="140"/>
      <c r="G978" s="140"/>
      <c r="H978" s="140"/>
      <c r="I978" s="140"/>
      <c r="J978" s="140"/>
      <c r="K978" s="140"/>
      <c r="L978" s="140"/>
      <c r="M978" s="140"/>
      <c r="N978" s="140"/>
      <c r="O978" s="140"/>
      <c r="P978" s="140"/>
      <c r="Q978" s="140"/>
      <c r="R978" s="140"/>
      <c r="S978" s="140"/>
      <c r="T978" s="140"/>
      <c r="U978" s="140"/>
      <c r="V978" s="140"/>
    </row>
    <row r="979">
      <c r="A979" s="148"/>
      <c r="B979" s="140"/>
      <c r="C979" s="140"/>
      <c r="D979" s="140"/>
      <c r="E979" s="140"/>
      <c r="F979" s="140"/>
      <c r="G979" s="140"/>
      <c r="H979" s="140"/>
      <c r="I979" s="140"/>
      <c r="J979" s="140"/>
      <c r="K979" s="140"/>
      <c r="L979" s="140"/>
      <c r="M979" s="140"/>
      <c r="N979" s="140"/>
      <c r="O979" s="140"/>
      <c r="P979" s="140"/>
      <c r="Q979" s="140"/>
      <c r="R979" s="140"/>
      <c r="S979" s="140"/>
      <c r="T979" s="140"/>
      <c r="U979" s="140"/>
      <c r="V979" s="140"/>
    </row>
    <row r="980">
      <c r="A980" s="148"/>
      <c r="B980" s="140"/>
      <c r="C980" s="140"/>
      <c r="D980" s="140"/>
      <c r="E980" s="140"/>
      <c r="F980" s="140"/>
      <c r="G980" s="140"/>
      <c r="H980" s="140"/>
      <c r="I980" s="140"/>
      <c r="J980" s="140"/>
      <c r="K980" s="140"/>
      <c r="L980" s="140"/>
      <c r="M980" s="140"/>
      <c r="N980" s="140"/>
      <c r="O980" s="140"/>
      <c r="P980" s="140"/>
      <c r="Q980" s="140"/>
      <c r="R980" s="140"/>
      <c r="S980" s="140"/>
      <c r="T980" s="140"/>
      <c r="U980" s="140"/>
      <c r="V980" s="140"/>
    </row>
    <row r="981">
      <c r="A981" s="148"/>
      <c r="B981" s="140"/>
      <c r="C981" s="140"/>
      <c r="D981" s="140"/>
      <c r="E981" s="140"/>
      <c r="F981" s="140"/>
      <c r="G981" s="140"/>
      <c r="H981" s="140"/>
      <c r="I981" s="140"/>
      <c r="J981" s="140"/>
      <c r="K981" s="140"/>
      <c r="L981" s="140"/>
      <c r="M981" s="140"/>
      <c r="N981" s="140"/>
      <c r="O981" s="140"/>
      <c r="P981" s="140"/>
      <c r="Q981" s="140"/>
      <c r="R981" s="140"/>
      <c r="S981" s="140"/>
      <c r="T981" s="140"/>
      <c r="U981" s="140"/>
      <c r="V981" s="140"/>
    </row>
    <row r="982">
      <c r="A982" s="148"/>
      <c r="B982" s="140"/>
      <c r="C982" s="140"/>
      <c r="D982" s="140"/>
      <c r="E982" s="140"/>
      <c r="F982" s="140"/>
      <c r="G982" s="140"/>
      <c r="H982" s="140"/>
      <c r="I982" s="140"/>
      <c r="J982" s="140"/>
      <c r="K982" s="140"/>
      <c r="L982" s="140"/>
      <c r="M982" s="140"/>
      <c r="N982" s="140"/>
      <c r="O982" s="140"/>
      <c r="P982" s="140"/>
      <c r="Q982" s="140"/>
      <c r="R982" s="140"/>
      <c r="S982" s="140"/>
      <c r="T982" s="140"/>
      <c r="U982" s="140"/>
      <c r="V982" s="140"/>
    </row>
    <row r="983">
      <c r="A983" s="148"/>
      <c r="B983" s="140"/>
      <c r="C983" s="140"/>
      <c r="D983" s="140"/>
      <c r="E983" s="140"/>
      <c r="F983" s="140"/>
      <c r="G983" s="140"/>
      <c r="H983" s="140"/>
      <c r="I983" s="140"/>
      <c r="J983" s="140"/>
      <c r="K983" s="140"/>
      <c r="L983" s="140"/>
      <c r="M983" s="140"/>
      <c r="N983" s="140"/>
      <c r="O983" s="140"/>
      <c r="P983" s="140"/>
      <c r="Q983" s="140"/>
      <c r="R983" s="140"/>
      <c r="S983" s="140"/>
      <c r="T983" s="140"/>
      <c r="U983" s="140"/>
      <c r="V983" s="140"/>
    </row>
    <row r="984">
      <c r="A984" s="148"/>
      <c r="B984" s="140"/>
      <c r="C984" s="140"/>
      <c r="D984" s="140"/>
      <c r="E984" s="140"/>
      <c r="F984" s="140"/>
      <c r="G984" s="140"/>
      <c r="H984" s="140"/>
      <c r="I984" s="140"/>
      <c r="J984" s="140"/>
      <c r="K984" s="140"/>
      <c r="L984" s="140"/>
      <c r="M984" s="140"/>
      <c r="N984" s="140"/>
      <c r="O984" s="140"/>
      <c r="P984" s="140"/>
      <c r="Q984" s="140"/>
      <c r="R984" s="140"/>
      <c r="S984" s="140"/>
      <c r="T984" s="140"/>
      <c r="U984" s="140"/>
      <c r="V984" s="140"/>
    </row>
    <row r="985">
      <c r="A985" s="148"/>
      <c r="B985" s="140"/>
      <c r="C985" s="140"/>
      <c r="D985" s="140"/>
      <c r="E985" s="140"/>
      <c r="F985" s="140"/>
      <c r="G985" s="140"/>
      <c r="H985" s="140"/>
      <c r="I985" s="140"/>
      <c r="J985" s="140"/>
      <c r="K985" s="140"/>
      <c r="L985" s="140"/>
      <c r="M985" s="140"/>
      <c r="N985" s="140"/>
      <c r="O985" s="140"/>
      <c r="P985" s="140"/>
      <c r="Q985" s="140"/>
      <c r="R985" s="140"/>
      <c r="S985" s="140"/>
      <c r="T985" s="140"/>
      <c r="U985" s="140"/>
      <c r="V985" s="140"/>
    </row>
    <row r="986">
      <c r="A986" s="148"/>
      <c r="B986" s="140"/>
      <c r="C986" s="140"/>
      <c r="D986" s="140"/>
      <c r="E986" s="140"/>
      <c r="F986" s="140"/>
      <c r="G986" s="140"/>
      <c r="H986" s="140"/>
      <c r="I986" s="140"/>
      <c r="J986" s="140"/>
      <c r="K986" s="140"/>
      <c r="L986" s="140"/>
      <c r="M986" s="140"/>
      <c r="N986" s="140"/>
      <c r="O986" s="140"/>
      <c r="P986" s="140"/>
      <c r="Q986" s="140"/>
      <c r="R986" s="140"/>
      <c r="S986" s="140"/>
      <c r="T986" s="140"/>
      <c r="U986" s="140"/>
      <c r="V986" s="140"/>
    </row>
    <row r="987">
      <c r="A987" s="148"/>
      <c r="B987" s="140"/>
      <c r="C987" s="140"/>
      <c r="D987" s="140"/>
      <c r="E987" s="140"/>
      <c r="F987" s="140"/>
      <c r="G987" s="140"/>
      <c r="H987" s="140"/>
      <c r="I987" s="140"/>
      <c r="J987" s="140"/>
      <c r="K987" s="140"/>
      <c r="L987" s="140"/>
      <c r="M987" s="140"/>
      <c r="N987" s="140"/>
      <c r="O987" s="140"/>
      <c r="P987" s="140"/>
      <c r="Q987" s="140"/>
      <c r="R987" s="140"/>
      <c r="S987" s="140"/>
      <c r="T987" s="140"/>
      <c r="U987" s="140"/>
      <c r="V987" s="140"/>
    </row>
    <row r="988">
      <c r="A988" s="148"/>
      <c r="B988" s="140"/>
      <c r="C988" s="140"/>
      <c r="D988" s="140"/>
      <c r="E988" s="140"/>
      <c r="F988" s="140"/>
      <c r="G988" s="140"/>
      <c r="H988" s="140"/>
      <c r="I988" s="140"/>
      <c r="J988" s="140"/>
      <c r="K988" s="140"/>
      <c r="L988" s="140"/>
      <c r="M988" s="140"/>
      <c r="N988" s="140"/>
      <c r="O988" s="140"/>
      <c r="P988" s="140"/>
      <c r="Q988" s="140"/>
      <c r="R988" s="140"/>
      <c r="S988" s="140"/>
      <c r="T988" s="140"/>
      <c r="U988" s="140"/>
      <c r="V988" s="140"/>
    </row>
    <row r="989">
      <c r="A989" s="148"/>
      <c r="B989" s="140"/>
      <c r="C989" s="140"/>
      <c r="D989" s="140"/>
      <c r="E989" s="140"/>
      <c r="F989" s="140"/>
      <c r="G989" s="140"/>
      <c r="H989" s="140"/>
      <c r="I989" s="140"/>
      <c r="J989" s="140"/>
      <c r="K989" s="140"/>
      <c r="L989" s="140"/>
      <c r="M989" s="140"/>
      <c r="N989" s="140"/>
      <c r="O989" s="140"/>
      <c r="P989" s="140"/>
      <c r="Q989" s="140"/>
      <c r="R989" s="140"/>
      <c r="S989" s="140"/>
      <c r="T989" s="140"/>
      <c r="U989" s="140"/>
      <c r="V989" s="140"/>
    </row>
    <row r="990">
      <c r="A990" s="148"/>
      <c r="B990" s="140"/>
      <c r="C990" s="140"/>
      <c r="D990" s="140"/>
      <c r="E990" s="140"/>
      <c r="F990" s="140"/>
      <c r="G990" s="140"/>
      <c r="H990" s="140"/>
      <c r="I990" s="140"/>
      <c r="J990" s="140"/>
      <c r="K990" s="140"/>
      <c r="L990" s="140"/>
      <c r="M990" s="140"/>
      <c r="N990" s="140"/>
      <c r="O990" s="140"/>
      <c r="P990" s="140"/>
      <c r="Q990" s="140"/>
      <c r="R990" s="140"/>
      <c r="S990" s="140"/>
      <c r="T990" s="140"/>
      <c r="U990" s="140"/>
      <c r="V990" s="140"/>
    </row>
    <row r="991">
      <c r="A991" s="148"/>
      <c r="B991" s="140"/>
      <c r="C991" s="140"/>
      <c r="D991" s="140"/>
      <c r="E991" s="140"/>
      <c r="F991" s="140"/>
      <c r="G991" s="140"/>
      <c r="H991" s="140"/>
      <c r="I991" s="140"/>
      <c r="J991" s="140"/>
      <c r="K991" s="140"/>
      <c r="L991" s="140"/>
      <c r="M991" s="140"/>
      <c r="N991" s="140"/>
      <c r="O991" s="140"/>
      <c r="P991" s="140"/>
      <c r="Q991" s="140"/>
      <c r="R991" s="140"/>
      <c r="S991" s="140"/>
      <c r="T991" s="140"/>
      <c r="U991" s="140"/>
      <c r="V991" s="140"/>
    </row>
    <row r="992">
      <c r="A992" s="148"/>
      <c r="B992" s="140"/>
      <c r="C992" s="140"/>
      <c r="D992" s="140"/>
      <c r="E992" s="140"/>
      <c r="F992" s="140"/>
      <c r="G992" s="140"/>
      <c r="H992" s="140"/>
      <c r="I992" s="140"/>
      <c r="J992" s="140"/>
      <c r="K992" s="140"/>
      <c r="L992" s="140"/>
      <c r="M992" s="140"/>
      <c r="N992" s="140"/>
      <c r="O992" s="140"/>
      <c r="P992" s="140"/>
      <c r="Q992" s="140"/>
      <c r="R992" s="140"/>
      <c r="S992" s="140"/>
      <c r="T992" s="140"/>
      <c r="U992" s="140"/>
      <c r="V992" s="140"/>
    </row>
    <row r="993">
      <c r="A993" s="148"/>
      <c r="B993" s="140"/>
      <c r="C993" s="140"/>
      <c r="D993" s="140"/>
      <c r="E993" s="140"/>
      <c r="F993" s="140"/>
      <c r="G993" s="140"/>
      <c r="H993" s="140"/>
      <c r="I993" s="140"/>
      <c r="J993" s="140"/>
      <c r="K993" s="140"/>
      <c r="L993" s="140"/>
      <c r="M993" s="140"/>
      <c r="N993" s="140"/>
      <c r="O993" s="140"/>
      <c r="P993" s="140"/>
      <c r="Q993" s="140"/>
      <c r="R993" s="140"/>
      <c r="S993" s="140"/>
      <c r="T993" s="140"/>
      <c r="U993" s="140"/>
      <c r="V993" s="140"/>
    </row>
    <row r="994">
      <c r="A994" s="148"/>
      <c r="B994" s="140"/>
      <c r="C994" s="140"/>
      <c r="D994" s="140"/>
      <c r="E994" s="140"/>
      <c r="F994" s="140"/>
      <c r="G994" s="140"/>
      <c r="H994" s="140"/>
      <c r="I994" s="140"/>
      <c r="J994" s="140"/>
      <c r="K994" s="140"/>
      <c r="L994" s="140"/>
      <c r="M994" s="140"/>
      <c r="N994" s="140"/>
      <c r="O994" s="140"/>
      <c r="P994" s="140"/>
      <c r="Q994" s="140"/>
      <c r="R994" s="140"/>
      <c r="S994" s="140"/>
      <c r="T994" s="140"/>
      <c r="U994" s="140"/>
      <c r="V994" s="140"/>
    </row>
    <row r="995">
      <c r="A995" s="148"/>
      <c r="B995" s="140"/>
      <c r="C995" s="140"/>
      <c r="D995" s="140"/>
      <c r="E995" s="140"/>
      <c r="F995" s="140"/>
      <c r="G995" s="140"/>
      <c r="H995" s="140"/>
      <c r="I995" s="140"/>
      <c r="J995" s="140"/>
      <c r="K995" s="140"/>
      <c r="L995" s="140"/>
      <c r="M995" s="140"/>
      <c r="N995" s="140"/>
      <c r="O995" s="140"/>
      <c r="P995" s="140"/>
      <c r="Q995" s="140"/>
      <c r="R995" s="140"/>
      <c r="S995" s="140"/>
      <c r="T995" s="140"/>
      <c r="U995" s="140"/>
      <c r="V995" s="140"/>
    </row>
    <row r="996">
      <c r="A996" s="148"/>
      <c r="B996" s="140"/>
      <c r="C996" s="140"/>
      <c r="D996" s="140"/>
      <c r="E996" s="140"/>
      <c r="F996" s="140"/>
      <c r="G996" s="140"/>
      <c r="H996" s="140"/>
      <c r="I996" s="140"/>
      <c r="J996" s="140"/>
      <c r="K996" s="140"/>
      <c r="L996" s="140"/>
      <c r="M996" s="140"/>
      <c r="N996" s="140"/>
      <c r="O996" s="140"/>
      <c r="P996" s="140"/>
      <c r="Q996" s="140"/>
      <c r="R996" s="140"/>
      <c r="S996" s="140"/>
      <c r="T996" s="140"/>
      <c r="U996" s="140"/>
      <c r="V996" s="140"/>
    </row>
    <row r="997">
      <c r="A997" s="148"/>
      <c r="B997" s="140"/>
      <c r="C997" s="140"/>
      <c r="D997" s="140"/>
      <c r="E997" s="140"/>
      <c r="F997" s="140"/>
      <c r="G997" s="140"/>
      <c r="H997" s="140"/>
      <c r="I997" s="140"/>
      <c r="J997" s="140"/>
      <c r="K997" s="140"/>
      <c r="L997" s="140"/>
      <c r="M997" s="140"/>
      <c r="N997" s="140"/>
      <c r="O997" s="140"/>
      <c r="P997" s="140"/>
      <c r="Q997" s="140"/>
      <c r="R997" s="140"/>
      <c r="S997" s="140"/>
      <c r="T997" s="140"/>
      <c r="U997" s="140"/>
      <c r="V997" s="140"/>
    </row>
    <row r="998">
      <c r="A998" s="148"/>
      <c r="B998" s="140"/>
      <c r="C998" s="140"/>
      <c r="D998" s="140"/>
      <c r="E998" s="140"/>
      <c r="F998" s="140"/>
      <c r="G998" s="140"/>
      <c r="H998" s="140"/>
      <c r="I998" s="140"/>
      <c r="J998" s="140"/>
      <c r="K998" s="140"/>
      <c r="L998" s="140"/>
      <c r="M998" s="140"/>
      <c r="N998" s="140"/>
      <c r="O998" s="140"/>
      <c r="P998" s="140"/>
      <c r="Q998" s="140"/>
      <c r="R998" s="140"/>
      <c r="S998" s="140"/>
      <c r="T998" s="140"/>
      <c r="U998" s="140"/>
      <c r="V998" s="140"/>
    </row>
    <row r="999">
      <c r="A999" s="148"/>
      <c r="B999" s="140"/>
      <c r="C999" s="140"/>
      <c r="D999" s="140"/>
      <c r="E999" s="140"/>
      <c r="F999" s="140"/>
      <c r="G999" s="140"/>
      <c r="H999" s="140"/>
      <c r="I999" s="140"/>
      <c r="J999" s="140"/>
      <c r="K999" s="140"/>
      <c r="L999" s="140"/>
      <c r="M999" s="140"/>
      <c r="N999" s="140"/>
      <c r="O999" s="140"/>
      <c r="P999" s="140"/>
      <c r="Q999" s="140"/>
      <c r="R999" s="140"/>
      <c r="S999" s="140"/>
      <c r="T999" s="140"/>
      <c r="U999" s="140"/>
      <c r="V999" s="140"/>
    </row>
    <row r="1000">
      <c r="A1000" s="148"/>
      <c r="B1000" s="140"/>
      <c r="C1000" s="140"/>
      <c r="D1000" s="140"/>
      <c r="E1000" s="140"/>
      <c r="F1000" s="140"/>
      <c r="G1000" s="140"/>
      <c r="H1000" s="140"/>
      <c r="I1000" s="140"/>
      <c r="J1000" s="140"/>
      <c r="K1000" s="140"/>
      <c r="L1000" s="140"/>
      <c r="M1000" s="140"/>
      <c r="N1000" s="140"/>
      <c r="O1000" s="140"/>
      <c r="P1000" s="140"/>
      <c r="Q1000" s="140"/>
      <c r="R1000" s="140"/>
      <c r="S1000" s="140"/>
      <c r="T1000" s="140"/>
      <c r="U1000" s="140"/>
      <c r="V1000" s="140"/>
    </row>
    <row r="1001">
      <c r="A1001" s="148"/>
      <c r="B1001" s="140"/>
      <c r="C1001" s="140"/>
      <c r="D1001" s="140"/>
      <c r="E1001" s="140"/>
      <c r="F1001" s="140"/>
      <c r="G1001" s="140"/>
      <c r="H1001" s="140"/>
      <c r="I1001" s="140"/>
      <c r="J1001" s="140"/>
      <c r="K1001" s="140"/>
      <c r="L1001" s="140"/>
      <c r="M1001" s="140"/>
      <c r="N1001" s="140"/>
      <c r="O1001" s="140"/>
      <c r="P1001" s="140"/>
      <c r="Q1001" s="140"/>
      <c r="R1001" s="140"/>
      <c r="S1001" s="140"/>
      <c r="T1001" s="140"/>
      <c r="U1001" s="140"/>
      <c r="V1001" s="140"/>
    </row>
    <row r="1002">
      <c r="A1002" s="148"/>
      <c r="B1002" s="140"/>
      <c r="C1002" s="140"/>
      <c r="D1002" s="140"/>
      <c r="E1002" s="140"/>
      <c r="F1002" s="140"/>
      <c r="G1002" s="140"/>
      <c r="H1002" s="140"/>
      <c r="I1002" s="140"/>
      <c r="J1002" s="140"/>
      <c r="K1002" s="140"/>
      <c r="L1002" s="140"/>
      <c r="M1002" s="140"/>
      <c r="N1002" s="140"/>
      <c r="O1002" s="140"/>
      <c r="P1002" s="140"/>
      <c r="Q1002" s="140"/>
      <c r="R1002" s="140"/>
      <c r="S1002" s="140"/>
      <c r="T1002" s="140"/>
      <c r="U1002" s="140"/>
      <c r="V1002" s="140"/>
    </row>
    <row r="1003">
      <c r="A1003" s="148"/>
      <c r="B1003" s="140"/>
      <c r="C1003" s="140"/>
      <c r="D1003" s="140"/>
      <c r="E1003" s="140"/>
      <c r="F1003" s="140"/>
      <c r="G1003" s="140"/>
      <c r="H1003" s="140"/>
      <c r="I1003" s="140"/>
      <c r="J1003" s="140"/>
      <c r="K1003" s="140"/>
      <c r="L1003" s="140"/>
      <c r="M1003" s="140"/>
      <c r="N1003" s="140"/>
      <c r="O1003" s="140"/>
      <c r="P1003" s="140"/>
      <c r="Q1003" s="140"/>
      <c r="R1003" s="140"/>
      <c r="S1003" s="140"/>
      <c r="T1003" s="140"/>
      <c r="U1003" s="140"/>
      <c r="V1003" s="140"/>
    </row>
    <row r="1004">
      <c r="A1004" s="148"/>
      <c r="B1004" s="140"/>
      <c r="C1004" s="140"/>
      <c r="D1004" s="140"/>
      <c r="E1004" s="140"/>
      <c r="F1004" s="140"/>
      <c r="G1004" s="140"/>
      <c r="H1004" s="140"/>
      <c r="I1004" s="140"/>
      <c r="J1004" s="140"/>
      <c r="K1004" s="140"/>
      <c r="L1004" s="140"/>
      <c r="M1004" s="140"/>
      <c r="N1004" s="140"/>
      <c r="O1004" s="140"/>
      <c r="P1004" s="140"/>
      <c r="Q1004" s="140"/>
      <c r="R1004" s="140"/>
      <c r="S1004" s="140"/>
      <c r="T1004" s="140"/>
      <c r="U1004" s="140"/>
      <c r="V1004" s="140"/>
    </row>
    <row r="1005">
      <c r="A1005" s="148"/>
      <c r="B1005" s="140"/>
      <c r="C1005" s="140"/>
      <c r="D1005" s="140"/>
      <c r="E1005" s="140"/>
      <c r="F1005" s="140"/>
      <c r="G1005" s="140"/>
      <c r="H1005" s="140"/>
      <c r="I1005" s="140"/>
      <c r="J1005" s="140"/>
      <c r="K1005" s="140"/>
      <c r="L1005" s="140"/>
      <c r="M1005" s="140"/>
      <c r="N1005" s="140"/>
      <c r="O1005" s="140"/>
      <c r="P1005" s="140"/>
      <c r="Q1005" s="140"/>
      <c r="R1005" s="140"/>
      <c r="S1005" s="140"/>
      <c r="T1005" s="140"/>
      <c r="U1005" s="140"/>
      <c r="V1005" s="140"/>
    </row>
    <row r="1006">
      <c r="A1006" s="148"/>
      <c r="B1006" s="140"/>
      <c r="C1006" s="140"/>
      <c r="D1006" s="140"/>
      <c r="E1006" s="140"/>
      <c r="F1006" s="140"/>
      <c r="G1006" s="140"/>
      <c r="H1006" s="140"/>
      <c r="I1006" s="140"/>
      <c r="J1006" s="140"/>
      <c r="K1006" s="140"/>
      <c r="L1006" s="140"/>
      <c r="M1006" s="140"/>
      <c r="N1006" s="140"/>
      <c r="O1006" s="140"/>
      <c r="P1006" s="140"/>
      <c r="Q1006" s="140"/>
      <c r="R1006" s="140"/>
      <c r="S1006" s="140"/>
      <c r="T1006" s="140"/>
      <c r="U1006" s="140"/>
      <c r="V1006" s="140"/>
    </row>
    <row r="1007">
      <c r="A1007" s="148"/>
      <c r="B1007" s="140"/>
      <c r="C1007" s="140"/>
      <c r="D1007" s="140"/>
      <c r="E1007" s="140"/>
      <c r="F1007" s="140"/>
      <c r="G1007" s="140"/>
      <c r="H1007" s="140"/>
      <c r="I1007" s="140"/>
      <c r="J1007" s="140"/>
      <c r="K1007" s="140"/>
      <c r="L1007" s="140"/>
      <c r="M1007" s="140"/>
      <c r="N1007" s="140"/>
      <c r="O1007" s="140"/>
      <c r="P1007" s="140"/>
      <c r="Q1007" s="140"/>
      <c r="R1007" s="140"/>
      <c r="S1007" s="140"/>
      <c r="T1007" s="140"/>
      <c r="U1007" s="140"/>
      <c r="V1007" s="140"/>
    </row>
    <row r="1008">
      <c r="A1008" s="148"/>
      <c r="B1008" s="140"/>
      <c r="C1008" s="140"/>
      <c r="D1008" s="140"/>
      <c r="E1008" s="140"/>
      <c r="F1008" s="140"/>
      <c r="G1008" s="140"/>
      <c r="H1008" s="140"/>
      <c r="I1008" s="140"/>
      <c r="J1008" s="140"/>
      <c r="K1008" s="140"/>
      <c r="L1008" s="140"/>
      <c r="M1008" s="140"/>
      <c r="N1008" s="140"/>
      <c r="O1008" s="140"/>
      <c r="P1008" s="140"/>
      <c r="Q1008" s="140"/>
      <c r="R1008" s="140"/>
      <c r="S1008" s="140"/>
      <c r="T1008" s="140"/>
      <c r="U1008" s="140"/>
      <c r="V1008" s="140"/>
    </row>
    <row r="1009">
      <c r="A1009" s="148"/>
      <c r="B1009" s="140"/>
      <c r="C1009" s="140"/>
      <c r="D1009" s="140"/>
      <c r="E1009" s="140"/>
      <c r="F1009" s="140"/>
      <c r="G1009" s="140"/>
      <c r="H1009" s="140"/>
      <c r="I1009" s="140"/>
      <c r="J1009" s="140"/>
      <c r="K1009" s="140"/>
      <c r="L1009" s="140"/>
      <c r="M1009" s="140"/>
      <c r="N1009" s="140"/>
      <c r="O1009" s="140"/>
      <c r="P1009" s="140"/>
      <c r="Q1009" s="140"/>
      <c r="R1009" s="140"/>
      <c r="S1009" s="140"/>
      <c r="T1009" s="140"/>
      <c r="U1009" s="140"/>
      <c r="V1009" s="140"/>
    </row>
    <row r="1010">
      <c r="A1010" s="148"/>
      <c r="B1010" s="140"/>
      <c r="C1010" s="140"/>
      <c r="D1010" s="140"/>
      <c r="E1010" s="140"/>
      <c r="F1010" s="140"/>
      <c r="G1010" s="140"/>
      <c r="H1010" s="140"/>
      <c r="I1010" s="140"/>
      <c r="J1010" s="140"/>
      <c r="K1010" s="140"/>
      <c r="L1010" s="140"/>
      <c r="M1010" s="140"/>
      <c r="N1010" s="140"/>
      <c r="O1010" s="140"/>
      <c r="P1010" s="140"/>
      <c r="Q1010" s="140"/>
      <c r="R1010" s="140"/>
      <c r="S1010" s="140"/>
      <c r="T1010" s="140"/>
      <c r="U1010" s="140"/>
      <c r="V1010" s="140"/>
    </row>
    <row r="1011">
      <c r="A1011" s="148"/>
      <c r="B1011" s="140"/>
      <c r="C1011" s="140"/>
      <c r="D1011" s="140"/>
      <c r="E1011" s="140"/>
      <c r="F1011" s="140"/>
      <c r="G1011" s="140"/>
      <c r="H1011" s="140"/>
      <c r="I1011" s="140"/>
      <c r="J1011" s="140"/>
      <c r="K1011" s="140"/>
      <c r="L1011" s="140"/>
      <c r="M1011" s="140"/>
      <c r="N1011" s="140"/>
      <c r="O1011" s="140"/>
      <c r="P1011" s="140"/>
      <c r="Q1011" s="140"/>
      <c r="R1011" s="140"/>
      <c r="S1011" s="140"/>
      <c r="T1011" s="140"/>
      <c r="U1011" s="140"/>
      <c r="V1011" s="140"/>
    </row>
    <row r="1012">
      <c r="A1012" s="148"/>
      <c r="B1012" s="140"/>
      <c r="C1012" s="140"/>
      <c r="D1012" s="140"/>
      <c r="E1012" s="140"/>
      <c r="F1012" s="140"/>
      <c r="G1012" s="140"/>
      <c r="H1012" s="140"/>
      <c r="I1012" s="140"/>
      <c r="J1012" s="140"/>
      <c r="K1012" s="140"/>
      <c r="L1012" s="140"/>
      <c r="M1012" s="140"/>
      <c r="N1012" s="140"/>
      <c r="O1012" s="140"/>
      <c r="P1012" s="140"/>
      <c r="Q1012" s="140"/>
      <c r="R1012" s="140"/>
      <c r="S1012" s="140"/>
      <c r="T1012" s="140"/>
      <c r="U1012" s="140"/>
      <c r="V1012" s="140"/>
    </row>
    <row r="1013">
      <c r="A1013" s="148"/>
      <c r="B1013" s="140"/>
      <c r="C1013" s="140"/>
      <c r="D1013" s="140"/>
      <c r="E1013" s="140"/>
      <c r="F1013" s="140"/>
      <c r="G1013" s="140"/>
      <c r="H1013" s="140"/>
      <c r="I1013" s="140"/>
      <c r="J1013" s="140"/>
      <c r="K1013" s="140"/>
      <c r="L1013" s="140"/>
      <c r="M1013" s="140"/>
      <c r="N1013" s="140"/>
      <c r="O1013" s="140"/>
      <c r="P1013" s="140"/>
      <c r="Q1013" s="140"/>
      <c r="R1013" s="140"/>
      <c r="S1013" s="140"/>
      <c r="T1013" s="140"/>
      <c r="U1013" s="140"/>
      <c r="V1013" s="140"/>
    </row>
    <row r="1014">
      <c r="A1014" s="148"/>
      <c r="B1014" s="140"/>
      <c r="C1014" s="140"/>
      <c r="D1014" s="140"/>
      <c r="E1014" s="140"/>
      <c r="F1014" s="140"/>
      <c r="G1014" s="140"/>
      <c r="H1014" s="140"/>
      <c r="I1014" s="140"/>
      <c r="J1014" s="140"/>
      <c r="K1014" s="140"/>
      <c r="L1014" s="140"/>
      <c r="M1014" s="140"/>
      <c r="N1014" s="140"/>
      <c r="O1014" s="140"/>
      <c r="P1014" s="140"/>
      <c r="Q1014" s="140"/>
      <c r="R1014" s="140"/>
      <c r="S1014" s="140"/>
      <c r="T1014" s="140"/>
      <c r="U1014" s="140"/>
      <c r="V1014" s="140"/>
    </row>
    <row r="1015">
      <c r="A1015" s="148"/>
      <c r="B1015" s="140"/>
      <c r="C1015" s="140"/>
      <c r="D1015" s="140"/>
      <c r="E1015" s="140"/>
      <c r="F1015" s="140"/>
      <c r="G1015" s="140"/>
      <c r="H1015" s="140"/>
      <c r="I1015" s="140"/>
      <c r="J1015" s="140"/>
      <c r="K1015" s="140"/>
      <c r="L1015" s="140"/>
      <c r="M1015" s="140"/>
      <c r="N1015" s="140"/>
      <c r="O1015" s="140"/>
      <c r="P1015" s="140"/>
      <c r="Q1015" s="140"/>
      <c r="R1015" s="140"/>
      <c r="S1015" s="140"/>
      <c r="T1015" s="140"/>
      <c r="U1015" s="140"/>
      <c r="V1015" s="140"/>
    </row>
    <row r="1016">
      <c r="A1016" s="148"/>
      <c r="B1016" s="140"/>
      <c r="C1016" s="140"/>
      <c r="D1016" s="140"/>
      <c r="E1016" s="140"/>
      <c r="F1016" s="140"/>
      <c r="G1016" s="140"/>
      <c r="H1016" s="140"/>
      <c r="I1016" s="140"/>
      <c r="J1016" s="140"/>
      <c r="K1016" s="140"/>
      <c r="L1016" s="140"/>
      <c r="M1016" s="140"/>
      <c r="N1016" s="140"/>
      <c r="O1016" s="140"/>
      <c r="P1016" s="140"/>
      <c r="Q1016" s="140"/>
      <c r="R1016" s="140"/>
      <c r="S1016" s="140"/>
      <c r="T1016" s="140"/>
      <c r="U1016" s="140"/>
      <c r="V1016" s="140"/>
    </row>
    <row r="1017">
      <c r="A1017" s="148"/>
      <c r="B1017" s="140"/>
      <c r="C1017" s="140"/>
      <c r="D1017" s="140"/>
      <c r="E1017" s="140"/>
      <c r="F1017" s="140"/>
      <c r="G1017" s="140"/>
      <c r="H1017" s="140"/>
      <c r="I1017" s="140"/>
      <c r="J1017" s="140"/>
      <c r="K1017" s="140"/>
      <c r="L1017" s="140"/>
      <c r="M1017" s="140"/>
      <c r="N1017" s="140"/>
      <c r="O1017" s="140"/>
      <c r="P1017" s="140"/>
      <c r="Q1017" s="140"/>
      <c r="R1017" s="140"/>
      <c r="S1017" s="140"/>
      <c r="T1017" s="140"/>
      <c r="U1017" s="140"/>
      <c r="V1017" s="140"/>
    </row>
    <row r="1018">
      <c r="A1018" s="148"/>
      <c r="B1018" s="140"/>
      <c r="C1018" s="140"/>
      <c r="D1018" s="140"/>
      <c r="E1018" s="140"/>
      <c r="F1018" s="140"/>
      <c r="G1018" s="140"/>
      <c r="H1018" s="140"/>
      <c r="I1018" s="140"/>
      <c r="J1018" s="140"/>
      <c r="K1018" s="140"/>
      <c r="L1018" s="140"/>
      <c r="M1018" s="140"/>
      <c r="N1018" s="140"/>
      <c r="O1018" s="140"/>
      <c r="P1018" s="140"/>
      <c r="Q1018" s="140"/>
      <c r="R1018" s="140"/>
      <c r="S1018" s="140"/>
      <c r="T1018" s="140"/>
      <c r="U1018" s="140"/>
      <c r="V1018" s="140"/>
    </row>
    <row r="1019">
      <c r="A1019" s="148"/>
      <c r="B1019" s="140"/>
      <c r="C1019" s="140"/>
      <c r="D1019" s="140"/>
      <c r="E1019" s="140"/>
      <c r="F1019" s="140"/>
      <c r="G1019" s="140"/>
      <c r="H1019" s="140"/>
      <c r="I1019" s="140"/>
      <c r="J1019" s="140"/>
      <c r="K1019" s="140"/>
      <c r="L1019" s="140"/>
      <c r="M1019" s="140"/>
      <c r="N1019" s="140"/>
      <c r="O1019" s="140"/>
      <c r="P1019" s="140"/>
      <c r="Q1019" s="140"/>
      <c r="R1019" s="140"/>
      <c r="S1019" s="140"/>
      <c r="T1019" s="140"/>
      <c r="U1019" s="140"/>
      <c r="V1019" s="140"/>
    </row>
    <row r="1020">
      <c r="A1020" s="148"/>
      <c r="B1020" s="140"/>
      <c r="C1020" s="140"/>
      <c r="D1020" s="140"/>
      <c r="E1020" s="140"/>
      <c r="F1020" s="140"/>
      <c r="G1020" s="140"/>
      <c r="H1020" s="140"/>
      <c r="I1020" s="140"/>
      <c r="J1020" s="140"/>
      <c r="K1020" s="140"/>
      <c r="L1020" s="140"/>
      <c r="M1020" s="140"/>
      <c r="N1020" s="140"/>
      <c r="O1020" s="140"/>
      <c r="P1020" s="140"/>
      <c r="Q1020" s="140"/>
      <c r="R1020" s="140"/>
      <c r="S1020" s="140"/>
      <c r="T1020" s="140"/>
      <c r="U1020" s="140"/>
      <c r="V1020" s="140"/>
    </row>
    <row r="1021">
      <c r="A1021" s="148"/>
      <c r="B1021" s="140"/>
      <c r="C1021" s="140"/>
      <c r="D1021" s="140"/>
      <c r="E1021" s="140"/>
      <c r="F1021" s="140"/>
      <c r="G1021" s="140"/>
      <c r="H1021" s="140"/>
      <c r="I1021" s="140"/>
      <c r="J1021" s="140"/>
      <c r="K1021" s="140"/>
      <c r="L1021" s="140"/>
      <c r="M1021" s="140"/>
      <c r="N1021" s="140"/>
      <c r="O1021" s="140"/>
      <c r="P1021" s="140"/>
      <c r="Q1021" s="140"/>
      <c r="R1021" s="140"/>
      <c r="S1021" s="140"/>
      <c r="T1021" s="140"/>
      <c r="U1021" s="140"/>
      <c r="V1021" s="140"/>
    </row>
    <row r="1022">
      <c r="A1022" s="148"/>
      <c r="B1022" s="140"/>
      <c r="C1022" s="140"/>
      <c r="D1022" s="140"/>
      <c r="E1022" s="140"/>
      <c r="F1022" s="140"/>
      <c r="G1022" s="140"/>
      <c r="H1022" s="140"/>
      <c r="I1022" s="140"/>
      <c r="J1022" s="140"/>
      <c r="K1022" s="140"/>
      <c r="L1022" s="140"/>
      <c r="M1022" s="140"/>
      <c r="N1022" s="140"/>
      <c r="O1022" s="140"/>
      <c r="P1022" s="140"/>
      <c r="Q1022" s="140"/>
      <c r="R1022" s="140"/>
      <c r="S1022" s="140"/>
      <c r="T1022" s="140"/>
      <c r="U1022" s="140"/>
      <c r="V1022" s="140"/>
    </row>
    <row r="1023">
      <c r="A1023" s="148"/>
      <c r="B1023" s="140"/>
      <c r="C1023" s="140"/>
      <c r="D1023" s="140"/>
      <c r="E1023" s="140"/>
      <c r="F1023" s="140"/>
      <c r="G1023" s="140"/>
      <c r="H1023" s="140"/>
      <c r="I1023" s="140"/>
      <c r="J1023" s="140"/>
      <c r="K1023" s="140"/>
      <c r="L1023" s="140"/>
      <c r="M1023" s="140"/>
      <c r="N1023" s="140"/>
      <c r="O1023" s="140"/>
      <c r="P1023" s="140"/>
      <c r="Q1023" s="140"/>
      <c r="R1023" s="140"/>
      <c r="S1023" s="140"/>
      <c r="T1023" s="140"/>
      <c r="U1023" s="140"/>
      <c r="V1023" s="140"/>
    </row>
    <row r="1024">
      <c r="A1024" s="148"/>
      <c r="B1024" s="140"/>
      <c r="C1024" s="140"/>
      <c r="D1024" s="140"/>
      <c r="E1024" s="140"/>
      <c r="F1024" s="140"/>
      <c r="G1024" s="140"/>
      <c r="H1024" s="140"/>
      <c r="I1024" s="140"/>
      <c r="J1024" s="140"/>
      <c r="K1024" s="140"/>
      <c r="L1024" s="140"/>
      <c r="M1024" s="140"/>
      <c r="N1024" s="140"/>
      <c r="O1024" s="140"/>
      <c r="P1024" s="140"/>
      <c r="Q1024" s="140"/>
      <c r="R1024" s="140"/>
      <c r="S1024" s="140"/>
      <c r="T1024" s="140"/>
      <c r="U1024" s="140"/>
      <c r="V1024" s="140"/>
    </row>
    <row r="1025">
      <c r="A1025" s="148"/>
      <c r="B1025" s="140"/>
      <c r="C1025" s="140"/>
      <c r="D1025" s="140"/>
      <c r="E1025" s="140"/>
      <c r="F1025" s="140"/>
      <c r="G1025" s="140"/>
      <c r="H1025" s="140"/>
      <c r="I1025" s="140"/>
      <c r="J1025" s="140"/>
      <c r="K1025" s="140"/>
      <c r="L1025" s="140"/>
      <c r="M1025" s="140"/>
      <c r="N1025" s="140"/>
      <c r="O1025" s="140"/>
      <c r="P1025" s="140"/>
      <c r="Q1025" s="140"/>
      <c r="R1025" s="140"/>
      <c r="S1025" s="140"/>
      <c r="T1025" s="140"/>
      <c r="U1025" s="140"/>
      <c r="V1025" s="140"/>
    </row>
    <row r="1026">
      <c r="A1026" s="148"/>
      <c r="B1026" s="140"/>
      <c r="C1026" s="140"/>
      <c r="D1026" s="140"/>
      <c r="E1026" s="140"/>
      <c r="F1026" s="140"/>
      <c r="G1026" s="140"/>
      <c r="H1026" s="140"/>
      <c r="I1026" s="140"/>
      <c r="J1026" s="140"/>
      <c r="K1026" s="140"/>
      <c r="L1026" s="140"/>
      <c r="M1026" s="140"/>
      <c r="N1026" s="140"/>
      <c r="O1026" s="140"/>
      <c r="P1026" s="140"/>
      <c r="Q1026" s="140"/>
      <c r="R1026" s="140"/>
      <c r="S1026" s="140"/>
      <c r="T1026" s="140"/>
      <c r="U1026" s="140"/>
      <c r="V1026" s="140"/>
    </row>
    <row r="1027">
      <c r="A1027" s="148"/>
      <c r="B1027" s="140"/>
      <c r="C1027" s="140"/>
      <c r="D1027" s="140"/>
      <c r="E1027" s="140"/>
      <c r="F1027" s="140"/>
      <c r="G1027" s="140"/>
      <c r="H1027" s="140"/>
      <c r="I1027" s="140"/>
      <c r="J1027" s="140"/>
      <c r="K1027" s="140"/>
      <c r="L1027" s="140"/>
      <c r="M1027" s="140"/>
      <c r="N1027" s="140"/>
      <c r="O1027" s="140"/>
      <c r="P1027" s="140"/>
      <c r="Q1027" s="140"/>
      <c r="R1027" s="140"/>
      <c r="S1027" s="140"/>
      <c r="T1027" s="140"/>
      <c r="U1027" s="140"/>
      <c r="V1027" s="140"/>
    </row>
    <row r="1028">
      <c r="A1028" s="148"/>
      <c r="B1028" s="140"/>
      <c r="C1028" s="140"/>
      <c r="D1028" s="140"/>
      <c r="E1028" s="140"/>
      <c r="F1028" s="140"/>
      <c r="G1028" s="140"/>
      <c r="H1028" s="140"/>
      <c r="I1028" s="140"/>
      <c r="J1028" s="140"/>
      <c r="K1028" s="140"/>
      <c r="L1028" s="140"/>
      <c r="M1028" s="140"/>
      <c r="N1028" s="140"/>
      <c r="O1028" s="140"/>
      <c r="P1028" s="140"/>
      <c r="Q1028" s="140"/>
      <c r="R1028" s="140"/>
      <c r="S1028" s="140"/>
      <c r="T1028" s="140"/>
      <c r="U1028" s="140"/>
      <c r="V1028" s="140"/>
    </row>
    <row r="1029">
      <c r="A1029" s="148"/>
      <c r="B1029" s="140"/>
      <c r="C1029" s="140"/>
      <c r="D1029" s="140"/>
      <c r="E1029" s="140"/>
      <c r="F1029" s="140"/>
      <c r="G1029" s="140"/>
      <c r="H1029" s="140"/>
      <c r="I1029" s="140"/>
      <c r="J1029" s="140"/>
      <c r="K1029" s="140"/>
      <c r="L1029" s="140"/>
      <c r="M1029" s="140"/>
      <c r="N1029" s="140"/>
      <c r="O1029" s="140"/>
      <c r="P1029" s="140"/>
      <c r="Q1029" s="140"/>
      <c r="R1029" s="140"/>
      <c r="S1029" s="140"/>
      <c r="T1029" s="140"/>
      <c r="U1029" s="140"/>
      <c r="V1029" s="140"/>
    </row>
    <row r="1030">
      <c r="A1030" s="148"/>
      <c r="B1030" s="140"/>
      <c r="C1030" s="140"/>
      <c r="D1030" s="140"/>
      <c r="E1030" s="140"/>
      <c r="F1030" s="140"/>
      <c r="G1030" s="140"/>
      <c r="H1030" s="140"/>
      <c r="I1030" s="140"/>
      <c r="J1030" s="140"/>
      <c r="K1030" s="140"/>
      <c r="L1030" s="140"/>
      <c r="M1030" s="140"/>
      <c r="N1030" s="140"/>
      <c r="O1030" s="140"/>
      <c r="P1030" s="140"/>
      <c r="Q1030" s="140"/>
      <c r="R1030" s="140"/>
      <c r="S1030" s="140"/>
      <c r="T1030" s="140"/>
      <c r="U1030" s="140"/>
      <c r="V1030" s="140"/>
    </row>
    <row r="1031">
      <c r="A1031" s="148"/>
      <c r="B1031" s="140"/>
      <c r="C1031" s="140"/>
      <c r="D1031" s="140"/>
      <c r="E1031" s="140"/>
      <c r="F1031" s="140"/>
      <c r="G1031" s="140"/>
      <c r="H1031" s="140"/>
      <c r="I1031" s="140"/>
      <c r="J1031" s="140"/>
      <c r="K1031" s="140"/>
      <c r="L1031" s="140"/>
      <c r="M1031" s="140"/>
      <c r="N1031" s="140"/>
      <c r="O1031" s="140"/>
      <c r="P1031" s="140"/>
      <c r="Q1031" s="140"/>
      <c r="R1031" s="140"/>
      <c r="S1031" s="140"/>
      <c r="T1031" s="140"/>
      <c r="U1031" s="140"/>
      <c r="V1031" s="140"/>
    </row>
    <row r="1032">
      <c r="A1032" s="148"/>
      <c r="B1032" s="140"/>
      <c r="C1032" s="140"/>
      <c r="D1032" s="140"/>
      <c r="E1032" s="140"/>
      <c r="F1032" s="140"/>
      <c r="G1032" s="140"/>
      <c r="H1032" s="140"/>
      <c r="I1032" s="140"/>
      <c r="J1032" s="140"/>
      <c r="K1032" s="140"/>
      <c r="L1032" s="140"/>
      <c r="M1032" s="140"/>
      <c r="N1032" s="140"/>
      <c r="O1032" s="140"/>
      <c r="P1032" s="140"/>
      <c r="Q1032" s="140"/>
      <c r="R1032" s="140"/>
      <c r="S1032" s="140"/>
      <c r="T1032" s="140"/>
      <c r="U1032" s="140"/>
      <c r="V1032" s="140"/>
    </row>
    <row r="1033">
      <c r="A1033" s="148"/>
      <c r="B1033" s="140"/>
      <c r="C1033" s="140"/>
      <c r="D1033" s="140"/>
      <c r="E1033" s="140"/>
      <c r="F1033" s="140"/>
      <c r="G1033" s="140"/>
      <c r="H1033" s="140"/>
      <c r="I1033" s="140"/>
      <c r="J1033" s="140"/>
      <c r="K1033" s="140"/>
      <c r="L1033" s="140"/>
      <c r="M1033" s="140"/>
      <c r="N1033" s="140"/>
      <c r="O1033" s="140"/>
      <c r="P1033" s="140"/>
      <c r="Q1033" s="140"/>
      <c r="R1033" s="140"/>
      <c r="S1033" s="140"/>
      <c r="T1033" s="140"/>
      <c r="U1033" s="140"/>
      <c r="V1033" s="140"/>
    </row>
    <row r="1034">
      <c r="A1034" s="148"/>
      <c r="B1034" s="140"/>
      <c r="C1034" s="140"/>
      <c r="D1034" s="140"/>
      <c r="E1034" s="140"/>
      <c r="F1034" s="140"/>
      <c r="G1034" s="140"/>
      <c r="H1034" s="140"/>
      <c r="I1034" s="140"/>
      <c r="J1034" s="140"/>
      <c r="K1034" s="140"/>
      <c r="L1034" s="140"/>
      <c r="M1034" s="140"/>
      <c r="N1034" s="140"/>
      <c r="O1034" s="140"/>
      <c r="P1034" s="140"/>
      <c r="Q1034" s="140"/>
      <c r="R1034" s="140"/>
      <c r="S1034" s="140"/>
      <c r="T1034" s="140"/>
      <c r="U1034" s="140"/>
      <c r="V1034" s="140"/>
    </row>
    <row r="1035">
      <c r="A1035" s="148"/>
      <c r="B1035" s="140"/>
      <c r="C1035" s="140"/>
      <c r="D1035" s="140"/>
      <c r="E1035" s="140"/>
      <c r="F1035" s="140"/>
      <c r="G1035" s="140"/>
      <c r="H1035" s="140"/>
      <c r="I1035" s="140"/>
      <c r="J1035" s="140"/>
      <c r="K1035" s="140"/>
      <c r="L1035" s="140"/>
      <c r="M1035" s="140"/>
      <c r="N1035" s="140"/>
      <c r="O1035" s="140"/>
      <c r="P1035" s="140"/>
      <c r="Q1035" s="140"/>
      <c r="R1035" s="140"/>
      <c r="S1035" s="140"/>
      <c r="T1035" s="140"/>
      <c r="U1035" s="140"/>
      <c r="V1035" s="140"/>
    </row>
    <row r="1036">
      <c r="A1036" s="148"/>
      <c r="B1036" s="140"/>
      <c r="C1036" s="140"/>
      <c r="D1036" s="140"/>
      <c r="E1036" s="140"/>
      <c r="F1036" s="140"/>
      <c r="G1036" s="140"/>
      <c r="H1036" s="140"/>
      <c r="I1036" s="140"/>
      <c r="J1036" s="140"/>
      <c r="K1036" s="140"/>
      <c r="L1036" s="140"/>
      <c r="M1036" s="140"/>
      <c r="N1036" s="140"/>
      <c r="O1036" s="140"/>
      <c r="P1036" s="140"/>
      <c r="Q1036" s="140"/>
      <c r="R1036" s="140"/>
      <c r="S1036" s="140"/>
      <c r="T1036" s="140"/>
      <c r="U1036" s="140"/>
      <c r="V1036" s="140"/>
    </row>
    <row r="1037">
      <c r="A1037" s="148"/>
      <c r="B1037" s="140"/>
      <c r="C1037" s="140"/>
      <c r="D1037" s="140"/>
      <c r="E1037" s="140"/>
      <c r="F1037" s="140"/>
      <c r="G1037" s="140"/>
      <c r="H1037" s="140"/>
      <c r="I1037" s="140"/>
      <c r="J1037" s="140"/>
      <c r="K1037" s="140"/>
      <c r="L1037" s="140"/>
      <c r="M1037" s="140"/>
      <c r="N1037" s="140"/>
      <c r="O1037" s="140"/>
      <c r="P1037" s="140"/>
      <c r="Q1037" s="140"/>
      <c r="R1037" s="140"/>
      <c r="S1037" s="140"/>
      <c r="T1037" s="140"/>
      <c r="U1037" s="140"/>
      <c r="V1037" s="140"/>
    </row>
    <row r="1038">
      <c r="A1038" s="148"/>
      <c r="B1038" s="140"/>
      <c r="C1038" s="140"/>
      <c r="D1038" s="140"/>
      <c r="E1038" s="140"/>
      <c r="F1038" s="140"/>
      <c r="G1038" s="140"/>
      <c r="H1038" s="140"/>
      <c r="I1038" s="140"/>
      <c r="J1038" s="140"/>
      <c r="K1038" s="140"/>
      <c r="L1038" s="140"/>
      <c r="M1038" s="140"/>
      <c r="N1038" s="140"/>
      <c r="O1038" s="140"/>
      <c r="P1038" s="140"/>
      <c r="Q1038" s="140"/>
      <c r="R1038" s="140"/>
      <c r="S1038" s="140"/>
      <c r="T1038" s="140"/>
      <c r="U1038" s="140"/>
      <c r="V1038" s="140"/>
    </row>
    <row r="1039">
      <c r="A1039" s="148"/>
      <c r="B1039" s="140"/>
      <c r="C1039" s="140"/>
      <c r="D1039" s="140"/>
      <c r="E1039" s="140"/>
      <c r="F1039" s="140"/>
      <c r="G1039" s="140"/>
      <c r="H1039" s="140"/>
      <c r="I1039" s="140"/>
      <c r="J1039" s="140"/>
      <c r="K1039" s="140"/>
      <c r="L1039" s="140"/>
      <c r="M1039" s="140"/>
      <c r="N1039" s="140"/>
      <c r="O1039" s="140"/>
      <c r="P1039" s="140"/>
      <c r="Q1039" s="140"/>
      <c r="R1039" s="140"/>
      <c r="S1039" s="140"/>
      <c r="T1039" s="140"/>
      <c r="U1039" s="140"/>
      <c r="V1039" s="140"/>
    </row>
    <row r="1040">
      <c r="A1040" s="148"/>
      <c r="B1040" s="140"/>
      <c r="C1040" s="140"/>
      <c r="D1040" s="140"/>
      <c r="E1040" s="140"/>
      <c r="F1040" s="140"/>
      <c r="G1040" s="140"/>
      <c r="H1040" s="140"/>
      <c r="I1040" s="140"/>
      <c r="J1040" s="140"/>
      <c r="K1040" s="140"/>
      <c r="L1040" s="140"/>
      <c r="M1040" s="140"/>
      <c r="N1040" s="140"/>
      <c r="O1040" s="140"/>
      <c r="P1040" s="140"/>
      <c r="Q1040" s="140"/>
      <c r="R1040" s="140"/>
      <c r="S1040" s="140"/>
      <c r="T1040" s="140"/>
      <c r="U1040" s="140"/>
      <c r="V1040" s="140"/>
    </row>
    <row r="1041">
      <c r="A1041" s="148"/>
      <c r="B1041" s="140"/>
      <c r="C1041" s="140"/>
      <c r="D1041" s="140"/>
      <c r="E1041" s="140"/>
      <c r="F1041" s="140"/>
      <c r="G1041" s="140"/>
      <c r="H1041" s="140"/>
      <c r="I1041" s="140"/>
      <c r="J1041" s="140"/>
      <c r="K1041" s="140"/>
      <c r="L1041" s="140"/>
      <c r="M1041" s="140"/>
      <c r="N1041" s="140"/>
      <c r="O1041" s="140"/>
      <c r="P1041" s="140"/>
      <c r="Q1041" s="140"/>
      <c r="R1041" s="140"/>
      <c r="S1041" s="140"/>
      <c r="T1041" s="140"/>
      <c r="U1041" s="140"/>
      <c r="V1041" s="140"/>
    </row>
    <row r="1042">
      <c r="A1042" s="148"/>
      <c r="B1042" s="140"/>
      <c r="C1042" s="140"/>
      <c r="D1042" s="140"/>
      <c r="E1042" s="140"/>
      <c r="F1042" s="140"/>
      <c r="G1042" s="140"/>
      <c r="H1042" s="140"/>
      <c r="I1042" s="140"/>
      <c r="J1042" s="140"/>
      <c r="K1042" s="140"/>
      <c r="L1042" s="140"/>
      <c r="M1042" s="140"/>
      <c r="N1042" s="140"/>
      <c r="O1042" s="140"/>
      <c r="P1042" s="140"/>
      <c r="Q1042" s="140"/>
      <c r="R1042" s="140"/>
      <c r="S1042" s="140"/>
      <c r="T1042" s="140"/>
      <c r="U1042" s="140"/>
      <c r="V1042" s="140"/>
    </row>
    <row r="1043">
      <c r="A1043" s="148"/>
      <c r="B1043" s="140"/>
      <c r="C1043" s="140"/>
      <c r="D1043" s="140"/>
      <c r="E1043" s="140"/>
      <c r="F1043" s="140"/>
      <c r="G1043" s="140"/>
      <c r="H1043" s="140"/>
      <c r="I1043" s="140"/>
      <c r="J1043" s="140"/>
      <c r="K1043" s="140"/>
      <c r="L1043" s="140"/>
      <c r="M1043" s="140"/>
      <c r="N1043" s="140"/>
      <c r="O1043" s="140"/>
      <c r="P1043" s="140"/>
      <c r="Q1043" s="140"/>
      <c r="R1043" s="140"/>
      <c r="S1043" s="140"/>
      <c r="T1043" s="140"/>
      <c r="U1043" s="140"/>
      <c r="V1043" s="140"/>
    </row>
    <row r="1044">
      <c r="A1044" s="148"/>
      <c r="B1044" s="140"/>
      <c r="C1044" s="140"/>
      <c r="D1044" s="140"/>
      <c r="E1044" s="140"/>
      <c r="F1044" s="140"/>
      <c r="G1044" s="140"/>
      <c r="H1044" s="140"/>
      <c r="I1044" s="140"/>
      <c r="J1044" s="140"/>
      <c r="K1044" s="140"/>
      <c r="L1044" s="140"/>
      <c r="M1044" s="140"/>
      <c r="N1044" s="140"/>
      <c r="O1044" s="140"/>
      <c r="P1044" s="140"/>
      <c r="Q1044" s="140"/>
      <c r="R1044" s="140"/>
      <c r="S1044" s="140"/>
      <c r="T1044" s="140"/>
      <c r="U1044" s="140"/>
      <c r="V1044" s="140"/>
    </row>
    <row r="1045">
      <c r="A1045" s="148"/>
      <c r="B1045" s="140"/>
      <c r="C1045" s="140"/>
      <c r="D1045" s="140"/>
      <c r="E1045" s="140"/>
      <c r="F1045" s="140"/>
      <c r="G1045" s="140"/>
      <c r="H1045" s="140"/>
      <c r="I1045" s="140"/>
      <c r="J1045" s="140"/>
      <c r="K1045" s="140"/>
      <c r="L1045" s="140"/>
      <c r="M1045" s="140"/>
      <c r="N1045" s="140"/>
      <c r="O1045" s="140"/>
      <c r="P1045" s="140"/>
      <c r="Q1045" s="140"/>
      <c r="R1045" s="140"/>
      <c r="S1045" s="140"/>
      <c r="T1045" s="140"/>
      <c r="U1045" s="140"/>
      <c r="V1045" s="140"/>
    </row>
    <row r="1046">
      <c r="A1046" s="148"/>
      <c r="B1046" s="140"/>
      <c r="C1046" s="140"/>
      <c r="D1046" s="140"/>
      <c r="E1046" s="140"/>
      <c r="F1046" s="140"/>
      <c r="G1046" s="140"/>
      <c r="H1046" s="140"/>
      <c r="I1046" s="140"/>
      <c r="J1046" s="140"/>
      <c r="K1046" s="140"/>
      <c r="L1046" s="140"/>
      <c r="M1046" s="140"/>
      <c r="N1046" s="140"/>
      <c r="O1046" s="140"/>
      <c r="P1046" s="140"/>
      <c r="Q1046" s="140"/>
      <c r="R1046" s="140"/>
      <c r="S1046" s="140"/>
      <c r="T1046" s="140"/>
      <c r="U1046" s="140"/>
      <c r="V1046" s="140"/>
    </row>
    <row r="1047">
      <c r="A1047" s="148"/>
      <c r="B1047" s="140"/>
      <c r="C1047" s="140"/>
      <c r="D1047" s="140"/>
      <c r="E1047" s="140"/>
      <c r="F1047" s="140"/>
      <c r="G1047" s="140"/>
      <c r="H1047" s="140"/>
      <c r="I1047" s="140"/>
      <c r="J1047" s="140"/>
      <c r="K1047" s="140"/>
      <c r="L1047" s="140"/>
      <c r="M1047" s="140"/>
      <c r="N1047" s="140"/>
      <c r="O1047" s="140"/>
      <c r="P1047" s="140"/>
      <c r="Q1047" s="140"/>
      <c r="R1047" s="140"/>
      <c r="S1047" s="140"/>
      <c r="T1047" s="140"/>
      <c r="U1047" s="140"/>
      <c r="V1047" s="140"/>
    </row>
    <row r="1048">
      <c r="A1048" s="148"/>
      <c r="B1048" s="140"/>
      <c r="C1048" s="140"/>
      <c r="D1048" s="140"/>
      <c r="E1048" s="140"/>
      <c r="F1048" s="140"/>
      <c r="G1048" s="140"/>
      <c r="H1048" s="140"/>
      <c r="I1048" s="140"/>
      <c r="J1048" s="140"/>
      <c r="K1048" s="140"/>
      <c r="L1048" s="140"/>
      <c r="M1048" s="140"/>
      <c r="N1048" s="140"/>
      <c r="O1048" s="140"/>
      <c r="P1048" s="140"/>
      <c r="Q1048" s="140"/>
      <c r="R1048" s="140"/>
      <c r="S1048" s="140"/>
      <c r="T1048" s="140"/>
      <c r="U1048" s="140"/>
      <c r="V1048" s="140"/>
    </row>
    <row r="1049">
      <c r="A1049" s="148"/>
      <c r="B1049" s="140"/>
      <c r="C1049" s="140"/>
      <c r="D1049" s="140"/>
      <c r="E1049" s="140"/>
      <c r="F1049" s="140"/>
      <c r="G1049" s="140"/>
      <c r="H1049" s="140"/>
      <c r="I1049" s="140"/>
      <c r="J1049" s="140"/>
      <c r="K1049" s="140"/>
      <c r="L1049" s="140"/>
      <c r="M1049" s="140"/>
      <c r="N1049" s="140"/>
      <c r="O1049" s="140"/>
      <c r="P1049" s="140"/>
      <c r="Q1049" s="140"/>
      <c r="R1049" s="140"/>
      <c r="S1049" s="140"/>
      <c r="T1049" s="140"/>
      <c r="U1049" s="140"/>
      <c r="V1049" s="140"/>
    </row>
    <row r="1050">
      <c r="A1050" s="148"/>
      <c r="B1050" s="140"/>
      <c r="C1050" s="140"/>
      <c r="D1050" s="140"/>
      <c r="E1050" s="140"/>
      <c r="F1050" s="140"/>
      <c r="G1050" s="140"/>
      <c r="H1050" s="140"/>
      <c r="I1050" s="140"/>
      <c r="J1050" s="140"/>
      <c r="K1050" s="140"/>
      <c r="L1050" s="140"/>
      <c r="M1050" s="140"/>
      <c r="N1050" s="140"/>
      <c r="O1050" s="140"/>
      <c r="P1050" s="140"/>
      <c r="Q1050" s="140"/>
      <c r="R1050" s="140"/>
      <c r="S1050" s="140"/>
      <c r="T1050" s="140"/>
      <c r="U1050" s="140"/>
      <c r="V1050" s="140"/>
    </row>
  </sheetData>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2.13"/>
    <col customWidth="1" min="3" max="3" width="25.38"/>
    <col customWidth="1" min="4" max="4" width="26.0"/>
    <col customWidth="1" min="5" max="5" width="25.5"/>
  </cols>
  <sheetData>
    <row r="1">
      <c r="A1" s="137" t="s">
        <v>122</v>
      </c>
      <c r="B1" s="138" t="s">
        <v>576</v>
      </c>
      <c r="C1" s="138" t="s">
        <v>292</v>
      </c>
      <c r="D1" s="138" t="s">
        <v>293</v>
      </c>
      <c r="E1" s="149" t="s">
        <v>294</v>
      </c>
    </row>
    <row r="2">
      <c r="A2" s="150">
        <v>44682.0</v>
      </c>
      <c r="B2" s="151" t="s">
        <v>577</v>
      </c>
      <c r="C2" s="151" t="s">
        <v>578</v>
      </c>
      <c r="D2" s="151" t="s">
        <v>579</v>
      </c>
      <c r="E2" s="152" t="s">
        <v>580</v>
      </c>
    </row>
    <row r="3">
      <c r="A3" s="153">
        <v>44713.0</v>
      </c>
      <c r="B3" s="154" t="s">
        <v>581</v>
      </c>
      <c r="C3" s="154" t="s">
        <v>582</v>
      </c>
      <c r="D3" s="154" t="s">
        <v>583</v>
      </c>
      <c r="E3" s="155" t="s">
        <v>584</v>
      </c>
    </row>
    <row r="4">
      <c r="A4" s="150">
        <v>44743.0</v>
      </c>
      <c r="B4" s="151" t="s">
        <v>585</v>
      </c>
      <c r="C4" s="151" t="s">
        <v>586</v>
      </c>
      <c r="D4" s="151" t="s">
        <v>587</v>
      </c>
      <c r="E4" s="152" t="s">
        <v>588</v>
      </c>
    </row>
    <row r="5">
      <c r="A5" s="153">
        <v>44774.0</v>
      </c>
      <c r="B5" s="154" t="s">
        <v>589</v>
      </c>
      <c r="C5" s="154" t="s">
        <v>590</v>
      </c>
      <c r="D5" s="154" t="s">
        <v>591</v>
      </c>
      <c r="E5" s="155" t="s">
        <v>592</v>
      </c>
    </row>
    <row r="6">
      <c r="A6" s="150">
        <v>44805.0</v>
      </c>
      <c r="B6" s="151" t="s">
        <v>593</v>
      </c>
      <c r="C6" s="151" t="s">
        <v>594</v>
      </c>
      <c r="D6" s="151" t="s">
        <v>595</v>
      </c>
      <c r="E6" s="152" t="s">
        <v>596</v>
      </c>
    </row>
    <row r="7">
      <c r="A7" s="153">
        <v>44835.0</v>
      </c>
      <c r="B7" s="154" t="s">
        <v>597</v>
      </c>
      <c r="C7" s="154" t="s">
        <v>598</v>
      </c>
      <c r="D7" s="154" t="s">
        <v>599</v>
      </c>
      <c r="E7" s="155" t="s">
        <v>600</v>
      </c>
    </row>
    <row r="8">
      <c r="A8" s="150">
        <v>44866.0</v>
      </c>
      <c r="B8" s="151" t="s">
        <v>601</v>
      </c>
      <c r="C8" s="151" t="s">
        <v>602</v>
      </c>
      <c r="D8" s="151" t="s">
        <v>603</v>
      </c>
      <c r="E8" s="152" t="s">
        <v>604</v>
      </c>
    </row>
    <row r="9">
      <c r="A9" s="153">
        <v>44896.0</v>
      </c>
      <c r="B9" s="154" t="s">
        <v>605</v>
      </c>
      <c r="C9" s="154" t="s">
        <v>606</v>
      </c>
      <c r="D9" s="154" t="s">
        <v>607</v>
      </c>
      <c r="E9" s="155" t="s">
        <v>608</v>
      </c>
    </row>
    <row r="10">
      <c r="A10" s="150">
        <v>44927.0</v>
      </c>
      <c r="B10" s="151" t="s">
        <v>609</v>
      </c>
      <c r="C10" s="151" t="s">
        <v>610</v>
      </c>
      <c r="D10" s="151" t="s">
        <v>611</v>
      </c>
      <c r="E10" s="152" t="s">
        <v>612</v>
      </c>
    </row>
    <row r="11">
      <c r="A11" s="153">
        <v>44958.0</v>
      </c>
      <c r="B11" s="154" t="s">
        <v>613</v>
      </c>
      <c r="C11" s="154" t="s">
        <v>614</v>
      </c>
      <c r="D11" s="154" t="s">
        <v>615</v>
      </c>
      <c r="E11" s="155" t="s">
        <v>616</v>
      </c>
    </row>
    <row r="12">
      <c r="A12" s="150">
        <v>44986.0</v>
      </c>
      <c r="B12" s="151" t="s">
        <v>617</v>
      </c>
      <c r="C12" s="151" t="s">
        <v>618</v>
      </c>
      <c r="D12" s="151" t="s">
        <v>619</v>
      </c>
      <c r="E12" s="152" t="s">
        <v>620</v>
      </c>
    </row>
    <row r="13">
      <c r="A13" s="153">
        <v>45017.0</v>
      </c>
      <c r="B13" s="154" t="s">
        <v>621</v>
      </c>
      <c r="C13" s="154" t="s">
        <v>622</v>
      </c>
      <c r="D13" s="154" t="s">
        <v>623</v>
      </c>
      <c r="E13" s="155" t="s">
        <v>624</v>
      </c>
    </row>
    <row r="14">
      <c r="A14" s="150">
        <v>45047.0</v>
      </c>
      <c r="B14" s="151" t="s">
        <v>625</v>
      </c>
      <c r="C14" s="151" t="s">
        <v>626</v>
      </c>
      <c r="D14" s="151" t="s">
        <v>627</v>
      </c>
      <c r="E14" s="152" t="s">
        <v>628</v>
      </c>
    </row>
    <row r="15">
      <c r="A15" s="153">
        <v>45078.0</v>
      </c>
      <c r="B15" s="154" t="s">
        <v>629</v>
      </c>
      <c r="C15" s="154" t="s">
        <v>630</v>
      </c>
      <c r="D15" s="154" t="s">
        <v>631</v>
      </c>
      <c r="E15" s="155" t="s">
        <v>632</v>
      </c>
    </row>
    <row r="16">
      <c r="A16" s="150">
        <v>45108.0</v>
      </c>
      <c r="B16" s="151" t="s">
        <v>633</v>
      </c>
      <c r="C16" s="151" t="s">
        <v>634</v>
      </c>
      <c r="D16" s="151" t="s">
        <v>635</v>
      </c>
      <c r="E16" s="152" t="s">
        <v>636</v>
      </c>
    </row>
    <row r="17">
      <c r="A17" s="153">
        <v>45139.0</v>
      </c>
      <c r="B17" s="154" t="s">
        <v>637</v>
      </c>
      <c r="C17" s="154" t="s">
        <v>638</v>
      </c>
      <c r="D17" s="154" t="s">
        <v>639</v>
      </c>
      <c r="E17" s="155" t="s">
        <v>640</v>
      </c>
    </row>
    <row r="18">
      <c r="A18" s="150">
        <v>45170.0</v>
      </c>
      <c r="B18" s="151" t="s">
        <v>641</v>
      </c>
      <c r="C18" s="151" t="s">
        <v>642</v>
      </c>
      <c r="D18" s="151" t="s">
        <v>643</v>
      </c>
      <c r="E18" s="152" t="s">
        <v>644</v>
      </c>
    </row>
    <row r="19">
      <c r="A19" s="153">
        <v>45200.0</v>
      </c>
      <c r="B19" s="154" t="s">
        <v>645</v>
      </c>
      <c r="C19" s="154" t="s">
        <v>646</v>
      </c>
      <c r="D19" s="154" t="s">
        <v>647</v>
      </c>
      <c r="E19" s="155" t="s">
        <v>648</v>
      </c>
    </row>
    <row r="20">
      <c r="A20" s="150">
        <v>45231.0</v>
      </c>
      <c r="B20" s="151" t="s">
        <v>649</v>
      </c>
      <c r="C20" s="151" t="s">
        <v>650</v>
      </c>
      <c r="D20" s="151" t="s">
        <v>651</v>
      </c>
      <c r="E20" s="152" t="s">
        <v>652</v>
      </c>
    </row>
    <row r="21">
      <c r="A21" s="153">
        <v>45261.0</v>
      </c>
      <c r="B21" s="154" t="s">
        <v>653</v>
      </c>
      <c r="C21" s="154" t="s">
        <v>654</v>
      </c>
      <c r="D21" s="154" t="s">
        <v>655</v>
      </c>
      <c r="E21" s="155" t="s">
        <v>656</v>
      </c>
    </row>
    <row r="22">
      <c r="A22" s="150">
        <v>45292.0</v>
      </c>
      <c r="B22" s="151" t="s">
        <v>657</v>
      </c>
      <c r="C22" s="151" t="s">
        <v>658</v>
      </c>
      <c r="D22" s="151" t="s">
        <v>659</v>
      </c>
      <c r="E22" s="152" t="s">
        <v>660</v>
      </c>
    </row>
    <row r="23">
      <c r="A23" s="153">
        <v>45323.0</v>
      </c>
      <c r="B23" s="154" t="s">
        <v>661</v>
      </c>
      <c r="C23" s="154" t="s">
        <v>662</v>
      </c>
      <c r="D23" s="154" t="s">
        <v>663</v>
      </c>
      <c r="E23" s="155" t="s">
        <v>664</v>
      </c>
    </row>
    <row r="24">
      <c r="A24" s="150">
        <v>45352.0</v>
      </c>
      <c r="B24" s="151" t="s">
        <v>665</v>
      </c>
      <c r="C24" s="151" t="s">
        <v>666</v>
      </c>
      <c r="D24" s="151" t="s">
        <v>667</v>
      </c>
      <c r="E24" s="152" t="s">
        <v>668</v>
      </c>
    </row>
    <row r="25">
      <c r="A25" s="153">
        <v>45383.0</v>
      </c>
      <c r="B25" s="154" t="s">
        <v>669</v>
      </c>
      <c r="C25" s="154" t="s">
        <v>670</v>
      </c>
      <c r="D25" s="154" t="s">
        <v>671</v>
      </c>
      <c r="E25" s="155" t="s">
        <v>672</v>
      </c>
    </row>
    <row r="26">
      <c r="A26" s="150">
        <v>45413.0</v>
      </c>
      <c r="B26" s="151" t="s">
        <v>673</v>
      </c>
      <c r="C26" s="151" t="s">
        <v>674</v>
      </c>
      <c r="D26" s="151" t="s">
        <v>675</v>
      </c>
      <c r="E26" s="152" t="s">
        <v>676</v>
      </c>
    </row>
    <row r="27">
      <c r="A27" s="153">
        <v>45444.0</v>
      </c>
      <c r="B27" s="154" t="s">
        <v>677</v>
      </c>
      <c r="C27" s="154" t="s">
        <v>678</v>
      </c>
      <c r="D27" s="154" t="s">
        <v>679</v>
      </c>
      <c r="E27" s="155" t="s">
        <v>680</v>
      </c>
    </row>
    <row r="28">
      <c r="A28" s="150">
        <v>45474.0</v>
      </c>
      <c r="B28" s="151" t="s">
        <v>681</v>
      </c>
      <c r="C28" s="151" t="s">
        <v>682</v>
      </c>
      <c r="D28" s="151" t="s">
        <v>683</v>
      </c>
      <c r="E28" s="152" t="s">
        <v>684</v>
      </c>
    </row>
    <row r="29">
      <c r="A29" s="153">
        <v>45505.0</v>
      </c>
      <c r="B29" s="154" t="s">
        <v>685</v>
      </c>
      <c r="C29" s="154" t="s">
        <v>686</v>
      </c>
      <c r="D29" s="154" t="s">
        <v>687</v>
      </c>
      <c r="E29" s="155" t="s">
        <v>688</v>
      </c>
    </row>
    <row r="30">
      <c r="A30" s="150">
        <v>45536.0</v>
      </c>
      <c r="B30" s="151" t="s">
        <v>689</v>
      </c>
      <c r="C30" s="151" t="s">
        <v>690</v>
      </c>
      <c r="D30" s="151" t="s">
        <v>691</v>
      </c>
      <c r="E30" s="152" t="s">
        <v>692</v>
      </c>
    </row>
    <row r="31">
      <c r="A31" s="153">
        <v>45566.0</v>
      </c>
      <c r="B31" s="154" t="s">
        <v>693</v>
      </c>
      <c r="C31" s="154" t="s">
        <v>694</v>
      </c>
      <c r="D31" s="154" t="s">
        <v>695</v>
      </c>
      <c r="E31" s="155" t="s">
        <v>696</v>
      </c>
    </row>
    <row r="32">
      <c r="A32" s="150">
        <v>45597.0</v>
      </c>
      <c r="B32" s="151" t="s">
        <v>697</v>
      </c>
      <c r="C32" s="151" t="s">
        <v>698</v>
      </c>
      <c r="D32" s="151" t="s">
        <v>699</v>
      </c>
      <c r="E32" s="152" t="s">
        <v>700</v>
      </c>
    </row>
    <row r="33">
      <c r="A33" s="153">
        <v>45627.0</v>
      </c>
      <c r="B33" s="154" t="s">
        <v>701</v>
      </c>
      <c r="C33" s="154" t="s">
        <v>702</v>
      </c>
      <c r="D33" s="154" t="s">
        <v>703</v>
      </c>
      <c r="E33" s="155" t="s">
        <v>704</v>
      </c>
    </row>
    <row r="34">
      <c r="A34" s="150">
        <v>45658.0</v>
      </c>
      <c r="B34" s="151" t="s">
        <v>705</v>
      </c>
      <c r="C34" s="151" t="s">
        <v>706</v>
      </c>
      <c r="D34" s="151" t="s">
        <v>707</v>
      </c>
      <c r="E34" s="152" t="s">
        <v>708</v>
      </c>
    </row>
    <row r="35">
      <c r="A35" s="153">
        <v>45689.0</v>
      </c>
      <c r="B35" s="154" t="s">
        <v>709</v>
      </c>
      <c r="C35" s="154" t="s">
        <v>710</v>
      </c>
      <c r="D35" s="154" t="s">
        <v>711</v>
      </c>
      <c r="E35" s="155" t="s">
        <v>712</v>
      </c>
    </row>
    <row r="36">
      <c r="A36" s="150">
        <v>45717.0</v>
      </c>
      <c r="B36" s="151" t="s">
        <v>713</v>
      </c>
      <c r="C36" s="151" t="s">
        <v>714</v>
      </c>
      <c r="D36" s="151" t="s">
        <v>715</v>
      </c>
      <c r="E36" s="152" t="s">
        <v>716</v>
      </c>
    </row>
    <row r="37">
      <c r="A37" s="153">
        <v>45748.0</v>
      </c>
      <c r="B37" s="154" t="s">
        <v>717</v>
      </c>
      <c r="C37" s="154" t="s">
        <v>718</v>
      </c>
      <c r="D37" s="154" t="s">
        <v>719</v>
      </c>
      <c r="E37" s="155" t="s">
        <v>720</v>
      </c>
    </row>
    <row r="38">
      <c r="A38" s="150">
        <v>45778.0</v>
      </c>
      <c r="B38" s="151" t="s">
        <v>721</v>
      </c>
      <c r="C38" s="151" t="s">
        <v>722</v>
      </c>
      <c r="D38" s="151" t="s">
        <v>723</v>
      </c>
      <c r="E38" s="152" t="s">
        <v>724</v>
      </c>
    </row>
    <row r="39">
      <c r="A39" s="153">
        <v>45784.0</v>
      </c>
      <c r="B39" s="154" t="s">
        <v>725</v>
      </c>
      <c r="C39" s="154" t="s">
        <v>726</v>
      </c>
      <c r="D39" s="154" t="s">
        <v>727</v>
      </c>
      <c r="E39" s="155" t="s">
        <v>728</v>
      </c>
    </row>
    <row r="40">
      <c r="A40" s="150">
        <v>45786.0</v>
      </c>
      <c r="B40" s="151" t="s">
        <v>729</v>
      </c>
      <c r="C40" s="151" t="s">
        <v>730</v>
      </c>
      <c r="D40" s="151" t="s">
        <v>731</v>
      </c>
      <c r="E40" s="152" t="s">
        <v>732</v>
      </c>
    </row>
    <row r="41">
      <c r="A41" s="153">
        <v>45789.0</v>
      </c>
      <c r="B41" s="154" t="s">
        <v>733</v>
      </c>
      <c r="C41" s="154" t="s">
        <v>734</v>
      </c>
      <c r="D41" s="154" t="s">
        <v>735</v>
      </c>
      <c r="E41" s="155" t="s">
        <v>736</v>
      </c>
    </row>
    <row r="42">
      <c r="A42" s="150">
        <v>45791.0</v>
      </c>
      <c r="B42" s="151" t="s">
        <v>737</v>
      </c>
      <c r="C42" s="151" t="s">
        <v>738</v>
      </c>
      <c r="D42" s="151" t="s">
        <v>739</v>
      </c>
      <c r="E42" s="152" t="s">
        <v>740</v>
      </c>
    </row>
    <row r="43">
      <c r="A43" s="153">
        <v>45793.0</v>
      </c>
      <c r="B43" s="154" t="s">
        <v>741</v>
      </c>
      <c r="C43" s="154" t="s">
        <v>742</v>
      </c>
      <c r="D43" s="154" t="s">
        <v>743</v>
      </c>
      <c r="E43" s="155" t="s">
        <v>744</v>
      </c>
    </row>
    <row r="44">
      <c r="A44" s="150">
        <v>45796.0</v>
      </c>
      <c r="B44" s="151" t="s">
        <v>745</v>
      </c>
      <c r="C44" s="151" t="s">
        <v>746</v>
      </c>
      <c r="D44" s="151" t="s">
        <v>747</v>
      </c>
      <c r="E44" s="152" t="s">
        <v>748</v>
      </c>
    </row>
    <row r="45">
      <c r="A45" s="153">
        <v>45798.0</v>
      </c>
      <c r="B45" s="154" t="s">
        <v>749</v>
      </c>
      <c r="C45" s="154" t="s">
        <v>750</v>
      </c>
      <c r="D45" s="154" t="s">
        <v>751</v>
      </c>
      <c r="E45" s="155" t="s">
        <v>752</v>
      </c>
    </row>
    <row r="46">
      <c r="A46" s="150">
        <v>45800.0</v>
      </c>
      <c r="B46" s="151" t="s">
        <v>753</v>
      </c>
      <c r="C46" s="151" t="s">
        <v>754</v>
      </c>
      <c r="D46" s="151" t="s">
        <v>755</v>
      </c>
      <c r="E46" s="152" t="s">
        <v>756</v>
      </c>
    </row>
    <row r="47">
      <c r="A47" s="153">
        <v>45803.0</v>
      </c>
      <c r="B47" s="154" t="s">
        <v>757</v>
      </c>
      <c r="C47" s="154" t="s">
        <v>758</v>
      </c>
      <c r="D47" s="154" t="s">
        <v>759</v>
      </c>
      <c r="E47" s="155" t="s">
        <v>760</v>
      </c>
    </row>
    <row r="48">
      <c r="A48" s="150">
        <v>45805.0</v>
      </c>
      <c r="B48" s="151" t="s">
        <v>761</v>
      </c>
      <c r="C48" s="151" t="s">
        <v>762</v>
      </c>
      <c r="D48" s="151" t="s">
        <v>763</v>
      </c>
      <c r="E48" s="152" t="s">
        <v>764</v>
      </c>
    </row>
    <row r="49">
      <c r="A49" s="153">
        <v>45807.0</v>
      </c>
      <c r="B49" s="154" t="s">
        <v>765</v>
      </c>
      <c r="C49" s="154" t="s">
        <v>766</v>
      </c>
      <c r="D49" s="154" t="s">
        <v>767</v>
      </c>
      <c r="E49" s="155" t="s">
        <v>768</v>
      </c>
    </row>
    <row r="50">
      <c r="A50" s="150">
        <v>45810.0</v>
      </c>
      <c r="B50" s="151" t="s">
        <v>769</v>
      </c>
      <c r="C50" s="151" t="s">
        <v>770</v>
      </c>
      <c r="D50" s="151" t="s">
        <v>771</v>
      </c>
      <c r="E50" s="152" t="s">
        <v>772</v>
      </c>
    </row>
    <row r="51">
      <c r="A51" s="153">
        <v>45812.0</v>
      </c>
      <c r="B51" s="154" t="s">
        <v>773</v>
      </c>
      <c r="C51" s="154" t="s">
        <v>774</v>
      </c>
      <c r="D51" s="154" t="s">
        <v>775</v>
      </c>
      <c r="E51" s="155" t="s">
        <v>776</v>
      </c>
    </row>
    <row r="52">
      <c r="A52" s="150">
        <v>45814.0</v>
      </c>
      <c r="B52" s="151" t="s">
        <v>777</v>
      </c>
      <c r="C52" s="151" t="s">
        <v>778</v>
      </c>
      <c r="D52" s="151" t="s">
        <v>779</v>
      </c>
      <c r="E52" s="152" t="s">
        <v>780</v>
      </c>
    </row>
    <row r="53">
      <c r="A53" s="153">
        <v>45817.0</v>
      </c>
      <c r="B53" s="154" t="s">
        <v>781</v>
      </c>
      <c r="C53" s="154" t="s">
        <v>782</v>
      </c>
      <c r="D53" s="154" t="s">
        <v>783</v>
      </c>
      <c r="E53" s="155" t="s">
        <v>784</v>
      </c>
    </row>
    <row r="54">
      <c r="A54" s="150">
        <v>45818.0</v>
      </c>
      <c r="B54" s="151" t="s">
        <v>785</v>
      </c>
      <c r="C54" s="151" t="s">
        <v>287</v>
      </c>
      <c r="D54" s="151" t="s">
        <v>786</v>
      </c>
      <c r="E54" s="152" t="s">
        <v>787</v>
      </c>
    </row>
    <row r="55">
      <c r="A55" s="153">
        <v>45819.0</v>
      </c>
      <c r="B55" s="154" t="s">
        <v>788</v>
      </c>
      <c r="C55" s="154" t="s">
        <v>789</v>
      </c>
      <c r="D55" s="154" t="s">
        <v>790</v>
      </c>
      <c r="E55" s="155" t="s">
        <v>791</v>
      </c>
    </row>
    <row r="56">
      <c r="A56" s="150">
        <v>45820.0</v>
      </c>
      <c r="B56" s="151" t="s">
        <v>792</v>
      </c>
      <c r="C56" s="151" t="s">
        <v>793</v>
      </c>
      <c r="D56" s="151" t="s">
        <v>794</v>
      </c>
      <c r="E56" s="152" t="s">
        <v>795</v>
      </c>
    </row>
    <row r="57">
      <c r="A57" s="153">
        <v>45821.0</v>
      </c>
      <c r="B57" s="154" t="s">
        <v>796</v>
      </c>
      <c r="C57" s="154" t="s">
        <v>797</v>
      </c>
      <c r="D57" s="154" t="s">
        <v>798</v>
      </c>
      <c r="E57" s="155" t="s">
        <v>799</v>
      </c>
    </row>
    <row r="58">
      <c r="A58" s="150">
        <v>45824.0</v>
      </c>
      <c r="B58" s="151" t="s">
        <v>800</v>
      </c>
      <c r="C58" s="151" t="s">
        <v>801</v>
      </c>
      <c r="D58" s="151" t="s">
        <v>802</v>
      </c>
      <c r="E58" s="152" t="s">
        <v>803</v>
      </c>
    </row>
    <row r="59">
      <c r="A59" s="153">
        <v>45825.0</v>
      </c>
      <c r="B59" s="154" t="s">
        <v>804</v>
      </c>
      <c r="C59" s="154" t="s">
        <v>805</v>
      </c>
      <c r="D59" s="154" t="s">
        <v>806</v>
      </c>
      <c r="E59" s="155" t="s">
        <v>807</v>
      </c>
    </row>
    <row r="60">
      <c r="A60" s="150">
        <v>45826.0</v>
      </c>
      <c r="B60" s="151" t="s">
        <v>808</v>
      </c>
      <c r="C60" s="151" t="s">
        <v>809</v>
      </c>
      <c r="D60" s="151" t="s">
        <v>810</v>
      </c>
      <c r="E60" s="152" t="s">
        <v>811</v>
      </c>
    </row>
    <row r="61">
      <c r="A61" s="153">
        <v>45827.0</v>
      </c>
      <c r="B61" s="154" t="s">
        <v>812</v>
      </c>
      <c r="C61" s="154" t="s">
        <v>813</v>
      </c>
      <c r="D61" s="154" t="s">
        <v>814</v>
      </c>
      <c r="E61" s="155" t="s">
        <v>815</v>
      </c>
    </row>
    <row r="62">
      <c r="A62" s="150">
        <v>45828.0</v>
      </c>
      <c r="B62" s="151" t="s">
        <v>816</v>
      </c>
      <c r="C62" s="151" t="s">
        <v>817</v>
      </c>
      <c r="D62" s="151" t="s">
        <v>818</v>
      </c>
      <c r="E62" s="152" t="s">
        <v>819</v>
      </c>
    </row>
    <row r="63">
      <c r="A63" s="153">
        <v>45831.0</v>
      </c>
      <c r="B63" s="154" t="s">
        <v>820</v>
      </c>
      <c r="C63" s="154" t="s">
        <v>821</v>
      </c>
      <c r="D63" s="154" t="s">
        <v>822</v>
      </c>
      <c r="E63" s="155" t="s">
        <v>823</v>
      </c>
    </row>
    <row r="64">
      <c r="A64" s="150">
        <v>45832.0</v>
      </c>
      <c r="B64" s="151" t="s">
        <v>824</v>
      </c>
      <c r="C64" s="151" t="s">
        <v>825</v>
      </c>
      <c r="D64" s="151" t="s">
        <v>826</v>
      </c>
      <c r="E64" s="152" t="s">
        <v>827</v>
      </c>
    </row>
    <row r="65">
      <c r="A65" s="153">
        <v>45834.0</v>
      </c>
      <c r="B65" s="154" t="s">
        <v>828</v>
      </c>
      <c r="C65" s="154" t="s">
        <v>829</v>
      </c>
      <c r="D65" s="154" t="s">
        <v>786</v>
      </c>
      <c r="E65" s="155" t="s">
        <v>830</v>
      </c>
    </row>
    <row r="66">
      <c r="A66" s="150">
        <v>45835.0</v>
      </c>
      <c r="B66" s="151" t="s">
        <v>831</v>
      </c>
      <c r="C66" s="151" t="s">
        <v>832</v>
      </c>
      <c r="D66" s="151" t="s">
        <v>802</v>
      </c>
      <c r="E66" s="152" t="s">
        <v>833</v>
      </c>
    </row>
    <row r="67">
      <c r="A67" s="153">
        <v>45838.0</v>
      </c>
      <c r="B67" s="154" t="s">
        <v>834</v>
      </c>
      <c r="C67" s="154" t="s">
        <v>835</v>
      </c>
      <c r="D67" s="154" t="s">
        <v>818</v>
      </c>
      <c r="E67" s="155" t="s">
        <v>836</v>
      </c>
    </row>
    <row r="68">
      <c r="A68" s="150">
        <v>45839.0</v>
      </c>
      <c r="B68" s="151" t="s">
        <v>837</v>
      </c>
      <c r="C68" s="151" t="s">
        <v>838</v>
      </c>
      <c r="D68" s="151" t="s">
        <v>802</v>
      </c>
      <c r="E68" s="152" t="s">
        <v>839</v>
      </c>
    </row>
    <row r="69">
      <c r="A69" s="153">
        <v>45840.0</v>
      </c>
      <c r="B69" s="154" t="s">
        <v>840</v>
      </c>
      <c r="C69" s="154" t="s">
        <v>841</v>
      </c>
      <c r="D69" s="154" t="s">
        <v>842</v>
      </c>
      <c r="E69" s="155" t="s">
        <v>843</v>
      </c>
    </row>
    <row r="70">
      <c r="A70" s="150">
        <v>45841.0</v>
      </c>
      <c r="B70" s="151" t="s">
        <v>844</v>
      </c>
      <c r="C70" s="151" t="s">
        <v>845</v>
      </c>
      <c r="D70" s="151" t="s">
        <v>842</v>
      </c>
      <c r="E70" s="152" t="s">
        <v>846</v>
      </c>
    </row>
    <row r="71">
      <c r="A71" s="153">
        <v>45842.0</v>
      </c>
      <c r="B71" s="154" t="s">
        <v>847</v>
      </c>
      <c r="C71" s="154" t="s">
        <v>848</v>
      </c>
      <c r="D71" s="154" t="s">
        <v>849</v>
      </c>
      <c r="E71" s="155" t="s">
        <v>850</v>
      </c>
    </row>
    <row r="72">
      <c r="A72" s="150">
        <v>45845.0</v>
      </c>
      <c r="B72" s="151" t="s">
        <v>851</v>
      </c>
      <c r="C72" s="151" t="s">
        <v>852</v>
      </c>
      <c r="D72" s="151" t="s">
        <v>786</v>
      </c>
      <c r="E72" s="152" t="s">
        <v>853</v>
      </c>
    </row>
    <row r="73">
      <c r="A73" s="153">
        <v>45846.0</v>
      </c>
      <c r="B73" s="154" t="s">
        <v>854</v>
      </c>
      <c r="C73" s="154" t="s">
        <v>855</v>
      </c>
      <c r="D73" s="154" t="s">
        <v>818</v>
      </c>
      <c r="E73" s="155" t="s">
        <v>856</v>
      </c>
    </row>
    <row r="74">
      <c r="A74" s="150">
        <v>45847.0</v>
      </c>
      <c r="B74" s="151" t="s">
        <v>857</v>
      </c>
      <c r="C74" s="151" t="s">
        <v>858</v>
      </c>
      <c r="D74" s="151" t="s">
        <v>859</v>
      </c>
      <c r="E74" s="152" t="s">
        <v>860</v>
      </c>
    </row>
    <row r="75">
      <c r="A75" s="153">
        <v>45848.0</v>
      </c>
      <c r="B75" s="154" t="s">
        <v>861</v>
      </c>
      <c r="C75" s="154" t="s">
        <v>862</v>
      </c>
      <c r="D75" s="154" t="s">
        <v>802</v>
      </c>
      <c r="E75" s="155" t="s">
        <v>863</v>
      </c>
    </row>
    <row r="76">
      <c r="A76" s="150">
        <v>45849.0</v>
      </c>
      <c r="B76" s="151" t="s">
        <v>864</v>
      </c>
      <c r="C76" s="151" t="s">
        <v>865</v>
      </c>
      <c r="D76" s="151" t="s">
        <v>818</v>
      </c>
      <c r="E76" s="152" t="s">
        <v>866</v>
      </c>
    </row>
    <row r="77">
      <c r="A77" s="153">
        <v>45852.0</v>
      </c>
      <c r="B77" s="154" t="s">
        <v>867</v>
      </c>
      <c r="C77" s="154" t="s">
        <v>868</v>
      </c>
      <c r="D77" s="154" t="s">
        <v>869</v>
      </c>
      <c r="E77" s="155" t="s">
        <v>870</v>
      </c>
    </row>
    <row r="78">
      <c r="A78" s="150">
        <v>45853.0</v>
      </c>
      <c r="B78" s="151" t="s">
        <v>871</v>
      </c>
      <c r="C78" s="151" t="s">
        <v>872</v>
      </c>
      <c r="D78" s="151" t="s">
        <v>873</v>
      </c>
      <c r="E78" s="152" t="s">
        <v>874</v>
      </c>
    </row>
    <row r="79">
      <c r="A79" s="153">
        <v>45854.0</v>
      </c>
      <c r="B79" s="154" t="s">
        <v>875</v>
      </c>
      <c r="C79" s="154" t="s">
        <v>876</v>
      </c>
      <c r="D79" s="154" t="s">
        <v>877</v>
      </c>
      <c r="E79" s="155" t="s">
        <v>878</v>
      </c>
    </row>
    <row r="80">
      <c r="A80" s="150">
        <v>45855.0</v>
      </c>
      <c r="B80" s="151" t="s">
        <v>879</v>
      </c>
      <c r="C80" s="151" t="s">
        <v>880</v>
      </c>
      <c r="D80" s="151" t="s">
        <v>881</v>
      </c>
      <c r="E80" s="152" t="s">
        <v>882</v>
      </c>
    </row>
    <row r="81">
      <c r="A81" s="153">
        <v>45856.0</v>
      </c>
      <c r="B81" s="154" t="s">
        <v>883</v>
      </c>
      <c r="C81" s="154" t="s">
        <v>884</v>
      </c>
      <c r="D81" s="154" t="s">
        <v>786</v>
      </c>
      <c r="E81" s="155" t="s">
        <v>885</v>
      </c>
    </row>
    <row r="82">
      <c r="A82" s="150">
        <v>45859.0</v>
      </c>
      <c r="B82" s="151" t="s">
        <v>886</v>
      </c>
      <c r="C82" s="151" t="s">
        <v>887</v>
      </c>
      <c r="D82" s="151" t="s">
        <v>888</v>
      </c>
      <c r="E82" s="152" t="s">
        <v>889</v>
      </c>
    </row>
    <row r="83">
      <c r="A83" s="153">
        <v>45860.0</v>
      </c>
      <c r="B83" s="154" t="s">
        <v>890</v>
      </c>
      <c r="C83" s="154" t="s">
        <v>891</v>
      </c>
      <c r="D83" s="154" t="s">
        <v>892</v>
      </c>
      <c r="E83" s="155" t="s">
        <v>893</v>
      </c>
    </row>
    <row r="84">
      <c r="A84" s="150">
        <v>45861.0</v>
      </c>
      <c r="B84" s="151" t="s">
        <v>894</v>
      </c>
      <c r="C84" s="151" t="s">
        <v>895</v>
      </c>
      <c r="D84" s="151" t="s">
        <v>786</v>
      </c>
      <c r="E84" s="152" t="s">
        <v>896</v>
      </c>
    </row>
    <row r="85">
      <c r="A85" s="153">
        <v>45862.0</v>
      </c>
      <c r="B85" s="154" t="s">
        <v>897</v>
      </c>
      <c r="C85" s="154" t="s">
        <v>898</v>
      </c>
      <c r="D85" s="154" t="s">
        <v>899</v>
      </c>
      <c r="E85" s="155" t="s">
        <v>900</v>
      </c>
    </row>
    <row r="86">
      <c r="A86" s="150">
        <v>45863.0</v>
      </c>
      <c r="B86" s="151" t="s">
        <v>901</v>
      </c>
      <c r="C86" s="151" t="s">
        <v>902</v>
      </c>
      <c r="D86" s="151" t="s">
        <v>802</v>
      </c>
      <c r="E86" s="152" t="s">
        <v>903</v>
      </c>
    </row>
    <row r="87">
      <c r="A87" s="153">
        <v>45866.0</v>
      </c>
      <c r="B87" s="154" t="s">
        <v>904</v>
      </c>
      <c r="C87" s="154" t="s">
        <v>905</v>
      </c>
      <c r="D87" s="154" t="s">
        <v>786</v>
      </c>
      <c r="E87" s="155" t="s">
        <v>906</v>
      </c>
    </row>
    <row r="88">
      <c r="A88" s="150">
        <v>45867.0</v>
      </c>
      <c r="B88" s="151" t="s">
        <v>907</v>
      </c>
      <c r="C88" s="151" t="s">
        <v>908</v>
      </c>
      <c r="D88" s="151" t="s">
        <v>909</v>
      </c>
      <c r="E88" s="152" t="s">
        <v>910</v>
      </c>
    </row>
    <row r="89">
      <c r="A89" s="153">
        <v>45868.0</v>
      </c>
      <c r="B89" s="154" t="s">
        <v>911</v>
      </c>
      <c r="C89" s="154" t="s">
        <v>912</v>
      </c>
      <c r="D89" s="154" t="s">
        <v>913</v>
      </c>
      <c r="E89" s="155" t="s">
        <v>914</v>
      </c>
    </row>
    <row r="90">
      <c r="A90" s="150">
        <v>45869.0</v>
      </c>
      <c r="B90" s="151" t="s">
        <v>915</v>
      </c>
      <c r="C90" s="151" t="s">
        <v>916</v>
      </c>
      <c r="D90" s="151" t="s">
        <v>818</v>
      </c>
      <c r="E90" s="152" t="s">
        <v>917</v>
      </c>
    </row>
    <row r="91">
      <c r="A91" s="156">
        <v>45870.0</v>
      </c>
      <c r="B91" s="157" t="s">
        <v>918</v>
      </c>
      <c r="C91" s="157" t="s">
        <v>919</v>
      </c>
      <c r="D91" s="157" t="s">
        <v>920</v>
      </c>
      <c r="E91" s="158" t="s">
        <v>921</v>
      </c>
    </row>
  </sheetData>
  <dataValidations>
    <dataValidation type="custom" allowBlank="1" showDropDown="1" sqref="A2:A91">
      <formula1>OR(NOT(ISERROR(DATEVALUE(A2))), AND(ISNUMBER(A2), LEFT(CELL("format", A2))="D"))</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37.63"/>
    <col customWidth="1" min="3" max="3" width="18.63"/>
    <col customWidth="1" min="4" max="4" width="37.63"/>
    <col customWidth="1" min="5" max="5" width="18.13"/>
    <col customWidth="1" min="6" max="6" width="17.13"/>
    <col customWidth="1" min="7" max="7" width="37.63"/>
    <col customWidth="1" min="8" max="8" width="13.25"/>
    <col customWidth="1" min="9" max="9" width="363.38"/>
  </cols>
  <sheetData>
    <row r="1">
      <c r="A1" s="89" t="s">
        <v>122</v>
      </c>
      <c r="B1" s="90" t="s">
        <v>44</v>
      </c>
      <c r="C1" s="90" t="s">
        <v>922</v>
      </c>
      <c r="D1" s="90" t="s">
        <v>923</v>
      </c>
      <c r="E1" s="90" t="s">
        <v>924</v>
      </c>
      <c r="F1" s="90" t="s">
        <v>925</v>
      </c>
      <c r="G1" s="90" t="s">
        <v>926</v>
      </c>
      <c r="H1" s="91" t="s">
        <v>927</v>
      </c>
      <c r="I1" s="159" t="s">
        <v>928</v>
      </c>
    </row>
    <row r="2">
      <c r="A2" s="160">
        <f>IFERROR(__xludf.DUMMYFUNCTION("INDEX(TECHNICALS!A:A, MAX(FILTER(ROW(TECHNICALS!A:A), TECHNICALS!A:A &lt;&gt; """")))"),45870.91752818287)</f>
        <v>45870.91753</v>
      </c>
      <c r="B2" s="161" t="str">
        <f>IFERROR(__xludf.DUMMYFUNCTION("INDEX(TECHNICALS!AR:AR, MAX(FILTER(ROW(TECHNICALS!A:A), TECHNICALS!A:A &lt;&gt; """")))"),"•	Le CLOSE a diminué de 165 points, indiquant une pression baissière marquée. &lt;br&gt;&lt;br&gt;
	•	Le VOLUME est légèrement en hausse, reflétant un intérêt accru mais modeste pour le marché. OPEN INTEREST a diminué, signalant une réduction de l'engagement global d"&amp;"es traders. &lt;br&gt;&lt;br&gt;
	•	Le RSI a baissé à 53.18, suggérant un affaiblissement de la dynamique haussière. MACD est négatif à -76, renforçant les signaux baissiers. Stochastic %K et %D sont en baisse, signalant un possible retournement à la baisse. &lt;br&gt;&lt;br&gt;"&amp;"
	•	LA COM NET a augmenté son positionnement négatif, indiquant une anticipation accrue de la baisse du marché. &lt;br&gt;&lt;br&gt;
	•	LA VOLATILITÉ a augmenté à 44.88%, et l'ATR est à 273, tous deux signifiant une augmentation de l'incertitude et des fluctuations d"&amp;"u marché. &lt;br&gt;&lt;br&gt;
	•	Les STOCKS EU sont en hausse, ce qui pourrait contribuer à une pression baissière supplémentaire sur les prix. &lt;br&gt;&lt;br&gt;
À SURVEILLER AUJOURD'HUI :
	•	RSI approchant le seuil de 50 pourrait indiquer un renforcement de la tendance bai"&amp;"ssière. &lt;br&gt;&lt;br&gt;
	•	Si OPEN INTEREST chute sous 26000, cela pourrait signaler un désengagement plus profond du marché. &lt;br&gt;&lt;br&gt;
	•	Surveiller tout mouvement de CLOSE vers le BOLLINGER INF à 5085 qui confirmerait la poursuite de la tendance baissière.")</f>
        <v>•	Le CLOSE a diminué de 165 points, indiquant une pression baissière marquée. &lt;br&gt;&lt;br&gt;
	•	Le VOLUME est légèrement en hausse, reflétant un intérêt accru mais modeste pour le marché. OPEN INTEREST a diminué, signalant une réduction de l'engagement global des traders. &lt;br&gt;&lt;br&gt;
	•	Le RSI a baissé à 53.18, suggérant un affaiblissement de la dynamique haussière. MACD est négatif à -76, renforçant les signaux baissiers. Stochastic %K et %D sont en baisse, signalant un possible retournement à la baisse. &lt;br&gt;&lt;br&gt;
	•	LA COM NET a augmenté son positionnement négatif, indiquant une anticipation accrue de la baisse du marché. &lt;br&gt;&lt;br&gt;
	•	LA VOLATILITÉ a augmenté à 44.88%, et l'ATR est à 273, tous deux signifiant une augmentation de l'incertitude et des fluctuations du marché. &lt;br&gt;&lt;br&gt;
	•	Les STOCKS EU sont en hausse, ce qui pourrait contribuer à une pression baissière supplémentaire sur les prix. &lt;br&gt;&lt;br&gt;
À SURVEILLER AUJOURD'HUI :
	•	RSI approchant le seuil de 50 pourrait indiquer un renforcement de la tendance baissière. &lt;br&gt;&lt;br&gt;
	•	Si OPEN INTEREST chute sous 26000, cela pourrait signaler un désengagement plus profond du marché. &lt;br&gt;&lt;br&gt;
	•	Surveiller tout mouvement de CLOSE vers le BOLLINGER INF à 5085 qui confirmerait la poursuite de la tendance baissière.</v>
      </c>
      <c r="C2" s="162">
        <f>IFERROR(__xludf.DUMMYFUNCTION("INDEX(METEO_ALL!A:A, MAX(FILTER(ROW(METEO_ALL!A:A), METEO_ALL!A:A &lt;&gt; """")))"),45870.0)</f>
        <v>45870</v>
      </c>
      <c r="D2" s="161" t="str">
        <f>IFERROR(__xludf.DUMMYFUNCTION("INDEX(METEO_ALL!B:B, MAX(FILTER(ROW(METEO_ALL!A:A), METEO_ALL!A:A &lt;&gt; """")))"),"Pour les données du 31 juillet et du 1er août 2025, les précipitations varient significativement entre les localités, avec des valeurs allant de 0.1 mm à 6.6 mm le premier jour et de 0.1 mm à 3.61 mm le second jour. Les températures maximales restent dans"&amp;" la plage optimale (25.3°C à 29.7°C) tandis que les minima sont également dans la plage optimale (22.4°C à 23.5°C). L'ensoleillement est majoritairement sous-optimal, avec plusieurs localités ayant moins de 3 heures de soleil, ce qui pourrait affecter la "&amp;"photosynthèse."", ""L'humidité du sol à 3-9 cm reste majoritairement sous le seuil de stress sévère (&lt;25%), sauf à Kumasi où elle atteint 24.5% à 24.8%, indiquant un stress potentiel. Le déficit de pression de vapeur (VPD) reste majoritairement entre 0.21"&amp;" kPa et 1.26 kPa, avec des pics pouvant indiquer un stress hydrique ou un risque fongique dans certaines heures. L'humidité relative est souvent supérieure à 85%, augmentant le risque de pourriture brune, surtout dans les zones côtières de la Côte d'Ivoir"&amp;"e et du Ghana."", ""L'impact sur le marché du cacao pourrait être mixte, avec des zones montrant des conditions optimales pour la croissance et d'autres sous stress hydrique ou risque fongique. Les rendements pourraient être affectés négativement là où le"&amp;" stress hydrique et les maladies prévalent, potentiellement entraînant une hausse des prix du cacao en raison d'une offre réduite.")</f>
        <v>Pour les données du 31 juillet et du 1er août 2025, les précipitations varient significativement entre les localités, avec des valeurs allant de 0.1 mm à 6.6 mm le premier jour et de 0.1 mm à 3.61 mm le second jour. Les températures maximales restent dans la plage optimale (25.3°C à 29.7°C) tandis que les minima sont également dans la plage optimale (22.4°C à 23.5°C). L'ensoleillement est majoritairement sous-optimal, avec plusieurs localités ayant moins de 3 heures de soleil, ce qui pourrait affecter la photosynthèse.", "L'humidité du sol à 3-9 cm reste majoritairement sous le seuil de stress sévère (&lt;25%), sauf à Kumasi où elle atteint 24.5% à 24.8%, indiquant un stress potentiel. Le déficit de pression de vapeur (VPD) reste majoritairement entre 0.21 kPa et 1.26 kPa, avec des pics pouvant indiquer un stress hydrique ou un risque fongique dans certaines heures. L'humidité relative est souvent supérieure à 85%, augmentant le risque de pourriture brune, surtout dans les zones côtières de la Côte d'Ivoire et du Ghana.", "L'impact sur le marché du cacao pourrait être mixte, avec des zones montrant des conditions optimales pour la croissance et d'autres sous stress hydrique ou risque fongique. Les rendements pourraient être affectés négativement là où le stress hydrique et les maladies prévalent, potentiellement entraînant une hausse des prix du cacao en raison d'une offre réduite.</v>
      </c>
      <c r="E2" s="162">
        <f>IFERROR(__xludf.DUMMYFUNCTION("INDEX(BIBLIO_ALL!A:A, MAX(FILTER(ROW(BIBLIO_ALL!A:A), BIBLIO_ALL!A:A &lt;&gt; """")))"),45870.0)</f>
        <v>45870</v>
      </c>
      <c r="F2" s="161" t="str">
        <f>IFERROR(__xludf.DUMMYFUNCTION("INDEX(BIBLIO_ALL!B:B, MAX(FILTER(ROW(BIBLIO_ALL!A:A), BIBLIO_ALL!A:A &lt;&gt; """")))"),"Rich Asplund")</f>
        <v>Rich Asplund</v>
      </c>
      <c r="G2" s="161" t="str">
        <f>IFERROR(__xludf.DUMMYFUNCTION("INDEX(BIBLIO_ALL!C:C, MAX(FILTER(ROW(BIBLIO_ALL!A:A), BIBLIO_ALL!A:A &lt;&gt; """")))"),"Les prix du cacao ont chuté vendredi : -3.22 % à New York, -2.92 % à Londres, effaçant les gains de la semaine. Le catalyseur principal est l’espoir que le cacao soit exclu des tarifs douaniers américains, ce qui réduit la tension sur l’offre. Ce recul in"&amp;"tervient après une série de hausses liées à la baisse du rythme d’exportation de la Côte d’Ivoire (+6.1 % sur un an, mais fort ralentissement depuis décembre) et à la sécheresse persistante en Afrique de l’Ouest, qui menace la récolte principale d’octobre"&amp;". Malgré les risques climatiques, les inquiétudes sur la demande de chocolat dominent : Lindt abaisse ses prévisions de marge, Barry Callebaut anticipe une baisse annuelle de ses ventes et affiche déjà -9.5 % au T2. Les données de broyages confirment une "&amp;"demande en berne : -7.2 % en Europe, -16.3 % en Asie, -2.8 % en Amérique du Nord. Les stocks ICE US atteignent un pic de 10.5 mois, et la production ghanéenne devrait croître de +8.3 % en 2025/26. Seul soutien : la qualité médiocre de la mi-récolte ivoiri"&amp;"enne, avec 5 à 6 % de fèves rejetées. Les données hebdomadaires montrent un retournement : après une phase haussière marquée entre mi-juin et mi-juillet (Com Net de -19,376 à -15,182), les commerciaux ont renforcé leur couverture fin juillet (-22,085 au 2"&amp;"9 juillet). Ce mouvement n’est pas un retournement fondamental, mais un hedging saisonnier classique, anticipé dans l’analyse Commodities Compass. Il correspond à la phase de préparation des contrats récolte d’octobre, avec une forte montée du volume et d"&amp;"e l’Open Interest.")</f>
        <v>Les prix du cacao ont chuté vendredi : -3.22 % à New York, -2.92 % à Londres, effaçant les gains de la semaine. Le catalyseur principal est l’espoir que le cacao soit exclu des tarifs douaniers américains, ce qui réduit la tension sur l’offre. Ce recul intervient après une série de hausses liées à la baisse du rythme d’exportation de la Côte d’Ivoire (+6.1 % sur un an, mais fort ralentissement depuis décembre) et à la sécheresse persistante en Afrique de l’Ouest, qui menace la récolte principale d’octobre. Malgré les risques climatiques, les inquiétudes sur la demande de chocolat dominent : Lindt abaisse ses prévisions de marge, Barry Callebaut anticipe une baisse annuelle de ses ventes et affiche déjà -9.5 % au T2. Les données de broyages confirment une demande en berne : -7.2 % en Europe, -16.3 % en Asie, -2.8 % en Amérique du Nord. Les stocks ICE US atteignent un pic de 10.5 mois, et la production ghanéenne devrait croître de +8.3 % en 2025/26. Seul soutien : la qualité médiocre de la mi-récolte ivoirienne, avec 5 à 6 % de fèves rejetées. Les données hebdomadaires montrent un retournement : après une phase haussière marquée entre mi-juin et mi-juillet (Com Net de -19,376 à -15,182), les commerciaux ont renforcé leur couverture fin juillet (-22,085 au 29 juillet). Ce mouvement n’est pas un retournement fondamental, mais un hedging saisonnier classique, anticipé dans l’analyse Commodities Compass. Il correspond à la phase de préparation des contrats récolte d’octobre, avec une forte montée du volume et de l’Open Interest.</v>
      </c>
      <c r="H2" s="163" t="str">
        <f>IFERROR(__xludf.DUMMYFUNCTION("INDEX(INDICATOR!R:R, MAX(FILTER(ROW(INDICATOR!R:R), INDICATOR!R:R &lt;&gt; """")))"),"HEDGE")</f>
        <v>HEDGE</v>
      </c>
      <c r="I2" s="164" t="s">
        <v>929</v>
      </c>
    </row>
  </sheetData>
  <dataValidations>
    <dataValidation type="custom" allowBlank="1" showDropDown="1" sqref="A2 C2 E2">
      <formula1>OR(NOT(ISERROR(DATEVALUE(A2))), AND(ISNUMBER(A2), LEFT(CELL("format", A2))="D"))</formula1>
    </dataValidation>
  </dataValidation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I2" s="165" t="s">
        <v>930</v>
      </c>
    </row>
    <row r="3">
      <c r="I3" s="166"/>
    </row>
    <row r="4">
      <c r="I4" s="165" t="s">
        <v>931</v>
      </c>
    </row>
    <row r="5">
      <c r="I5" s="165" t="s">
        <v>932</v>
      </c>
    </row>
    <row r="6">
      <c r="I6" s="165" t="s">
        <v>933</v>
      </c>
    </row>
    <row r="7">
      <c r="I7" s="165" t="s">
        <v>934</v>
      </c>
    </row>
    <row r="17">
      <c r="B17" s="146" t="s">
        <v>935</v>
      </c>
    </row>
    <row r="19">
      <c r="B19" s="146" t="s">
        <v>936</v>
      </c>
    </row>
  </sheetData>
  <mergeCells count="2">
    <mergeCell ref="B17:G17"/>
    <mergeCell ref="B19:G1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5.5"/>
    <col customWidth="1" min="2" max="2" width="23.0"/>
  </cols>
  <sheetData>
    <row r="1">
      <c r="A1" s="146" t="s">
        <v>937</v>
      </c>
      <c r="B1" s="146" t="s">
        <v>135</v>
      </c>
      <c r="C1" s="146" t="s">
        <v>938</v>
      </c>
      <c r="D1" s="146" t="s">
        <v>939</v>
      </c>
      <c r="E1" s="146" t="s">
        <v>940</v>
      </c>
      <c r="F1" s="146" t="s">
        <v>941</v>
      </c>
      <c r="G1" s="146" t="s">
        <v>942</v>
      </c>
      <c r="H1" s="146" t="s">
        <v>943</v>
      </c>
    </row>
    <row r="2">
      <c r="A2" s="146" t="s">
        <v>944</v>
      </c>
      <c r="B2" s="146" t="s">
        <v>945</v>
      </c>
      <c r="C2" s="146">
        <v>-1.55</v>
      </c>
      <c r="D2" s="146">
        <v>1.55</v>
      </c>
      <c r="E2" s="146">
        <v>0.05</v>
      </c>
      <c r="F2" s="146">
        <v>0.519</v>
      </c>
      <c r="G2" s="146">
        <v>-1.1</v>
      </c>
      <c r="H2" s="146">
        <v>1.05</v>
      </c>
    </row>
    <row r="3">
      <c r="A3" s="146" t="s">
        <v>946</v>
      </c>
      <c r="B3" s="146" t="s">
        <v>129</v>
      </c>
      <c r="C3" s="146">
        <v>-2.5</v>
      </c>
      <c r="D3" s="146">
        <v>2.5</v>
      </c>
      <c r="E3" s="146">
        <v>0.1</v>
      </c>
      <c r="F3" s="146">
        <v>-0.79</v>
      </c>
      <c r="G3" s="146">
        <v>-0.93</v>
      </c>
      <c r="H3" s="146">
        <v>-1.7</v>
      </c>
    </row>
    <row r="4">
      <c r="A4" s="146" t="s">
        <v>947</v>
      </c>
      <c r="B4" s="146" t="s">
        <v>948</v>
      </c>
      <c r="C4" s="146">
        <v>0.5</v>
      </c>
      <c r="D4" s="146">
        <v>2.0</v>
      </c>
      <c r="E4" s="146">
        <v>0.1</v>
      </c>
      <c r="F4" s="146">
        <v>1.0</v>
      </c>
      <c r="G4" s="146">
        <v>1.8</v>
      </c>
      <c r="H4" s="146">
        <v>1.5</v>
      </c>
    </row>
    <row r="5">
      <c r="A5" s="146" t="s">
        <v>949</v>
      </c>
      <c r="B5" s="146" t="s">
        <v>130</v>
      </c>
      <c r="C5" s="146">
        <v>-2.5</v>
      </c>
      <c r="D5" s="146">
        <v>2.5</v>
      </c>
      <c r="E5" s="146">
        <v>0.1</v>
      </c>
      <c r="F5" s="146">
        <v>0.49</v>
      </c>
      <c r="G5" s="146">
        <v>0.3</v>
      </c>
      <c r="H5" s="146">
        <v>0.809</v>
      </c>
    </row>
    <row r="6">
      <c r="A6" s="146" t="s">
        <v>950</v>
      </c>
      <c r="B6" s="146" t="s">
        <v>951</v>
      </c>
      <c r="C6" s="146">
        <v>0.5</v>
      </c>
      <c r="D6" s="146">
        <v>2.0</v>
      </c>
      <c r="E6" s="146">
        <v>0.1</v>
      </c>
      <c r="F6" s="146">
        <v>1.0</v>
      </c>
      <c r="G6" s="146">
        <v>1.2</v>
      </c>
      <c r="H6" s="146">
        <v>1.438</v>
      </c>
    </row>
    <row r="7">
      <c r="A7" s="146" t="s">
        <v>952</v>
      </c>
      <c r="B7" s="146" t="s">
        <v>953</v>
      </c>
      <c r="C7" s="146">
        <v>-2.5</v>
      </c>
      <c r="D7" s="146">
        <v>2.5</v>
      </c>
      <c r="E7" s="146">
        <v>0.1</v>
      </c>
      <c r="F7" s="146">
        <v>-1.16</v>
      </c>
      <c r="G7" s="146">
        <v>0.2</v>
      </c>
      <c r="H7" s="146">
        <v>1.6</v>
      </c>
    </row>
    <row r="8">
      <c r="A8" s="146" t="s">
        <v>954</v>
      </c>
      <c r="B8" s="146" t="s">
        <v>955</v>
      </c>
      <c r="C8" s="146">
        <v>0.0</v>
      </c>
      <c r="D8" s="146">
        <v>2.0</v>
      </c>
      <c r="E8" s="146">
        <v>0.1</v>
      </c>
      <c r="F8" s="146">
        <v>1.0</v>
      </c>
      <c r="G8" s="146">
        <v>1.8</v>
      </c>
      <c r="H8" s="146">
        <v>1.2</v>
      </c>
    </row>
    <row r="9">
      <c r="A9" s="146" t="s">
        <v>956</v>
      </c>
      <c r="B9" s="146" t="s">
        <v>132</v>
      </c>
      <c r="C9" s="146">
        <v>-2.5</v>
      </c>
      <c r="D9" s="146">
        <v>2.5</v>
      </c>
      <c r="E9" s="146">
        <v>0.1</v>
      </c>
      <c r="F9" s="146">
        <v>-0.11</v>
      </c>
      <c r="G9" s="146">
        <v>-0.038</v>
      </c>
      <c r="H9" s="146">
        <v>1.5</v>
      </c>
    </row>
    <row r="10">
      <c r="A10" s="146" t="s">
        <v>957</v>
      </c>
      <c r="B10" s="146" t="s">
        <v>958</v>
      </c>
      <c r="C10" s="146">
        <v>0.0</v>
      </c>
      <c r="D10" s="146">
        <v>2.0</v>
      </c>
      <c r="E10" s="146">
        <v>0.1</v>
      </c>
      <c r="F10" s="146">
        <v>1.0</v>
      </c>
      <c r="G10" s="146">
        <v>0.663</v>
      </c>
      <c r="H10" s="146">
        <v>0.381</v>
      </c>
    </row>
    <row r="11">
      <c r="A11" s="146" t="s">
        <v>959</v>
      </c>
      <c r="B11" s="146" t="s">
        <v>960</v>
      </c>
      <c r="C11" s="146">
        <v>-3.0</v>
      </c>
      <c r="D11" s="146">
        <v>3.0</v>
      </c>
      <c r="E11" s="146">
        <v>0.1</v>
      </c>
      <c r="F11" s="146">
        <v>-0.82</v>
      </c>
      <c r="G11" s="146">
        <v>-2.2</v>
      </c>
      <c r="H11" s="146">
        <v>-0.1</v>
      </c>
    </row>
    <row r="12">
      <c r="A12" s="146" t="s">
        <v>961</v>
      </c>
      <c r="B12" s="146" t="s">
        <v>962</v>
      </c>
      <c r="C12" s="146">
        <v>0.5</v>
      </c>
      <c r="D12" s="146">
        <v>2.0</v>
      </c>
      <c r="E12" s="146">
        <v>0.1</v>
      </c>
      <c r="F12" s="146">
        <v>1.0</v>
      </c>
      <c r="G12" s="146">
        <v>0.7</v>
      </c>
      <c r="H12" s="146">
        <v>0.8</v>
      </c>
    </row>
    <row r="13">
      <c r="A13" s="146" t="s">
        <v>963</v>
      </c>
      <c r="B13" s="146" t="s">
        <v>964</v>
      </c>
      <c r="C13" s="146">
        <v>-1.0</v>
      </c>
      <c r="D13" s="146">
        <v>6.0</v>
      </c>
      <c r="E13" s="146">
        <v>0.2</v>
      </c>
      <c r="F13" s="146">
        <v>-0.52</v>
      </c>
      <c r="G13" s="146">
        <v>2.0</v>
      </c>
      <c r="H13" s="146">
        <v>1.607</v>
      </c>
    </row>
    <row r="14">
      <c r="A14" s="146" t="s">
        <v>965</v>
      </c>
      <c r="B14" s="146" t="s">
        <v>966</v>
      </c>
      <c r="C14" s="146">
        <v>0.5</v>
      </c>
      <c r="D14" s="146">
        <v>2.5</v>
      </c>
      <c r="E14" s="146">
        <v>0.1</v>
      </c>
      <c r="F14" s="146">
        <v>1.0</v>
      </c>
      <c r="G14" s="146">
        <v>1.0</v>
      </c>
      <c r="H14" s="146">
        <v>1.0</v>
      </c>
    </row>
    <row r="15">
      <c r="A15" s="146" t="s">
        <v>967</v>
      </c>
      <c r="B15" s="146" t="s">
        <v>136</v>
      </c>
      <c r="C15" s="146">
        <v>-10.0</v>
      </c>
      <c r="D15" s="146">
        <v>10.0</v>
      </c>
      <c r="E15" s="146">
        <v>0.3</v>
      </c>
      <c r="F15" s="146">
        <v>0.5</v>
      </c>
      <c r="G15" s="146">
        <v>-8.8</v>
      </c>
      <c r="H15" s="146">
        <v>1.4</v>
      </c>
    </row>
    <row r="16">
      <c r="A16" s="146" t="s">
        <v>968</v>
      </c>
      <c r="B16" s="146" t="s">
        <v>969</v>
      </c>
      <c r="C16" s="146">
        <v>0.5</v>
      </c>
      <c r="D16" s="146">
        <v>2.5</v>
      </c>
      <c r="E16" s="146">
        <v>0.1</v>
      </c>
      <c r="F16" s="146">
        <v>1.0</v>
      </c>
      <c r="G16" s="146">
        <v>1.0</v>
      </c>
      <c r="H16" s="146">
        <v>1.568</v>
      </c>
    </row>
    <row r="17">
      <c r="A17" s="146" t="s">
        <v>970</v>
      </c>
      <c r="B17" s="146" t="s">
        <v>971</v>
      </c>
      <c r="C17" s="146">
        <v>-15.0</v>
      </c>
      <c r="D17" s="146">
        <v>15.0</v>
      </c>
      <c r="E17" s="146">
        <v>0.5</v>
      </c>
      <c r="F17" s="146">
        <v>1.0</v>
      </c>
      <c r="G17" s="146">
        <v>-0.025</v>
      </c>
      <c r="H17" s="146">
        <v>-3.5</v>
      </c>
    </row>
    <row r="18">
      <c r="A18" s="146" t="s">
        <v>972</v>
      </c>
      <c r="B18" s="146" t="s">
        <v>973</v>
      </c>
      <c r="C18" s="146">
        <v>0.5</v>
      </c>
      <c r="D18" s="146">
        <v>2.5</v>
      </c>
      <c r="E18" s="146">
        <v>0.1</v>
      </c>
      <c r="F18" s="146">
        <v>1.0</v>
      </c>
      <c r="G18" s="146">
        <v>2.1</v>
      </c>
      <c r="H18" s="146">
        <v>0.5</v>
      </c>
    </row>
    <row r="20">
      <c r="A20" s="146" t="s">
        <v>56</v>
      </c>
      <c r="F20" s="146">
        <v>2.0</v>
      </c>
      <c r="G20" s="146">
        <v>1.0</v>
      </c>
      <c r="H20" s="146">
        <v>1.0</v>
      </c>
    </row>
    <row r="21">
      <c r="A21" s="146" t="s">
        <v>46</v>
      </c>
      <c r="G21" s="146">
        <v>-1.0</v>
      </c>
      <c r="H21" s="146">
        <v>-0.5</v>
      </c>
    </row>
    <row r="22">
      <c r="A22" s="146" t="s">
        <v>64</v>
      </c>
      <c r="F22" s="146">
        <v>-2.0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18.13"/>
    <col customWidth="1" min="12" max="12" width="15.13"/>
  </cols>
  <sheetData>
    <row r="1">
      <c r="A1" s="146"/>
      <c r="B1" s="146"/>
      <c r="C1" s="167"/>
      <c r="D1" s="167"/>
      <c r="E1" s="167"/>
      <c r="F1" s="167"/>
      <c r="G1" s="167"/>
      <c r="H1" s="167"/>
      <c r="I1" s="167"/>
      <c r="J1" s="167"/>
      <c r="K1" s="167"/>
      <c r="L1" s="146"/>
      <c r="N1" s="168">
        <f>sum(N3:N101)/100</f>
        <v>0.22</v>
      </c>
      <c r="O1" s="88">
        <f>average(O3:O101)</f>
        <v>0.8762626263</v>
      </c>
      <c r="P1" s="169">
        <f>sum(P3:P101)</f>
        <v>3970</v>
      </c>
      <c r="Q1" s="88">
        <f>P1/sum(Q3:Q101)</f>
        <v>0.564481729</v>
      </c>
      <c r="U1" s="168">
        <f>sum(U3:U101)/100</f>
        <v>0.3</v>
      </c>
      <c r="V1" s="88">
        <f t="shared" ref="V1:W1" si="1">average(V3:V101)</f>
        <v>0.09090909091</v>
      </c>
      <c r="W1" s="88">
        <f t="shared" si="1"/>
        <v>0.7491199043</v>
      </c>
      <c r="X1" s="169">
        <f>sum(X3:X101)</f>
        <v>5698</v>
      </c>
      <c r="Y1" s="88">
        <f>X1/sum(Y3:Y101)</f>
        <v>0.8101805773</v>
      </c>
    </row>
    <row r="2">
      <c r="A2" s="146" t="s">
        <v>974</v>
      </c>
      <c r="B2" s="146" t="s">
        <v>975</v>
      </c>
      <c r="C2" s="167" t="s">
        <v>129</v>
      </c>
      <c r="D2" s="167" t="s">
        <v>130</v>
      </c>
      <c r="E2" s="167" t="s">
        <v>131</v>
      </c>
      <c r="F2" s="167" t="s">
        <v>132</v>
      </c>
      <c r="G2" s="167" t="s">
        <v>133</v>
      </c>
      <c r="H2" s="167" t="s">
        <v>134</v>
      </c>
      <c r="I2" s="167" t="s">
        <v>136</v>
      </c>
      <c r="J2" s="167" t="s">
        <v>137</v>
      </c>
      <c r="K2" s="167" t="s">
        <v>976</v>
      </c>
      <c r="L2" s="146" t="s">
        <v>977</v>
      </c>
      <c r="M2" s="146" t="s">
        <v>978</v>
      </c>
      <c r="N2" s="146" t="s">
        <v>40</v>
      </c>
      <c r="O2" s="146" t="s">
        <v>979</v>
      </c>
      <c r="P2" s="146" t="s">
        <v>980</v>
      </c>
      <c r="Q2" s="146" t="s">
        <v>981</v>
      </c>
      <c r="R2" s="167" t="s">
        <v>982</v>
      </c>
      <c r="S2" s="146" t="s">
        <v>977</v>
      </c>
      <c r="T2" s="146" t="s">
        <v>40</v>
      </c>
      <c r="U2" s="146" t="s">
        <v>40</v>
      </c>
      <c r="V2" s="146" t="s">
        <v>983</v>
      </c>
      <c r="W2" s="146" t="s">
        <v>979</v>
      </c>
      <c r="X2" s="146" t="s">
        <v>980</v>
      </c>
      <c r="Y2" s="146" t="s">
        <v>981</v>
      </c>
    </row>
    <row r="3">
      <c r="A3" s="169">
        <f t="array" ref="A3:A102">INDEX(TECHNICALS!B:B,MAX(ROW(TECHNICALS!B:B)*(TECHNICALS!B:B&lt;&gt;"")),1):INDEX(TECHNICALS!B:B,MAX(ROW(TECHNICALS!B:B)*(TECHNICALS!B:B&lt;&gt;""))-99,1)</f>
        <v>6406</v>
      </c>
      <c r="B3" s="169">
        <f t="shared" ref="B3:B102" si="2">A4</f>
        <v>6489</v>
      </c>
      <c r="C3" s="170">
        <f t="array" ref="C3:C102">INDEX(INDICATOR!H:H,COUNTA(INDICATOR!H:H)-99):INDEX(INDICATOR!H:H,COUNTA(INDICATOR!H:H))</f>
        <v>-1.50702668</v>
      </c>
      <c r="D3" s="170">
        <f t="array" ref="D3:D102">INDEX(INDICATOR!I:I,COUNTA(INDICATOR!I:I)-99):INDEX(INDICATOR!I:I,COUNTA(INDICATOR!I:I))</f>
        <v>-1.351327127</v>
      </c>
      <c r="E3" s="170">
        <f t="array" ref="E3:E102">INDEX(INDICATOR!J:J,COUNTA(INDICATOR!J:J)-99):INDEX(INDICATOR!J:J,COUNTA(INDICATOR!J:J))</f>
        <v>-1.083697521</v>
      </c>
      <c r="F3" s="170">
        <f t="array" ref="F3:F102">INDEX(INDICATOR!K:K,COUNTA(INDICATOR!K:K)-99):INDEX(INDICATOR!K:K,COUNTA(INDICATOR!K:K))</f>
        <v>1.688948113</v>
      </c>
      <c r="G3" s="170">
        <f t="array" ref="G3:G102">INDEX(INDICATOR!L:L,COUNTA(INDICATOR!L:L)-99):INDEX(INDICATOR!L:L,COUNTA(INDICATOR!L:L))</f>
        <v>0.1246402546</v>
      </c>
      <c r="H3" s="170">
        <f t="array" ref="H3:H102">INDEX(INDICATOR!M:M,COUNTA(INDICATOR!M:M)-99):INDEX(INDICATOR!M:M,COUNTA(INDICATOR!M:M))</f>
        <v>-0.1761932891</v>
      </c>
      <c r="I3" s="171">
        <f t="array" ref="I3:I102">INDEX(INDICATOR!O:O,COUNTA(INDICATOR!O:O)-99):INDEX(INDICATOR!O:O,COUNTA(INDICATOR!O:O))</f>
        <v>0.2</v>
      </c>
      <c r="J3" s="172">
        <f t="array" ref="J3:J102">INDEX(INDICATOR!P:P,COUNTA(INDICATOR!P:P)-99):INDEX(INDICATOR!P:P,COUNTA(INDICATOR!P:P))</f>
        <v>0.1</v>
      </c>
      <c r="K3" s="170">
        <f t="array" ref="K3:K102">INDEX(INDICATOR!Q:Q,COUNTA(INDICATOR!Q:Q)-99):INDEX(INDICATOR!Q:Q,COUNTA(INDICATOR!Q:Q))</f>
        <v>1.916851878</v>
      </c>
      <c r="L3" s="169">
        <f t="shared" ref="L3:L101" si="3">B3-A3</f>
        <v>83</v>
      </c>
      <c r="M3" s="173" t="str">
        <f t="shared" ref="M3:M101" si="4">if(L3&lt;0,"&lt;-2","&gt;2")</f>
        <v>&gt;2</v>
      </c>
      <c r="N3" s="173">
        <f t="shared" ref="N3:N101" si="5">if(or(and(L3&lt;0,K3&lt;-2),and(L3&gt;0,K3&gt;2)),1,0)</f>
        <v>0</v>
      </c>
      <c r="O3" s="168">
        <f t="shared" ref="O3:O101" si="6">if(or(and(L3&lt;0,K3&lt;-2),and(L3&gt;0,M3&gt;2)),1,IF(-2&gt;=K3&gt;=2,0.75,if(L3&gt;0,-L3/A3,L3/A3)))</f>
        <v>1</v>
      </c>
      <c r="P3" s="169">
        <f t="shared" ref="P3:P101" si="7">if(and(L3&gt;0,K3&gt;-2),L3,if(and(L3&gt;0,K3&lt;-2),0,if(and(L3&lt;0,K3&lt;2),0,if(and(L3&lt;0,K3&gt;2),L3))))</f>
        <v>83</v>
      </c>
      <c r="Q3" s="169">
        <f t="shared" ref="Q3:Q101" si="8">if(L3&gt;0,L3,0)</f>
        <v>83</v>
      </c>
      <c r="R3" s="174">
        <f>CONFIG!G$2+CONFIG!G$3*SIGN(C3)*ABS(C3)^CONFIG!G$4+CONFIG!G$5*SIGN(D3)*ABS(D3)^CONFIG!G$6+CONFIG!G$7*SIGN(E3)*ABS(E3)^CONFIG!G$8+CONFIG!G$9*SIGN(F3)*ABS(F3)^CONFIG!G$10+CONFIG!G$11*SIGN(G3)*ABS(G3)^CONFIG!G$12+CONFIG!G$13*SIGN(H3)*ABS(H3)^CONFIG!G$14+CONFIG!G$15*if(I3=0,0,SIGN(I3)*ABS(I3)^CONFIG!G$16)+CONFIG!G$17*SIGN(J3)*ABS(J3)^CONFIG!G$18</f>
        <v>-2.494391607</v>
      </c>
      <c r="S3" s="169">
        <f t="shared" ref="S3:S101" si="9">L3</f>
        <v>83</v>
      </c>
      <c r="T3" s="173" t="str">
        <f>if(R3&gt;CONFIG!$G$20,"OPEN",if(R3&lt;CONFIG!$G$21,"MONITOR","HEDGE"))</f>
        <v>MONITOR</v>
      </c>
      <c r="U3" s="173">
        <f t="shared" ref="U3:U101" si="10">if(or(and(S3&lt;0,T3="HEDGE"),and(S3&gt;0,T3="OPEN")),1,0)</f>
        <v>0</v>
      </c>
      <c r="V3" s="168">
        <f t="shared" ref="V3:V101" si="11">if(or(and(T3="HEDGE",S3&gt;0),and(T3="OPEN",S3&lt;0)),1,0)</f>
        <v>0</v>
      </c>
      <c r="W3" s="168">
        <f t="shared" ref="W3:W101" si="12">if(T3="MONITOR",0.75,if(or(and(T3="OPEN",S3&gt;0),AND(T3="HEDGE",S3&lt;0)),1,if(and(T3="HEDGE",S3&gt;0),0,S3/A3)))</f>
        <v>0.75</v>
      </c>
      <c r="X3" s="169">
        <f t="shared" ref="X3:X101" si="13">if(and(S3&gt;0,or(T3="MONITOR",T3="OPEN")),S3,if(and(S3&lt;0,or(T3="MONITOR",T3="HEDGE")),0,if(and(S3&lt;0,T3="OPEN"),S3,0)))</f>
        <v>83</v>
      </c>
      <c r="Y3" s="169">
        <f t="shared" ref="Y3:Y101" si="14">if(S3&gt;0,S3,0)</f>
        <v>83</v>
      </c>
    </row>
    <row r="4">
      <c r="A4" s="169">
        <v>6489.0</v>
      </c>
      <c r="B4" s="169">
        <f t="shared" si="2"/>
        <v>6341</v>
      </c>
      <c r="C4" s="170">
        <v>-1.4373639536059484</v>
      </c>
      <c r="D4" s="170">
        <v>-1.3653724039320203</v>
      </c>
      <c r="E4" s="170">
        <v>-1.042472129203099</v>
      </c>
      <c r="F4" s="170">
        <v>0.85220724778068</v>
      </c>
      <c r="G4" s="170">
        <v>0.39219961009897303</v>
      </c>
      <c r="H4" s="170">
        <v>-0.1794478022370211</v>
      </c>
      <c r="I4" s="171">
        <v>-0.2</v>
      </c>
      <c r="J4" s="172">
        <v>0.1</v>
      </c>
      <c r="K4" s="170">
        <v>3.2080118765072947</v>
      </c>
      <c r="L4" s="169">
        <f t="shared" si="3"/>
        <v>-148</v>
      </c>
      <c r="M4" s="173" t="str">
        <f t="shared" si="4"/>
        <v>&lt;-2</v>
      </c>
      <c r="N4" s="173">
        <f t="shared" si="5"/>
        <v>0</v>
      </c>
      <c r="O4" s="168">
        <f t="shared" si="6"/>
        <v>0.75</v>
      </c>
      <c r="P4" s="169">
        <f t="shared" si="7"/>
        <v>-148</v>
      </c>
      <c r="Q4" s="173">
        <f t="shared" si="8"/>
        <v>0</v>
      </c>
      <c r="R4" s="174">
        <f>CONFIG!G$2+CONFIG!G$3*SIGN(C4)*ABS(C4)^CONFIG!G$4+CONFIG!G$5*SIGN(D4)*ABS(D4)^CONFIG!G$6+CONFIG!G$7*SIGN(E4)*ABS(E4)^CONFIG!G$8+CONFIG!G$9*SIGN(F4)*ABS(F4)^CONFIG!G$10+CONFIG!G$11*SIGN(G4)*ABS(G4)^CONFIG!G$12+CONFIG!G$13*SIGN(H4)*ABS(H4)^CONFIG!G$14+CONFIG!G$15*if(I4=0,0,SIGN(I4)*ABS(I4)^CONFIG!G$16)+CONFIG!G$17*SIGN(J4)*ABS(J4)^CONFIG!G$18</f>
        <v>0.2595990654</v>
      </c>
      <c r="S4" s="169">
        <f t="shared" si="9"/>
        <v>-148</v>
      </c>
      <c r="T4" s="173" t="str">
        <f>if(R4&gt;CONFIG!$G$20,"OPEN",if(R4&lt;CONFIG!$G$21,"MONITOR","HEDGE"))</f>
        <v>HEDGE</v>
      </c>
      <c r="U4" s="173">
        <f t="shared" si="10"/>
        <v>1</v>
      </c>
      <c r="V4" s="168">
        <f t="shared" si="11"/>
        <v>0</v>
      </c>
      <c r="W4" s="168">
        <f t="shared" si="12"/>
        <v>1</v>
      </c>
      <c r="X4" s="173">
        <f t="shared" si="13"/>
        <v>0</v>
      </c>
      <c r="Y4" s="173">
        <f t="shared" si="14"/>
        <v>0</v>
      </c>
    </row>
    <row r="5">
      <c r="A5" s="169">
        <v>6341.0</v>
      </c>
      <c r="B5" s="169">
        <f t="shared" si="2"/>
        <v>6082</v>
      </c>
      <c r="C5" s="170">
        <v>-1.3495953212923921</v>
      </c>
      <c r="D5" s="170">
        <v>-1.3685844785682455</v>
      </c>
      <c r="E5" s="170">
        <v>-1.0618552825587113</v>
      </c>
      <c r="F5" s="170">
        <v>0.1849068037212026</v>
      </c>
      <c r="G5" s="170">
        <v>-1.5728065073319106</v>
      </c>
      <c r="H5" s="170">
        <v>-0.1587350139937172</v>
      </c>
      <c r="I5" s="171">
        <v>0.2</v>
      </c>
      <c r="J5" s="172">
        <v>0.1</v>
      </c>
      <c r="K5" s="170">
        <v>1.9531768165168089</v>
      </c>
      <c r="L5" s="169">
        <f t="shared" si="3"/>
        <v>-259</v>
      </c>
      <c r="M5" s="173" t="str">
        <f t="shared" si="4"/>
        <v>&lt;-2</v>
      </c>
      <c r="N5" s="173">
        <f t="shared" si="5"/>
        <v>0</v>
      </c>
      <c r="O5" s="168">
        <f t="shared" si="6"/>
        <v>0.75</v>
      </c>
      <c r="P5" s="173">
        <f t="shared" si="7"/>
        <v>0</v>
      </c>
      <c r="Q5" s="173">
        <f t="shared" si="8"/>
        <v>0</v>
      </c>
      <c r="R5" s="174">
        <f>CONFIG!G$2+CONFIG!G$3*SIGN(C5)*ABS(C5)^CONFIG!G$4+CONFIG!G$5*SIGN(D5)*ABS(D5)^CONFIG!G$6+CONFIG!G$7*SIGN(E5)*ABS(E5)^CONFIG!G$8+CONFIG!G$9*SIGN(F5)*ABS(F5)^CONFIG!G$10+CONFIG!G$11*SIGN(G5)*ABS(G5)^CONFIG!G$12+CONFIG!G$13*SIGN(H5)*ABS(H5)^CONFIG!G$14+CONFIG!G$15*if(I5=0,0,SIGN(I5)*ABS(I5)^CONFIG!G$16)+CONFIG!G$17*SIGN(J5)*ABS(J5)^CONFIG!G$18</f>
        <v>0.7658787117</v>
      </c>
      <c r="S5" s="169">
        <f t="shared" si="9"/>
        <v>-259</v>
      </c>
      <c r="T5" s="173" t="str">
        <f>if(R5&gt;CONFIG!$G$20,"OPEN",if(R5&lt;CONFIG!$G$21,"MONITOR","HEDGE"))</f>
        <v>HEDGE</v>
      </c>
      <c r="U5" s="173">
        <f t="shared" si="10"/>
        <v>1</v>
      </c>
      <c r="V5" s="168">
        <f t="shared" si="11"/>
        <v>0</v>
      </c>
      <c r="W5" s="168">
        <f t="shared" si="12"/>
        <v>1</v>
      </c>
      <c r="X5" s="173">
        <f t="shared" si="13"/>
        <v>0</v>
      </c>
      <c r="Y5" s="173">
        <f t="shared" si="14"/>
        <v>0</v>
      </c>
    </row>
    <row r="6">
      <c r="A6" s="169">
        <v>6082.0</v>
      </c>
      <c r="B6" s="169">
        <f t="shared" si="2"/>
        <v>6098</v>
      </c>
      <c r="C6" s="170">
        <v>-1.2428797722189182</v>
      </c>
      <c r="D6" s="170">
        <v>-1.3746875626900732</v>
      </c>
      <c r="E6" s="170">
        <v>-1.2009855239233036</v>
      </c>
      <c r="F6" s="170">
        <v>0.28048451578007744</v>
      </c>
      <c r="G6" s="170">
        <v>-1.2873118668534125</v>
      </c>
      <c r="H6" s="170">
        <v>-0.15265590309375326</v>
      </c>
      <c r="I6" s="171">
        <v>-0.2</v>
      </c>
      <c r="J6" s="172">
        <v>-0.1</v>
      </c>
      <c r="K6" s="170">
        <v>2.1184485670737043</v>
      </c>
      <c r="L6" s="169">
        <f t="shared" si="3"/>
        <v>16</v>
      </c>
      <c r="M6" s="173" t="str">
        <f t="shared" si="4"/>
        <v>&gt;2</v>
      </c>
      <c r="N6" s="173">
        <f t="shared" si="5"/>
        <v>1</v>
      </c>
      <c r="O6" s="168">
        <f t="shared" si="6"/>
        <v>1</v>
      </c>
      <c r="P6" s="169">
        <f t="shared" si="7"/>
        <v>16</v>
      </c>
      <c r="Q6" s="169">
        <f t="shared" si="8"/>
        <v>16</v>
      </c>
      <c r="R6" s="174">
        <f>CONFIG!G$2+CONFIG!G$3*SIGN(C6)*ABS(C6)^CONFIG!G$4+CONFIG!G$5*SIGN(D6)*ABS(D6)^CONFIG!G$6+CONFIG!G$7*SIGN(E6)*ABS(E6)^CONFIG!G$8+CONFIG!G$9*SIGN(F6)*ABS(F6)^CONFIG!G$10+CONFIG!G$11*SIGN(G6)*ABS(G6)^CONFIG!G$12+CONFIG!G$13*SIGN(H6)*ABS(H6)^CONFIG!G$14+CONFIG!G$15*if(I6=0,0,SIGN(I6)*ABS(I6)^CONFIG!G$16)+CONFIG!G$17*SIGN(J6)*ABS(J6)^CONFIG!G$18</f>
        <v>3.621841537</v>
      </c>
      <c r="S6" s="169">
        <f t="shared" si="9"/>
        <v>16</v>
      </c>
      <c r="T6" s="173" t="str">
        <f>if(R6&gt;CONFIG!$G$20,"OPEN",if(R6&lt;CONFIG!$G$21,"MONITOR","HEDGE"))</f>
        <v>OPEN</v>
      </c>
      <c r="U6" s="173">
        <f t="shared" si="10"/>
        <v>1</v>
      </c>
      <c r="V6" s="168">
        <f t="shared" si="11"/>
        <v>0</v>
      </c>
      <c r="W6" s="168">
        <f t="shared" si="12"/>
        <v>1</v>
      </c>
      <c r="X6" s="169">
        <f t="shared" si="13"/>
        <v>16</v>
      </c>
      <c r="Y6" s="169">
        <f t="shared" si="14"/>
        <v>16</v>
      </c>
    </row>
    <row r="7">
      <c r="A7" s="169">
        <v>6098.0</v>
      </c>
      <c r="B7" s="169">
        <f t="shared" si="2"/>
        <v>6172</v>
      </c>
      <c r="C7" s="170">
        <v>-1.199949066606693</v>
      </c>
      <c r="D7" s="170">
        <v>-1.3823664514687204</v>
      </c>
      <c r="E7" s="170">
        <v>-1.2718578832711593</v>
      </c>
      <c r="F7" s="170">
        <v>0.13101555645749152</v>
      </c>
      <c r="G7" s="170">
        <v>-0.06648917320820501</v>
      </c>
      <c r="H7" s="170">
        <v>-0.1616777339075713</v>
      </c>
      <c r="I7" s="171">
        <v>-0.2</v>
      </c>
      <c r="J7" s="172">
        <v>0.1</v>
      </c>
      <c r="K7" s="170">
        <v>1.9393289172705739</v>
      </c>
      <c r="L7" s="169">
        <f t="shared" si="3"/>
        <v>74</v>
      </c>
      <c r="M7" s="173" t="str">
        <f t="shared" si="4"/>
        <v>&gt;2</v>
      </c>
      <c r="N7" s="173">
        <f t="shared" si="5"/>
        <v>0</v>
      </c>
      <c r="O7" s="168">
        <f t="shared" si="6"/>
        <v>1</v>
      </c>
      <c r="P7" s="169">
        <f t="shared" si="7"/>
        <v>74</v>
      </c>
      <c r="Q7" s="169">
        <f t="shared" si="8"/>
        <v>74</v>
      </c>
      <c r="R7" s="174">
        <f>CONFIG!G$2+CONFIG!G$3*SIGN(C7)*ABS(C7)^CONFIG!G$4+CONFIG!G$5*SIGN(D7)*ABS(D7)^CONFIG!G$6+CONFIG!G$7*SIGN(E7)*ABS(E7)^CONFIG!G$8+CONFIG!G$9*SIGN(F7)*ABS(F7)^CONFIG!G$10+CONFIG!G$11*SIGN(G7)*ABS(G7)^CONFIG!G$12+CONFIG!G$13*SIGN(H7)*ABS(H7)^CONFIG!G$14+CONFIG!G$15*if(I7=0,0,SIGN(I7)*ABS(I7)^CONFIG!G$16)+CONFIG!G$17*SIGN(J7)*ABS(J7)^CONFIG!G$18</f>
        <v>1.196804798</v>
      </c>
      <c r="S7" s="169">
        <f t="shared" si="9"/>
        <v>74</v>
      </c>
      <c r="T7" s="173" t="str">
        <f>if(R7&gt;CONFIG!$G$20,"OPEN",if(R7&lt;CONFIG!$G$21,"MONITOR","HEDGE"))</f>
        <v>OPEN</v>
      </c>
      <c r="U7" s="173">
        <f t="shared" si="10"/>
        <v>1</v>
      </c>
      <c r="V7" s="168">
        <f t="shared" si="11"/>
        <v>0</v>
      </c>
      <c r="W7" s="168">
        <f t="shared" si="12"/>
        <v>1</v>
      </c>
      <c r="X7" s="169">
        <f t="shared" si="13"/>
        <v>74</v>
      </c>
      <c r="Y7" s="169">
        <f t="shared" si="14"/>
        <v>74</v>
      </c>
    </row>
    <row r="8">
      <c r="A8" s="169">
        <v>6172.0</v>
      </c>
      <c r="B8" s="169">
        <f t="shared" si="2"/>
        <v>6234</v>
      </c>
      <c r="C8" s="170">
        <v>-1.2536273694623392</v>
      </c>
      <c r="D8" s="170">
        <v>-1.384702098999857</v>
      </c>
      <c r="E8" s="170">
        <v>-1.2674147502412478</v>
      </c>
      <c r="F8" s="170">
        <v>-0.2405170423252681</v>
      </c>
      <c r="G8" s="170">
        <v>-0.17176353332325484</v>
      </c>
      <c r="H8" s="170">
        <v>-0.16890110274630188</v>
      </c>
      <c r="I8" s="171">
        <v>0.2</v>
      </c>
      <c r="J8" s="172">
        <v>0.1</v>
      </c>
      <c r="K8" s="170">
        <v>2.5984990561808585</v>
      </c>
      <c r="L8" s="169">
        <f t="shared" si="3"/>
        <v>62</v>
      </c>
      <c r="M8" s="173" t="str">
        <f t="shared" si="4"/>
        <v>&gt;2</v>
      </c>
      <c r="N8" s="173">
        <f t="shared" si="5"/>
        <v>1</v>
      </c>
      <c r="O8" s="168">
        <f t="shared" si="6"/>
        <v>1</v>
      </c>
      <c r="P8" s="169">
        <f t="shared" si="7"/>
        <v>62</v>
      </c>
      <c r="Q8" s="169">
        <f t="shared" si="8"/>
        <v>62</v>
      </c>
      <c r="R8" s="174">
        <f>CONFIG!G$2+CONFIG!G$3*SIGN(C8)*ABS(C8)^CONFIG!G$4+CONFIG!G$5*SIGN(D8)*ABS(D8)^CONFIG!G$6+CONFIG!G$7*SIGN(E8)*ABS(E8)^CONFIG!G$8+CONFIG!G$9*SIGN(F8)*ABS(F8)^CONFIG!G$10+CONFIG!G$11*SIGN(G8)*ABS(G8)^CONFIG!G$12+CONFIG!G$13*SIGN(H8)*ABS(H8)^CONFIG!G$14+CONFIG!G$15*if(I8=0,0,SIGN(I8)*ABS(I8)^CONFIG!G$16)+CONFIG!G$17*SIGN(J8)*ABS(J8)^CONFIG!G$18</f>
        <v>-1.894984746</v>
      </c>
      <c r="S8" s="169">
        <f t="shared" si="9"/>
        <v>62</v>
      </c>
      <c r="T8" s="173" t="str">
        <f>if(R8&gt;CONFIG!$G$20,"OPEN",if(R8&lt;CONFIG!$G$21,"MONITOR","HEDGE"))</f>
        <v>MONITOR</v>
      </c>
      <c r="U8" s="173">
        <f t="shared" si="10"/>
        <v>0</v>
      </c>
      <c r="V8" s="168">
        <f t="shared" si="11"/>
        <v>0</v>
      </c>
      <c r="W8" s="168">
        <f t="shared" si="12"/>
        <v>0.75</v>
      </c>
      <c r="X8" s="169">
        <f t="shared" si="13"/>
        <v>62</v>
      </c>
      <c r="Y8" s="169">
        <f t="shared" si="14"/>
        <v>62</v>
      </c>
    </row>
    <row r="9">
      <c r="A9" s="169">
        <v>6234.0</v>
      </c>
      <c r="B9" s="169">
        <f t="shared" si="2"/>
        <v>6234</v>
      </c>
      <c r="C9" s="170">
        <v>-1.3157100068106475</v>
      </c>
      <c r="D9" s="170">
        <v>-1.3835097393120837</v>
      </c>
      <c r="E9" s="170">
        <v>-1.2643812910117211</v>
      </c>
      <c r="F9" s="170">
        <v>-0.06838205841823877</v>
      </c>
      <c r="G9" s="170">
        <v>0.42194452925356807</v>
      </c>
      <c r="H9" s="170">
        <v>-0.1772095449141834</v>
      </c>
      <c r="I9" s="171">
        <v>-0.2</v>
      </c>
      <c r="J9" s="172">
        <v>-0.1</v>
      </c>
      <c r="K9" s="170">
        <v>4.714618241031303</v>
      </c>
      <c r="L9" s="169">
        <f t="shared" si="3"/>
        <v>0</v>
      </c>
      <c r="M9" s="173" t="str">
        <f t="shared" si="4"/>
        <v>&gt;2</v>
      </c>
      <c r="N9" s="173">
        <f t="shared" si="5"/>
        <v>0</v>
      </c>
      <c r="O9" s="168">
        <f t="shared" si="6"/>
        <v>0.75</v>
      </c>
      <c r="P9" s="173" t="b">
        <f t="shared" si="7"/>
        <v>0</v>
      </c>
      <c r="Q9" s="173">
        <f t="shared" si="8"/>
        <v>0</v>
      </c>
      <c r="R9" s="174">
        <f>CONFIG!G$2+CONFIG!G$3*SIGN(C9)*ABS(C9)^CONFIG!G$4+CONFIG!G$5*SIGN(D9)*ABS(D9)^CONFIG!G$6+CONFIG!G$7*SIGN(E9)*ABS(E9)^CONFIG!G$8+CONFIG!G$9*SIGN(F9)*ABS(F9)^CONFIG!G$10+CONFIG!G$11*SIGN(G9)*ABS(G9)^CONFIG!G$12+CONFIG!G$13*SIGN(H9)*ABS(H9)^CONFIG!G$14+CONFIG!G$15*if(I9=0,0,SIGN(I9)*ABS(I9)^CONFIG!G$16)+CONFIG!G$17*SIGN(J9)*ABS(J9)^CONFIG!G$18</f>
        <v>-0.1143684285</v>
      </c>
      <c r="S9" s="169">
        <f t="shared" si="9"/>
        <v>0</v>
      </c>
      <c r="T9" s="173" t="str">
        <f>if(R9&gt;CONFIG!$G$20,"OPEN",if(R9&lt;CONFIG!$G$21,"MONITOR","HEDGE"))</f>
        <v>HEDGE</v>
      </c>
      <c r="U9" s="173">
        <f t="shared" si="10"/>
        <v>0</v>
      </c>
      <c r="V9" s="168">
        <f t="shared" si="11"/>
        <v>0</v>
      </c>
      <c r="W9" s="168">
        <f t="shared" si="12"/>
        <v>0</v>
      </c>
      <c r="X9" s="173">
        <f t="shared" si="13"/>
        <v>0</v>
      </c>
      <c r="Y9" s="173">
        <f t="shared" si="14"/>
        <v>0</v>
      </c>
    </row>
    <row r="10">
      <c r="A10" s="169">
        <v>6234.0</v>
      </c>
      <c r="B10" s="169">
        <f t="shared" si="2"/>
        <v>6072</v>
      </c>
      <c r="C10" s="170">
        <v>-1.414419240665928</v>
      </c>
      <c r="D10" s="170">
        <v>-1.3747398750008408</v>
      </c>
      <c r="E10" s="170">
        <v>-1.2198896671680037</v>
      </c>
      <c r="F10" s="170">
        <v>0.023708572935338294</v>
      </c>
      <c r="G10" s="170">
        <v>-0.5790201235405547</v>
      </c>
      <c r="H10" s="170">
        <v>-0.18805195691230586</v>
      </c>
      <c r="I10" s="171">
        <v>0.2</v>
      </c>
      <c r="J10" s="172">
        <v>0.0</v>
      </c>
      <c r="K10" s="170">
        <v>5.104623743864656</v>
      </c>
      <c r="L10" s="169">
        <f t="shared" si="3"/>
        <v>-162</v>
      </c>
      <c r="M10" s="173" t="str">
        <f t="shared" si="4"/>
        <v>&lt;-2</v>
      </c>
      <c r="N10" s="173">
        <f t="shared" si="5"/>
        <v>0</v>
      </c>
      <c r="O10" s="168">
        <f t="shared" si="6"/>
        <v>0.75</v>
      </c>
      <c r="P10" s="169">
        <f t="shared" si="7"/>
        <v>-162</v>
      </c>
      <c r="Q10" s="173">
        <f t="shared" si="8"/>
        <v>0</v>
      </c>
      <c r="R10" s="174">
        <f>CONFIG!G$2+CONFIG!G$3*SIGN(C10)*ABS(C10)^CONFIG!G$4+CONFIG!G$5*SIGN(D10)*ABS(D10)^CONFIG!G$6+CONFIG!G$7*SIGN(E10)*ABS(E10)^CONFIG!G$8+CONFIG!G$9*SIGN(F10)*ABS(F10)^CONFIG!G$10+CONFIG!G$11*SIGN(G10)*ABS(G10)^CONFIG!G$12+CONFIG!G$13*SIGN(H10)*ABS(H10)^CONFIG!G$14+CONFIG!G$15*if(I10=0,0,SIGN(I10)*ABS(I10)^CONFIG!G$16)+CONFIG!G$17*SIGN(J10)*ABS(J10)^CONFIG!G$18</f>
        <v>-0.7281923066</v>
      </c>
      <c r="S10" s="169">
        <f t="shared" si="9"/>
        <v>-162</v>
      </c>
      <c r="T10" s="173" t="str">
        <f>if(R10&gt;CONFIG!$G$20,"OPEN",if(R10&lt;CONFIG!$G$21,"MONITOR","HEDGE"))</f>
        <v>HEDGE</v>
      </c>
      <c r="U10" s="173">
        <f t="shared" si="10"/>
        <v>1</v>
      </c>
      <c r="V10" s="168">
        <f t="shared" si="11"/>
        <v>0</v>
      </c>
      <c r="W10" s="168">
        <f t="shared" si="12"/>
        <v>1</v>
      </c>
      <c r="X10" s="173">
        <f t="shared" si="13"/>
        <v>0</v>
      </c>
      <c r="Y10" s="173">
        <f t="shared" si="14"/>
        <v>0</v>
      </c>
    </row>
    <row r="11">
      <c r="A11" s="169">
        <v>6072.0</v>
      </c>
      <c r="B11" s="169">
        <f t="shared" si="2"/>
        <v>6315</v>
      </c>
      <c r="C11" s="170">
        <v>-1.4396933192019912</v>
      </c>
      <c r="D11" s="170">
        <v>-1.3569695290269232</v>
      </c>
      <c r="E11" s="170">
        <v>-1.1460420202192534</v>
      </c>
      <c r="F11" s="170">
        <v>-0.042228953128496914</v>
      </c>
      <c r="G11" s="170">
        <v>-0.6823465607455739</v>
      </c>
      <c r="H11" s="170">
        <v>-0.20066382544787587</v>
      </c>
      <c r="I11" s="171">
        <v>0.2</v>
      </c>
      <c r="J11" s="172">
        <v>0.1</v>
      </c>
      <c r="K11" s="170">
        <v>1.7246446158519761</v>
      </c>
      <c r="L11" s="169">
        <f t="shared" si="3"/>
        <v>243</v>
      </c>
      <c r="M11" s="173" t="str">
        <f t="shared" si="4"/>
        <v>&gt;2</v>
      </c>
      <c r="N11" s="173">
        <f t="shared" si="5"/>
        <v>0</v>
      </c>
      <c r="O11" s="168">
        <f t="shared" si="6"/>
        <v>1</v>
      </c>
      <c r="P11" s="169">
        <f t="shared" si="7"/>
        <v>243</v>
      </c>
      <c r="Q11" s="169">
        <f t="shared" si="8"/>
        <v>243</v>
      </c>
      <c r="R11" s="174">
        <f>CONFIG!G$2+CONFIG!G$3*SIGN(C11)*ABS(C11)^CONFIG!G$4+CONFIG!G$5*SIGN(D11)*ABS(D11)^CONFIG!G$6+CONFIG!G$7*SIGN(E11)*ABS(E11)^CONFIG!G$8+CONFIG!G$9*SIGN(F11)*ABS(F11)^CONFIG!G$10+CONFIG!G$11*SIGN(G11)*ABS(G11)^CONFIG!G$12+CONFIG!G$13*SIGN(H11)*ABS(H11)^CONFIG!G$14+CONFIG!G$15*if(I11=0,0,SIGN(I11)*ABS(I11)^CONFIG!G$16)+CONFIG!G$17*SIGN(J11)*ABS(J11)^CONFIG!G$18</f>
        <v>-0.4695222148</v>
      </c>
      <c r="S11" s="169">
        <f t="shared" si="9"/>
        <v>243</v>
      </c>
      <c r="T11" s="173" t="str">
        <f>if(R11&gt;CONFIG!$G$20,"OPEN",if(R11&lt;CONFIG!$G$21,"MONITOR","HEDGE"))</f>
        <v>HEDGE</v>
      </c>
      <c r="U11" s="173">
        <f t="shared" si="10"/>
        <v>0</v>
      </c>
      <c r="V11" s="168">
        <f t="shared" si="11"/>
        <v>1</v>
      </c>
      <c r="W11" s="168">
        <f t="shared" si="12"/>
        <v>0</v>
      </c>
      <c r="X11" s="173">
        <f t="shared" si="13"/>
        <v>0</v>
      </c>
      <c r="Y11" s="169">
        <f t="shared" si="14"/>
        <v>243</v>
      </c>
    </row>
    <row r="12">
      <c r="A12" s="169">
        <v>6315.0</v>
      </c>
      <c r="B12" s="169">
        <f t="shared" si="2"/>
        <v>6187</v>
      </c>
      <c r="C12" s="170">
        <v>-1.2982495739758517</v>
      </c>
      <c r="D12" s="170">
        <v>-1.324946484071438</v>
      </c>
      <c r="E12" s="170">
        <v>-0.9489556481849757</v>
      </c>
      <c r="F12" s="170">
        <v>-0.08026983354993968</v>
      </c>
      <c r="G12" s="170">
        <v>0.9457172795935108</v>
      </c>
      <c r="H12" s="170">
        <v>-0.19692230092304772</v>
      </c>
      <c r="I12" s="171">
        <v>-0.2</v>
      </c>
      <c r="J12" s="172">
        <v>0.1</v>
      </c>
      <c r="K12" s="170">
        <v>1.2232072032895007</v>
      </c>
      <c r="L12" s="169">
        <f t="shared" si="3"/>
        <v>-128</v>
      </c>
      <c r="M12" s="173" t="str">
        <f t="shared" si="4"/>
        <v>&lt;-2</v>
      </c>
      <c r="N12" s="173">
        <f t="shared" si="5"/>
        <v>0</v>
      </c>
      <c r="O12" s="168">
        <f t="shared" si="6"/>
        <v>0.75</v>
      </c>
      <c r="P12" s="173">
        <f t="shared" si="7"/>
        <v>0</v>
      </c>
      <c r="Q12" s="173">
        <f t="shared" si="8"/>
        <v>0</v>
      </c>
      <c r="R12" s="174">
        <f>CONFIG!G$2+CONFIG!G$3*SIGN(C12)*ABS(C12)^CONFIG!G$4+CONFIG!G$5*SIGN(D12)*ABS(D12)^CONFIG!G$6+CONFIG!G$7*SIGN(E12)*ABS(E12)^CONFIG!G$8+CONFIG!G$9*SIGN(F12)*ABS(F12)^CONFIG!G$10+CONFIG!G$11*SIGN(G12)*ABS(G12)^CONFIG!G$12+CONFIG!G$13*SIGN(H12)*ABS(H12)^CONFIG!G$14+CONFIG!G$15*if(I12=0,0,SIGN(I12)*ABS(I12)^CONFIG!G$16)+CONFIG!G$17*SIGN(J12)*ABS(J12)^CONFIG!G$18</f>
        <v>-0.9573656029</v>
      </c>
      <c r="S12" s="169">
        <f t="shared" si="9"/>
        <v>-128</v>
      </c>
      <c r="T12" s="173" t="str">
        <f>if(R12&gt;CONFIG!$G$20,"OPEN",if(R12&lt;CONFIG!$G$21,"MONITOR","HEDGE"))</f>
        <v>HEDGE</v>
      </c>
      <c r="U12" s="173">
        <f t="shared" si="10"/>
        <v>1</v>
      </c>
      <c r="V12" s="168">
        <f t="shared" si="11"/>
        <v>0</v>
      </c>
      <c r="W12" s="168">
        <f t="shared" si="12"/>
        <v>1</v>
      </c>
      <c r="X12" s="173">
        <f t="shared" si="13"/>
        <v>0</v>
      </c>
      <c r="Y12" s="173">
        <f t="shared" si="14"/>
        <v>0</v>
      </c>
    </row>
    <row r="13">
      <c r="A13" s="169">
        <v>6187.0</v>
      </c>
      <c r="B13" s="169">
        <f t="shared" si="2"/>
        <v>6256</v>
      </c>
      <c r="C13" s="170">
        <v>-1.0159556814493902</v>
      </c>
      <c r="D13" s="170">
        <v>-1.288709911212941</v>
      </c>
      <c r="E13" s="170">
        <v>-0.8764052175064873</v>
      </c>
      <c r="F13" s="170">
        <v>0.0029445923719666656</v>
      </c>
      <c r="G13" s="170">
        <v>-0.48801824512636494</v>
      </c>
      <c r="H13" s="170">
        <v>-0.1963418037831604</v>
      </c>
      <c r="I13" s="171">
        <v>0.2</v>
      </c>
      <c r="J13" s="172">
        <v>0.1</v>
      </c>
      <c r="K13" s="170">
        <v>1.586839195830132</v>
      </c>
      <c r="L13" s="169">
        <f t="shared" si="3"/>
        <v>69</v>
      </c>
      <c r="M13" s="173" t="str">
        <f t="shared" si="4"/>
        <v>&gt;2</v>
      </c>
      <c r="N13" s="173">
        <f t="shared" si="5"/>
        <v>0</v>
      </c>
      <c r="O13" s="168">
        <f t="shared" si="6"/>
        <v>1</v>
      </c>
      <c r="P13" s="169">
        <f t="shared" si="7"/>
        <v>69</v>
      </c>
      <c r="Q13" s="169">
        <f t="shared" si="8"/>
        <v>69</v>
      </c>
      <c r="R13" s="174">
        <f>CONFIG!G$2+CONFIG!G$3*SIGN(C13)*ABS(C13)^CONFIG!G$4+CONFIG!G$5*SIGN(D13)*ABS(D13)^CONFIG!G$6+CONFIG!G$7*SIGN(E13)*ABS(E13)^CONFIG!G$8+CONFIG!G$9*SIGN(F13)*ABS(F13)^CONFIG!G$10+CONFIG!G$11*SIGN(G13)*ABS(G13)^CONFIG!G$12+CONFIG!G$13*SIGN(H13)*ABS(H13)^CONFIG!G$14+CONFIG!G$15*if(I13=0,0,SIGN(I13)*ABS(I13)^CONFIG!G$16)+CONFIG!G$17*SIGN(J13)*ABS(J13)^CONFIG!G$18</f>
        <v>-1.529795821</v>
      </c>
      <c r="S13" s="169">
        <f t="shared" si="9"/>
        <v>69</v>
      </c>
      <c r="T13" s="173" t="str">
        <f>if(R13&gt;CONFIG!$G$20,"OPEN",if(R13&lt;CONFIG!$G$21,"MONITOR","HEDGE"))</f>
        <v>MONITOR</v>
      </c>
      <c r="U13" s="173">
        <f t="shared" si="10"/>
        <v>0</v>
      </c>
      <c r="V13" s="168">
        <f t="shared" si="11"/>
        <v>0</v>
      </c>
      <c r="W13" s="168">
        <f t="shared" si="12"/>
        <v>0.75</v>
      </c>
      <c r="X13" s="169">
        <f t="shared" si="13"/>
        <v>69</v>
      </c>
      <c r="Y13" s="169">
        <f t="shared" si="14"/>
        <v>69</v>
      </c>
    </row>
    <row r="14">
      <c r="A14" s="169">
        <v>6256.0</v>
      </c>
      <c r="B14" s="169">
        <f t="shared" si="2"/>
        <v>6165</v>
      </c>
      <c r="C14" s="170">
        <v>-0.762633120449283</v>
      </c>
      <c r="D14" s="170">
        <v>-1.2493567903534613</v>
      </c>
      <c r="E14" s="170">
        <v>-0.7618339370443663</v>
      </c>
      <c r="F14" s="170">
        <v>-0.13146651845046498</v>
      </c>
      <c r="G14" s="170">
        <v>-0.4729668989568694</v>
      </c>
      <c r="H14" s="170">
        <v>-0.20537141736238568</v>
      </c>
      <c r="I14" s="171">
        <v>-0.2</v>
      </c>
      <c r="J14" s="172">
        <v>-0.1</v>
      </c>
      <c r="K14" s="170">
        <v>1.1207689465813129</v>
      </c>
      <c r="L14" s="169">
        <f t="shared" si="3"/>
        <v>-91</v>
      </c>
      <c r="M14" s="173" t="str">
        <f t="shared" si="4"/>
        <v>&lt;-2</v>
      </c>
      <c r="N14" s="173">
        <f t="shared" si="5"/>
        <v>0</v>
      </c>
      <c r="O14" s="168">
        <f t="shared" si="6"/>
        <v>0.75</v>
      </c>
      <c r="P14" s="173">
        <f t="shared" si="7"/>
        <v>0</v>
      </c>
      <c r="Q14" s="173">
        <f t="shared" si="8"/>
        <v>0</v>
      </c>
      <c r="R14" s="174">
        <f>CONFIG!G$2+CONFIG!G$3*SIGN(C14)*ABS(C14)^CONFIG!G$4+CONFIG!G$5*SIGN(D14)*ABS(D14)^CONFIG!G$6+CONFIG!G$7*SIGN(E14)*ABS(E14)^CONFIG!G$8+CONFIG!G$9*SIGN(F14)*ABS(F14)^CONFIG!G$10+CONFIG!G$11*SIGN(G14)*ABS(G14)^CONFIG!G$12+CONFIG!G$13*SIGN(H14)*ABS(H14)^CONFIG!G$14+CONFIG!G$15*if(I14=0,0,SIGN(I14)*ABS(I14)^CONFIG!G$16)+CONFIG!G$17*SIGN(J14)*ABS(J14)^CONFIG!G$18</f>
        <v>1.618512015</v>
      </c>
      <c r="S14" s="169">
        <f t="shared" si="9"/>
        <v>-91</v>
      </c>
      <c r="T14" s="173" t="str">
        <f>if(R14&gt;CONFIG!$G$20,"OPEN",if(R14&lt;CONFIG!$G$21,"MONITOR","HEDGE"))</f>
        <v>OPEN</v>
      </c>
      <c r="U14" s="173">
        <f t="shared" si="10"/>
        <v>0</v>
      </c>
      <c r="V14" s="168">
        <f t="shared" si="11"/>
        <v>1</v>
      </c>
      <c r="W14" s="168">
        <f t="shared" si="12"/>
        <v>-0.01454603581</v>
      </c>
      <c r="X14" s="169">
        <f t="shared" si="13"/>
        <v>-91</v>
      </c>
      <c r="Y14" s="173">
        <f t="shared" si="14"/>
        <v>0</v>
      </c>
    </row>
    <row r="15">
      <c r="A15" s="169">
        <v>6165.0</v>
      </c>
      <c r="B15" s="169">
        <f t="shared" si="2"/>
        <v>6259</v>
      </c>
      <c r="C15" s="170">
        <v>-0.5915296121400879</v>
      </c>
      <c r="D15" s="170">
        <v>-1.2109783414228366</v>
      </c>
      <c r="E15" s="170">
        <v>-0.7140791175521789</v>
      </c>
      <c r="F15" s="170">
        <v>-0.2988463923048135</v>
      </c>
      <c r="G15" s="170">
        <v>-0.5856986191543406</v>
      </c>
      <c r="H15" s="170">
        <v>-0.21530179355287155</v>
      </c>
      <c r="I15" s="171">
        <v>-0.2</v>
      </c>
      <c r="J15" s="172">
        <v>0.1</v>
      </c>
      <c r="K15" s="170">
        <v>4.201667036363343</v>
      </c>
      <c r="L15" s="169">
        <f t="shared" si="3"/>
        <v>94</v>
      </c>
      <c r="M15" s="173" t="str">
        <f t="shared" si="4"/>
        <v>&gt;2</v>
      </c>
      <c r="N15" s="173">
        <f t="shared" si="5"/>
        <v>1</v>
      </c>
      <c r="O15" s="168">
        <f t="shared" si="6"/>
        <v>1</v>
      </c>
      <c r="P15" s="169">
        <f t="shared" si="7"/>
        <v>94</v>
      </c>
      <c r="Q15" s="169">
        <f t="shared" si="8"/>
        <v>94</v>
      </c>
      <c r="R15" s="174">
        <f>CONFIG!G$2+CONFIG!G$3*SIGN(C15)*ABS(C15)^CONFIG!G$4+CONFIG!G$5*SIGN(D15)*ABS(D15)^CONFIG!G$6+CONFIG!G$7*SIGN(E15)*ABS(E15)^CONFIG!G$8+CONFIG!G$9*SIGN(F15)*ABS(F15)^CONFIG!G$10+CONFIG!G$11*SIGN(G15)*ABS(G15)^CONFIG!G$12+CONFIG!G$13*SIGN(H15)*ABS(H15)^CONFIG!G$14+CONFIG!G$15*if(I15=0,0,SIGN(I15)*ABS(I15)^CONFIG!G$16)+CONFIG!G$17*SIGN(J15)*ABS(J15)^CONFIG!G$18</f>
        <v>1.633988961</v>
      </c>
      <c r="S15" s="169">
        <f t="shared" si="9"/>
        <v>94</v>
      </c>
      <c r="T15" s="173" t="str">
        <f>if(R15&gt;CONFIG!$G$20,"OPEN",if(R15&lt;CONFIG!$G$21,"MONITOR","HEDGE"))</f>
        <v>OPEN</v>
      </c>
      <c r="U15" s="173">
        <f t="shared" si="10"/>
        <v>1</v>
      </c>
      <c r="V15" s="168">
        <f t="shared" si="11"/>
        <v>0</v>
      </c>
      <c r="W15" s="168">
        <f t="shared" si="12"/>
        <v>1</v>
      </c>
      <c r="X15" s="169">
        <f t="shared" si="13"/>
        <v>94</v>
      </c>
      <c r="Y15" s="169">
        <f t="shared" si="14"/>
        <v>94</v>
      </c>
    </row>
    <row r="16">
      <c r="A16" s="169">
        <v>6259.0</v>
      </c>
      <c r="B16" s="169">
        <f t="shared" si="2"/>
        <v>6198</v>
      </c>
      <c r="C16" s="170">
        <v>-0.48728893944431795</v>
      </c>
      <c r="D16" s="170">
        <v>-1.165451506908857</v>
      </c>
      <c r="E16" s="170">
        <v>-0.5167751869197587</v>
      </c>
      <c r="F16" s="170">
        <v>-0.6424823454451815</v>
      </c>
      <c r="G16" s="170">
        <v>0.7009755037263699</v>
      </c>
      <c r="H16" s="170">
        <v>-0.2149666899892814</v>
      </c>
      <c r="I16" s="171">
        <v>-0.2</v>
      </c>
      <c r="J16" s="172">
        <v>0.1</v>
      </c>
      <c r="K16" s="170">
        <v>0.5572092012117636</v>
      </c>
      <c r="L16" s="169">
        <f t="shared" si="3"/>
        <v>-61</v>
      </c>
      <c r="M16" s="173" t="str">
        <f t="shared" si="4"/>
        <v>&lt;-2</v>
      </c>
      <c r="N16" s="173">
        <f t="shared" si="5"/>
        <v>0</v>
      </c>
      <c r="O16" s="168">
        <f t="shared" si="6"/>
        <v>0.75</v>
      </c>
      <c r="P16" s="173">
        <f t="shared" si="7"/>
        <v>0</v>
      </c>
      <c r="Q16" s="173">
        <f t="shared" si="8"/>
        <v>0</v>
      </c>
      <c r="R16" s="174">
        <f>CONFIG!G$2+CONFIG!G$3*SIGN(C16)*ABS(C16)^CONFIG!G$4+CONFIG!G$5*SIGN(D16)*ABS(D16)^CONFIG!G$6+CONFIG!G$7*SIGN(E16)*ABS(E16)^CONFIG!G$8+CONFIG!G$9*SIGN(F16)*ABS(F16)^CONFIG!G$10+CONFIG!G$11*SIGN(G16)*ABS(G16)^CONFIG!G$12+CONFIG!G$13*SIGN(H16)*ABS(H16)^CONFIG!G$14+CONFIG!G$15*if(I16=0,0,SIGN(I16)*ABS(I16)^CONFIG!G$16)+CONFIG!G$17*SIGN(J16)*ABS(J16)^CONFIG!G$18</f>
        <v>-1.623868562</v>
      </c>
      <c r="S16" s="169">
        <f t="shared" si="9"/>
        <v>-61</v>
      </c>
      <c r="T16" s="173" t="str">
        <f>if(R16&gt;CONFIG!$G$20,"OPEN",if(R16&lt;CONFIG!$G$21,"MONITOR","HEDGE"))</f>
        <v>MONITOR</v>
      </c>
      <c r="U16" s="173">
        <f t="shared" si="10"/>
        <v>0</v>
      </c>
      <c r="V16" s="168">
        <f t="shared" si="11"/>
        <v>0</v>
      </c>
      <c r="W16" s="168">
        <f t="shared" si="12"/>
        <v>0.75</v>
      </c>
      <c r="X16" s="173">
        <f t="shared" si="13"/>
        <v>0</v>
      </c>
      <c r="Y16" s="173">
        <f t="shared" si="14"/>
        <v>0</v>
      </c>
    </row>
    <row r="17">
      <c r="A17" s="169">
        <v>6198.0</v>
      </c>
      <c r="B17" s="169">
        <f t="shared" si="2"/>
        <v>6301</v>
      </c>
      <c r="C17" s="170">
        <v>-0.4647268307388254</v>
      </c>
      <c r="D17" s="170">
        <v>-1.1247577969042295</v>
      </c>
      <c r="E17" s="170">
        <v>-0.5587273820563337</v>
      </c>
      <c r="F17" s="170">
        <v>-1.0522143283178056</v>
      </c>
      <c r="G17" s="170">
        <v>-0.3053572817117554</v>
      </c>
      <c r="H17" s="170">
        <v>-0.213540542856093</v>
      </c>
      <c r="I17" s="171">
        <v>0.2</v>
      </c>
      <c r="J17" s="172">
        <v>0.1</v>
      </c>
      <c r="K17" s="170">
        <v>3.6053555849660883</v>
      </c>
      <c r="L17" s="169">
        <f t="shared" si="3"/>
        <v>103</v>
      </c>
      <c r="M17" s="173" t="str">
        <f t="shared" si="4"/>
        <v>&gt;2</v>
      </c>
      <c r="N17" s="173">
        <f t="shared" si="5"/>
        <v>1</v>
      </c>
      <c r="O17" s="168">
        <f t="shared" si="6"/>
        <v>1</v>
      </c>
      <c r="P17" s="169">
        <f t="shared" si="7"/>
        <v>103</v>
      </c>
      <c r="Q17" s="169">
        <f t="shared" si="8"/>
        <v>103</v>
      </c>
      <c r="R17" s="174">
        <f>CONFIG!G$2+CONFIG!G$3*SIGN(C17)*ABS(C17)^CONFIG!G$4+CONFIG!G$5*SIGN(D17)*ABS(D17)^CONFIG!G$6+CONFIG!G$7*SIGN(E17)*ABS(E17)^CONFIG!G$8+CONFIG!G$9*SIGN(F17)*ABS(F17)^CONFIG!G$10+CONFIG!G$11*SIGN(G17)*ABS(G17)^CONFIG!G$12+CONFIG!G$13*SIGN(H17)*ABS(H17)^CONFIG!G$14+CONFIG!G$15*if(I17=0,0,SIGN(I17)*ABS(I17)^CONFIG!G$16)+CONFIG!G$17*SIGN(J17)*ABS(J17)^CONFIG!G$18</f>
        <v>-2.470521186</v>
      </c>
      <c r="S17" s="169">
        <f t="shared" si="9"/>
        <v>103</v>
      </c>
      <c r="T17" s="173" t="str">
        <f>if(R17&gt;CONFIG!$G$20,"OPEN",if(R17&lt;CONFIG!$G$21,"MONITOR","HEDGE"))</f>
        <v>MONITOR</v>
      </c>
      <c r="U17" s="173">
        <f t="shared" si="10"/>
        <v>0</v>
      </c>
      <c r="V17" s="168">
        <f t="shared" si="11"/>
        <v>0</v>
      </c>
      <c r="W17" s="168">
        <f t="shared" si="12"/>
        <v>0.75</v>
      </c>
      <c r="X17" s="169">
        <f t="shared" si="13"/>
        <v>103</v>
      </c>
      <c r="Y17" s="169">
        <f t="shared" si="14"/>
        <v>103</v>
      </c>
    </row>
    <row r="18">
      <c r="A18" s="169">
        <v>6301.0</v>
      </c>
      <c r="B18" s="169">
        <f t="shared" si="2"/>
        <v>6770</v>
      </c>
      <c r="C18" s="170">
        <v>-0.46629227749469404</v>
      </c>
      <c r="D18" s="170">
        <v>-1.0807804592278463</v>
      </c>
      <c r="E18" s="170">
        <v>-0.4355981684393893</v>
      </c>
      <c r="F18" s="170">
        <v>-1.2343350433354634</v>
      </c>
      <c r="G18" s="170">
        <v>0.4320460759878115</v>
      </c>
      <c r="H18" s="170">
        <v>-0.21821510543254732</v>
      </c>
      <c r="I18" s="171">
        <v>-0.2</v>
      </c>
      <c r="J18" s="172">
        <v>0.1</v>
      </c>
      <c r="K18" s="170">
        <v>1.6445400516749102</v>
      </c>
      <c r="L18" s="169">
        <f t="shared" si="3"/>
        <v>469</v>
      </c>
      <c r="M18" s="173" t="str">
        <f t="shared" si="4"/>
        <v>&gt;2</v>
      </c>
      <c r="N18" s="173">
        <f t="shared" si="5"/>
        <v>0</v>
      </c>
      <c r="O18" s="168">
        <f t="shared" si="6"/>
        <v>1</v>
      </c>
      <c r="P18" s="169">
        <f t="shared" si="7"/>
        <v>469</v>
      </c>
      <c r="Q18" s="169">
        <f t="shared" si="8"/>
        <v>469</v>
      </c>
      <c r="R18" s="174">
        <f>CONFIG!G$2+CONFIG!G$3*SIGN(C18)*ABS(C18)^CONFIG!G$4+CONFIG!G$5*SIGN(D18)*ABS(D18)^CONFIG!G$6+CONFIG!G$7*SIGN(E18)*ABS(E18)^CONFIG!G$8+CONFIG!G$9*SIGN(F18)*ABS(F18)^CONFIG!G$10+CONFIG!G$11*SIGN(G18)*ABS(G18)^CONFIG!G$12+CONFIG!G$13*SIGN(H18)*ABS(H18)^CONFIG!G$14+CONFIG!G$15*if(I18=0,0,SIGN(I18)*ABS(I18)^CONFIG!G$16)+CONFIG!G$17*SIGN(J18)*ABS(J18)^CONFIG!G$18</f>
        <v>-1.094143245</v>
      </c>
      <c r="S18" s="169">
        <f t="shared" si="9"/>
        <v>469</v>
      </c>
      <c r="T18" s="173" t="str">
        <f>if(R18&gt;CONFIG!$G$20,"OPEN",if(R18&lt;CONFIG!$G$21,"MONITOR","HEDGE"))</f>
        <v>MONITOR</v>
      </c>
      <c r="U18" s="173">
        <f t="shared" si="10"/>
        <v>0</v>
      </c>
      <c r="V18" s="168">
        <f t="shared" si="11"/>
        <v>0</v>
      </c>
      <c r="W18" s="168">
        <f t="shared" si="12"/>
        <v>0.75</v>
      </c>
      <c r="X18" s="169">
        <f t="shared" si="13"/>
        <v>469</v>
      </c>
      <c r="Y18" s="169">
        <f t="shared" si="14"/>
        <v>469</v>
      </c>
    </row>
    <row r="19">
      <c r="A19" s="169">
        <v>6770.0</v>
      </c>
      <c r="B19" s="169">
        <f t="shared" si="2"/>
        <v>6652</v>
      </c>
      <c r="C19" s="170">
        <v>-0.2650857011720681</v>
      </c>
      <c r="D19" s="170">
        <v>-1.0216857408459223</v>
      </c>
      <c r="E19" s="170">
        <v>-0.004795910355260742</v>
      </c>
      <c r="F19" s="170">
        <v>-1.2936154153255455</v>
      </c>
      <c r="G19" s="170">
        <v>1.8299266555202118</v>
      </c>
      <c r="H19" s="170">
        <v>-0.17759212527285004</v>
      </c>
      <c r="I19" s="171">
        <v>-0.2</v>
      </c>
      <c r="J19" s="172">
        <v>-0.1</v>
      </c>
      <c r="K19" s="170">
        <v>2.51891934347571</v>
      </c>
      <c r="L19" s="169">
        <f t="shared" si="3"/>
        <v>-118</v>
      </c>
      <c r="M19" s="173" t="str">
        <f t="shared" si="4"/>
        <v>&lt;-2</v>
      </c>
      <c r="N19" s="173">
        <f t="shared" si="5"/>
        <v>0</v>
      </c>
      <c r="O19" s="168">
        <f t="shared" si="6"/>
        <v>0.75</v>
      </c>
      <c r="P19" s="169">
        <f t="shared" si="7"/>
        <v>-118</v>
      </c>
      <c r="Q19" s="173">
        <f t="shared" si="8"/>
        <v>0</v>
      </c>
      <c r="R19" s="174">
        <f>CONFIG!G$2+CONFIG!G$3*SIGN(C19)*ABS(C19)^CONFIG!G$4+CONFIG!G$5*SIGN(D19)*ABS(D19)^CONFIG!G$6+CONFIG!G$7*SIGN(E19)*ABS(E19)^CONFIG!G$8+CONFIG!G$9*SIGN(F19)*ABS(F19)^CONFIG!G$10+CONFIG!G$11*SIGN(G19)*ABS(G19)^CONFIG!G$12+CONFIG!G$13*SIGN(H19)*ABS(H19)^CONFIG!G$14+CONFIG!G$15*if(I19=0,0,SIGN(I19)*ABS(I19)^CONFIG!G$16)+CONFIG!G$17*SIGN(J19)*ABS(J19)^CONFIG!G$18</f>
        <v>-3.230875513</v>
      </c>
      <c r="S19" s="169">
        <f t="shared" si="9"/>
        <v>-118</v>
      </c>
      <c r="T19" s="173" t="str">
        <f>if(R19&gt;CONFIG!$G$20,"OPEN",if(R19&lt;CONFIG!$G$21,"MONITOR","HEDGE"))</f>
        <v>MONITOR</v>
      </c>
      <c r="U19" s="173">
        <f t="shared" si="10"/>
        <v>0</v>
      </c>
      <c r="V19" s="168">
        <f t="shared" si="11"/>
        <v>0</v>
      </c>
      <c r="W19" s="168">
        <f t="shared" si="12"/>
        <v>0.75</v>
      </c>
      <c r="X19" s="173">
        <f t="shared" si="13"/>
        <v>0</v>
      </c>
      <c r="Y19" s="173">
        <f t="shared" si="14"/>
        <v>0</v>
      </c>
    </row>
    <row r="20">
      <c r="A20" s="169">
        <v>6652.0</v>
      </c>
      <c r="B20" s="169">
        <f t="shared" si="2"/>
        <v>6342</v>
      </c>
      <c r="C20" s="170">
        <v>0.062462979318049935</v>
      </c>
      <c r="D20" s="170">
        <v>-0.9523009633881743</v>
      </c>
      <c r="E20" s="170">
        <v>0.322114677096679</v>
      </c>
      <c r="F20" s="170">
        <v>-0.6307530739819031</v>
      </c>
      <c r="G20" s="170">
        <v>0.2020570563238089</v>
      </c>
      <c r="H20" s="170">
        <v>-0.15864496133877662</v>
      </c>
      <c r="I20" s="171">
        <v>0.2</v>
      </c>
      <c r="J20" s="172">
        <v>0.1</v>
      </c>
      <c r="K20" s="170">
        <v>0.9433833031324782</v>
      </c>
      <c r="L20" s="169">
        <f t="shared" si="3"/>
        <v>-310</v>
      </c>
      <c r="M20" s="173" t="str">
        <f t="shared" si="4"/>
        <v>&lt;-2</v>
      </c>
      <c r="N20" s="173">
        <f t="shared" si="5"/>
        <v>0</v>
      </c>
      <c r="O20" s="168">
        <f t="shared" si="6"/>
        <v>0.75</v>
      </c>
      <c r="P20" s="173">
        <f t="shared" si="7"/>
        <v>0</v>
      </c>
      <c r="Q20" s="173">
        <f t="shared" si="8"/>
        <v>0</v>
      </c>
      <c r="R20" s="174">
        <f>CONFIG!G$2+CONFIG!G$3*SIGN(C20)*ABS(C20)^CONFIG!G$4+CONFIG!G$5*SIGN(D20)*ABS(D20)^CONFIG!G$6+CONFIG!G$7*SIGN(E20)*ABS(E20)^CONFIG!G$8+CONFIG!G$9*SIGN(F20)*ABS(F20)^CONFIG!G$10+CONFIG!G$11*SIGN(G20)*ABS(G20)^CONFIG!G$12+CONFIG!G$13*SIGN(H20)*ABS(H20)^CONFIG!G$14+CONFIG!G$15*if(I20=0,0,SIGN(I20)*ABS(I20)^CONFIG!G$16)+CONFIG!G$17*SIGN(J20)*ABS(J20)^CONFIG!G$18</f>
        <v>-4.130909092</v>
      </c>
      <c r="S20" s="169">
        <f t="shared" si="9"/>
        <v>-310</v>
      </c>
      <c r="T20" s="173" t="str">
        <f>if(R20&gt;CONFIG!$G$20,"OPEN",if(R20&lt;CONFIG!$G$21,"MONITOR","HEDGE"))</f>
        <v>MONITOR</v>
      </c>
      <c r="U20" s="173">
        <f t="shared" si="10"/>
        <v>0</v>
      </c>
      <c r="V20" s="168">
        <f t="shared" si="11"/>
        <v>0</v>
      </c>
      <c r="W20" s="168">
        <f t="shared" si="12"/>
        <v>0.75</v>
      </c>
      <c r="X20" s="173">
        <f t="shared" si="13"/>
        <v>0</v>
      </c>
      <c r="Y20" s="173">
        <f t="shared" si="14"/>
        <v>0</v>
      </c>
    </row>
    <row r="21">
      <c r="A21" s="169">
        <v>6342.0</v>
      </c>
      <c r="B21" s="169">
        <f t="shared" si="2"/>
        <v>5970</v>
      </c>
      <c r="C21" s="170">
        <v>0.2280521802656353</v>
      </c>
      <c r="D21" s="170">
        <v>-0.8888212467745367</v>
      </c>
      <c r="E21" s="170">
        <v>0.3445507741020533</v>
      </c>
      <c r="F21" s="170">
        <v>-0.1428787825768976</v>
      </c>
      <c r="G21" s="170">
        <v>-1.7542772608619799</v>
      </c>
      <c r="H21" s="170">
        <v>-0.11607200909795408</v>
      </c>
      <c r="I21" s="171">
        <v>0.2</v>
      </c>
      <c r="J21" s="172">
        <v>0.0</v>
      </c>
      <c r="K21" s="170">
        <v>2.308121118625197</v>
      </c>
      <c r="L21" s="169">
        <f t="shared" si="3"/>
        <v>-372</v>
      </c>
      <c r="M21" s="173" t="str">
        <f t="shared" si="4"/>
        <v>&lt;-2</v>
      </c>
      <c r="N21" s="173">
        <f t="shared" si="5"/>
        <v>0</v>
      </c>
      <c r="O21" s="168">
        <f t="shared" si="6"/>
        <v>0.75</v>
      </c>
      <c r="P21" s="169">
        <f t="shared" si="7"/>
        <v>-372</v>
      </c>
      <c r="Q21" s="173">
        <f t="shared" si="8"/>
        <v>0</v>
      </c>
      <c r="R21" s="174">
        <f>CONFIG!G$2+CONFIG!G$3*SIGN(C21)*ABS(C21)^CONFIG!G$4+CONFIG!G$5*SIGN(D21)*ABS(D21)^CONFIG!G$6+CONFIG!G$7*SIGN(E21)*ABS(E21)^CONFIG!G$8+CONFIG!G$9*SIGN(F21)*ABS(F21)^CONFIG!G$10+CONFIG!G$11*SIGN(G21)*ABS(G21)^CONFIG!G$12+CONFIG!G$13*SIGN(H21)*ABS(H21)^CONFIG!G$14+CONFIG!G$15*if(I21=0,0,SIGN(I21)*ABS(I21)^CONFIG!G$16)+CONFIG!G$17*SIGN(J21)*ABS(J21)^CONFIG!G$18</f>
        <v>-0.1171866704</v>
      </c>
      <c r="S21" s="169">
        <f t="shared" si="9"/>
        <v>-372</v>
      </c>
      <c r="T21" s="173" t="str">
        <f>if(R21&gt;CONFIG!$G$20,"OPEN",if(R21&lt;CONFIG!$G$21,"MONITOR","HEDGE"))</f>
        <v>HEDGE</v>
      </c>
      <c r="U21" s="173">
        <f t="shared" si="10"/>
        <v>1</v>
      </c>
      <c r="V21" s="168">
        <f t="shared" si="11"/>
        <v>0</v>
      </c>
      <c r="W21" s="168">
        <f t="shared" si="12"/>
        <v>1</v>
      </c>
      <c r="X21" s="173">
        <f t="shared" si="13"/>
        <v>0</v>
      </c>
      <c r="Y21" s="173">
        <f t="shared" si="14"/>
        <v>0</v>
      </c>
    </row>
    <row r="22">
      <c r="A22" s="169">
        <v>5970.0</v>
      </c>
      <c r="B22" s="169">
        <f t="shared" si="2"/>
        <v>5743</v>
      </c>
      <c r="C22" s="170">
        <v>0.2564333480919501</v>
      </c>
      <c r="D22" s="170">
        <v>-0.8408346084092899</v>
      </c>
      <c r="E22" s="170">
        <v>0.16277683142253793</v>
      </c>
      <c r="F22" s="170">
        <v>0.6824498188999901</v>
      </c>
      <c r="G22" s="170">
        <v>-1.6169212331178355</v>
      </c>
      <c r="H22" s="170">
        <v>-0.11114236961794192</v>
      </c>
      <c r="I22" s="171">
        <v>0.2</v>
      </c>
      <c r="J22" s="172">
        <v>-0.1</v>
      </c>
      <c r="K22" s="170">
        <v>1.8727190949238222</v>
      </c>
      <c r="L22" s="169">
        <f t="shared" si="3"/>
        <v>-227</v>
      </c>
      <c r="M22" s="173" t="str">
        <f t="shared" si="4"/>
        <v>&lt;-2</v>
      </c>
      <c r="N22" s="173">
        <f t="shared" si="5"/>
        <v>0</v>
      </c>
      <c r="O22" s="168">
        <f t="shared" si="6"/>
        <v>0.75</v>
      </c>
      <c r="P22" s="173">
        <f t="shared" si="7"/>
        <v>0</v>
      </c>
      <c r="Q22" s="173">
        <f t="shared" si="8"/>
        <v>0</v>
      </c>
      <c r="R22" s="174">
        <f>CONFIG!G$2+CONFIG!G$3*SIGN(C22)*ABS(C22)^CONFIG!G$4+CONFIG!G$5*SIGN(D22)*ABS(D22)^CONFIG!G$6+CONFIG!G$7*SIGN(E22)*ABS(E22)^CONFIG!G$8+CONFIG!G$9*SIGN(F22)*ABS(F22)^CONFIG!G$10+CONFIG!G$11*SIGN(G22)*ABS(G22)^CONFIG!G$12+CONFIG!G$13*SIGN(H22)*ABS(H22)^CONFIG!G$14+CONFIG!G$15*if(I22=0,0,SIGN(I22)*ABS(I22)^CONFIG!G$16)+CONFIG!G$17*SIGN(J22)*ABS(J22)^CONFIG!G$18</f>
        <v>-0.3482285439</v>
      </c>
      <c r="S22" s="169">
        <f t="shared" si="9"/>
        <v>-227</v>
      </c>
      <c r="T22" s="173" t="str">
        <f>if(R22&gt;CONFIG!$G$20,"OPEN",if(R22&lt;CONFIG!$G$21,"MONITOR","HEDGE"))</f>
        <v>HEDGE</v>
      </c>
      <c r="U22" s="173">
        <f t="shared" si="10"/>
        <v>1</v>
      </c>
      <c r="V22" s="168">
        <f t="shared" si="11"/>
        <v>0</v>
      </c>
      <c r="W22" s="168">
        <f t="shared" si="12"/>
        <v>1</v>
      </c>
      <c r="X22" s="173">
        <f t="shared" si="13"/>
        <v>0</v>
      </c>
      <c r="Y22" s="173">
        <f t="shared" si="14"/>
        <v>0</v>
      </c>
    </row>
    <row r="23">
      <c r="A23" s="169">
        <v>5743.0</v>
      </c>
      <c r="B23" s="169">
        <f t="shared" si="2"/>
        <v>6099</v>
      </c>
      <c r="C23" s="170">
        <v>0.2141211672646288</v>
      </c>
      <c r="D23" s="170">
        <v>-0.8162961488926972</v>
      </c>
      <c r="E23" s="170">
        <v>-0.23043744192610602</v>
      </c>
      <c r="F23" s="170">
        <v>1.192990134889439</v>
      </c>
      <c r="G23" s="170">
        <v>-0.6505466340396624</v>
      </c>
      <c r="H23" s="170">
        <v>-0.09613121328837032</v>
      </c>
      <c r="I23" s="171">
        <v>-0.2</v>
      </c>
      <c r="J23" s="172">
        <v>0.1</v>
      </c>
      <c r="K23" s="170">
        <v>3.698229831970222</v>
      </c>
      <c r="L23" s="169">
        <f t="shared" si="3"/>
        <v>356</v>
      </c>
      <c r="M23" s="173" t="str">
        <f t="shared" si="4"/>
        <v>&gt;2</v>
      </c>
      <c r="N23" s="173">
        <f t="shared" si="5"/>
        <v>1</v>
      </c>
      <c r="O23" s="168">
        <f t="shared" si="6"/>
        <v>1</v>
      </c>
      <c r="P23" s="169">
        <f t="shared" si="7"/>
        <v>356</v>
      </c>
      <c r="Q23" s="169">
        <f t="shared" si="8"/>
        <v>356</v>
      </c>
      <c r="R23" s="174">
        <f>CONFIG!G$2+CONFIG!G$3*SIGN(C23)*ABS(C23)^CONFIG!G$4+CONFIG!G$5*SIGN(D23)*ABS(D23)^CONFIG!G$6+CONFIG!G$7*SIGN(E23)*ABS(E23)^CONFIG!G$8+CONFIG!G$9*SIGN(F23)*ABS(F23)^CONFIG!G$10+CONFIG!G$11*SIGN(G23)*ABS(G23)^CONFIG!G$12+CONFIG!G$13*SIGN(H23)*ABS(H23)^CONFIG!G$14+CONFIG!G$15*if(I23=0,0,SIGN(I23)*ABS(I23)^CONFIG!G$16)+CONFIG!G$17*SIGN(J23)*ABS(J23)^CONFIG!G$18</f>
        <v>1.745636876</v>
      </c>
      <c r="S23" s="169">
        <f t="shared" si="9"/>
        <v>356</v>
      </c>
      <c r="T23" s="173" t="str">
        <f>if(R23&gt;CONFIG!$G$20,"OPEN",if(R23&lt;CONFIG!$G$21,"MONITOR","HEDGE"))</f>
        <v>OPEN</v>
      </c>
      <c r="U23" s="173">
        <f t="shared" si="10"/>
        <v>1</v>
      </c>
      <c r="V23" s="168">
        <f t="shared" si="11"/>
        <v>0</v>
      </c>
      <c r="W23" s="168">
        <f t="shared" si="12"/>
        <v>1</v>
      </c>
      <c r="X23" s="169">
        <f t="shared" si="13"/>
        <v>356</v>
      </c>
      <c r="Y23" s="169">
        <f t="shared" si="14"/>
        <v>356</v>
      </c>
    </row>
    <row r="24">
      <c r="A24" s="169">
        <v>6099.0</v>
      </c>
      <c r="B24" s="169">
        <f t="shared" si="2"/>
        <v>5989</v>
      </c>
      <c r="C24" s="170">
        <v>0.05717501575245704</v>
      </c>
      <c r="D24" s="170">
        <v>-0.8140938781669321</v>
      </c>
      <c r="E24" s="170">
        <v>-0.624943113011786</v>
      </c>
      <c r="F24" s="170">
        <v>1.7826237814218036</v>
      </c>
      <c r="G24" s="170">
        <v>2.440284796053082</v>
      </c>
      <c r="H24" s="170">
        <v>-0.1417694959970775</v>
      </c>
      <c r="I24" s="171">
        <v>-0.2</v>
      </c>
      <c r="J24" s="172">
        <v>0.1</v>
      </c>
      <c r="K24" s="170">
        <v>3.124544825778583</v>
      </c>
      <c r="L24" s="169">
        <f t="shared" si="3"/>
        <v>-110</v>
      </c>
      <c r="M24" s="173" t="str">
        <f t="shared" si="4"/>
        <v>&lt;-2</v>
      </c>
      <c r="N24" s="173">
        <f t="shared" si="5"/>
        <v>0</v>
      </c>
      <c r="O24" s="168">
        <f t="shared" si="6"/>
        <v>0.75</v>
      </c>
      <c r="P24" s="169">
        <f t="shared" si="7"/>
        <v>-110</v>
      </c>
      <c r="Q24" s="173">
        <f t="shared" si="8"/>
        <v>0</v>
      </c>
      <c r="R24" s="174">
        <f>CONFIG!G$2+CONFIG!G$3*SIGN(C24)*ABS(C24)^CONFIG!G$4+CONFIG!G$5*SIGN(D24)*ABS(D24)^CONFIG!G$6+CONFIG!G$7*SIGN(E24)*ABS(E24)^CONFIG!G$8+CONFIG!G$9*SIGN(F24)*ABS(F24)^CONFIG!G$10+CONFIG!G$11*SIGN(G24)*ABS(G24)^CONFIG!G$12+CONFIG!G$13*SIGN(H24)*ABS(H24)^CONFIG!G$14+CONFIG!G$15*if(I24=0,0,SIGN(I24)*ABS(I24)^CONFIG!G$16)+CONFIG!G$17*SIGN(J24)*ABS(J24)^CONFIG!G$18</f>
        <v>-4.113076947</v>
      </c>
      <c r="S24" s="169">
        <f t="shared" si="9"/>
        <v>-110</v>
      </c>
      <c r="T24" s="173" t="str">
        <f>if(R24&gt;CONFIG!$G$20,"OPEN",if(R24&lt;CONFIG!$G$21,"MONITOR","HEDGE"))</f>
        <v>MONITOR</v>
      </c>
      <c r="U24" s="173">
        <f t="shared" si="10"/>
        <v>0</v>
      </c>
      <c r="V24" s="168">
        <f t="shared" si="11"/>
        <v>0</v>
      </c>
      <c r="W24" s="168">
        <f t="shared" si="12"/>
        <v>0.75</v>
      </c>
      <c r="X24" s="173">
        <f t="shared" si="13"/>
        <v>0</v>
      </c>
      <c r="Y24" s="173">
        <f t="shared" si="14"/>
        <v>0</v>
      </c>
    </row>
    <row r="25">
      <c r="A25" s="169">
        <v>5989.0</v>
      </c>
      <c r="B25" s="169">
        <f t="shared" si="2"/>
        <v>6210</v>
      </c>
      <c r="C25" s="170">
        <v>-0.14699378459039272</v>
      </c>
      <c r="D25" s="170">
        <v>-0.8291556494725302</v>
      </c>
      <c r="E25" s="170">
        <v>-0.9004300645971638</v>
      </c>
      <c r="F25" s="170">
        <v>1.8908817869544932</v>
      </c>
      <c r="G25" s="170">
        <v>-1.2830836175666487</v>
      </c>
      <c r="H25" s="170">
        <v>-0.1678837491379583</v>
      </c>
      <c r="I25" s="171">
        <v>0.2</v>
      </c>
      <c r="J25" s="172">
        <v>-0.1</v>
      </c>
      <c r="K25" s="170">
        <v>2.3891371784465</v>
      </c>
      <c r="L25" s="169">
        <f t="shared" si="3"/>
        <v>221</v>
      </c>
      <c r="M25" s="173" t="str">
        <f t="shared" si="4"/>
        <v>&gt;2</v>
      </c>
      <c r="N25" s="173">
        <f t="shared" si="5"/>
        <v>1</v>
      </c>
      <c r="O25" s="168">
        <f t="shared" si="6"/>
        <v>1</v>
      </c>
      <c r="P25" s="169">
        <f t="shared" si="7"/>
        <v>221</v>
      </c>
      <c r="Q25" s="169">
        <f t="shared" si="8"/>
        <v>221</v>
      </c>
      <c r="R25" s="174">
        <f>CONFIG!G$2+CONFIG!G$3*SIGN(C25)*ABS(C25)^CONFIG!G$4+CONFIG!G$5*SIGN(D25)*ABS(D25)^CONFIG!G$6+CONFIG!G$7*SIGN(E25)*ABS(E25)^CONFIG!G$8+CONFIG!G$9*SIGN(F25)*ABS(F25)^CONFIG!G$10+CONFIG!G$11*SIGN(G25)*ABS(G25)^CONFIG!G$12+CONFIG!G$13*SIGN(H25)*ABS(H25)^CONFIG!G$14+CONFIG!G$15*if(I25=0,0,SIGN(I25)*ABS(I25)^CONFIG!G$16)+CONFIG!G$17*SIGN(J25)*ABS(J25)^CONFIG!G$18</f>
        <v>-1.009848754</v>
      </c>
      <c r="S25" s="169">
        <f t="shared" si="9"/>
        <v>221</v>
      </c>
      <c r="T25" s="173" t="str">
        <f>if(R25&gt;CONFIG!$G$20,"OPEN",if(R25&lt;CONFIG!$G$21,"MONITOR","HEDGE"))</f>
        <v>MONITOR</v>
      </c>
      <c r="U25" s="173">
        <f t="shared" si="10"/>
        <v>0</v>
      </c>
      <c r="V25" s="168">
        <f t="shared" si="11"/>
        <v>0</v>
      </c>
      <c r="W25" s="168">
        <f t="shared" si="12"/>
        <v>0.75</v>
      </c>
      <c r="X25" s="169">
        <f t="shared" si="13"/>
        <v>221</v>
      </c>
      <c r="Y25" s="169">
        <f t="shared" si="14"/>
        <v>221</v>
      </c>
    </row>
    <row r="26">
      <c r="A26" s="169">
        <v>6210.0</v>
      </c>
      <c r="B26" s="169">
        <f t="shared" si="2"/>
        <v>5973</v>
      </c>
      <c r="C26" s="170">
        <v>-0.23670690728021718</v>
      </c>
      <c r="D26" s="170">
        <v>-0.8402532977127812</v>
      </c>
      <c r="E26" s="170">
        <v>-0.8580603697419019</v>
      </c>
      <c r="F26" s="170">
        <v>1.8098864123905043</v>
      </c>
      <c r="G26" s="170">
        <v>1.1735639009915673</v>
      </c>
      <c r="H26" s="170">
        <v>-0.21321833380013774</v>
      </c>
      <c r="I26" s="171">
        <v>-0.2</v>
      </c>
      <c r="J26" s="172">
        <v>0.1</v>
      </c>
      <c r="K26" s="170">
        <v>2.756194249054091</v>
      </c>
      <c r="L26" s="169">
        <f t="shared" si="3"/>
        <v>-237</v>
      </c>
      <c r="M26" s="173" t="str">
        <f t="shared" si="4"/>
        <v>&lt;-2</v>
      </c>
      <c r="N26" s="173">
        <f t="shared" si="5"/>
        <v>0</v>
      </c>
      <c r="O26" s="168">
        <f t="shared" si="6"/>
        <v>0.75</v>
      </c>
      <c r="P26" s="169">
        <f t="shared" si="7"/>
        <v>-237</v>
      </c>
      <c r="Q26" s="173">
        <f t="shared" si="8"/>
        <v>0</v>
      </c>
      <c r="R26" s="174">
        <f>CONFIG!G$2+CONFIG!G$3*SIGN(C26)*ABS(C26)^CONFIG!G$4+CONFIG!G$5*SIGN(D26)*ABS(D26)^CONFIG!G$6+CONFIG!G$7*SIGN(E26)*ABS(E26)^CONFIG!G$8+CONFIG!G$9*SIGN(F26)*ABS(F26)^CONFIG!G$10+CONFIG!G$11*SIGN(G26)*ABS(G26)^CONFIG!G$12+CONFIG!G$13*SIGN(H26)*ABS(H26)^CONFIG!G$14+CONFIG!G$15*if(I26=0,0,SIGN(I26)*ABS(I26)^CONFIG!G$16)+CONFIG!G$17*SIGN(J26)*ABS(J26)^CONFIG!G$18</f>
        <v>-2.609525317</v>
      </c>
      <c r="S26" s="169">
        <f t="shared" si="9"/>
        <v>-237</v>
      </c>
      <c r="T26" s="173" t="str">
        <f>if(R26&gt;CONFIG!$G$20,"OPEN",if(R26&lt;CONFIG!$G$21,"MONITOR","HEDGE"))</f>
        <v>MONITOR</v>
      </c>
      <c r="U26" s="173">
        <f t="shared" si="10"/>
        <v>0</v>
      </c>
      <c r="V26" s="168">
        <f t="shared" si="11"/>
        <v>0</v>
      </c>
      <c r="W26" s="168">
        <f t="shared" si="12"/>
        <v>0.75</v>
      </c>
      <c r="X26" s="173">
        <f t="shared" si="13"/>
        <v>0</v>
      </c>
      <c r="Y26" s="173">
        <f t="shared" si="14"/>
        <v>0</v>
      </c>
    </row>
    <row r="27">
      <c r="A27" s="169">
        <v>5973.0</v>
      </c>
      <c r="B27" s="169">
        <f t="shared" si="2"/>
        <v>5790</v>
      </c>
      <c r="C27" s="170">
        <v>-0.22942047005312272</v>
      </c>
      <c r="D27" s="170">
        <v>-0.8437156899406671</v>
      </c>
      <c r="E27" s="170">
        <v>-0.6731293752003676</v>
      </c>
      <c r="F27" s="170">
        <v>1.30552773946954</v>
      </c>
      <c r="G27" s="170">
        <v>-1.3400102562030234</v>
      </c>
      <c r="H27" s="170">
        <v>-0.1956687917411082</v>
      </c>
      <c r="I27" s="171">
        <v>0.2</v>
      </c>
      <c r="J27" s="172">
        <v>0.1</v>
      </c>
      <c r="K27" s="170">
        <v>1.900849906484543</v>
      </c>
      <c r="L27" s="169">
        <f t="shared" si="3"/>
        <v>-183</v>
      </c>
      <c r="M27" s="173" t="str">
        <f t="shared" si="4"/>
        <v>&lt;-2</v>
      </c>
      <c r="N27" s="173">
        <f t="shared" si="5"/>
        <v>0</v>
      </c>
      <c r="O27" s="168">
        <f t="shared" si="6"/>
        <v>0.75</v>
      </c>
      <c r="P27" s="173">
        <f t="shared" si="7"/>
        <v>0</v>
      </c>
      <c r="Q27" s="173">
        <f t="shared" si="8"/>
        <v>0</v>
      </c>
      <c r="R27" s="174">
        <f>CONFIG!G$2+CONFIG!G$3*SIGN(C27)*ABS(C27)^CONFIG!G$4+CONFIG!G$5*SIGN(D27)*ABS(D27)^CONFIG!G$6+CONFIG!G$7*SIGN(E27)*ABS(E27)^CONFIG!G$8+CONFIG!G$9*SIGN(F27)*ABS(F27)^CONFIG!G$10+CONFIG!G$11*SIGN(G27)*ABS(G27)^CONFIG!G$12+CONFIG!G$13*SIGN(H27)*ABS(H27)^CONFIG!G$14+CONFIG!G$15*if(I27=0,0,SIGN(I27)*ABS(I27)^CONFIG!G$16)+CONFIG!G$17*SIGN(J27)*ABS(J27)^CONFIG!G$18</f>
        <v>-0.8737022622</v>
      </c>
      <c r="S27" s="169">
        <f t="shared" si="9"/>
        <v>-183</v>
      </c>
      <c r="T27" s="173" t="str">
        <f>if(R27&gt;CONFIG!$G$20,"OPEN",if(R27&lt;CONFIG!$G$21,"MONITOR","HEDGE"))</f>
        <v>HEDGE</v>
      </c>
      <c r="U27" s="173">
        <f t="shared" si="10"/>
        <v>1</v>
      </c>
      <c r="V27" s="168">
        <f t="shared" si="11"/>
        <v>0</v>
      </c>
      <c r="W27" s="168">
        <f t="shared" si="12"/>
        <v>1</v>
      </c>
      <c r="X27" s="173">
        <f t="shared" si="13"/>
        <v>0</v>
      </c>
      <c r="Y27" s="173">
        <f t="shared" si="14"/>
        <v>0</v>
      </c>
    </row>
    <row r="28">
      <c r="A28" s="169">
        <v>5790.0</v>
      </c>
      <c r="B28" s="169">
        <f t="shared" si="2"/>
        <v>5842</v>
      </c>
      <c r="C28" s="170">
        <v>-0.20564203911517862</v>
      </c>
      <c r="D28" s="170">
        <v>-0.8397215370606902</v>
      </c>
      <c r="E28" s="170">
        <v>-0.44395197836231287</v>
      </c>
      <c r="F28" s="170">
        <v>1.1066056355990792</v>
      </c>
      <c r="G28" s="170">
        <v>-0.8939298361140886</v>
      </c>
      <c r="H28" s="170">
        <v>-0.16899985272118345</v>
      </c>
      <c r="I28" s="171">
        <v>-0.2</v>
      </c>
      <c r="J28" s="172">
        <v>-0.1</v>
      </c>
      <c r="K28" s="170">
        <v>3.0478162511653224</v>
      </c>
      <c r="L28" s="169">
        <f t="shared" si="3"/>
        <v>52</v>
      </c>
      <c r="M28" s="173" t="str">
        <f t="shared" si="4"/>
        <v>&gt;2</v>
      </c>
      <c r="N28" s="173">
        <f t="shared" si="5"/>
        <v>1</v>
      </c>
      <c r="O28" s="168">
        <f t="shared" si="6"/>
        <v>1</v>
      </c>
      <c r="P28" s="169">
        <f t="shared" si="7"/>
        <v>52</v>
      </c>
      <c r="Q28" s="169">
        <f t="shared" si="8"/>
        <v>52</v>
      </c>
      <c r="R28" s="174">
        <f>CONFIG!G$2+CONFIG!G$3*SIGN(C28)*ABS(C28)^CONFIG!G$4+CONFIG!G$5*SIGN(D28)*ABS(D28)^CONFIG!G$6+CONFIG!G$7*SIGN(E28)*ABS(E28)^CONFIG!G$8+CONFIG!G$9*SIGN(F28)*ABS(F28)^CONFIG!G$10+CONFIG!G$11*SIGN(G28)*ABS(G28)^CONFIG!G$12+CONFIG!G$13*SIGN(H28)*ABS(H28)^CONFIG!G$14+CONFIG!G$15*if(I28=0,0,SIGN(I28)*ABS(I28)^CONFIG!G$16)+CONFIG!G$17*SIGN(J28)*ABS(J28)^CONFIG!G$18</f>
        <v>2.079809403</v>
      </c>
      <c r="S28" s="169">
        <f t="shared" si="9"/>
        <v>52</v>
      </c>
      <c r="T28" s="173" t="str">
        <f>if(R28&gt;CONFIG!$G$20,"OPEN",if(R28&lt;CONFIG!$G$21,"MONITOR","HEDGE"))</f>
        <v>OPEN</v>
      </c>
      <c r="U28" s="173">
        <f t="shared" si="10"/>
        <v>1</v>
      </c>
      <c r="V28" s="168">
        <f t="shared" si="11"/>
        <v>0</v>
      </c>
      <c r="W28" s="168">
        <f t="shared" si="12"/>
        <v>1</v>
      </c>
      <c r="X28" s="169">
        <f t="shared" si="13"/>
        <v>52</v>
      </c>
      <c r="Y28" s="169">
        <f t="shared" si="14"/>
        <v>52</v>
      </c>
    </row>
    <row r="29">
      <c r="A29" s="169">
        <v>5842.0</v>
      </c>
      <c r="B29" s="169">
        <f t="shared" si="2"/>
        <v>6134</v>
      </c>
      <c r="C29" s="170">
        <v>-0.2404914489912312</v>
      </c>
      <c r="D29" s="170">
        <v>-0.8398457662519585</v>
      </c>
      <c r="E29" s="170">
        <v>-0.562964561206372</v>
      </c>
      <c r="F29" s="170">
        <v>0.4607031867766635</v>
      </c>
      <c r="G29" s="170">
        <v>0.5524665091064972</v>
      </c>
      <c r="H29" s="170">
        <v>-0.16364776633963118</v>
      </c>
      <c r="I29" s="171">
        <v>-0.2</v>
      </c>
      <c r="J29" s="172">
        <v>0.1</v>
      </c>
      <c r="K29" s="170">
        <v>3.1893659502891154</v>
      </c>
      <c r="L29" s="169">
        <f t="shared" si="3"/>
        <v>292</v>
      </c>
      <c r="M29" s="173" t="str">
        <f t="shared" si="4"/>
        <v>&gt;2</v>
      </c>
      <c r="N29" s="173">
        <f t="shared" si="5"/>
        <v>1</v>
      </c>
      <c r="O29" s="168">
        <f t="shared" si="6"/>
        <v>1</v>
      </c>
      <c r="P29" s="169">
        <f t="shared" si="7"/>
        <v>292</v>
      </c>
      <c r="Q29" s="169">
        <f t="shared" si="8"/>
        <v>292</v>
      </c>
      <c r="R29" s="174">
        <f>CONFIG!G$2+CONFIG!G$3*SIGN(C29)*ABS(C29)^CONFIG!G$4+CONFIG!G$5*SIGN(D29)*ABS(D29)^CONFIG!G$6+CONFIG!G$7*SIGN(E29)*ABS(E29)^CONFIG!G$8+CONFIG!G$9*SIGN(F29)*ABS(F29)^CONFIG!G$10+CONFIG!G$11*SIGN(G29)*ABS(G29)^CONFIG!G$12+CONFIG!G$13*SIGN(H29)*ABS(H29)^CONFIG!G$14+CONFIG!G$15*if(I29=0,0,SIGN(I29)*ABS(I29)^CONFIG!G$16)+CONFIG!G$17*SIGN(J29)*ABS(J29)^CONFIG!G$18</f>
        <v>-1.385349637</v>
      </c>
      <c r="S29" s="169">
        <f t="shared" si="9"/>
        <v>292</v>
      </c>
      <c r="T29" s="173" t="str">
        <f>if(R29&gt;CONFIG!$G$20,"OPEN",if(R29&lt;CONFIG!$G$21,"MONITOR","HEDGE"))</f>
        <v>MONITOR</v>
      </c>
      <c r="U29" s="173">
        <f t="shared" si="10"/>
        <v>0</v>
      </c>
      <c r="V29" s="168">
        <f t="shared" si="11"/>
        <v>0</v>
      </c>
      <c r="W29" s="168">
        <f t="shared" si="12"/>
        <v>0.75</v>
      </c>
      <c r="X29" s="169">
        <f t="shared" si="13"/>
        <v>292</v>
      </c>
      <c r="Y29" s="169">
        <f t="shared" si="14"/>
        <v>292</v>
      </c>
    </row>
    <row r="30">
      <c r="A30" s="169">
        <v>6134.0</v>
      </c>
      <c r="B30" s="169">
        <f t="shared" si="2"/>
        <v>6452</v>
      </c>
      <c r="C30" s="170">
        <v>-0.24605292375092047</v>
      </c>
      <c r="D30" s="170">
        <v>-0.8300840986408529</v>
      </c>
      <c r="E30" s="170">
        <v>-0.49551208950414394</v>
      </c>
      <c r="F30" s="170">
        <v>-0.3135872334681228</v>
      </c>
      <c r="G30" s="170">
        <v>1.2882506387806614</v>
      </c>
      <c r="H30" s="170">
        <v>-0.13614657385028436</v>
      </c>
      <c r="I30" s="171">
        <v>-0.2</v>
      </c>
      <c r="J30" s="172">
        <v>0.1</v>
      </c>
      <c r="K30" s="170">
        <v>1.3319230470442895</v>
      </c>
      <c r="L30" s="169">
        <f t="shared" si="3"/>
        <v>318</v>
      </c>
      <c r="M30" s="173" t="str">
        <f t="shared" si="4"/>
        <v>&gt;2</v>
      </c>
      <c r="N30" s="173">
        <f t="shared" si="5"/>
        <v>0</v>
      </c>
      <c r="O30" s="168">
        <f t="shared" si="6"/>
        <v>1</v>
      </c>
      <c r="P30" s="169">
        <f t="shared" si="7"/>
        <v>318</v>
      </c>
      <c r="Q30" s="169">
        <f t="shared" si="8"/>
        <v>318</v>
      </c>
      <c r="R30" s="174">
        <f>CONFIG!G$2+CONFIG!G$3*SIGN(C30)*ABS(C30)^CONFIG!G$4+CONFIG!G$5*SIGN(D30)*ABS(D30)^CONFIG!G$6+CONFIG!G$7*SIGN(E30)*ABS(E30)^CONFIG!G$8+CONFIG!G$9*SIGN(F30)*ABS(F30)^CONFIG!G$10+CONFIG!G$11*SIGN(G30)*ABS(G30)^CONFIG!G$12+CONFIG!G$13*SIGN(H30)*ABS(H30)^CONFIG!G$14+CONFIG!G$15*if(I30=0,0,SIGN(I30)*ABS(I30)^CONFIG!G$16)+CONFIG!G$17*SIGN(J30)*ABS(J30)^CONFIG!G$18</f>
        <v>-2.443553143</v>
      </c>
      <c r="S30" s="169">
        <f t="shared" si="9"/>
        <v>318</v>
      </c>
      <c r="T30" s="173" t="str">
        <f>if(R30&gt;CONFIG!$G$20,"OPEN",if(R30&lt;CONFIG!$G$21,"MONITOR","HEDGE"))</f>
        <v>MONITOR</v>
      </c>
      <c r="U30" s="173">
        <f t="shared" si="10"/>
        <v>0</v>
      </c>
      <c r="V30" s="168">
        <f t="shared" si="11"/>
        <v>0</v>
      </c>
      <c r="W30" s="168">
        <f t="shared" si="12"/>
        <v>0.75</v>
      </c>
      <c r="X30" s="169">
        <f t="shared" si="13"/>
        <v>318</v>
      </c>
      <c r="Y30" s="169">
        <f t="shared" si="14"/>
        <v>318</v>
      </c>
    </row>
    <row r="31">
      <c r="A31" s="169">
        <v>6452.0</v>
      </c>
      <c r="B31" s="169">
        <f t="shared" si="2"/>
        <v>6487</v>
      </c>
      <c r="C31" s="170">
        <v>-0.1827705229703679</v>
      </c>
      <c r="D31" s="170">
        <v>-0.8095246825978438</v>
      </c>
      <c r="E31" s="170">
        <v>-0.3829362401804255</v>
      </c>
      <c r="F31" s="170">
        <v>-0.4158220996007502</v>
      </c>
      <c r="G31" s="170">
        <v>1.3920082546091155</v>
      </c>
      <c r="H31" s="170">
        <v>-0.13620943085674364</v>
      </c>
      <c r="I31" s="171">
        <v>-0.2</v>
      </c>
      <c r="J31" s="172">
        <v>-0.1</v>
      </c>
      <c r="K31" s="170">
        <v>2.4087159779681486</v>
      </c>
      <c r="L31" s="169">
        <f t="shared" si="3"/>
        <v>35</v>
      </c>
      <c r="M31" s="173" t="str">
        <f t="shared" si="4"/>
        <v>&gt;2</v>
      </c>
      <c r="N31" s="173">
        <f t="shared" si="5"/>
        <v>1</v>
      </c>
      <c r="O31" s="168">
        <f t="shared" si="6"/>
        <v>1</v>
      </c>
      <c r="P31" s="169">
        <f t="shared" si="7"/>
        <v>35</v>
      </c>
      <c r="Q31" s="169">
        <f t="shared" si="8"/>
        <v>35</v>
      </c>
      <c r="R31" s="174">
        <f>CONFIG!G$2+CONFIG!G$3*SIGN(C31)*ABS(C31)^CONFIG!G$4+CONFIG!G$5*SIGN(D31)*ABS(D31)^CONFIG!G$6+CONFIG!G$7*SIGN(E31)*ABS(E31)^CONFIG!G$8+CONFIG!G$9*SIGN(F31)*ABS(F31)^CONFIG!G$10+CONFIG!G$11*SIGN(G31)*ABS(G31)^CONFIG!G$12+CONFIG!G$13*SIGN(H31)*ABS(H31)^CONFIG!G$14+CONFIG!G$15*if(I31=0,0,SIGN(I31)*ABS(I31)^CONFIG!G$16)+CONFIG!G$17*SIGN(J31)*ABS(J31)^CONFIG!G$18</f>
        <v>-2.588822859</v>
      </c>
      <c r="S31" s="169">
        <f t="shared" si="9"/>
        <v>35</v>
      </c>
      <c r="T31" s="173" t="str">
        <f>if(R31&gt;CONFIG!$G$20,"OPEN",if(R31&lt;CONFIG!$G$21,"MONITOR","HEDGE"))</f>
        <v>MONITOR</v>
      </c>
      <c r="U31" s="173">
        <f t="shared" si="10"/>
        <v>0</v>
      </c>
      <c r="V31" s="168">
        <f t="shared" si="11"/>
        <v>0</v>
      </c>
      <c r="W31" s="168">
        <f t="shared" si="12"/>
        <v>0.75</v>
      </c>
      <c r="X31" s="169">
        <f t="shared" si="13"/>
        <v>35</v>
      </c>
      <c r="Y31" s="169">
        <f t="shared" si="14"/>
        <v>35</v>
      </c>
    </row>
    <row r="32">
      <c r="A32" s="169">
        <v>6487.0</v>
      </c>
      <c r="B32" s="169">
        <f t="shared" si="2"/>
        <v>6287</v>
      </c>
      <c r="C32" s="170">
        <v>-0.10955467070322956</v>
      </c>
      <c r="D32" s="170">
        <v>-0.7718685726367123</v>
      </c>
      <c r="E32" s="170">
        <v>-0.14382885773252735</v>
      </c>
      <c r="F32" s="170">
        <v>-0.35907778630543075</v>
      </c>
      <c r="G32" s="170">
        <v>0.8927471754006513</v>
      </c>
      <c r="H32" s="170">
        <v>-0.16427765869874095</v>
      </c>
      <c r="I32" s="171">
        <v>0.2</v>
      </c>
      <c r="J32" s="172">
        <v>0.0</v>
      </c>
      <c r="K32" s="170">
        <v>1.7021100160558267</v>
      </c>
      <c r="L32" s="169">
        <f t="shared" si="3"/>
        <v>-200</v>
      </c>
      <c r="M32" s="173" t="str">
        <f t="shared" si="4"/>
        <v>&lt;-2</v>
      </c>
      <c r="N32" s="173">
        <f t="shared" si="5"/>
        <v>0</v>
      </c>
      <c r="O32" s="168">
        <f t="shared" si="6"/>
        <v>0.75</v>
      </c>
      <c r="P32" s="173">
        <f t="shared" si="7"/>
        <v>0</v>
      </c>
      <c r="Q32" s="173">
        <f t="shared" si="8"/>
        <v>0</v>
      </c>
      <c r="R32" s="174">
        <f>CONFIG!G$2+CONFIG!G$3*SIGN(C32)*ABS(C32)^CONFIG!G$4+CONFIG!G$5*SIGN(D32)*ABS(D32)^CONFIG!G$6+CONFIG!G$7*SIGN(E32)*ABS(E32)^CONFIG!G$8+CONFIG!G$9*SIGN(F32)*ABS(F32)^CONFIG!G$10+CONFIG!G$11*SIGN(G32)*ABS(G32)^CONFIG!G$12+CONFIG!G$13*SIGN(H32)*ABS(H32)^CONFIG!G$14+CONFIG!G$15*if(I32=0,0,SIGN(I32)*ABS(I32)^CONFIG!G$16)+CONFIG!G$17*SIGN(J32)*ABS(J32)^CONFIG!G$18</f>
        <v>-5.409927862</v>
      </c>
      <c r="S32" s="169">
        <f t="shared" si="9"/>
        <v>-200</v>
      </c>
      <c r="T32" s="173" t="str">
        <f>if(R32&gt;CONFIG!$G$20,"OPEN",if(R32&lt;CONFIG!$G$21,"MONITOR","HEDGE"))</f>
        <v>MONITOR</v>
      </c>
      <c r="U32" s="173">
        <f t="shared" si="10"/>
        <v>0</v>
      </c>
      <c r="V32" s="168">
        <f t="shared" si="11"/>
        <v>0</v>
      </c>
      <c r="W32" s="168">
        <f t="shared" si="12"/>
        <v>0.75</v>
      </c>
      <c r="X32" s="173">
        <f t="shared" si="13"/>
        <v>0</v>
      </c>
      <c r="Y32" s="173">
        <f t="shared" si="14"/>
        <v>0</v>
      </c>
    </row>
    <row r="33">
      <c r="A33" s="169">
        <v>6287.0</v>
      </c>
      <c r="B33" s="169">
        <f t="shared" si="2"/>
        <v>6314</v>
      </c>
      <c r="C33" s="170">
        <v>-0.11038494478289419</v>
      </c>
      <c r="D33" s="170">
        <v>-0.7218011973993039</v>
      </c>
      <c r="E33" s="170">
        <v>0.08737030389510977</v>
      </c>
      <c r="F33" s="170">
        <v>-0.6175972695028205</v>
      </c>
      <c r="G33" s="170">
        <v>-0.8362333958725612</v>
      </c>
      <c r="H33" s="170">
        <v>-0.2083025977489384</v>
      </c>
      <c r="I33" s="171">
        <v>0.2</v>
      </c>
      <c r="J33" s="172">
        <v>0.0</v>
      </c>
      <c r="K33" s="170">
        <v>1.846363686161589</v>
      </c>
      <c r="L33" s="169">
        <f t="shared" si="3"/>
        <v>27</v>
      </c>
      <c r="M33" s="173" t="str">
        <f t="shared" si="4"/>
        <v>&gt;2</v>
      </c>
      <c r="N33" s="173">
        <f t="shared" si="5"/>
        <v>0</v>
      </c>
      <c r="O33" s="168">
        <f t="shared" si="6"/>
        <v>1</v>
      </c>
      <c r="P33" s="169">
        <f t="shared" si="7"/>
        <v>27</v>
      </c>
      <c r="Q33" s="169">
        <f t="shared" si="8"/>
        <v>27</v>
      </c>
      <c r="R33" s="174">
        <f>CONFIG!G$2+CONFIG!G$3*SIGN(C33)*ABS(C33)^CONFIG!G$4+CONFIG!G$5*SIGN(D33)*ABS(D33)^CONFIG!G$6+CONFIG!G$7*SIGN(E33)*ABS(E33)^CONFIG!G$8+CONFIG!G$9*SIGN(F33)*ABS(F33)^CONFIG!G$10+CONFIG!G$11*SIGN(G33)*ABS(G33)^CONFIG!G$12+CONFIG!G$13*SIGN(H33)*ABS(H33)^CONFIG!G$14+CONFIG!G$15*if(I33=0,0,SIGN(I33)*ABS(I33)^CONFIG!G$16)+CONFIG!G$17*SIGN(J33)*ABS(J33)^CONFIG!G$18</f>
        <v>-1.490657853</v>
      </c>
      <c r="S33" s="169">
        <f t="shared" si="9"/>
        <v>27</v>
      </c>
      <c r="T33" s="173" t="str">
        <f>if(R33&gt;CONFIG!$G$20,"OPEN",if(R33&lt;CONFIG!$G$21,"MONITOR","HEDGE"))</f>
        <v>MONITOR</v>
      </c>
      <c r="U33" s="173">
        <f t="shared" si="10"/>
        <v>0</v>
      </c>
      <c r="V33" s="168">
        <f t="shared" si="11"/>
        <v>0</v>
      </c>
      <c r="W33" s="168">
        <f t="shared" si="12"/>
        <v>0.75</v>
      </c>
      <c r="X33" s="169">
        <f t="shared" si="13"/>
        <v>27</v>
      </c>
      <c r="Y33" s="169">
        <f t="shared" si="14"/>
        <v>27</v>
      </c>
    </row>
    <row r="34">
      <c r="A34" s="169">
        <v>6314.0</v>
      </c>
      <c r="B34" s="169">
        <f t="shared" si="2"/>
        <v>6474</v>
      </c>
      <c r="C34" s="170">
        <v>-0.11265402501757875</v>
      </c>
      <c r="D34" s="170">
        <v>-0.6633958337659188</v>
      </c>
      <c r="E34" s="170">
        <v>0.3069397290223621</v>
      </c>
      <c r="F34" s="170">
        <v>-0.4893678017488731</v>
      </c>
      <c r="G34" s="170">
        <v>-0.36989610437737125</v>
      </c>
      <c r="H34" s="170">
        <v>-0.19030397652295603</v>
      </c>
      <c r="I34" s="171">
        <v>-0.2</v>
      </c>
      <c r="J34" s="172">
        <v>0.0</v>
      </c>
      <c r="K34" s="170">
        <v>0.5400020643403644</v>
      </c>
      <c r="L34" s="169">
        <f t="shared" si="3"/>
        <v>160</v>
      </c>
      <c r="M34" s="173" t="str">
        <f t="shared" si="4"/>
        <v>&gt;2</v>
      </c>
      <c r="N34" s="173">
        <f t="shared" si="5"/>
        <v>0</v>
      </c>
      <c r="O34" s="168">
        <f t="shared" si="6"/>
        <v>1</v>
      </c>
      <c r="P34" s="169">
        <f t="shared" si="7"/>
        <v>160</v>
      </c>
      <c r="Q34" s="169">
        <f t="shared" si="8"/>
        <v>160</v>
      </c>
      <c r="R34" s="174">
        <f>CONFIG!G$2+CONFIG!G$3*SIGN(C34)*ABS(C34)^CONFIG!G$4+CONFIG!G$5*SIGN(D34)*ABS(D34)^CONFIG!G$6+CONFIG!G$7*SIGN(E34)*ABS(E34)^CONFIG!G$8+CONFIG!G$9*SIGN(F34)*ABS(F34)^CONFIG!G$10+CONFIG!G$11*SIGN(G34)*ABS(G34)^CONFIG!G$12+CONFIG!G$13*SIGN(H34)*ABS(H34)^CONFIG!G$14+CONFIG!G$15*if(I34=0,0,SIGN(I34)*ABS(I34)^CONFIG!G$16)+CONFIG!G$17*SIGN(J34)*ABS(J34)^CONFIG!G$18</f>
        <v>1.258520329</v>
      </c>
      <c r="S34" s="169">
        <f t="shared" si="9"/>
        <v>160</v>
      </c>
      <c r="T34" s="173" t="str">
        <f>if(R34&gt;CONFIG!$G$20,"OPEN",if(R34&lt;CONFIG!$G$21,"MONITOR","HEDGE"))</f>
        <v>OPEN</v>
      </c>
      <c r="U34" s="173">
        <f t="shared" si="10"/>
        <v>1</v>
      </c>
      <c r="V34" s="168">
        <f t="shared" si="11"/>
        <v>0</v>
      </c>
      <c r="W34" s="168">
        <f t="shared" si="12"/>
        <v>1</v>
      </c>
      <c r="X34" s="169">
        <f t="shared" si="13"/>
        <v>160</v>
      </c>
      <c r="Y34" s="169">
        <f t="shared" si="14"/>
        <v>160</v>
      </c>
    </row>
    <row r="35">
      <c r="A35" s="169">
        <v>6474.0</v>
      </c>
      <c r="B35" s="169">
        <f t="shared" si="2"/>
        <v>6371</v>
      </c>
      <c r="C35" s="170">
        <v>-0.06404018982366576</v>
      </c>
      <c r="D35" s="170">
        <v>-0.6034285947116894</v>
      </c>
      <c r="E35" s="170">
        <v>0.47398296546376867</v>
      </c>
      <c r="F35" s="170">
        <v>-0.2738028126940308</v>
      </c>
      <c r="G35" s="170">
        <v>1.8950690042674956</v>
      </c>
      <c r="H35" s="170">
        <v>-0.173560155624027</v>
      </c>
      <c r="I35" s="171">
        <v>-0.2</v>
      </c>
      <c r="J35" s="172">
        <v>0.0</v>
      </c>
      <c r="K35" s="170">
        <v>1.6603042683897133</v>
      </c>
      <c r="L35" s="169">
        <f t="shared" si="3"/>
        <v>-103</v>
      </c>
      <c r="M35" s="173" t="str">
        <f t="shared" si="4"/>
        <v>&lt;-2</v>
      </c>
      <c r="N35" s="173">
        <f t="shared" si="5"/>
        <v>0</v>
      </c>
      <c r="O35" s="168">
        <f t="shared" si="6"/>
        <v>0.75</v>
      </c>
      <c r="P35" s="173">
        <f t="shared" si="7"/>
        <v>0</v>
      </c>
      <c r="Q35" s="173">
        <f t="shared" si="8"/>
        <v>0</v>
      </c>
      <c r="R35" s="174">
        <f>CONFIG!G$2+CONFIG!G$3*SIGN(C35)*ABS(C35)^CONFIG!G$4+CONFIG!G$5*SIGN(D35)*ABS(D35)^CONFIG!G$6+CONFIG!G$7*SIGN(E35)*ABS(E35)^CONFIG!G$8+CONFIG!G$9*SIGN(F35)*ABS(F35)^CONFIG!G$10+CONFIG!G$11*SIGN(G35)*ABS(G35)^CONFIG!G$12+CONFIG!G$13*SIGN(H35)*ABS(H35)^CONFIG!G$14+CONFIG!G$15*if(I35=0,0,SIGN(I35)*ABS(I35)^CONFIG!G$16)+CONFIG!G$17*SIGN(J35)*ABS(J35)^CONFIG!G$18</f>
        <v>-3.217476833</v>
      </c>
      <c r="S35" s="169">
        <f t="shared" si="9"/>
        <v>-103</v>
      </c>
      <c r="T35" s="173" t="str">
        <f>if(R35&gt;CONFIG!$G$20,"OPEN",if(R35&lt;CONFIG!$G$21,"MONITOR","HEDGE"))</f>
        <v>MONITOR</v>
      </c>
      <c r="U35" s="173">
        <f t="shared" si="10"/>
        <v>0</v>
      </c>
      <c r="V35" s="168">
        <f t="shared" si="11"/>
        <v>0</v>
      </c>
      <c r="W35" s="168">
        <f t="shared" si="12"/>
        <v>0.75</v>
      </c>
      <c r="X35" s="173">
        <f t="shared" si="13"/>
        <v>0</v>
      </c>
      <c r="Y35" s="173">
        <f t="shared" si="14"/>
        <v>0</v>
      </c>
    </row>
    <row r="36">
      <c r="A36" s="169">
        <v>6371.0</v>
      </c>
      <c r="B36" s="169">
        <f t="shared" si="2"/>
        <v>6328</v>
      </c>
      <c r="C36" s="170">
        <v>-0.017562033484418565</v>
      </c>
      <c r="D36" s="170">
        <v>-0.5566518655818317</v>
      </c>
      <c r="E36" s="170">
        <v>0.5636008165011498</v>
      </c>
      <c r="F36" s="170">
        <v>-0.06283443002344466</v>
      </c>
      <c r="G36" s="170">
        <v>-0.09551628664038081</v>
      </c>
      <c r="H36" s="170">
        <v>-0.1787735270533266</v>
      </c>
      <c r="I36" s="171">
        <v>0.2</v>
      </c>
      <c r="J36" s="172">
        <v>0.0</v>
      </c>
      <c r="K36" s="170">
        <v>0.7580532768706755</v>
      </c>
      <c r="L36" s="169">
        <f t="shared" si="3"/>
        <v>-43</v>
      </c>
      <c r="M36" s="173" t="str">
        <f t="shared" si="4"/>
        <v>&lt;-2</v>
      </c>
      <c r="N36" s="173">
        <f t="shared" si="5"/>
        <v>0</v>
      </c>
      <c r="O36" s="168">
        <f t="shared" si="6"/>
        <v>0.75</v>
      </c>
      <c r="P36" s="173">
        <f t="shared" si="7"/>
        <v>0</v>
      </c>
      <c r="Q36" s="173">
        <f t="shared" si="8"/>
        <v>0</v>
      </c>
      <c r="R36" s="174">
        <f>CONFIG!G$2+CONFIG!G$3*SIGN(C36)*ABS(C36)^CONFIG!G$4+CONFIG!G$5*SIGN(D36)*ABS(D36)^CONFIG!G$6+CONFIG!G$7*SIGN(E36)*ABS(E36)^CONFIG!G$8+CONFIG!G$9*SIGN(F36)*ABS(F36)^CONFIG!G$10+CONFIG!G$11*SIGN(G36)*ABS(G36)^CONFIG!G$12+CONFIG!G$13*SIGN(H36)*ABS(H36)^CONFIG!G$14+CONFIG!G$15*if(I36=0,0,SIGN(I36)*ABS(I36)^CONFIG!G$16)+CONFIG!G$17*SIGN(J36)*ABS(J36)^CONFIG!G$18</f>
        <v>-2.863033557</v>
      </c>
      <c r="S36" s="169">
        <f t="shared" si="9"/>
        <v>-43</v>
      </c>
      <c r="T36" s="173" t="str">
        <f>if(R36&gt;CONFIG!$G$20,"OPEN",if(R36&lt;CONFIG!$G$21,"MONITOR","HEDGE"))</f>
        <v>MONITOR</v>
      </c>
      <c r="U36" s="173">
        <f t="shared" si="10"/>
        <v>0</v>
      </c>
      <c r="V36" s="168">
        <f t="shared" si="11"/>
        <v>0</v>
      </c>
      <c r="W36" s="168">
        <f t="shared" si="12"/>
        <v>0.75</v>
      </c>
      <c r="X36" s="173">
        <f t="shared" si="13"/>
        <v>0</v>
      </c>
      <c r="Y36" s="173">
        <f t="shared" si="14"/>
        <v>0</v>
      </c>
    </row>
    <row r="37">
      <c r="A37" s="169">
        <v>6328.0</v>
      </c>
      <c r="B37" s="169">
        <f t="shared" si="2"/>
        <v>6328</v>
      </c>
      <c r="C37" s="170">
        <v>0.09020811094947877</v>
      </c>
      <c r="D37" s="170">
        <v>-0.5232866010035462</v>
      </c>
      <c r="E37" s="170">
        <v>0.6100658564279203</v>
      </c>
      <c r="F37" s="170">
        <v>-0.3026504803469571</v>
      </c>
      <c r="G37" s="170">
        <v>-0.546815012709977</v>
      </c>
      <c r="H37" s="170">
        <v>-0.10517436948531468</v>
      </c>
      <c r="I37" s="171">
        <v>0.2</v>
      </c>
      <c r="J37" s="172">
        <v>0.0</v>
      </c>
      <c r="K37" s="170">
        <v>-1.2325393097753472</v>
      </c>
      <c r="L37" s="169">
        <f t="shared" si="3"/>
        <v>0</v>
      </c>
      <c r="M37" s="173" t="str">
        <f t="shared" si="4"/>
        <v>&gt;2</v>
      </c>
      <c r="N37" s="173">
        <f t="shared" si="5"/>
        <v>0</v>
      </c>
      <c r="O37" s="168">
        <f t="shared" si="6"/>
        <v>0.75</v>
      </c>
      <c r="P37" s="173" t="b">
        <f t="shared" si="7"/>
        <v>0</v>
      </c>
      <c r="Q37" s="173">
        <f t="shared" si="8"/>
        <v>0</v>
      </c>
      <c r="R37" s="174">
        <f>CONFIG!G$2+CONFIG!G$3*SIGN(C37)*ABS(C37)^CONFIG!G$4+CONFIG!G$5*SIGN(D37)*ABS(D37)^CONFIG!G$6+CONFIG!G$7*SIGN(E37)*ABS(E37)^CONFIG!G$8+CONFIG!G$9*SIGN(F37)*ABS(F37)^CONFIG!G$10+CONFIG!G$11*SIGN(G37)*ABS(G37)^CONFIG!G$12+CONFIG!G$13*SIGN(H37)*ABS(H37)^CONFIG!G$14+CONFIG!G$15*if(I37=0,0,SIGN(I37)*ABS(I37)^CONFIG!G$16)+CONFIG!G$17*SIGN(J37)*ABS(J37)^CONFIG!G$18</f>
        <v>-1.679313396</v>
      </c>
      <c r="S37" s="169">
        <f t="shared" si="9"/>
        <v>0</v>
      </c>
      <c r="T37" s="173" t="str">
        <f>if(R37&gt;CONFIG!$G$20,"OPEN",if(R37&lt;CONFIG!$G$21,"MONITOR","HEDGE"))</f>
        <v>MONITOR</v>
      </c>
      <c r="U37" s="173">
        <f t="shared" si="10"/>
        <v>0</v>
      </c>
      <c r="V37" s="168">
        <f t="shared" si="11"/>
        <v>0</v>
      </c>
      <c r="W37" s="168">
        <f t="shared" si="12"/>
        <v>0.75</v>
      </c>
      <c r="X37" s="173">
        <f t="shared" si="13"/>
        <v>0</v>
      </c>
      <c r="Y37" s="173">
        <f t="shared" si="14"/>
        <v>0</v>
      </c>
    </row>
    <row r="38">
      <c r="A38" s="169">
        <v>6328.0</v>
      </c>
      <c r="B38" s="169">
        <f t="shared" si="2"/>
        <v>6452</v>
      </c>
      <c r="C38" s="170">
        <v>0.2429817786960354</v>
      </c>
      <c r="D38" s="170">
        <v>-0.49428617296567967</v>
      </c>
      <c r="E38" s="170">
        <v>0.7475551857213509</v>
      </c>
      <c r="F38" s="170">
        <v>-0.24495514504110313</v>
      </c>
      <c r="G38" s="170">
        <v>-0.546815012709977</v>
      </c>
      <c r="H38" s="170">
        <v>-0.0261736767776975</v>
      </c>
      <c r="I38" s="171">
        <v>-0.2</v>
      </c>
      <c r="J38" s="172">
        <v>0.1</v>
      </c>
      <c r="K38" s="170">
        <v>-0.1844348193049626</v>
      </c>
      <c r="L38" s="169">
        <f t="shared" si="3"/>
        <v>124</v>
      </c>
      <c r="M38" s="173" t="str">
        <f t="shared" si="4"/>
        <v>&gt;2</v>
      </c>
      <c r="N38" s="173">
        <f t="shared" si="5"/>
        <v>0</v>
      </c>
      <c r="O38" s="168">
        <f t="shared" si="6"/>
        <v>1</v>
      </c>
      <c r="P38" s="169">
        <f t="shared" si="7"/>
        <v>124</v>
      </c>
      <c r="Q38" s="169">
        <f t="shared" si="8"/>
        <v>124</v>
      </c>
      <c r="R38" s="174">
        <f>CONFIG!G$2+CONFIG!G$3*SIGN(C38)*ABS(C38)^CONFIG!G$4+CONFIG!G$5*SIGN(D38)*ABS(D38)^CONFIG!G$6+CONFIG!G$7*SIGN(E38)*ABS(E38)^CONFIG!G$8+CONFIG!G$9*SIGN(F38)*ABS(F38)^CONFIG!G$10+CONFIG!G$11*SIGN(G38)*ABS(G38)^CONFIG!G$12+CONFIG!G$13*SIGN(H38)*ABS(H38)^CONFIG!G$14+CONFIG!G$15*if(I38=0,0,SIGN(I38)*ABS(I38)^CONFIG!G$16)+CONFIG!G$17*SIGN(J38)*ABS(J38)^CONFIG!G$18</f>
        <v>1.981033557</v>
      </c>
      <c r="S38" s="169">
        <f t="shared" si="9"/>
        <v>124</v>
      </c>
      <c r="T38" s="173" t="str">
        <f>if(R38&gt;CONFIG!$G$20,"OPEN",if(R38&lt;CONFIG!$G$21,"MONITOR","HEDGE"))</f>
        <v>OPEN</v>
      </c>
      <c r="U38" s="173">
        <f t="shared" si="10"/>
        <v>1</v>
      </c>
      <c r="V38" s="168">
        <f t="shared" si="11"/>
        <v>0</v>
      </c>
      <c r="W38" s="168">
        <f t="shared" si="12"/>
        <v>1</v>
      </c>
      <c r="X38" s="169">
        <f t="shared" si="13"/>
        <v>124</v>
      </c>
      <c r="Y38" s="169">
        <f t="shared" si="14"/>
        <v>124</v>
      </c>
    </row>
    <row r="39">
      <c r="A39" s="169">
        <v>6452.0</v>
      </c>
      <c r="B39" s="169">
        <f t="shared" si="2"/>
        <v>6704</v>
      </c>
      <c r="C39" s="170">
        <v>0.4358140155884069</v>
      </c>
      <c r="D39" s="170">
        <v>-0.4658723460998276</v>
      </c>
      <c r="E39" s="170">
        <v>0.9445870031000397</v>
      </c>
      <c r="F39" s="170">
        <v>-0.2587449641938758</v>
      </c>
      <c r="G39" s="170">
        <v>1.3585559879505515</v>
      </c>
      <c r="H39" s="170">
        <v>-0.03157437358143184</v>
      </c>
      <c r="I39" s="171">
        <v>-0.2</v>
      </c>
      <c r="J39" s="172">
        <v>-0.1</v>
      </c>
      <c r="K39" s="170">
        <v>1.1182189334334616</v>
      </c>
      <c r="L39" s="169">
        <f t="shared" si="3"/>
        <v>252</v>
      </c>
      <c r="M39" s="173" t="str">
        <f t="shared" si="4"/>
        <v>&gt;2</v>
      </c>
      <c r="N39" s="173">
        <f t="shared" si="5"/>
        <v>0</v>
      </c>
      <c r="O39" s="168">
        <f t="shared" si="6"/>
        <v>1</v>
      </c>
      <c r="P39" s="169">
        <f t="shared" si="7"/>
        <v>252</v>
      </c>
      <c r="Q39" s="169">
        <f t="shared" si="8"/>
        <v>252</v>
      </c>
      <c r="R39" s="174">
        <f>CONFIG!G$2+CONFIG!G$3*SIGN(C39)*ABS(C39)^CONFIG!G$4+CONFIG!G$5*SIGN(D39)*ABS(D39)^CONFIG!G$6+CONFIG!G$7*SIGN(E39)*ABS(E39)^CONFIG!G$8+CONFIG!G$9*SIGN(F39)*ABS(F39)^CONFIG!G$10+CONFIG!G$11*SIGN(G39)*ABS(G39)^CONFIG!G$12+CONFIG!G$13*SIGN(H39)*ABS(H39)^CONFIG!G$14+CONFIG!G$15*if(I39=0,0,SIGN(I39)*ABS(I39)^CONFIG!G$16)+CONFIG!G$17*SIGN(J39)*ABS(J39)^CONFIG!G$18</f>
        <v>-2.261787763</v>
      </c>
      <c r="S39" s="169">
        <f t="shared" si="9"/>
        <v>252</v>
      </c>
      <c r="T39" s="173" t="str">
        <f>if(R39&gt;CONFIG!$G$20,"OPEN",if(R39&lt;CONFIG!$G$21,"MONITOR","HEDGE"))</f>
        <v>MONITOR</v>
      </c>
      <c r="U39" s="173">
        <f t="shared" si="10"/>
        <v>0</v>
      </c>
      <c r="V39" s="168">
        <f t="shared" si="11"/>
        <v>0</v>
      </c>
      <c r="W39" s="168">
        <f t="shared" si="12"/>
        <v>0.75</v>
      </c>
      <c r="X39" s="169">
        <f t="shared" si="13"/>
        <v>252</v>
      </c>
      <c r="Y39" s="169">
        <f t="shared" si="14"/>
        <v>252</v>
      </c>
    </row>
    <row r="40">
      <c r="A40" s="169">
        <v>6704.0</v>
      </c>
      <c r="B40" s="169">
        <f t="shared" si="2"/>
        <v>6576</v>
      </c>
      <c r="C40" s="170">
        <v>0.5450072011384433</v>
      </c>
      <c r="D40" s="170">
        <v>-0.43524135337923253</v>
      </c>
      <c r="E40" s="170">
        <v>1.2370784266606571</v>
      </c>
      <c r="F40" s="170">
        <v>-0.19708703717745443</v>
      </c>
      <c r="G40" s="170">
        <v>1.385724814501219</v>
      </c>
      <c r="H40" s="170">
        <v>-0.0371522899466904</v>
      </c>
      <c r="I40" s="171">
        <v>-0.2</v>
      </c>
      <c r="J40" s="172">
        <v>0.1</v>
      </c>
      <c r="K40" s="170">
        <v>1.0241875357156194</v>
      </c>
      <c r="L40" s="169">
        <f t="shared" si="3"/>
        <v>-128</v>
      </c>
      <c r="M40" s="173" t="str">
        <f t="shared" si="4"/>
        <v>&lt;-2</v>
      </c>
      <c r="N40" s="173">
        <f t="shared" si="5"/>
        <v>0</v>
      </c>
      <c r="O40" s="168">
        <f t="shared" si="6"/>
        <v>0.75</v>
      </c>
      <c r="P40" s="173">
        <f t="shared" si="7"/>
        <v>0</v>
      </c>
      <c r="Q40" s="173">
        <f t="shared" si="8"/>
        <v>0</v>
      </c>
      <c r="R40" s="174">
        <f>CONFIG!G$2+CONFIG!G$3*SIGN(C40)*ABS(C40)^CONFIG!G$4+CONFIG!G$5*SIGN(D40)*ABS(D40)^CONFIG!G$6+CONFIG!G$7*SIGN(E40)*ABS(E40)^CONFIG!G$8+CONFIG!G$9*SIGN(F40)*ABS(F40)^CONFIG!G$10+CONFIG!G$11*SIGN(G40)*ABS(G40)^CONFIG!G$12+CONFIG!G$13*SIGN(H40)*ABS(H40)^CONFIG!G$14+CONFIG!G$15*if(I40=0,0,SIGN(I40)*ABS(I40)^CONFIG!G$16)+CONFIG!G$17*SIGN(J40)*ABS(J40)^CONFIG!G$18</f>
        <v>-2.295061121</v>
      </c>
      <c r="S40" s="169">
        <f t="shared" si="9"/>
        <v>-128</v>
      </c>
      <c r="T40" s="173" t="str">
        <f>if(R40&gt;CONFIG!$G$20,"OPEN",if(R40&lt;CONFIG!$G$21,"MONITOR","HEDGE"))</f>
        <v>MONITOR</v>
      </c>
      <c r="U40" s="173">
        <f t="shared" si="10"/>
        <v>0</v>
      </c>
      <c r="V40" s="168">
        <f t="shared" si="11"/>
        <v>0</v>
      </c>
      <c r="W40" s="168">
        <f t="shared" si="12"/>
        <v>0.75</v>
      </c>
      <c r="X40" s="173">
        <f t="shared" si="13"/>
        <v>0</v>
      </c>
      <c r="Y40" s="173">
        <f t="shared" si="14"/>
        <v>0</v>
      </c>
    </row>
    <row r="41">
      <c r="A41" s="169">
        <v>6576.0</v>
      </c>
      <c r="B41" s="169">
        <f t="shared" si="2"/>
        <v>6593</v>
      </c>
      <c r="C41" s="170">
        <v>0.6314035084560466</v>
      </c>
      <c r="D41" s="170">
        <v>-0.4040377050571183</v>
      </c>
      <c r="E41" s="170">
        <v>1.2296263758780326</v>
      </c>
      <c r="F41" s="170">
        <v>-0.2772898933993299</v>
      </c>
      <c r="G41" s="170">
        <v>-0.15083355139122587</v>
      </c>
      <c r="H41" s="170">
        <v>0.0011985803627403916</v>
      </c>
      <c r="I41" s="171">
        <v>0.2</v>
      </c>
      <c r="J41" s="172">
        <v>0.0</v>
      </c>
      <c r="K41" s="170">
        <v>0.669374153522442</v>
      </c>
      <c r="L41" s="169">
        <f t="shared" si="3"/>
        <v>17</v>
      </c>
      <c r="M41" s="173" t="str">
        <f t="shared" si="4"/>
        <v>&gt;2</v>
      </c>
      <c r="N41" s="173">
        <f t="shared" si="5"/>
        <v>0</v>
      </c>
      <c r="O41" s="168">
        <f t="shared" si="6"/>
        <v>1</v>
      </c>
      <c r="P41" s="169">
        <f t="shared" si="7"/>
        <v>17</v>
      </c>
      <c r="Q41" s="169">
        <f t="shared" si="8"/>
        <v>17</v>
      </c>
      <c r="R41" s="174">
        <f>CONFIG!G$2+CONFIG!G$3*SIGN(C41)*ABS(C41)^CONFIG!G$4+CONFIG!G$5*SIGN(D41)*ABS(D41)^CONFIG!G$6+CONFIG!G$7*SIGN(E41)*ABS(E41)^CONFIG!G$8+CONFIG!G$9*SIGN(F41)*ABS(F41)^CONFIG!G$10+CONFIG!G$11*SIGN(G41)*ABS(G41)^CONFIG!G$12+CONFIG!G$13*SIGN(H41)*ABS(H41)^CONFIG!G$14+CONFIG!G$15*if(I41=0,0,SIGN(I41)*ABS(I41)^CONFIG!G$16)+CONFIG!G$17*SIGN(J41)*ABS(J41)^CONFIG!G$18</f>
        <v>-2.473522718</v>
      </c>
      <c r="S41" s="169">
        <f t="shared" si="9"/>
        <v>17</v>
      </c>
      <c r="T41" s="173" t="str">
        <f>if(R41&gt;CONFIG!$G$20,"OPEN",if(R41&lt;CONFIG!$G$21,"MONITOR","HEDGE"))</f>
        <v>MONITOR</v>
      </c>
      <c r="U41" s="173">
        <f t="shared" si="10"/>
        <v>0</v>
      </c>
      <c r="V41" s="168">
        <f t="shared" si="11"/>
        <v>0</v>
      </c>
      <c r="W41" s="168">
        <f t="shared" si="12"/>
        <v>0.75</v>
      </c>
      <c r="X41" s="169">
        <f t="shared" si="13"/>
        <v>17</v>
      </c>
      <c r="Y41" s="169">
        <f t="shared" si="14"/>
        <v>17</v>
      </c>
    </row>
    <row r="42">
      <c r="A42" s="169">
        <v>6593.0</v>
      </c>
      <c r="B42" s="169">
        <f t="shared" si="2"/>
        <v>6648</v>
      </c>
      <c r="C42" s="170">
        <v>0.7471286611804692</v>
      </c>
      <c r="D42" s="170">
        <v>-0.37078410644320386</v>
      </c>
      <c r="E42" s="170">
        <v>1.2264479388337401</v>
      </c>
      <c r="F42" s="170">
        <v>0.20662180629510876</v>
      </c>
      <c r="G42" s="170">
        <v>-0.411865622939281</v>
      </c>
      <c r="H42" s="170">
        <v>-0.06248629472205378</v>
      </c>
      <c r="I42" s="171">
        <v>0.2</v>
      </c>
      <c r="J42" s="172">
        <v>0.1</v>
      </c>
      <c r="K42" s="170">
        <v>-1.3235422624540116</v>
      </c>
      <c r="L42" s="169">
        <f t="shared" si="3"/>
        <v>55</v>
      </c>
      <c r="M42" s="173" t="str">
        <f t="shared" si="4"/>
        <v>&gt;2</v>
      </c>
      <c r="N42" s="173">
        <f t="shared" si="5"/>
        <v>0</v>
      </c>
      <c r="O42" s="168">
        <f t="shared" si="6"/>
        <v>1</v>
      </c>
      <c r="P42" s="169">
        <f t="shared" si="7"/>
        <v>55</v>
      </c>
      <c r="Q42" s="169">
        <f t="shared" si="8"/>
        <v>55</v>
      </c>
      <c r="R42" s="174">
        <f>CONFIG!G$2+CONFIG!G$3*SIGN(C42)*ABS(C42)^CONFIG!G$4+CONFIG!G$5*SIGN(D42)*ABS(D42)^CONFIG!G$6+CONFIG!G$7*SIGN(E42)*ABS(E42)^CONFIG!G$8+CONFIG!G$9*SIGN(F42)*ABS(F42)^CONFIG!G$10+CONFIG!G$11*SIGN(G42)*ABS(G42)^CONFIG!G$12+CONFIG!G$13*SIGN(H42)*ABS(H42)^CONFIG!G$14+CONFIG!G$15*if(I42=0,0,SIGN(I42)*ABS(I42)^CONFIG!G$16)+CONFIG!G$17*SIGN(J42)*ABS(J42)^CONFIG!G$18</f>
        <v>-2.168872415</v>
      </c>
      <c r="S42" s="169">
        <f t="shared" si="9"/>
        <v>55</v>
      </c>
      <c r="T42" s="173" t="str">
        <f>if(R42&gt;CONFIG!$G$20,"OPEN",if(R42&lt;CONFIG!$G$21,"MONITOR","HEDGE"))</f>
        <v>MONITOR</v>
      </c>
      <c r="U42" s="173">
        <f t="shared" si="10"/>
        <v>0</v>
      </c>
      <c r="V42" s="168">
        <f t="shared" si="11"/>
        <v>0</v>
      </c>
      <c r="W42" s="168">
        <f t="shared" si="12"/>
        <v>0.75</v>
      </c>
      <c r="X42" s="169">
        <f t="shared" si="13"/>
        <v>55</v>
      </c>
      <c r="Y42" s="169">
        <f t="shared" si="14"/>
        <v>55</v>
      </c>
    </row>
    <row r="43">
      <c r="A43" s="169">
        <v>6648.0</v>
      </c>
      <c r="B43" s="169">
        <f t="shared" si="2"/>
        <v>7069</v>
      </c>
      <c r="C43" s="170">
        <v>0.9382254861141964</v>
      </c>
      <c r="D43" s="170">
        <v>-0.3345095679817847</v>
      </c>
      <c r="E43" s="170">
        <v>1.2480852895561458</v>
      </c>
      <c r="F43" s="170">
        <v>0.4737004875873228</v>
      </c>
      <c r="G43" s="170">
        <v>0.5606175404305123</v>
      </c>
      <c r="H43" s="170">
        <v>-0.14080420898054144</v>
      </c>
      <c r="I43" s="171">
        <v>-0.2</v>
      </c>
      <c r="J43" s="172">
        <v>0.1</v>
      </c>
      <c r="K43" s="170">
        <v>2.2047688159089764</v>
      </c>
      <c r="L43" s="169">
        <f t="shared" si="3"/>
        <v>421</v>
      </c>
      <c r="M43" s="173" t="str">
        <f t="shared" si="4"/>
        <v>&gt;2</v>
      </c>
      <c r="N43" s="173">
        <f t="shared" si="5"/>
        <v>1</v>
      </c>
      <c r="O43" s="168">
        <f t="shared" si="6"/>
        <v>1</v>
      </c>
      <c r="P43" s="169">
        <f t="shared" si="7"/>
        <v>421</v>
      </c>
      <c r="Q43" s="169">
        <f t="shared" si="8"/>
        <v>421</v>
      </c>
      <c r="R43" s="174">
        <f>CONFIG!G$2+CONFIG!G$3*SIGN(C43)*ABS(C43)^CONFIG!G$4+CONFIG!G$5*SIGN(D43)*ABS(D43)^CONFIG!G$6+CONFIG!G$7*SIGN(E43)*ABS(E43)^CONFIG!G$8+CONFIG!G$9*SIGN(F43)*ABS(F43)^CONFIG!G$10+CONFIG!G$11*SIGN(G43)*ABS(G43)^CONFIG!G$12+CONFIG!G$13*SIGN(H43)*ABS(H43)^CONFIG!G$14+CONFIG!G$15*if(I43=0,0,SIGN(I43)*ABS(I43)^CONFIG!G$16)+CONFIG!G$17*SIGN(J43)*ABS(J43)^CONFIG!G$18</f>
        <v>-1.723895005</v>
      </c>
      <c r="S43" s="169">
        <f t="shared" si="9"/>
        <v>421</v>
      </c>
      <c r="T43" s="173" t="str">
        <f>if(R43&gt;CONFIG!$G$20,"OPEN",if(R43&lt;CONFIG!$G$21,"MONITOR","HEDGE"))</f>
        <v>MONITOR</v>
      </c>
      <c r="U43" s="173">
        <f t="shared" si="10"/>
        <v>0</v>
      </c>
      <c r="V43" s="168">
        <f t="shared" si="11"/>
        <v>0</v>
      </c>
      <c r="W43" s="168">
        <f t="shared" si="12"/>
        <v>0.75</v>
      </c>
      <c r="X43" s="169">
        <f t="shared" si="13"/>
        <v>421</v>
      </c>
      <c r="Y43" s="169">
        <f t="shared" si="14"/>
        <v>421</v>
      </c>
    </row>
    <row r="44">
      <c r="A44" s="169">
        <v>7069.0</v>
      </c>
      <c r="B44" s="169">
        <f t="shared" si="2"/>
        <v>7077</v>
      </c>
      <c r="C44" s="170">
        <v>1.0851740225574444</v>
      </c>
      <c r="D44" s="170">
        <v>-0.286594997503509</v>
      </c>
      <c r="E44" s="170">
        <v>1.4323218090589243</v>
      </c>
      <c r="F44" s="170">
        <v>0.5567564098408067</v>
      </c>
      <c r="G44" s="170">
        <v>1.2663935150515615</v>
      </c>
      <c r="H44" s="170">
        <v>-0.11636935038487213</v>
      </c>
      <c r="I44" s="171">
        <v>-0.2</v>
      </c>
      <c r="J44" s="172">
        <v>0.1</v>
      </c>
      <c r="K44" s="170">
        <v>0.23908799917274604</v>
      </c>
      <c r="L44" s="169">
        <f t="shared" si="3"/>
        <v>8</v>
      </c>
      <c r="M44" s="173" t="str">
        <f t="shared" si="4"/>
        <v>&gt;2</v>
      </c>
      <c r="N44" s="173">
        <f t="shared" si="5"/>
        <v>0</v>
      </c>
      <c r="O44" s="168">
        <f t="shared" si="6"/>
        <v>1</v>
      </c>
      <c r="P44" s="169">
        <f t="shared" si="7"/>
        <v>8</v>
      </c>
      <c r="Q44" s="169">
        <f t="shared" si="8"/>
        <v>8</v>
      </c>
      <c r="R44" s="174">
        <f>CONFIG!G$2+CONFIG!G$3*SIGN(C44)*ABS(C44)^CONFIG!G$4+CONFIG!G$5*SIGN(D44)*ABS(D44)^CONFIG!G$6+CONFIG!G$7*SIGN(E44)*ABS(E44)^CONFIG!G$8+CONFIG!G$9*SIGN(F44)*ABS(F44)^CONFIG!G$10+CONFIG!G$11*SIGN(G44)*ABS(G44)^CONFIG!G$12+CONFIG!G$13*SIGN(H44)*ABS(H44)^CONFIG!G$14+CONFIG!G$15*if(I44=0,0,SIGN(I44)*ABS(I44)^CONFIG!G$16)+CONFIG!G$17*SIGN(J44)*ABS(J44)^CONFIG!G$18</f>
        <v>-2.956725697</v>
      </c>
      <c r="S44" s="169">
        <f t="shared" si="9"/>
        <v>8</v>
      </c>
      <c r="T44" s="173" t="str">
        <f>if(R44&gt;CONFIG!$G$20,"OPEN",if(R44&lt;CONFIG!$G$21,"MONITOR","HEDGE"))</f>
        <v>MONITOR</v>
      </c>
      <c r="U44" s="173">
        <f t="shared" si="10"/>
        <v>0</v>
      </c>
      <c r="V44" s="168">
        <f t="shared" si="11"/>
        <v>0</v>
      </c>
      <c r="W44" s="168">
        <f t="shared" si="12"/>
        <v>0.75</v>
      </c>
      <c r="X44" s="169">
        <f t="shared" si="13"/>
        <v>8</v>
      </c>
      <c r="Y44" s="169">
        <f t="shared" si="14"/>
        <v>8</v>
      </c>
    </row>
    <row r="45">
      <c r="A45" s="169">
        <v>7077.0</v>
      </c>
      <c r="B45" s="169">
        <f t="shared" si="2"/>
        <v>7341</v>
      </c>
      <c r="C45" s="170">
        <v>1.1704643915992363</v>
      </c>
      <c r="D45" s="170">
        <v>-0.23806478036464682</v>
      </c>
      <c r="E45" s="170">
        <v>1.2292015109999024</v>
      </c>
      <c r="F45" s="170">
        <v>0.9875693806136475</v>
      </c>
      <c r="G45" s="170">
        <v>0.41245853993011516</v>
      </c>
      <c r="H45" s="170">
        <v>-0.1366935100864815</v>
      </c>
      <c r="I45" s="171">
        <v>0.2</v>
      </c>
      <c r="J45" s="172">
        <v>0.1</v>
      </c>
      <c r="K45" s="170">
        <v>2.3245996889536724</v>
      </c>
      <c r="L45" s="169">
        <f t="shared" si="3"/>
        <v>264</v>
      </c>
      <c r="M45" s="173" t="str">
        <f t="shared" si="4"/>
        <v>&gt;2</v>
      </c>
      <c r="N45" s="173">
        <f t="shared" si="5"/>
        <v>1</v>
      </c>
      <c r="O45" s="168">
        <f t="shared" si="6"/>
        <v>1</v>
      </c>
      <c r="P45" s="169">
        <f t="shared" si="7"/>
        <v>264</v>
      </c>
      <c r="Q45" s="169">
        <f t="shared" si="8"/>
        <v>264</v>
      </c>
      <c r="R45" s="174">
        <f>CONFIG!G$2+CONFIG!G$3*SIGN(C45)*ABS(C45)^CONFIG!G$4+CONFIG!G$5*SIGN(D45)*ABS(D45)^CONFIG!G$6+CONFIG!G$7*SIGN(E45)*ABS(E45)^CONFIG!G$8+CONFIG!G$9*SIGN(F45)*ABS(F45)^CONFIG!G$10+CONFIG!G$11*SIGN(G45)*ABS(G45)^CONFIG!G$12+CONFIG!G$13*SIGN(H45)*ABS(H45)^CONFIG!G$14+CONFIG!G$15*if(I45=0,0,SIGN(I45)*ABS(I45)^CONFIG!G$16)+CONFIG!G$17*SIGN(J45)*ABS(J45)^CONFIG!G$18</f>
        <v>-5.353061954</v>
      </c>
      <c r="S45" s="169">
        <f t="shared" si="9"/>
        <v>264</v>
      </c>
      <c r="T45" s="173" t="str">
        <f>if(R45&gt;CONFIG!$G$20,"OPEN",if(R45&lt;CONFIG!$G$21,"MONITOR","HEDGE"))</f>
        <v>MONITOR</v>
      </c>
      <c r="U45" s="173">
        <f t="shared" si="10"/>
        <v>0</v>
      </c>
      <c r="V45" s="168">
        <f t="shared" si="11"/>
        <v>0</v>
      </c>
      <c r="W45" s="168">
        <f t="shared" si="12"/>
        <v>0.75</v>
      </c>
      <c r="X45" s="169">
        <f t="shared" si="13"/>
        <v>264</v>
      </c>
      <c r="Y45" s="169">
        <f t="shared" si="14"/>
        <v>264</v>
      </c>
    </row>
    <row r="46">
      <c r="A46" s="169">
        <v>7341.0</v>
      </c>
      <c r="B46" s="169">
        <f t="shared" si="2"/>
        <v>7726</v>
      </c>
      <c r="C46" s="170">
        <v>1.2590131044700807</v>
      </c>
      <c r="D46" s="170">
        <v>-0.17682028378318898</v>
      </c>
      <c r="E46" s="170">
        <v>1.38852859762122</v>
      </c>
      <c r="F46" s="170">
        <v>0.612708204794012</v>
      </c>
      <c r="G46" s="170">
        <v>1.4252309312627138</v>
      </c>
      <c r="H46" s="170">
        <v>-0.1632668888001097</v>
      </c>
      <c r="I46" s="171">
        <v>-0.2</v>
      </c>
      <c r="J46" s="172">
        <v>0.0</v>
      </c>
      <c r="K46" s="170">
        <v>1.284153721754205</v>
      </c>
      <c r="L46" s="169">
        <f t="shared" si="3"/>
        <v>385</v>
      </c>
      <c r="M46" s="173" t="str">
        <f t="shared" si="4"/>
        <v>&gt;2</v>
      </c>
      <c r="N46" s="173">
        <f t="shared" si="5"/>
        <v>0</v>
      </c>
      <c r="O46" s="168">
        <f t="shared" si="6"/>
        <v>1</v>
      </c>
      <c r="P46" s="169">
        <f t="shared" si="7"/>
        <v>385</v>
      </c>
      <c r="Q46" s="169">
        <f t="shared" si="8"/>
        <v>385</v>
      </c>
      <c r="R46" s="174">
        <f>CONFIG!G$2+CONFIG!G$3*SIGN(C46)*ABS(C46)^CONFIG!G$4+CONFIG!G$5*SIGN(D46)*ABS(D46)^CONFIG!G$6+CONFIG!G$7*SIGN(E46)*ABS(E46)^CONFIG!G$8+CONFIG!G$9*SIGN(F46)*ABS(F46)^CONFIG!G$10+CONFIG!G$11*SIGN(G46)*ABS(G46)^CONFIG!G$12+CONFIG!G$13*SIGN(H46)*ABS(H46)^CONFIG!G$14+CONFIG!G$15*if(I46=0,0,SIGN(I46)*ABS(I46)^CONFIG!G$16)+CONFIG!G$17*SIGN(J46)*ABS(J46)^CONFIG!G$18</f>
        <v>-3.597501233</v>
      </c>
      <c r="S46" s="169">
        <f t="shared" si="9"/>
        <v>385</v>
      </c>
      <c r="T46" s="173" t="str">
        <f>if(R46&gt;CONFIG!$G$20,"OPEN",if(R46&lt;CONFIG!$G$21,"MONITOR","HEDGE"))</f>
        <v>MONITOR</v>
      </c>
      <c r="U46" s="173">
        <f t="shared" si="10"/>
        <v>0</v>
      </c>
      <c r="V46" s="168">
        <f t="shared" si="11"/>
        <v>0</v>
      </c>
      <c r="W46" s="168">
        <f t="shared" si="12"/>
        <v>0.75</v>
      </c>
      <c r="X46" s="169">
        <f t="shared" si="13"/>
        <v>385</v>
      </c>
      <c r="Y46" s="169">
        <f t="shared" si="14"/>
        <v>385</v>
      </c>
    </row>
    <row r="47">
      <c r="A47" s="169">
        <v>7726.0</v>
      </c>
      <c r="B47" s="169">
        <f t="shared" si="2"/>
        <v>7652</v>
      </c>
      <c r="C47" s="170">
        <v>1.4065975126243329</v>
      </c>
      <c r="D47" s="170">
        <v>-0.09431016828573173</v>
      </c>
      <c r="E47" s="170">
        <v>1.6612596415854295</v>
      </c>
      <c r="F47" s="170">
        <v>0.5849700628200435</v>
      </c>
      <c r="G47" s="170">
        <v>1.2188299189127672</v>
      </c>
      <c r="H47" s="170">
        <v>-0.14663134914893497</v>
      </c>
      <c r="I47" s="171">
        <v>-0.2</v>
      </c>
      <c r="J47" s="172">
        <v>0.1</v>
      </c>
      <c r="K47" s="170">
        <v>0.5318996607228519</v>
      </c>
      <c r="L47" s="169">
        <f t="shared" si="3"/>
        <v>-74</v>
      </c>
      <c r="M47" s="173" t="str">
        <f t="shared" si="4"/>
        <v>&lt;-2</v>
      </c>
      <c r="N47" s="173">
        <f t="shared" si="5"/>
        <v>0</v>
      </c>
      <c r="O47" s="168">
        <f t="shared" si="6"/>
        <v>0.75</v>
      </c>
      <c r="P47" s="173">
        <f t="shared" si="7"/>
        <v>0</v>
      </c>
      <c r="Q47" s="173">
        <f t="shared" si="8"/>
        <v>0</v>
      </c>
      <c r="R47" s="174">
        <f>CONFIG!G$2+CONFIG!G$3*SIGN(C47)*ABS(C47)^CONFIG!G$4+CONFIG!G$5*SIGN(D47)*ABS(D47)^CONFIG!G$6+CONFIG!G$7*SIGN(E47)*ABS(E47)^CONFIG!G$8+CONFIG!G$9*SIGN(F47)*ABS(F47)^CONFIG!G$10+CONFIG!G$11*SIGN(G47)*ABS(G47)^CONFIG!G$12+CONFIG!G$13*SIGN(H47)*ABS(H47)^CONFIG!G$14+CONFIG!G$15*if(I47=0,0,SIGN(I47)*ABS(I47)^CONFIG!G$16)+CONFIG!G$17*SIGN(J47)*ABS(J47)^CONFIG!G$18</f>
        <v>-3.424586092</v>
      </c>
      <c r="S47" s="169">
        <f t="shared" si="9"/>
        <v>-74</v>
      </c>
      <c r="T47" s="173" t="str">
        <f>if(R47&gt;CONFIG!$G$20,"OPEN",if(R47&lt;CONFIG!$G$21,"MONITOR","HEDGE"))</f>
        <v>MONITOR</v>
      </c>
      <c r="U47" s="173">
        <f t="shared" si="10"/>
        <v>0</v>
      </c>
      <c r="V47" s="168">
        <f t="shared" si="11"/>
        <v>0</v>
      </c>
      <c r="W47" s="168">
        <f t="shared" si="12"/>
        <v>0.75</v>
      </c>
      <c r="X47" s="173">
        <f t="shared" si="13"/>
        <v>0</v>
      </c>
      <c r="Y47" s="173">
        <f t="shared" si="14"/>
        <v>0</v>
      </c>
    </row>
    <row r="48">
      <c r="A48" s="169">
        <v>7652.0</v>
      </c>
      <c r="B48" s="169">
        <f t="shared" si="2"/>
        <v>7640</v>
      </c>
      <c r="C48" s="170">
        <v>1.516778420778423</v>
      </c>
      <c r="D48" s="170">
        <v>-2.8654566283006696E-4</v>
      </c>
      <c r="E48" s="170">
        <v>1.6853341264443027</v>
      </c>
      <c r="F48" s="170">
        <v>1.0761729312619248</v>
      </c>
      <c r="G48" s="170">
        <v>1.4600902442904928</v>
      </c>
      <c r="H48" s="170">
        <v>-0.12479007590970548</v>
      </c>
      <c r="I48" s="171">
        <v>-0.2</v>
      </c>
      <c r="J48" s="172">
        <v>0.1</v>
      </c>
      <c r="K48" s="170">
        <v>-0.06964008446248471</v>
      </c>
      <c r="L48" s="169">
        <f t="shared" si="3"/>
        <v>-12</v>
      </c>
      <c r="M48" s="173" t="str">
        <f t="shared" si="4"/>
        <v>&lt;-2</v>
      </c>
      <c r="N48" s="173">
        <f t="shared" si="5"/>
        <v>0</v>
      </c>
      <c r="O48" s="168">
        <f t="shared" si="6"/>
        <v>0.75</v>
      </c>
      <c r="P48" s="173">
        <f t="shared" si="7"/>
        <v>0</v>
      </c>
      <c r="Q48" s="173">
        <f t="shared" si="8"/>
        <v>0</v>
      </c>
      <c r="R48" s="174">
        <f>CONFIG!G$2+CONFIG!G$3*SIGN(C48)*ABS(C48)^CONFIG!G$4+CONFIG!G$5*SIGN(D48)*ABS(D48)^CONFIG!G$6+CONFIG!G$7*SIGN(E48)*ABS(E48)^CONFIG!G$8+CONFIG!G$9*SIGN(F48)*ABS(F48)^CONFIG!G$10+CONFIG!G$11*SIGN(G48)*ABS(G48)^CONFIG!G$12+CONFIG!G$13*SIGN(H48)*ABS(H48)^CONFIG!G$14+CONFIG!G$15*if(I48=0,0,SIGN(I48)*ABS(I48)^CONFIG!G$16)+CONFIG!G$17*SIGN(J48)*ABS(J48)^CONFIG!G$18</f>
        <v>-3.953867325</v>
      </c>
      <c r="S48" s="169">
        <f t="shared" si="9"/>
        <v>-12</v>
      </c>
      <c r="T48" s="173" t="str">
        <f>if(R48&gt;CONFIG!$G$20,"OPEN",if(R48&lt;CONFIG!$G$21,"MONITOR","HEDGE"))</f>
        <v>MONITOR</v>
      </c>
      <c r="U48" s="173">
        <f t="shared" si="10"/>
        <v>0</v>
      </c>
      <c r="V48" s="168">
        <f t="shared" si="11"/>
        <v>0</v>
      </c>
      <c r="W48" s="168">
        <f t="shared" si="12"/>
        <v>0.75</v>
      </c>
      <c r="X48" s="173">
        <f t="shared" si="13"/>
        <v>0</v>
      </c>
      <c r="Y48" s="173">
        <f t="shared" si="14"/>
        <v>0</v>
      </c>
    </row>
    <row r="49">
      <c r="A49" s="169">
        <v>7640.0</v>
      </c>
      <c r="B49" s="169">
        <f t="shared" si="2"/>
        <v>7453</v>
      </c>
      <c r="C49" s="170">
        <v>1.5843949633096053</v>
      </c>
      <c r="D49" s="170">
        <v>0.08756394542154533</v>
      </c>
      <c r="E49" s="170">
        <v>1.4708476416414973</v>
      </c>
      <c r="F49" s="170">
        <v>1.4323306742076845</v>
      </c>
      <c r="G49" s="170">
        <v>-0.387633412570744</v>
      </c>
      <c r="H49" s="170">
        <v>-0.15010713393890204</v>
      </c>
      <c r="I49" s="171">
        <v>0.2</v>
      </c>
      <c r="J49" s="172">
        <v>0.1</v>
      </c>
      <c r="K49" s="170">
        <v>-0.5139497764949448</v>
      </c>
      <c r="L49" s="169">
        <f t="shared" si="3"/>
        <v>-187</v>
      </c>
      <c r="M49" s="173" t="str">
        <f t="shared" si="4"/>
        <v>&lt;-2</v>
      </c>
      <c r="N49" s="173">
        <f t="shared" si="5"/>
        <v>0</v>
      </c>
      <c r="O49" s="168">
        <f t="shared" si="6"/>
        <v>0.75</v>
      </c>
      <c r="P49" s="173">
        <f t="shared" si="7"/>
        <v>0</v>
      </c>
      <c r="Q49" s="173">
        <f t="shared" si="8"/>
        <v>0</v>
      </c>
      <c r="R49" s="174">
        <f>CONFIG!G$2+CONFIG!G$3*SIGN(C49)*ABS(C49)^CONFIG!G$4+CONFIG!G$5*SIGN(D49)*ABS(D49)^CONFIG!G$6+CONFIG!G$7*SIGN(E49)*ABS(E49)^CONFIG!G$8+CONFIG!G$9*SIGN(F49)*ABS(F49)^CONFIG!G$10+CONFIG!G$11*SIGN(G49)*ABS(G49)^CONFIG!G$12+CONFIG!G$13*SIGN(H49)*ABS(H49)^CONFIG!G$14+CONFIG!G$15*if(I49=0,0,SIGN(I49)*ABS(I49)^CONFIG!G$16)+CONFIG!G$17*SIGN(J49)*ABS(J49)^CONFIG!G$18</f>
        <v>-3.78802145</v>
      </c>
      <c r="S49" s="169">
        <f t="shared" si="9"/>
        <v>-187</v>
      </c>
      <c r="T49" s="173" t="str">
        <f>if(R49&gt;CONFIG!$G$20,"OPEN",if(R49&lt;CONFIG!$G$21,"MONITOR","HEDGE"))</f>
        <v>MONITOR</v>
      </c>
      <c r="U49" s="173">
        <f t="shared" si="10"/>
        <v>0</v>
      </c>
      <c r="V49" s="168">
        <f t="shared" si="11"/>
        <v>0</v>
      </c>
      <c r="W49" s="168">
        <f t="shared" si="12"/>
        <v>0.75</v>
      </c>
      <c r="X49" s="173">
        <f t="shared" si="13"/>
        <v>0</v>
      </c>
      <c r="Y49" s="173">
        <f t="shared" si="14"/>
        <v>0</v>
      </c>
    </row>
    <row r="50">
      <c r="A50" s="169">
        <v>7453.0</v>
      </c>
      <c r="B50" s="169">
        <f t="shared" si="2"/>
        <v>7099</v>
      </c>
      <c r="C50" s="170">
        <v>1.6688012561003507</v>
      </c>
      <c r="D50" s="170">
        <v>0.1632169139499858</v>
      </c>
      <c r="E50" s="170">
        <v>1.3976090124641027</v>
      </c>
      <c r="F50" s="170">
        <v>0.9011848813232871</v>
      </c>
      <c r="G50" s="170">
        <v>-0.5289260380360635</v>
      </c>
      <c r="H50" s="170">
        <v>-0.15734355984204929</v>
      </c>
      <c r="I50" s="171">
        <v>0.2</v>
      </c>
      <c r="J50" s="172">
        <v>0.1</v>
      </c>
      <c r="K50" s="170">
        <v>-0.11295568057829727</v>
      </c>
      <c r="L50" s="169">
        <f t="shared" si="3"/>
        <v>-354</v>
      </c>
      <c r="M50" s="173" t="str">
        <f t="shared" si="4"/>
        <v>&lt;-2</v>
      </c>
      <c r="N50" s="173">
        <f t="shared" si="5"/>
        <v>0</v>
      </c>
      <c r="O50" s="168">
        <f t="shared" si="6"/>
        <v>0.75</v>
      </c>
      <c r="P50" s="173">
        <f t="shared" si="7"/>
        <v>0</v>
      </c>
      <c r="Q50" s="173">
        <f t="shared" si="8"/>
        <v>0</v>
      </c>
      <c r="R50" s="174">
        <f>CONFIG!G$2+CONFIG!G$3*SIGN(C50)*ABS(C50)^CONFIG!G$4+CONFIG!G$5*SIGN(D50)*ABS(D50)^CONFIG!G$6+CONFIG!G$7*SIGN(E50)*ABS(E50)^CONFIG!G$8+CONFIG!G$9*SIGN(F50)*ABS(F50)^CONFIG!G$10+CONFIG!G$11*SIGN(G50)*ABS(G50)^CONFIG!G$12+CONFIG!G$13*SIGN(H50)*ABS(H50)^CONFIG!G$14+CONFIG!G$15*if(I50=0,0,SIGN(I50)*ABS(I50)^CONFIG!G$16)+CONFIG!G$17*SIGN(J50)*ABS(J50)^CONFIG!G$18</f>
        <v>-3.740098614</v>
      </c>
      <c r="S50" s="169">
        <f t="shared" si="9"/>
        <v>-354</v>
      </c>
      <c r="T50" s="173" t="str">
        <f>if(R50&gt;CONFIG!$G$20,"OPEN",if(R50&lt;CONFIG!$G$21,"MONITOR","HEDGE"))</f>
        <v>MONITOR</v>
      </c>
      <c r="U50" s="173">
        <f t="shared" si="10"/>
        <v>0</v>
      </c>
      <c r="V50" s="168">
        <f t="shared" si="11"/>
        <v>0</v>
      </c>
      <c r="W50" s="168">
        <f t="shared" si="12"/>
        <v>0.75</v>
      </c>
      <c r="X50" s="173">
        <f t="shared" si="13"/>
        <v>0</v>
      </c>
      <c r="Y50" s="173">
        <f t="shared" si="14"/>
        <v>0</v>
      </c>
    </row>
    <row r="51">
      <c r="A51" s="169">
        <v>7099.0</v>
      </c>
      <c r="B51" s="169">
        <f t="shared" si="2"/>
        <v>6644</v>
      </c>
      <c r="C51" s="170">
        <v>1.59328540874945</v>
      </c>
      <c r="D51" s="170">
        <v>0.20829535488153186</v>
      </c>
      <c r="E51" s="170">
        <v>1.071282582582152</v>
      </c>
      <c r="F51" s="170">
        <v>1.2990290890642104</v>
      </c>
      <c r="G51" s="170">
        <v>-1.200663271310009</v>
      </c>
      <c r="H51" s="170">
        <v>-0.15541801700887165</v>
      </c>
      <c r="I51" s="171">
        <v>0.2</v>
      </c>
      <c r="J51" s="172">
        <v>0.1</v>
      </c>
      <c r="K51" s="170">
        <v>1.1131364022247585</v>
      </c>
      <c r="L51" s="169">
        <f t="shared" si="3"/>
        <v>-455</v>
      </c>
      <c r="M51" s="173" t="str">
        <f t="shared" si="4"/>
        <v>&lt;-2</v>
      </c>
      <c r="N51" s="173">
        <f t="shared" si="5"/>
        <v>0</v>
      </c>
      <c r="O51" s="168">
        <f t="shared" si="6"/>
        <v>0.75</v>
      </c>
      <c r="P51" s="173">
        <f t="shared" si="7"/>
        <v>0</v>
      </c>
      <c r="Q51" s="173">
        <f t="shared" si="8"/>
        <v>0</v>
      </c>
      <c r="R51" s="174">
        <f>CONFIG!G$2+CONFIG!G$3*SIGN(C51)*ABS(C51)^CONFIG!G$4+CONFIG!G$5*SIGN(D51)*ABS(D51)^CONFIG!G$6+CONFIG!G$7*SIGN(E51)*ABS(E51)^CONFIG!G$8+CONFIG!G$9*SIGN(F51)*ABS(F51)^CONFIG!G$10+CONFIG!G$11*SIGN(G51)*ABS(G51)^CONFIG!G$12+CONFIG!G$13*SIGN(H51)*ABS(H51)^CONFIG!G$14+CONFIG!G$15*if(I51=0,0,SIGN(I51)*ABS(I51)^CONFIG!G$16)+CONFIG!G$17*SIGN(J51)*ABS(J51)^CONFIG!G$18</f>
        <v>-2.594591787</v>
      </c>
      <c r="S51" s="169">
        <f t="shared" si="9"/>
        <v>-455</v>
      </c>
      <c r="T51" s="173" t="str">
        <f>if(R51&gt;CONFIG!$G$20,"OPEN",if(R51&lt;CONFIG!$G$21,"MONITOR","HEDGE"))</f>
        <v>MONITOR</v>
      </c>
      <c r="U51" s="173">
        <f t="shared" si="10"/>
        <v>0</v>
      </c>
      <c r="V51" s="168">
        <f t="shared" si="11"/>
        <v>0</v>
      </c>
      <c r="W51" s="168">
        <f t="shared" si="12"/>
        <v>0.75</v>
      </c>
      <c r="X51" s="173">
        <f t="shared" si="13"/>
        <v>0</v>
      </c>
      <c r="Y51" s="173">
        <f t="shared" si="14"/>
        <v>0</v>
      </c>
    </row>
    <row r="52">
      <c r="A52" s="169">
        <v>6644.0</v>
      </c>
      <c r="B52" s="169">
        <f t="shared" si="2"/>
        <v>6562</v>
      </c>
      <c r="C52" s="170">
        <v>1.2550625215645306</v>
      </c>
      <c r="D52" s="170">
        <v>0.20150928063653054</v>
      </c>
      <c r="E52" s="170">
        <v>0.4998108986166132</v>
      </c>
      <c r="F52" s="170">
        <v>1.3614795344227466</v>
      </c>
      <c r="G52" s="170">
        <v>-2.0549356791580093</v>
      </c>
      <c r="H52" s="170">
        <v>-0.16116978721220046</v>
      </c>
      <c r="I52" s="171">
        <v>0.2</v>
      </c>
      <c r="J52" s="172">
        <v>0.1</v>
      </c>
      <c r="K52" s="170">
        <v>0.28298596712640456</v>
      </c>
      <c r="L52" s="169">
        <f t="shared" si="3"/>
        <v>-82</v>
      </c>
      <c r="M52" s="173" t="str">
        <f t="shared" si="4"/>
        <v>&lt;-2</v>
      </c>
      <c r="N52" s="173">
        <f t="shared" si="5"/>
        <v>0</v>
      </c>
      <c r="O52" s="168">
        <f t="shared" si="6"/>
        <v>0.75</v>
      </c>
      <c r="P52" s="173">
        <f t="shared" si="7"/>
        <v>0</v>
      </c>
      <c r="Q52" s="173">
        <f t="shared" si="8"/>
        <v>0</v>
      </c>
      <c r="R52" s="174">
        <f>CONFIG!G$2+CONFIG!G$3*SIGN(C52)*ABS(C52)^CONFIG!G$4+CONFIG!G$5*SIGN(D52)*ABS(D52)^CONFIG!G$6+CONFIG!G$7*SIGN(E52)*ABS(E52)^CONFIG!G$8+CONFIG!G$9*SIGN(F52)*ABS(F52)^CONFIG!G$10+CONFIG!G$11*SIGN(G52)*ABS(G52)^CONFIG!G$12+CONFIG!G$13*SIGN(H52)*ABS(H52)^CONFIG!G$14+CONFIG!G$15*if(I52=0,0,SIGN(I52)*ABS(I52)^CONFIG!G$16)+CONFIG!G$17*SIGN(J52)*ABS(J52)^CONFIG!G$18</f>
        <v>-0.8853870027</v>
      </c>
      <c r="S52" s="169">
        <f t="shared" si="9"/>
        <v>-82</v>
      </c>
      <c r="T52" s="173" t="str">
        <f>if(R52&gt;CONFIG!$G$20,"OPEN",if(R52&lt;CONFIG!$G$21,"MONITOR","HEDGE"))</f>
        <v>HEDGE</v>
      </c>
      <c r="U52" s="173">
        <f t="shared" si="10"/>
        <v>1</v>
      </c>
      <c r="V52" s="168">
        <f t="shared" si="11"/>
        <v>0</v>
      </c>
      <c r="W52" s="168">
        <f t="shared" si="12"/>
        <v>1</v>
      </c>
      <c r="X52" s="173">
        <f t="shared" si="13"/>
        <v>0</v>
      </c>
      <c r="Y52" s="173">
        <f t="shared" si="14"/>
        <v>0</v>
      </c>
    </row>
    <row r="53">
      <c r="A53" s="169">
        <v>6562.0</v>
      </c>
      <c r="B53" s="169">
        <f t="shared" si="2"/>
        <v>6506</v>
      </c>
      <c r="C53" s="170">
        <v>0.9122415253962436</v>
      </c>
      <c r="D53" s="170">
        <v>0.1539050308247399</v>
      </c>
      <c r="E53" s="170">
        <v>0.12637867265465316</v>
      </c>
      <c r="F53" s="170">
        <v>1.4335987035550646</v>
      </c>
      <c r="G53" s="170">
        <v>-0.9971621640176971</v>
      </c>
      <c r="H53" s="170">
        <v>-0.1619580614259502</v>
      </c>
      <c r="I53" s="171">
        <v>-0.2</v>
      </c>
      <c r="J53" s="172">
        <v>0.1</v>
      </c>
      <c r="K53" s="170">
        <v>-1.809495494564512</v>
      </c>
      <c r="L53" s="169">
        <f t="shared" si="3"/>
        <v>-56</v>
      </c>
      <c r="M53" s="173" t="str">
        <f t="shared" si="4"/>
        <v>&lt;-2</v>
      </c>
      <c r="N53" s="173">
        <f t="shared" si="5"/>
        <v>0</v>
      </c>
      <c r="O53" s="168">
        <f t="shared" si="6"/>
        <v>0.75</v>
      </c>
      <c r="P53" s="173">
        <f t="shared" si="7"/>
        <v>0</v>
      </c>
      <c r="Q53" s="173">
        <f t="shared" si="8"/>
        <v>0</v>
      </c>
      <c r="R53" s="174">
        <f>CONFIG!G$2+CONFIG!G$3*SIGN(C53)*ABS(C53)^CONFIG!G$4+CONFIG!G$5*SIGN(D53)*ABS(D53)^CONFIG!G$6+CONFIG!G$7*SIGN(E53)*ABS(E53)^CONFIG!G$8+CONFIG!G$9*SIGN(F53)*ABS(F53)^CONFIG!G$10+CONFIG!G$11*SIGN(G53)*ABS(G53)^CONFIG!G$12+CONFIG!G$13*SIGN(H53)*ABS(H53)^CONFIG!G$14+CONFIG!G$15*if(I53=0,0,SIGN(I53)*ABS(I53)^CONFIG!G$16)+CONFIG!G$17*SIGN(J53)*ABS(J53)^CONFIG!G$18</f>
        <v>1.731570123</v>
      </c>
      <c r="S53" s="169">
        <f t="shared" si="9"/>
        <v>-56</v>
      </c>
      <c r="T53" s="173" t="str">
        <f>if(R53&gt;CONFIG!$G$20,"OPEN",if(R53&lt;CONFIG!$G$21,"MONITOR","HEDGE"))</f>
        <v>OPEN</v>
      </c>
      <c r="U53" s="173">
        <f t="shared" si="10"/>
        <v>0</v>
      </c>
      <c r="V53" s="168">
        <f t="shared" si="11"/>
        <v>1</v>
      </c>
      <c r="W53" s="168">
        <f t="shared" si="12"/>
        <v>-0.008533983542</v>
      </c>
      <c r="X53" s="169">
        <f t="shared" si="13"/>
        <v>-56</v>
      </c>
      <c r="Y53" s="173">
        <f t="shared" si="14"/>
        <v>0</v>
      </c>
    </row>
    <row r="54">
      <c r="A54" s="169">
        <v>6506.0</v>
      </c>
      <c r="B54" s="169">
        <f t="shared" si="2"/>
        <v>6201</v>
      </c>
      <c r="C54" s="170">
        <v>0.5246819365768677</v>
      </c>
      <c r="D54" s="170">
        <v>0.07342817804381037</v>
      </c>
      <c r="E54" s="170">
        <v>-0.3297864488030268</v>
      </c>
      <c r="F54" s="170">
        <v>1.008491864845441</v>
      </c>
      <c r="G54" s="170">
        <v>0.3541435075122433</v>
      </c>
      <c r="H54" s="170">
        <v>-0.14856385947008408</v>
      </c>
      <c r="I54" s="171">
        <v>-0.2</v>
      </c>
      <c r="J54" s="172">
        <v>0.1</v>
      </c>
      <c r="K54" s="170">
        <v>-0.11546497840831957</v>
      </c>
      <c r="L54" s="169">
        <f t="shared" si="3"/>
        <v>-305</v>
      </c>
      <c r="M54" s="173" t="str">
        <f t="shared" si="4"/>
        <v>&lt;-2</v>
      </c>
      <c r="N54" s="173">
        <f t="shared" si="5"/>
        <v>0</v>
      </c>
      <c r="O54" s="168">
        <f t="shared" si="6"/>
        <v>0.75</v>
      </c>
      <c r="P54" s="173">
        <f t="shared" si="7"/>
        <v>0</v>
      </c>
      <c r="Q54" s="173">
        <f t="shared" si="8"/>
        <v>0</v>
      </c>
      <c r="R54" s="174">
        <f>CONFIG!G$2+CONFIG!G$3*SIGN(C54)*ABS(C54)^CONFIG!G$4+CONFIG!G$5*SIGN(D54)*ABS(D54)^CONFIG!G$6+CONFIG!G$7*SIGN(E54)*ABS(E54)^CONFIG!G$8+CONFIG!G$9*SIGN(F54)*ABS(F54)^CONFIG!G$10+CONFIG!G$11*SIGN(G54)*ABS(G54)^CONFIG!G$12+CONFIG!G$13*SIGN(H54)*ABS(H54)^CONFIG!G$14+CONFIG!G$15*if(I54=0,0,SIGN(I54)*ABS(I54)^CONFIG!G$16)+CONFIG!G$17*SIGN(J54)*ABS(J54)^CONFIG!G$18</f>
        <v>-1.044669687</v>
      </c>
      <c r="S54" s="169">
        <f t="shared" si="9"/>
        <v>-305</v>
      </c>
      <c r="T54" s="173" t="str">
        <f>if(R54&gt;CONFIG!$G$20,"OPEN",if(R54&lt;CONFIG!$G$21,"MONITOR","HEDGE"))</f>
        <v>MONITOR</v>
      </c>
      <c r="U54" s="173">
        <f t="shared" si="10"/>
        <v>0</v>
      </c>
      <c r="V54" s="168">
        <f t="shared" si="11"/>
        <v>0</v>
      </c>
      <c r="W54" s="168">
        <f t="shared" si="12"/>
        <v>0.75</v>
      </c>
      <c r="X54" s="173">
        <f t="shared" si="13"/>
        <v>0</v>
      </c>
      <c r="Y54" s="173">
        <f t="shared" si="14"/>
        <v>0</v>
      </c>
    </row>
    <row r="55">
      <c r="A55" s="169">
        <v>6201.0</v>
      </c>
      <c r="B55" s="169">
        <f t="shared" si="2"/>
        <v>6541</v>
      </c>
      <c r="C55" s="170">
        <v>0.1416105607542054</v>
      </c>
      <c r="D55" s="170">
        <v>-0.03573498970615533</v>
      </c>
      <c r="E55" s="170">
        <v>-0.8204557439062347</v>
      </c>
      <c r="F55" s="170">
        <v>1.0330599334509563</v>
      </c>
      <c r="G55" s="170">
        <v>-1.5522929693278338</v>
      </c>
      <c r="H55" s="170">
        <v>-0.13826713522783252</v>
      </c>
      <c r="I55" s="171">
        <v>0.2</v>
      </c>
      <c r="J55" s="172">
        <v>0.0</v>
      </c>
      <c r="K55" s="170">
        <v>0.12001929979449663</v>
      </c>
      <c r="L55" s="169">
        <f t="shared" si="3"/>
        <v>340</v>
      </c>
      <c r="M55" s="173" t="str">
        <f t="shared" si="4"/>
        <v>&gt;2</v>
      </c>
      <c r="N55" s="173">
        <f t="shared" si="5"/>
        <v>0</v>
      </c>
      <c r="O55" s="168">
        <f t="shared" si="6"/>
        <v>1</v>
      </c>
      <c r="P55" s="169">
        <f t="shared" si="7"/>
        <v>340</v>
      </c>
      <c r="Q55" s="169">
        <f t="shared" si="8"/>
        <v>340</v>
      </c>
      <c r="R55" s="174">
        <f>CONFIG!G$2+CONFIG!G$3*SIGN(C55)*ABS(C55)^CONFIG!G$4+CONFIG!G$5*SIGN(D55)*ABS(D55)^CONFIG!G$6+CONFIG!G$7*SIGN(E55)*ABS(E55)^CONFIG!G$8+CONFIG!G$9*SIGN(F55)*ABS(F55)^CONFIG!G$10+CONFIG!G$11*SIGN(G55)*ABS(G55)^CONFIG!G$12+CONFIG!G$13*SIGN(H55)*ABS(H55)^CONFIG!G$14+CONFIG!G$15*if(I55=0,0,SIGN(I55)*ABS(I55)^CONFIG!G$16)+CONFIG!G$17*SIGN(J55)*ABS(J55)^CONFIG!G$18</f>
        <v>-0.355521534</v>
      </c>
      <c r="S55" s="169">
        <f t="shared" si="9"/>
        <v>340</v>
      </c>
      <c r="T55" s="173" t="str">
        <f>if(R55&gt;CONFIG!$G$20,"OPEN",if(R55&lt;CONFIG!$G$21,"MONITOR","HEDGE"))</f>
        <v>HEDGE</v>
      </c>
      <c r="U55" s="173">
        <f t="shared" si="10"/>
        <v>0</v>
      </c>
      <c r="V55" s="168">
        <f t="shared" si="11"/>
        <v>1</v>
      </c>
      <c r="W55" s="168">
        <f t="shared" si="12"/>
        <v>0</v>
      </c>
      <c r="X55" s="173">
        <f t="shared" si="13"/>
        <v>0</v>
      </c>
      <c r="Y55" s="169">
        <f t="shared" si="14"/>
        <v>340</v>
      </c>
    </row>
    <row r="56">
      <c r="A56" s="169">
        <v>6541.0</v>
      </c>
      <c r="B56" s="169">
        <f t="shared" si="2"/>
        <v>6323</v>
      </c>
      <c r="C56" s="170">
        <v>-0.05583811816187723</v>
      </c>
      <c r="D56" s="170">
        <v>-0.14349452208841154</v>
      </c>
      <c r="E56" s="170">
        <v>-1.0158167421484319</v>
      </c>
      <c r="F56" s="170">
        <v>1.0413021242089355</v>
      </c>
      <c r="G56" s="170">
        <v>1.633073362859825</v>
      </c>
      <c r="H56" s="170">
        <v>-0.13509360360714573</v>
      </c>
      <c r="I56" s="171">
        <v>-0.2</v>
      </c>
      <c r="J56" s="172">
        <v>0.1</v>
      </c>
      <c r="K56" s="170">
        <v>-0.2933761570587129</v>
      </c>
      <c r="L56" s="169">
        <f t="shared" si="3"/>
        <v>-218</v>
      </c>
      <c r="M56" s="173" t="str">
        <f t="shared" si="4"/>
        <v>&lt;-2</v>
      </c>
      <c r="N56" s="173">
        <f t="shared" si="5"/>
        <v>0</v>
      </c>
      <c r="O56" s="168">
        <f t="shared" si="6"/>
        <v>0.75</v>
      </c>
      <c r="P56" s="173">
        <f t="shared" si="7"/>
        <v>0</v>
      </c>
      <c r="Q56" s="173">
        <f t="shared" si="8"/>
        <v>0</v>
      </c>
      <c r="R56" s="174">
        <f>CONFIG!G$2+CONFIG!G$3*SIGN(C56)*ABS(C56)^CONFIG!G$4+CONFIG!G$5*SIGN(D56)*ABS(D56)^CONFIG!G$6+CONFIG!G$7*SIGN(E56)*ABS(E56)^CONFIG!G$8+CONFIG!G$9*SIGN(F56)*ABS(F56)^CONFIG!G$10+CONFIG!G$11*SIGN(G56)*ABS(G56)^CONFIG!G$12+CONFIG!G$13*SIGN(H56)*ABS(H56)^CONFIG!G$14+CONFIG!G$15*if(I56=0,0,SIGN(I56)*ABS(I56)^CONFIG!G$16)+CONFIG!G$17*SIGN(J56)*ABS(J56)^CONFIG!G$18</f>
        <v>-2.980359415</v>
      </c>
      <c r="S56" s="169">
        <f t="shared" si="9"/>
        <v>-218</v>
      </c>
      <c r="T56" s="173" t="str">
        <f>if(R56&gt;CONFIG!$G$20,"OPEN",if(R56&lt;CONFIG!$G$21,"MONITOR","HEDGE"))</f>
        <v>MONITOR</v>
      </c>
      <c r="U56" s="173">
        <f t="shared" si="10"/>
        <v>0</v>
      </c>
      <c r="V56" s="168">
        <f t="shared" si="11"/>
        <v>0</v>
      </c>
      <c r="W56" s="168">
        <f t="shared" si="12"/>
        <v>0.75</v>
      </c>
      <c r="X56" s="173">
        <f t="shared" si="13"/>
        <v>0</v>
      </c>
      <c r="Y56" s="173">
        <f t="shared" si="14"/>
        <v>0</v>
      </c>
    </row>
    <row r="57">
      <c r="A57" s="169">
        <v>6323.0</v>
      </c>
      <c r="B57" s="169">
        <f t="shared" si="2"/>
        <v>6474</v>
      </c>
      <c r="C57" s="170">
        <v>-0.1771410352983557</v>
      </c>
      <c r="D57" s="170">
        <v>-0.24119661306310453</v>
      </c>
      <c r="E57" s="170">
        <v>-1.1317898516749778</v>
      </c>
      <c r="F57" s="170">
        <v>0.9197298105287406</v>
      </c>
      <c r="G57" s="170">
        <v>-1.1782676709295026</v>
      </c>
      <c r="H57" s="170">
        <v>-0.15828546065671592</v>
      </c>
      <c r="I57" s="171">
        <v>0.2</v>
      </c>
      <c r="J57" s="172">
        <v>-0.1</v>
      </c>
      <c r="K57" s="170">
        <v>-2.4184267352955846</v>
      </c>
      <c r="L57" s="169">
        <f t="shared" si="3"/>
        <v>151</v>
      </c>
      <c r="M57" s="173" t="str">
        <f t="shared" si="4"/>
        <v>&gt;2</v>
      </c>
      <c r="N57" s="173">
        <f t="shared" si="5"/>
        <v>0</v>
      </c>
      <c r="O57" s="168">
        <f t="shared" si="6"/>
        <v>1</v>
      </c>
      <c r="P57" s="173">
        <f t="shared" si="7"/>
        <v>0</v>
      </c>
      <c r="Q57" s="169">
        <f t="shared" si="8"/>
        <v>151</v>
      </c>
      <c r="R57" s="174">
        <f>CONFIG!G$2+CONFIG!G$3*SIGN(C57)*ABS(C57)^CONFIG!G$4+CONFIG!G$5*SIGN(D57)*ABS(D57)^CONFIG!G$6+CONFIG!G$7*SIGN(E57)*ABS(E57)^CONFIG!G$8+CONFIG!G$9*SIGN(F57)*ABS(F57)^CONFIG!G$10+CONFIG!G$11*SIGN(G57)*ABS(G57)^CONFIG!G$12+CONFIG!G$13*SIGN(H57)*ABS(H57)^CONFIG!G$14+CONFIG!G$15*if(I57=0,0,SIGN(I57)*ABS(I57)^CONFIG!G$16)+CONFIG!G$17*SIGN(J57)*ABS(J57)^CONFIG!G$18</f>
        <v>-1.007732596</v>
      </c>
      <c r="S57" s="169">
        <f t="shared" si="9"/>
        <v>151</v>
      </c>
      <c r="T57" s="173" t="str">
        <f>if(R57&gt;CONFIG!$G$20,"OPEN",if(R57&lt;CONFIG!$G$21,"MONITOR","HEDGE"))</f>
        <v>MONITOR</v>
      </c>
      <c r="U57" s="173">
        <f t="shared" si="10"/>
        <v>0</v>
      </c>
      <c r="V57" s="168">
        <f t="shared" si="11"/>
        <v>0</v>
      </c>
      <c r="W57" s="168">
        <f t="shared" si="12"/>
        <v>0.75</v>
      </c>
      <c r="X57" s="169">
        <f t="shared" si="13"/>
        <v>151</v>
      </c>
      <c r="Y57" s="169">
        <f t="shared" si="14"/>
        <v>151</v>
      </c>
    </row>
    <row r="58">
      <c r="A58" s="169">
        <v>6474.0</v>
      </c>
      <c r="B58" s="169">
        <f t="shared" si="2"/>
        <v>6547</v>
      </c>
      <c r="C58" s="170">
        <v>-0.3141851782134665</v>
      </c>
      <c r="D58" s="170">
        <v>-0.3223062889218475</v>
      </c>
      <c r="E58" s="170">
        <v>-1.1680324621162235</v>
      </c>
      <c r="F58" s="170">
        <v>0.30140700001187093</v>
      </c>
      <c r="G58" s="170">
        <v>0.612640359991435</v>
      </c>
      <c r="H58" s="170">
        <v>-0.17574805265506357</v>
      </c>
      <c r="I58" s="171">
        <v>-0.2</v>
      </c>
      <c r="J58" s="172">
        <v>0.1</v>
      </c>
      <c r="K58" s="170">
        <v>-2.6551305100107565</v>
      </c>
      <c r="L58" s="169">
        <f t="shared" si="3"/>
        <v>73</v>
      </c>
      <c r="M58" s="173" t="str">
        <f t="shared" si="4"/>
        <v>&gt;2</v>
      </c>
      <c r="N58" s="173">
        <f t="shared" si="5"/>
        <v>0</v>
      </c>
      <c r="O58" s="168">
        <f t="shared" si="6"/>
        <v>1</v>
      </c>
      <c r="P58" s="173">
        <f t="shared" si="7"/>
        <v>0</v>
      </c>
      <c r="Q58" s="169">
        <f t="shared" si="8"/>
        <v>73</v>
      </c>
      <c r="R58" s="174">
        <f>CONFIG!G$2+CONFIG!G$3*SIGN(C58)*ABS(C58)^CONFIG!G$4+CONFIG!G$5*SIGN(D58)*ABS(D58)^CONFIG!G$6+CONFIG!G$7*SIGN(E58)*ABS(E58)^CONFIG!G$8+CONFIG!G$9*SIGN(F58)*ABS(F58)^CONFIG!G$10+CONFIG!G$11*SIGN(G58)*ABS(G58)^CONFIG!G$12+CONFIG!G$13*SIGN(H58)*ABS(H58)^CONFIG!G$14+CONFIG!G$15*if(I58=0,0,SIGN(I58)*ABS(I58)^CONFIG!G$16)+CONFIG!G$17*SIGN(J58)*ABS(J58)^CONFIG!G$18</f>
        <v>-1.495971382</v>
      </c>
      <c r="S58" s="169">
        <f t="shared" si="9"/>
        <v>73</v>
      </c>
      <c r="T58" s="173" t="str">
        <f>if(R58&gt;CONFIG!$G$20,"OPEN",if(R58&lt;CONFIG!$G$21,"MONITOR","HEDGE"))</f>
        <v>MONITOR</v>
      </c>
      <c r="U58" s="173">
        <f t="shared" si="10"/>
        <v>0</v>
      </c>
      <c r="V58" s="168">
        <f t="shared" si="11"/>
        <v>0</v>
      </c>
      <c r="W58" s="168">
        <f t="shared" si="12"/>
        <v>0.75</v>
      </c>
      <c r="X58" s="169">
        <f t="shared" si="13"/>
        <v>73</v>
      </c>
      <c r="Y58" s="169">
        <f t="shared" si="14"/>
        <v>73</v>
      </c>
    </row>
    <row r="59">
      <c r="A59" s="169">
        <v>6547.0</v>
      </c>
      <c r="B59" s="169">
        <f t="shared" si="2"/>
        <v>6612</v>
      </c>
      <c r="C59" s="170">
        <v>-0.369767332634125</v>
      </c>
      <c r="D59" s="170">
        <v>-0.3852845784580821</v>
      </c>
      <c r="E59" s="170">
        <v>-1.0925847176509549</v>
      </c>
      <c r="F59" s="170">
        <v>0.289202217543325</v>
      </c>
      <c r="G59" s="170">
        <v>0.903327975614802</v>
      </c>
      <c r="H59" s="170">
        <v>-0.19425164693942967</v>
      </c>
      <c r="I59" s="171">
        <v>-0.2</v>
      </c>
      <c r="J59" s="172">
        <v>0.1</v>
      </c>
      <c r="K59" s="170">
        <v>-1.3505917045506761</v>
      </c>
      <c r="L59" s="169">
        <f t="shared" si="3"/>
        <v>65</v>
      </c>
      <c r="M59" s="173" t="str">
        <f t="shared" si="4"/>
        <v>&gt;2</v>
      </c>
      <c r="N59" s="173">
        <f t="shared" si="5"/>
        <v>0</v>
      </c>
      <c r="O59" s="168">
        <f t="shared" si="6"/>
        <v>1</v>
      </c>
      <c r="P59" s="169">
        <f t="shared" si="7"/>
        <v>65</v>
      </c>
      <c r="Q59" s="169">
        <f t="shared" si="8"/>
        <v>65</v>
      </c>
      <c r="R59" s="174">
        <f>CONFIG!G$2+CONFIG!G$3*SIGN(C59)*ABS(C59)^CONFIG!G$4+CONFIG!G$5*SIGN(D59)*ABS(D59)^CONFIG!G$6+CONFIG!G$7*SIGN(E59)*ABS(E59)^CONFIG!G$8+CONFIG!G$9*SIGN(F59)*ABS(F59)^CONFIG!G$10+CONFIG!G$11*SIGN(G59)*ABS(G59)^CONFIG!G$12+CONFIG!G$13*SIGN(H59)*ABS(H59)^CONFIG!G$14+CONFIG!G$15*if(I59=0,0,SIGN(I59)*ABS(I59)^CONFIG!G$16)+CONFIG!G$17*SIGN(J59)*ABS(J59)^CONFIG!G$18</f>
        <v>-1.969185152</v>
      </c>
      <c r="S59" s="169">
        <f t="shared" si="9"/>
        <v>65</v>
      </c>
      <c r="T59" s="173" t="str">
        <f>if(R59&gt;CONFIG!$G$20,"OPEN",if(R59&lt;CONFIG!$G$21,"MONITOR","HEDGE"))</f>
        <v>MONITOR</v>
      </c>
      <c r="U59" s="173">
        <f t="shared" si="10"/>
        <v>0</v>
      </c>
      <c r="V59" s="168">
        <f t="shared" si="11"/>
        <v>0</v>
      </c>
      <c r="W59" s="168">
        <f t="shared" si="12"/>
        <v>0.75</v>
      </c>
      <c r="X59" s="169">
        <f t="shared" si="13"/>
        <v>65</v>
      </c>
      <c r="Y59" s="169">
        <f t="shared" si="14"/>
        <v>65</v>
      </c>
    </row>
    <row r="60">
      <c r="A60" s="169">
        <v>6612.0</v>
      </c>
      <c r="B60" s="169">
        <f t="shared" si="2"/>
        <v>6431</v>
      </c>
      <c r="C60" s="170">
        <v>-0.43879482508278533</v>
      </c>
      <c r="D60" s="170">
        <v>-0.4212722032142431</v>
      </c>
      <c r="E60" s="170">
        <v>-0.8929448098587828</v>
      </c>
      <c r="F60" s="170">
        <v>0.2402245840007172</v>
      </c>
      <c r="G60" s="170">
        <v>0.513211242708666</v>
      </c>
      <c r="H60" s="170">
        <v>-0.21692808604027003</v>
      </c>
      <c r="I60" s="171">
        <v>0.2</v>
      </c>
      <c r="J60" s="172">
        <v>0.1</v>
      </c>
      <c r="K60" s="170">
        <v>-1.1281011781636625</v>
      </c>
      <c r="L60" s="169">
        <f t="shared" si="3"/>
        <v>-181</v>
      </c>
      <c r="M60" s="173" t="str">
        <f t="shared" si="4"/>
        <v>&lt;-2</v>
      </c>
      <c r="N60" s="173">
        <f t="shared" si="5"/>
        <v>0</v>
      </c>
      <c r="O60" s="168">
        <f t="shared" si="6"/>
        <v>0.75</v>
      </c>
      <c r="P60" s="173">
        <f t="shared" si="7"/>
        <v>0</v>
      </c>
      <c r="Q60" s="173">
        <f t="shared" si="8"/>
        <v>0</v>
      </c>
      <c r="R60" s="174">
        <f>CONFIG!G$2+CONFIG!G$3*SIGN(C60)*ABS(C60)^CONFIG!G$4+CONFIG!G$5*SIGN(D60)*ABS(D60)^CONFIG!G$6+CONFIG!G$7*SIGN(E60)*ABS(E60)^CONFIG!G$8+CONFIG!G$9*SIGN(F60)*ABS(F60)^CONFIG!G$10+CONFIG!G$11*SIGN(G60)*ABS(G60)^CONFIG!G$12+CONFIG!G$13*SIGN(H60)*ABS(H60)^CONFIG!G$14+CONFIG!G$15*if(I60=0,0,SIGN(I60)*ABS(I60)^CONFIG!G$16)+CONFIG!G$17*SIGN(J60)*ABS(J60)^CONFIG!G$18</f>
        <v>-4.746331434</v>
      </c>
      <c r="S60" s="169">
        <f t="shared" si="9"/>
        <v>-181</v>
      </c>
      <c r="T60" s="173" t="str">
        <f>if(R60&gt;CONFIG!$G$20,"OPEN",if(R60&lt;CONFIG!$G$21,"MONITOR","HEDGE"))</f>
        <v>MONITOR</v>
      </c>
      <c r="U60" s="173">
        <f t="shared" si="10"/>
        <v>0</v>
      </c>
      <c r="V60" s="168">
        <f t="shared" si="11"/>
        <v>0</v>
      </c>
      <c r="W60" s="168">
        <f t="shared" si="12"/>
        <v>0.75</v>
      </c>
      <c r="X60" s="173">
        <f t="shared" si="13"/>
        <v>0</v>
      </c>
      <c r="Y60" s="173">
        <f t="shared" si="14"/>
        <v>0</v>
      </c>
    </row>
    <row r="61">
      <c r="A61" s="169">
        <v>6431.0</v>
      </c>
      <c r="B61" s="169">
        <f t="shared" si="2"/>
        <v>6646</v>
      </c>
      <c r="C61" s="170">
        <v>-0.7110029687062843</v>
      </c>
      <c r="D61" s="170">
        <v>-0.45269547055325116</v>
      </c>
      <c r="E61" s="170">
        <v>-0.9307641088158762</v>
      </c>
      <c r="F61" s="170">
        <v>-0.21626598105659803</v>
      </c>
      <c r="G61" s="170">
        <v>0.1849096452773719</v>
      </c>
      <c r="H61" s="170">
        <v>-0.21310051724249257</v>
      </c>
      <c r="I61" s="171">
        <v>0.2</v>
      </c>
      <c r="J61" s="172">
        <v>0.1</v>
      </c>
      <c r="K61" s="170">
        <v>-2.2724820063441626</v>
      </c>
      <c r="L61" s="169">
        <f t="shared" si="3"/>
        <v>215</v>
      </c>
      <c r="M61" s="173" t="str">
        <f t="shared" si="4"/>
        <v>&gt;2</v>
      </c>
      <c r="N61" s="173">
        <f t="shared" si="5"/>
        <v>0</v>
      </c>
      <c r="O61" s="168">
        <f t="shared" si="6"/>
        <v>1</v>
      </c>
      <c r="P61" s="173">
        <f t="shared" si="7"/>
        <v>0</v>
      </c>
      <c r="Q61" s="169">
        <f t="shared" si="8"/>
        <v>215</v>
      </c>
      <c r="R61" s="174">
        <f>CONFIG!G$2+CONFIG!G$3*SIGN(C61)*ABS(C61)^CONFIG!G$4+CONFIG!G$5*SIGN(D61)*ABS(D61)^CONFIG!G$6+CONFIG!G$7*SIGN(E61)*ABS(E61)^CONFIG!G$8+CONFIG!G$9*SIGN(F61)*ABS(F61)^CONFIG!G$10+CONFIG!G$11*SIGN(G61)*ABS(G61)^CONFIG!G$12+CONFIG!G$13*SIGN(H61)*ABS(H61)^CONFIG!G$14+CONFIG!G$15*if(I61=0,0,SIGN(I61)*ABS(I61)^CONFIG!G$16)+CONFIG!G$17*SIGN(J61)*ABS(J61)^CONFIG!G$18</f>
        <v>-3.735958231</v>
      </c>
      <c r="S61" s="169">
        <f t="shared" si="9"/>
        <v>215</v>
      </c>
      <c r="T61" s="173" t="str">
        <f>if(R61&gt;CONFIG!$G$20,"OPEN",if(R61&lt;CONFIG!$G$21,"MONITOR","HEDGE"))</f>
        <v>MONITOR</v>
      </c>
      <c r="U61" s="173">
        <f t="shared" si="10"/>
        <v>0</v>
      </c>
      <c r="V61" s="168">
        <f t="shared" si="11"/>
        <v>0</v>
      </c>
      <c r="W61" s="168">
        <f t="shared" si="12"/>
        <v>0.75</v>
      </c>
      <c r="X61" s="169">
        <f t="shared" si="13"/>
        <v>215</v>
      </c>
      <c r="Y61" s="169">
        <f t="shared" si="14"/>
        <v>215</v>
      </c>
    </row>
    <row r="62">
      <c r="A62" s="169">
        <v>6646.0</v>
      </c>
      <c r="B62" s="169">
        <f t="shared" si="2"/>
        <v>6626</v>
      </c>
      <c r="C62" s="170">
        <v>-0.8613625670378302</v>
      </c>
      <c r="D62" s="170">
        <v>-0.46606238319681415</v>
      </c>
      <c r="E62" s="170">
        <v>-0.8167499971675392</v>
      </c>
      <c r="F62" s="170">
        <v>-0.5034746282384922</v>
      </c>
      <c r="G62" s="170">
        <v>0.28819595110943486</v>
      </c>
      <c r="H62" s="170">
        <v>-0.1865610110182872</v>
      </c>
      <c r="I62" s="171">
        <v>-0.2</v>
      </c>
      <c r="J62" s="172">
        <v>0.1</v>
      </c>
      <c r="K62" s="170">
        <v>-3.179386150330088</v>
      </c>
      <c r="L62" s="169">
        <f t="shared" si="3"/>
        <v>-20</v>
      </c>
      <c r="M62" s="173" t="str">
        <f t="shared" si="4"/>
        <v>&lt;-2</v>
      </c>
      <c r="N62" s="173">
        <f t="shared" si="5"/>
        <v>1</v>
      </c>
      <c r="O62" s="168">
        <f t="shared" si="6"/>
        <v>1</v>
      </c>
      <c r="P62" s="173">
        <f t="shared" si="7"/>
        <v>0</v>
      </c>
      <c r="Q62" s="173">
        <f t="shared" si="8"/>
        <v>0</v>
      </c>
      <c r="R62" s="174">
        <f>CONFIG!G$2+CONFIG!G$3*SIGN(C62)*ABS(C62)^CONFIG!G$4+CONFIG!G$5*SIGN(D62)*ABS(D62)^CONFIG!G$6+CONFIG!G$7*SIGN(E62)*ABS(E62)^CONFIG!G$8+CONFIG!G$9*SIGN(F62)*ABS(F62)^CONFIG!G$10+CONFIG!G$11*SIGN(G62)*ABS(G62)^CONFIG!G$12+CONFIG!G$13*SIGN(H62)*ABS(H62)^CONFIG!G$14+CONFIG!G$15*if(I62=0,0,SIGN(I62)*ABS(I62)^CONFIG!G$16)+CONFIG!G$17*SIGN(J62)*ABS(J62)^CONFIG!G$18</f>
        <v>-0.1581264357</v>
      </c>
      <c r="S62" s="169">
        <f t="shared" si="9"/>
        <v>-20</v>
      </c>
      <c r="T62" s="173" t="str">
        <f>if(R62&gt;CONFIG!$G$20,"OPEN",if(R62&lt;CONFIG!$G$21,"MONITOR","HEDGE"))</f>
        <v>HEDGE</v>
      </c>
      <c r="U62" s="173">
        <f t="shared" si="10"/>
        <v>1</v>
      </c>
      <c r="V62" s="168">
        <f t="shared" si="11"/>
        <v>0</v>
      </c>
      <c r="W62" s="168">
        <f t="shared" si="12"/>
        <v>1</v>
      </c>
      <c r="X62" s="173">
        <f t="shared" si="13"/>
        <v>0</v>
      </c>
      <c r="Y62" s="173">
        <f t="shared" si="14"/>
        <v>0</v>
      </c>
    </row>
    <row r="63">
      <c r="A63" s="169">
        <v>6626.0</v>
      </c>
      <c r="B63" s="169">
        <f t="shared" si="2"/>
        <v>6404</v>
      </c>
      <c r="C63" s="170">
        <v>-0.9555246492333792</v>
      </c>
      <c r="D63" s="170">
        <v>-0.4707073737485316</v>
      </c>
      <c r="E63" s="170">
        <v>-0.761651675411146</v>
      </c>
      <c r="F63" s="170">
        <v>-0.47874805596455383</v>
      </c>
      <c r="G63" s="170">
        <v>0.5167330745398577</v>
      </c>
      <c r="H63" s="170">
        <v>-0.1760832116311755</v>
      </c>
      <c r="I63" s="171">
        <v>-0.2</v>
      </c>
      <c r="J63" s="172">
        <v>0.1</v>
      </c>
      <c r="K63" s="170">
        <v>-2.123960373867185</v>
      </c>
      <c r="L63" s="169">
        <f t="shared" si="3"/>
        <v>-222</v>
      </c>
      <c r="M63" s="173" t="str">
        <f t="shared" si="4"/>
        <v>&lt;-2</v>
      </c>
      <c r="N63" s="173">
        <f t="shared" si="5"/>
        <v>1</v>
      </c>
      <c r="O63" s="168">
        <f t="shared" si="6"/>
        <v>1</v>
      </c>
      <c r="P63" s="173">
        <f t="shared" si="7"/>
        <v>0</v>
      </c>
      <c r="Q63" s="173">
        <f t="shared" si="8"/>
        <v>0</v>
      </c>
      <c r="R63" s="174">
        <f>CONFIG!G$2+CONFIG!G$3*SIGN(C63)*ABS(C63)^CONFIG!G$4+CONFIG!G$5*SIGN(D63)*ABS(D63)^CONFIG!G$6+CONFIG!G$7*SIGN(E63)*ABS(E63)^CONFIG!G$8+CONFIG!G$9*SIGN(F63)*ABS(F63)^CONFIG!G$10+CONFIG!G$11*SIGN(G63)*ABS(G63)^CONFIG!G$12+CONFIG!G$13*SIGN(H63)*ABS(H63)^CONFIG!G$14+CONFIG!G$15*if(I63=0,0,SIGN(I63)*ABS(I63)^CONFIG!G$16)+CONFIG!G$17*SIGN(J63)*ABS(J63)^CONFIG!G$18</f>
        <v>-0.4419698326</v>
      </c>
      <c r="S63" s="169">
        <f t="shared" si="9"/>
        <v>-222</v>
      </c>
      <c r="T63" s="173" t="str">
        <f>if(R63&gt;CONFIG!$G$20,"OPEN",if(R63&lt;CONFIG!$G$21,"MONITOR","HEDGE"))</f>
        <v>HEDGE</v>
      </c>
      <c r="U63" s="173">
        <f t="shared" si="10"/>
        <v>1</v>
      </c>
      <c r="V63" s="168">
        <f t="shared" si="11"/>
        <v>0</v>
      </c>
      <c r="W63" s="168">
        <f t="shared" si="12"/>
        <v>1</v>
      </c>
      <c r="X63" s="173">
        <f t="shared" si="13"/>
        <v>0</v>
      </c>
      <c r="Y63" s="173">
        <f t="shared" si="14"/>
        <v>0</v>
      </c>
    </row>
    <row r="64">
      <c r="A64" s="169">
        <v>6404.0</v>
      </c>
      <c r="B64" s="169">
        <f t="shared" si="2"/>
        <v>6349</v>
      </c>
      <c r="C64" s="170">
        <v>-1.0688582444120232</v>
      </c>
      <c r="D64" s="170">
        <v>-0.47808736952643416</v>
      </c>
      <c r="E64" s="170">
        <v>-0.8032786346960838</v>
      </c>
      <c r="F64" s="170">
        <v>-0.3649424220370706</v>
      </c>
      <c r="G64" s="170">
        <v>-1.149637046485297</v>
      </c>
      <c r="H64" s="170">
        <v>-0.15936367130746076</v>
      </c>
      <c r="I64" s="171">
        <v>0.2</v>
      </c>
      <c r="J64" s="172">
        <v>0.1</v>
      </c>
      <c r="K64" s="170">
        <v>-3.424143948812451</v>
      </c>
      <c r="L64" s="169">
        <f t="shared" si="3"/>
        <v>-55</v>
      </c>
      <c r="M64" s="173" t="str">
        <f t="shared" si="4"/>
        <v>&lt;-2</v>
      </c>
      <c r="N64" s="173">
        <f t="shared" si="5"/>
        <v>1</v>
      </c>
      <c r="O64" s="168">
        <f t="shared" si="6"/>
        <v>1</v>
      </c>
      <c r="P64" s="173">
        <f t="shared" si="7"/>
        <v>0</v>
      </c>
      <c r="Q64" s="173">
        <f t="shared" si="8"/>
        <v>0</v>
      </c>
      <c r="R64" s="174">
        <f>CONFIG!G$2+CONFIG!G$3*SIGN(C64)*ABS(C64)^CONFIG!G$4+CONFIG!G$5*SIGN(D64)*ABS(D64)^CONFIG!G$6+CONFIG!G$7*SIGN(E64)*ABS(E64)^CONFIG!G$8+CONFIG!G$9*SIGN(F64)*ABS(F64)^CONFIG!G$10+CONFIG!G$11*SIGN(G64)*ABS(G64)^CONFIG!G$12+CONFIG!G$13*SIGN(H64)*ABS(H64)^CONFIG!G$14+CONFIG!G$15*if(I64=0,0,SIGN(I64)*ABS(I64)^CONFIG!G$16)+CONFIG!G$17*SIGN(J64)*ABS(J64)^CONFIG!G$18</f>
        <v>0.05598240371</v>
      </c>
      <c r="S64" s="169">
        <f t="shared" si="9"/>
        <v>-55</v>
      </c>
      <c r="T64" s="173" t="str">
        <f>if(R64&gt;CONFIG!$G$20,"OPEN",if(R64&lt;CONFIG!$G$21,"MONITOR","HEDGE"))</f>
        <v>HEDGE</v>
      </c>
      <c r="U64" s="173">
        <f t="shared" si="10"/>
        <v>1</v>
      </c>
      <c r="V64" s="168">
        <f t="shared" si="11"/>
        <v>0</v>
      </c>
      <c r="W64" s="168">
        <f t="shared" si="12"/>
        <v>1</v>
      </c>
      <c r="X64" s="173">
        <f t="shared" si="13"/>
        <v>0</v>
      </c>
      <c r="Y64" s="173">
        <f t="shared" si="14"/>
        <v>0</v>
      </c>
    </row>
    <row r="65">
      <c r="A65" s="169">
        <v>6349.0</v>
      </c>
      <c r="B65" s="169">
        <f t="shared" si="2"/>
        <v>6367</v>
      </c>
      <c r="C65" s="170">
        <v>-1.0928681407533147</v>
      </c>
      <c r="D65" s="170">
        <v>-0.4914398444059738</v>
      </c>
      <c r="E65" s="170">
        <v>-0.87383021022577</v>
      </c>
      <c r="F65" s="170">
        <v>-0.3292790966419679</v>
      </c>
      <c r="G65" s="170">
        <v>0.031181556360104532</v>
      </c>
      <c r="H65" s="170">
        <v>-0.1325740140468056</v>
      </c>
      <c r="I65" s="171">
        <v>-0.2</v>
      </c>
      <c r="J65" s="172">
        <v>-0.1</v>
      </c>
      <c r="K65" s="170">
        <v>-3.553024140533557</v>
      </c>
      <c r="L65" s="169">
        <f t="shared" si="3"/>
        <v>18</v>
      </c>
      <c r="M65" s="173" t="str">
        <f t="shared" si="4"/>
        <v>&gt;2</v>
      </c>
      <c r="N65" s="173">
        <f t="shared" si="5"/>
        <v>0</v>
      </c>
      <c r="O65" s="168">
        <f t="shared" si="6"/>
        <v>1</v>
      </c>
      <c r="P65" s="173">
        <f t="shared" si="7"/>
        <v>0</v>
      </c>
      <c r="Q65" s="169">
        <f t="shared" si="8"/>
        <v>18</v>
      </c>
      <c r="R65" s="174">
        <f>CONFIG!G$2+CONFIG!G$3*SIGN(C65)*ABS(C65)^CONFIG!G$4+CONFIG!G$5*SIGN(D65)*ABS(D65)^CONFIG!G$6+CONFIG!G$7*SIGN(E65)*ABS(E65)^CONFIG!G$8+CONFIG!G$9*SIGN(F65)*ABS(F65)^CONFIG!G$10+CONFIG!G$11*SIGN(G65)*ABS(G65)^CONFIG!G$12+CONFIG!G$13*SIGN(H65)*ABS(H65)^CONFIG!G$14+CONFIG!G$15*if(I65=0,0,SIGN(I65)*ABS(I65)^CONFIG!G$16)+CONFIG!G$17*SIGN(J65)*ABS(J65)^CONFIG!G$18</f>
        <v>1.025494161</v>
      </c>
      <c r="S65" s="169">
        <f t="shared" si="9"/>
        <v>18</v>
      </c>
      <c r="T65" s="173" t="str">
        <f>if(R65&gt;CONFIG!$G$20,"OPEN",if(R65&lt;CONFIG!$G$21,"MONITOR","HEDGE"))</f>
        <v>OPEN</v>
      </c>
      <c r="U65" s="173">
        <f t="shared" si="10"/>
        <v>1</v>
      </c>
      <c r="V65" s="168">
        <f t="shared" si="11"/>
        <v>0</v>
      </c>
      <c r="W65" s="168">
        <f t="shared" si="12"/>
        <v>1</v>
      </c>
      <c r="X65" s="169">
        <f t="shared" si="13"/>
        <v>18</v>
      </c>
      <c r="Y65" s="169">
        <f t="shared" si="14"/>
        <v>18</v>
      </c>
    </row>
    <row r="66">
      <c r="A66" s="169">
        <v>6367.0</v>
      </c>
      <c r="B66" s="169">
        <f t="shared" si="2"/>
        <v>6228</v>
      </c>
      <c r="C66" s="170">
        <v>-0.8879399832605096</v>
      </c>
      <c r="D66" s="170">
        <v>-0.5028291097414808</v>
      </c>
      <c r="E66" s="170">
        <v>-0.8521627511327505</v>
      </c>
      <c r="F66" s="170">
        <v>-0.4193091803060493</v>
      </c>
      <c r="G66" s="170">
        <v>0.21958501133925448</v>
      </c>
      <c r="H66" s="170">
        <v>-0.1394835832868607</v>
      </c>
      <c r="I66" s="171">
        <v>-0.2</v>
      </c>
      <c r="J66" s="172">
        <v>-0.1</v>
      </c>
      <c r="K66" s="170">
        <v>-3.885145129749101</v>
      </c>
      <c r="L66" s="169">
        <f t="shared" si="3"/>
        <v>-139</v>
      </c>
      <c r="M66" s="173" t="str">
        <f t="shared" si="4"/>
        <v>&lt;-2</v>
      </c>
      <c r="N66" s="173">
        <f t="shared" si="5"/>
        <v>1</v>
      </c>
      <c r="O66" s="168">
        <f t="shared" si="6"/>
        <v>1</v>
      </c>
      <c r="P66" s="173">
        <f t="shared" si="7"/>
        <v>0</v>
      </c>
      <c r="Q66" s="173">
        <f t="shared" si="8"/>
        <v>0</v>
      </c>
      <c r="R66" s="174">
        <f>CONFIG!G$2+CONFIG!G$3*SIGN(C66)*ABS(C66)^CONFIG!G$4+CONFIG!G$5*SIGN(D66)*ABS(D66)^CONFIG!G$6+CONFIG!G$7*SIGN(E66)*ABS(E66)^CONFIG!G$8+CONFIG!G$9*SIGN(F66)*ABS(F66)^CONFIG!G$10+CONFIG!G$11*SIGN(G66)*ABS(G66)^CONFIG!G$12+CONFIG!G$13*SIGN(H66)*ABS(H66)^CONFIG!G$14+CONFIG!G$15*if(I66=0,0,SIGN(I66)*ABS(I66)^CONFIG!G$16)+CONFIG!G$17*SIGN(J66)*ABS(J66)^CONFIG!G$18</f>
        <v>0.1107643467</v>
      </c>
      <c r="S66" s="169">
        <f t="shared" si="9"/>
        <v>-139</v>
      </c>
      <c r="T66" s="173" t="str">
        <f>if(R66&gt;CONFIG!$G$20,"OPEN",if(R66&lt;CONFIG!$G$21,"MONITOR","HEDGE"))</f>
        <v>HEDGE</v>
      </c>
      <c r="U66" s="173">
        <f t="shared" si="10"/>
        <v>1</v>
      </c>
      <c r="V66" s="168">
        <f t="shared" si="11"/>
        <v>0</v>
      </c>
      <c r="W66" s="168">
        <f t="shared" si="12"/>
        <v>1</v>
      </c>
      <c r="X66" s="173">
        <f t="shared" si="13"/>
        <v>0</v>
      </c>
      <c r="Y66" s="173">
        <f t="shared" si="14"/>
        <v>0</v>
      </c>
    </row>
    <row r="67">
      <c r="A67" s="169">
        <v>6228.0</v>
      </c>
      <c r="B67" s="169">
        <f t="shared" si="2"/>
        <v>6338</v>
      </c>
      <c r="C67" s="170">
        <v>-0.7706286119046639</v>
      </c>
      <c r="D67" s="170">
        <v>-0.5240960809467181</v>
      </c>
      <c r="E67" s="170">
        <v>-0.9644361463008149</v>
      </c>
      <c r="F67" s="170">
        <v>-0.7388525758461693</v>
      </c>
      <c r="G67" s="170">
        <v>-0.71686203245753</v>
      </c>
      <c r="H67" s="170">
        <v>-0.16023444301044218</v>
      </c>
      <c r="I67" s="171">
        <v>0.2</v>
      </c>
      <c r="J67" s="172">
        <v>0.1</v>
      </c>
      <c r="K67" s="170">
        <v>-1.9575902182687734</v>
      </c>
      <c r="L67" s="169">
        <f t="shared" si="3"/>
        <v>110</v>
      </c>
      <c r="M67" s="173" t="str">
        <f t="shared" si="4"/>
        <v>&gt;2</v>
      </c>
      <c r="N67" s="173">
        <f t="shared" si="5"/>
        <v>0</v>
      </c>
      <c r="O67" s="168">
        <f t="shared" si="6"/>
        <v>1</v>
      </c>
      <c r="P67" s="169">
        <f t="shared" si="7"/>
        <v>110</v>
      </c>
      <c r="Q67" s="169">
        <f t="shared" si="8"/>
        <v>110</v>
      </c>
      <c r="R67" s="174">
        <f>CONFIG!G$2+CONFIG!G$3*SIGN(C67)*ABS(C67)^CONFIG!G$4+CONFIG!G$5*SIGN(D67)*ABS(D67)^CONFIG!G$6+CONFIG!G$7*SIGN(E67)*ABS(E67)^CONFIG!G$8+CONFIG!G$9*SIGN(F67)*ABS(F67)^CONFIG!G$10+CONFIG!G$11*SIGN(G67)*ABS(G67)^CONFIG!G$12+CONFIG!G$13*SIGN(H67)*ABS(H67)^CONFIG!G$14+CONFIG!G$15*if(I67=0,0,SIGN(I67)*ABS(I67)^CONFIG!G$16)+CONFIG!G$17*SIGN(J67)*ABS(J67)^CONFIG!G$18</f>
        <v>-1.150565343</v>
      </c>
      <c r="S67" s="169">
        <f t="shared" si="9"/>
        <v>110</v>
      </c>
      <c r="T67" s="173" t="str">
        <f>if(R67&gt;CONFIG!$G$20,"OPEN",if(R67&lt;CONFIG!$G$21,"MONITOR","HEDGE"))</f>
        <v>MONITOR</v>
      </c>
      <c r="U67" s="173">
        <f t="shared" si="10"/>
        <v>0</v>
      </c>
      <c r="V67" s="168">
        <f t="shared" si="11"/>
        <v>0</v>
      </c>
      <c r="W67" s="168">
        <f t="shared" si="12"/>
        <v>0.75</v>
      </c>
      <c r="X67" s="169">
        <f t="shared" si="13"/>
        <v>110</v>
      </c>
      <c r="Y67" s="169">
        <f t="shared" si="14"/>
        <v>110</v>
      </c>
    </row>
    <row r="68">
      <c r="A68" s="169">
        <v>6338.0</v>
      </c>
      <c r="B68" s="169">
        <f t="shared" si="2"/>
        <v>6224</v>
      </c>
      <c r="C68" s="170">
        <v>-0.6063084495876496</v>
      </c>
      <c r="D68" s="170">
        <v>-0.5486197179911416</v>
      </c>
      <c r="E68" s="170">
        <v>-0.9629583248698793</v>
      </c>
      <c r="F68" s="170">
        <v>-1.1183103580500626</v>
      </c>
      <c r="G68" s="170">
        <v>0.5536849985526207</v>
      </c>
      <c r="H68" s="170">
        <v>-0.14881337479297824</v>
      </c>
      <c r="I68" s="171">
        <v>-0.2</v>
      </c>
      <c r="J68" s="172">
        <v>0.1</v>
      </c>
      <c r="K68" s="170">
        <v>-1.7241954935802664</v>
      </c>
      <c r="L68" s="169">
        <f t="shared" si="3"/>
        <v>-114</v>
      </c>
      <c r="M68" s="173" t="str">
        <f t="shared" si="4"/>
        <v>&lt;-2</v>
      </c>
      <c r="N68" s="173">
        <f t="shared" si="5"/>
        <v>0</v>
      </c>
      <c r="O68" s="168">
        <f t="shared" si="6"/>
        <v>0.75</v>
      </c>
      <c r="P68" s="173">
        <f t="shared" si="7"/>
        <v>0</v>
      </c>
      <c r="Q68" s="173">
        <f t="shared" si="8"/>
        <v>0</v>
      </c>
      <c r="R68" s="174">
        <f>CONFIG!G$2+CONFIG!G$3*SIGN(C68)*ABS(C68)^CONFIG!G$4+CONFIG!G$5*SIGN(D68)*ABS(D68)^CONFIG!G$6+CONFIG!G$7*SIGN(E68)*ABS(E68)^CONFIG!G$8+CONFIG!G$9*SIGN(F68)*ABS(F68)^CONFIG!G$10+CONFIG!G$11*SIGN(G68)*ABS(G68)^CONFIG!G$12+CONFIG!G$13*SIGN(H68)*ABS(H68)^CONFIG!G$14+CONFIG!G$15*if(I68=0,0,SIGN(I68)*ABS(I68)^CONFIG!G$16)+CONFIG!G$17*SIGN(J68)*ABS(J68)^CONFIG!G$18</f>
        <v>-1.006344278</v>
      </c>
      <c r="S68" s="169">
        <f t="shared" si="9"/>
        <v>-114</v>
      </c>
      <c r="T68" s="173" t="str">
        <f>if(R68&gt;CONFIG!$G$20,"OPEN",if(R68&lt;CONFIG!$G$21,"MONITOR","HEDGE"))</f>
        <v>MONITOR</v>
      </c>
      <c r="U68" s="173">
        <f t="shared" si="10"/>
        <v>0</v>
      </c>
      <c r="V68" s="168">
        <f t="shared" si="11"/>
        <v>0</v>
      </c>
      <c r="W68" s="168">
        <f t="shared" si="12"/>
        <v>0.75</v>
      </c>
      <c r="X68" s="173">
        <f t="shared" si="13"/>
        <v>0</v>
      </c>
      <c r="Y68" s="173">
        <f t="shared" si="14"/>
        <v>0</v>
      </c>
    </row>
    <row r="69">
      <c r="A69" s="169">
        <v>6224.0</v>
      </c>
      <c r="B69" s="169">
        <f t="shared" si="2"/>
        <v>6012</v>
      </c>
      <c r="C69" s="170">
        <v>-0.3866982723287531</v>
      </c>
      <c r="D69" s="170">
        <v>-0.5718930080785052</v>
      </c>
      <c r="E69" s="170">
        <v>-0.9898361448446378</v>
      </c>
      <c r="F69" s="170">
        <v>-1.238931649719721</v>
      </c>
      <c r="G69" s="170">
        <v>-1.0706039576042758</v>
      </c>
      <c r="H69" s="170">
        <v>-0.15492226215472238</v>
      </c>
      <c r="I69" s="171">
        <v>0.2</v>
      </c>
      <c r="J69" s="172">
        <v>-0.1</v>
      </c>
      <c r="K69" s="170">
        <v>-0.7578504932936537</v>
      </c>
      <c r="L69" s="169">
        <f t="shared" si="3"/>
        <v>-212</v>
      </c>
      <c r="M69" s="173" t="str">
        <f t="shared" si="4"/>
        <v>&lt;-2</v>
      </c>
      <c r="N69" s="173">
        <f t="shared" si="5"/>
        <v>0</v>
      </c>
      <c r="O69" s="168">
        <f t="shared" si="6"/>
        <v>0.75</v>
      </c>
      <c r="P69" s="173">
        <f t="shared" si="7"/>
        <v>0</v>
      </c>
      <c r="Q69" s="173">
        <f t="shared" si="8"/>
        <v>0</v>
      </c>
      <c r="R69" s="174">
        <f>CONFIG!G$2+CONFIG!G$3*SIGN(C69)*ABS(C69)^CONFIG!G$4+CONFIG!G$5*SIGN(D69)*ABS(D69)^CONFIG!G$6+CONFIG!G$7*SIGN(E69)*ABS(E69)^CONFIG!G$8+CONFIG!G$9*SIGN(F69)*ABS(F69)^CONFIG!G$10+CONFIG!G$11*SIGN(G69)*ABS(G69)^CONFIG!G$12+CONFIG!G$13*SIGN(H69)*ABS(H69)^CONFIG!G$14+CONFIG!G$15*if(I69=0,0,SIGN(I69)*ABS(I69)^CONFIG!G$16)+CONFIG!G$17*SIGN(J69)*ABS(J69)^CONFIG!G$18</f>
        <v>-0.9998437033</v>
      </c>
      <c r="S69" s="169">
        <f t="shared" si="9"/>
        <v>-212</v>
      </c>
      <c r="T69" s="173" t="str">
        <f>if(R69&gt;CONFIG!$G$20,"OPEN",if(R69&lt;CONFIG!$G$21,"MONITOR","HEDGE"))</f>
        <v>HEDGE</v>
      </c>
      <c r="U69" s="173">
        <f t="shared" si="10"/>
        <v>1</v>
      </c>
      <c r="V69" s="168">
        <f t="shared" si="11"/>
        <v>0</v>
      </c>
      <c r="W69" s="168">
        <f t="shared" si="12"/>
        <v>1</v>
      </c>
      <c r="X69" s="173">
        <f t="shared" si="13"/>
        <v>0</v>
      </c>
      <c r="Y69" s="173">
        <f t="shared" si="14"/>
        <v>0</v>
      </c>
    </row>
    <row r="70">
      <c r="A70" s="169">
        <v>6012.0</v>
      </c>
      <c r="B70" s="169">
        <f t="shared" si="2"/>
        <v>5745</v>
      </c>
      <c r="C70" s="170">
        <v>-0.3797011427576888</v>
      </c>
      <c r="D70" s="170">
        <v>-0.5990419763172675</v>
      </c>
      <c r="E70" s="170">
        <v>-1.2086458737529335</v>
      </c>
      <c r="F70" s="170">
        <v>-1.2712663980779477</v>
      </c>
      <c r="G70" s="170">
        <v>-1.0406463115392943</v>
      </c>
      <c r="H70" s="170">
        <v>-0.16315863397704525</v>
      </c>
      <c r="I70" s="171">
        <v>0.2</v>
      </c>
      <c r="J70" s="172">
        <v>0.1</v>
      </c>
      <c r="K70" s="170">
        <v>0.8655523105540591</v>
      </c>
      <c r="L70" s="169">
        <f t="shared" si="3"/>
        <v>-267</v>
      </c>
      <c r="M70" s="173" t="str">
        <f t="shared" si="4"/>
        <v>&lt;-2</v>
      </c>
      <c r="N70" s="173">
        <f t="shared" si="5"/>
        <v>0</v>
      </c>
      <c r="O70" s="168">
        <f t="shared" si="6"/>
        <v>0.75</v>
      </c>
      <c r="P70" s="173">
        <f t="shared" si="7"/>
        <v>0</v>
      </c>
      <c r="Q70" s="173">
        <f t="shared" si="8"/>
        <v>0</v>
      </c>
      <c r="R70" s="174">
        <f>CONFIG!G$2+CONFIG!G$3*SIGN(C70)*ABS(C70)^CONFIG!G$4+CONFIG!G$5*SIGN(D70)*ABS(D70)^CONFIG!G$6+CONFIG!G$7*SIGN(E70)*ABS(E70)^CONFIG!G$8+CONFIG!G$9*SIGN(F70)*ABS(F70)^CONFIG!G$10+CONFIG!G$11*SIGN(G70)*ABS(G70)^CONFIG!G$12+CONFIG!G$13*SIGN(H70)*ABS(H70)^CONFIG!G$14+CONFIG!G$15*if(I70=0,0,SIGN(I70)*ABS(I70)^CONFIG!G$16)+CONFIG!G$17*SIGN(J70)*ABS(J70)^CONFIG!G$18</f>
        <v>-1.160513213</v>
      </c>
      <c r="S70" s="169">
        <f t="shared" si="9"/>
        <v>-267</v>
      </c>
      <c r="T70" s="173" t="str">
        <f>if(R70&gt;CONFIG!$G$20,"OPEN",if(R70&lt;CONFIG!$G$21,"MONITOR","HEDGE"))</f>
        <v>MONITOR</v>
      </c>
      <c r="U70" s="173">
        <f t="shared" si="10"/>
        <v>0</v>
      </c>
      <c r="V70" s="168">
        <f t="shared" si="11"/>
        <v>0</v>
      </c>
      <c r="W70" s="168">
        <f t="shared" si="12"/>
        <v>0.75</v>
      </c>
      <c r="X70" s="173">
        <f t="shared" si="13"/>
        <v>0</v>
      </c>
      <c r="Y70" s="173">
        <f t="shared" si="14"/>
        <v>0</v>
      </c>
    </row>
    <row r="71">
      <c r="A71" s="169">
        <v>5745.0</v>
      </c>
      <c r="B71" s="169">
        <f t="shared" si="2"/>
        <v>5633</v>
      </c>
      <c r="C71" s="170">
        <v>-0.4771371253753588</v>
      </c>
      <c r="D71" s="170">
        <v>-0.6382132613119268</v>
      </c>
      <c r="E71" s="170">
        <v>-1.4797722706062453</v>
      </c>
      <c r="F71" s="170">
        <v>-0.8756412416949416</v>
      </c>
      <c r="G71" s="170">
        <v>0.06865737032821141</v>
      </c>
      <c r="H71" s="170">
        <v>-0.13296643836589273</v>
      </c>
      <c r="I71" s="171">
        <v>-0.2</v>
      </c>
      <c r="J71" s="172">
        <v>-0.04</v>
      </c>
      <c r="K71" s="170">
        <v>0.4713387088066411</v>
      </c>
      <c r="L71" s="169">
        <f t="shared" si="3"/>
        <v>-112</v>
      </c>
      <c r="M71" s="173" t="str">
        <f t="shared" si="4"/>
        <v>&lt;-2</v>
      </c>
      <c r="N71" s="173">
        <f t="shared" si="5"/>
        <v>0</v>
      </c>
      <c r="O71" s="168">
        <f t="shared" si="6"/>
        <v>0.75</v>
      </c>
      <c r="P71" s="173">
        <f t="shared" si="7"/>
        <v>0</v>
      </c>
      <c r="Q71" s="173">
        <f t="shared" si="8"/>
        <v>0</v>
      </c>
      <c r="R71" s="174">
        <f>CONFIG!G$2+CONFIG!G$3*SIGN(C71)*ABS(C71)^CONFIG!G$4+CONFIG!G$5*SIGN(D71)*ABS(D71)^CONFIG!G$6+CONFIG!G$7*SIGN(E71)*ABS(E71)^CONFIG!G$8+CONFIG!G$9*SIGN(F71)*ABS(F71)^CONFIG!G$10+CONFIG!G$11*SIGN(G71)*ABS(G71)^CONFIG!G$12+CONFIG!G$13*SIGN(H71)*ABS(H71)^CONFIG!G$14+CONFIG!G$15*if(I71=0,0,SIGN(I71)*ABS(I71)^CONFIG!G$16)+CONFIG!G$17*SIGN(J71)*ABS(J71)^CONFIG!G$18</f>
        <v>-0.242928282</v>
      </c>
      <c r="S71" s="169">
        <f t="shared" si="9"/>
        <v>-112</v>
      </c>
      <c r="T71" s="173" t="str">
        <f>if(R71&gt;CONFIG!$G$20,"OPEN",if(R71&lt;CONFIG!$G$21,"MONITOR","HEDGE"))</f>
        <v>HEDGE</v>
      </c>
      <c r="U71" s="173">
        <f t="shared" si="10"/>
        <v>1</v>
      </c>
      <c r="V71" s="168">
        <f t="shared" si="11"/>
        <v>0</v>
      </c>
      <c r="W71" s="168">
        <f t="shared" si="12"/>
        <v>1</v>
      </c>
      <c r="X71" s="173">
        <f t="shared" si="13"/>
        <v>0</v>
      </c>
      <c r="Y71" s="173">
        <f t="shared" si="14"/>
        <v>0</v>
      </c>
    </row>
    <row r="72">
      <c r="A72" s="169">
        <v>5633.0</v>
      </c>
      <c r="B72" s="169">
        <f t="shared" si="2"/>
        <v>5842</v>
      </c>
      <c r="C72" s="170">
        <v>-0.6461353240022858</v>
      </c>
      <c r="D72" s="170">
        <v>-0.6854767454034844</v>
      </c>
      <c r="E72" s="170">
        <v>-1.470241290176769</v>
      </c>
      <c r="F72" s="170">
        <v>-0.04539902649695031</v>
      </c>
      <c r="G72" s="170">
        <v>-0.0366433562716304</v>
      </c>
      <c r="H72" s="170">
        <v>-0.11835400179513668</v>
      </c>
      <c r="I72" s="171">
        <v>0.2</v>
      </c>
      <c r="J72" s="172">
        <v>-0.04</v>
      </c>
      <c r="K72" s="170">
        <v>0.19895478358865837</v>
      </c>
      <c r="L72" s="169">
        <f t="shared" si="3"/>
        <v>209</v>
      </c>
      <c r="M72" s="173" t="str">
        <f t="shared" si="4"/>
        <v>&gt;2</v>
      </c>
      <c r="N72" s="173">
        <f t="shared" si="5"/>
        <v>0</v>
      </c>
      <c r="O72" s="168">
        <f t="shared" si="6"/>
        <v>1</v>
      </c>
      <c r="P72" s="169">
        <f t="shared" si="7"/>
        <v>209</v>
      </c>
      <c r="Q72" s="169">
        <f t="shared" si="8"/>
        <v>209</v>
      </c>
      <c r="R72" s="174">
        <f>CONFIG!G$2+CONFIG!G$3*SIGN(C72)*ABS(C72)^CONFIG!G$4+CONFIG!G$5*SIGN(D72)*ABS(D72)^CONFIG!G$6+CONFIG!G$7*SIGN(E72)*ABS(E72)^CONFIG!G$8+CONFIG!G$9*SIGN(F72)*ABS(F72)^CONFIG!G$10+CONFIG!G$11*SIGN(G72)*ABS(G72)^CONFIG!G$12+CONFIG!G$13*SIGN(H72)*ABS(H72)^CONFIG!G$14+CONFIG!G$15*if(I72=0,0,SIGN(I72)*ABS(I72)^CONFIG!G$16)+CONFIG!G$17*SIGN(J72)*ABS(J72)^CONFIG!G$18</f>
        <v>-3.041632997</v>
      </c>
      <c r="S72" s="169">
        <f t="shared" si="9"/>
        <v>209</v>
      </c>
      <c r="T72" s="173" t="str">
        <f>if(R72&gt;CONFIG!$G$20,"OPEN",if(R72&lt;CONFIG!$G$21,"MONITOR","HEDGE"))</f>
        <v>MONITOR</v>
      </c>
      <c r="U72" s="173">
        <f t="shared" si="10"/>
        <v>0</v>
      </c>
      <c r="V72" s="168">
        <f t="shared" si="11"/>
        <v>0</v>
      </c>
      <c r="W72" s="168">
        <f t="shared" si="12"/>
        <v>0.75</v>
      </c>
      <c r="X72" s="169">
        <f t="shared" si="13"/>
        <v>209</v>
      </c>
      <c r="Y72" s="169">
        <f t="shared" si="14"/>
        <v>209</v>
      </c>
    </row>
    <row r="73">
      <c r="A73" s="169">
        <v>5842.0</v>
      </c>
      <c r="B73" s="169">
        <f t="shared" si="2"/>
        <v>5907</v>
      </c>
      <c r="C73" s="170">
        <v>-0.8039611313485119</v>
      </c>
      <c r="D73" s="170">
        <v>-0.7353127950336404</v>
      </c>
      <c r="E73" s="170">
        <v>-1.473100702805928</v>
      </c>
      <c r="F73" s="170">
        <v>0.1562176397366968</v>
      </c>
      <c r="G73" s="170">
        <v>0.9533297174790577</v>
      </c>
      <c r="H73" s="170">
        <v>-0.06804176425422827</v>
      </c>
      <c r="I73" s="171">
        <v>-0.2</v>
      </c>
      <c r="J73" s="172">
        <v>0.08</v>
      </c>
      <c r="K73" s="170">
        <v>2.6724887274670857</v>
      </c>
      <c r="L73" s="169">
        <f t="shared" si="3"/>
        <v>65</v>
      </c>
      <c r="M73" s="173" t="str">
        <f t="shared" si="4"/>
        <v>&gt;2</v>
      </c>
      <c r="N73" s="173">
        <f t="shared" si="5"/>
        <v>1</v>
      </c>
      <c r="O73" s="168">
        <f t="shared" si="6"/>
        <v>1</v>
      </c>
      <c r="P73" s="169">
        <f t="shared" si="7"/>
        <v>65</v>
      </c>
      <c r="Q73" s="169">
        <f t="shared" si="8"/>
        <v>65</v>
      </c>
      <c r="R73" s="174">
        <f>CONFIG!G$2+CONFIG!G$3*SIGN(C73)*ABS(C73)^CONFIG!G$4+CONFIG!G$5*SIGN(D73)*ABS(D73)^CONFIG!G$6+CONFIG!G$7*SIGN(E73)*ABS(E73)^CONFIG!G$8+CONFIG!G$9*SIGN(F73)*ABS(F73)^CONFIG!G$10+CONFIG!G$11*SIGN(G73)*ABS(G73)^CONFIG!G$12+CONFIG!G$13*SIGN(H73)*ABS(H73)^CONFIG!G$14+CONFIG!G$15*if(I73=0,0,SIGN(I73)*ABS(I73)^CONFIG!G$16)+CONFIG!G$17*SIGN(J73)*ABS(J73)^CONFIG!G$18</f>
        <v>-1.596085339</v>
      </c>
      <c r="S73" s="169">
        <f t="shared" si="9"/>
        <v>65</v>
      </c>
      <c r="T73" s="173" t="str">
        <f>if(R73&gt;CONFIG!$G$20,"OPEN",if(R73&lt;CONFIG!$G$21,"MONITOR","HEDGE"))</f>
        <v>MONITOR</v>
      </c>
      <c r="U73" s="173">
        <f t="shared" si="10"/>
        <v>0</v>
      </c>
      <c r="V73" s="168">
        <f t="shared" si="11"/>
        <v>0</v>
      </c>
      <c r="W73" s="168">
        <f t="shared" si="12"/>
        <v>0.75</v>
      </c>
      <c r="X73" s="169">
        <f t="shared" si="13"/>
        <v>65</v>
      </c>
      <c r="Y73" s="169">
        <f t="shared" si="14"/>
        <v>65</v>
      </c>
    </row>
    <row r="74">
      <c r="A74" s="169">
        <v>5907.0</v>
      </c>
      <c r="B74" s="169">
        <f t="shared" si="2"/>
        <v>5860</v>
      </c>
      <c r="C74" s="170">
        <v>-1.0126380807691926</v>
      </c>
      <c r="D74" s="170">
        <v>-0.7807584131527926</v>
      </c>
      <c r="E74" s="170">
        <v>-1.3466308517239602</v>
      </c>
      <c r="F74" s="170">
        <v>0.30743013941193265</v>
      </c>
      <c r="G74" s="170">
        <v>0.6338068535332487</v>
      </c>
      <c r="H74" s="170">
        <v>-0.0727514093946023</v>
      </c>
      <c r="I74" s="171">
        <v>0.2</v>
      </c>
      <c r="J74" s="172">
        <v>-0.08</v>
      </c>
      <c r="K74" s="170">
        <v>0.2877325010844186</v>
      </c>
      <c r="L74" s="169">
        <f t="shared" si="3"/>
        <v>-47</v>
      </c>
      <c r="M74" s="173" t="str">
        <f t="shared" si="4"/>
        <v>&lt;-2</v>
      </c>
      <c r="N74" s="173">
        <f t="shared" si="5"/>
        <v>0</v>
      </c>
      <c r="O74" s="168">
        <f t="shared" si="6"/>
        <v>0.75</v>
      </c>
      <c r="P74" s="173">
        <f t="shared" si="7"/>
        <v>0</v>
      </c>
      <c r="Q74" s="173">
        <f t="shared" si="8"/>
        <v>0</v>
      </c>
      <c r="R74" s="174">
        <f>CONFIG!G$2+CONFIG!G$3*SIGN(C74)*ABS(C74)^CONFIG!G$4+CONFIG!G$5*SIGN(D74)*ABS(D74)^CONFIG!G$6+CONFIG!G$7*SIGN(E74)*ABS(E74)^CONFIG!G$8+CONFIG!G$9*SIGN(F74)*ABS(F74)^CONFIG!G$10+CONFIG!G$11*SIGN(G74)*ABS(G74)^CONFIG!G$12+CONFIG!G$13*SIGN(H74)*ABS(H74)^CONFIG!G$14+CONFIG!G$15*if(I74=0,0,SIGN(I74)*ABS(I74)^CONFIG!G$16)+CONFIG!G$17*SIGN(J74)*ABS(J74)^CONFIG!G$18</f>
        <v>-4.234935523</v>
      </c>
      <c r="S74" s="169">
        <f t="shared" si="9"/>
        <v>-47</v>
      </c>
      <c r="T74" s="173" t="str">
        <f>if(R74&gt;CONFIG!$G$20,"OPEN",if(R74&lt;CONFIG!$G$21,"MONITOR","HEDGE"))</f>
        <v>MONITOR</v>
      </c>
      <c r="U74" s="173">
        <f t="shared" si="10"/>
        <v>0</v>
      </c>
      <c r="V74" s="168">
        <f t="shared" si="11"/>
        <v>0</v>
      </c>
      <c r="W74" s="168">
        <f t="shared" si="12"/>
        <v>0.75</v>
      </c>
      <c r="X74" s="173">
        <f t="shared" si="13"/>
        <v>0</v>
      </c>
      <c r="Y74" s="173">
        <f t="shared" si="14"/>
        <v>0</v>
      </c>
    </row>
    <row r="75">
      <c r="A75" s="169">
        <v>5860.0</v>
      </c>
      <c r="B75" s="169">
        <f t="shared" si="2"/>
        <v>6056</v>
      </c>
      <c r="C75" s="170">
        <v>-1.0244772035194207</v>
      </c>
      <c r="D75" s="170">
        <v>-0.8168649002461406</v>
      </c>
      <c r="E75" s="170">
        <v>-1.042872094645653</v>
      </c>
      <c r="F75" s="170">
        <v>0.04494806450397685</v>
      </c>
      <c r="G75" s="170">
        <v>-0.3646717781398517</v>
      </c>
      <c r="H75" s="170">
        <v>-0.0699841017070798</v>
      </c>
      <c r="I75" s="171">
        <v>0.2</v>
      </c>
      <c r="J75" s="172">
        <v>-0.04</v>
      </c>
      <c r="K75" s="170">
        <v>2.8009489559732774</v>
      </c>
      <c r="L75" s="169">
        <f t="shared" si="3"/>
        <v>196</v>
      </c>
      <c r="M75" s="173" t="str">
        <f t="shared" si="4"/>
        <v>&gt;2</v>
      </c>
      <c r="N75" s="173">
        <f t="shared" si="5"/>
        <v>1</v>
      </c>
      <c r="O75" s="168">
        <f t="shared" si="6"/>
        <v>1</v>
      </c>
      <c r="P75" s="169">
        <f t="shared" si="7"/>
        <v>196</v>
      </c>
      <c r="Q75" s="169">
        <f t="shared" si="8"/>
        <v>196</v>
      </c>
      <c r="R75" s="174">
        <f>CONFIG!G$2+CONFIG!G$3*SIGN(C75)*ABS(C75)^CONFIG!G$4+CONFIG!G$5*SIGN(D75)*ABS(D75)^CONFIG!G$6+CONFIG!G$7*SIGN(E75)*ABS(E75)^CONFIG!G$8+CONFIG!G$9*SIGN(F75)*ABS(F75)^CONFIG!G$10+CONFIG!G$11*SIGN(G75)*ABS(G75)^CONFIG!G$12+CONFIG!G$13*SIGN(H75)*ABS(H75)^CONFIG!G$14+CONFIG!G$15*if(I75=0,0,SIGN(I75)*ABS(I75)^CONFIG!G$16)+CONFIG!G$17*SIGN(J75)*ABS(J75)^CONFIG!G$18</f>
        <v>-1.398652803</v>
      </c>
      <c r="S75" s="169">
        <f t="shared" si="9"/>
        <v>196</v>
      </c>
      <c r="T75" s="173" t="str">
        <f>if(R75&gt;CONFIG!$G$20,"OPEN",if(R75&lt;CONFIG!$G$21,"MONITOR","HEDGE"))</f>
        <v>MONITOR</v>
      </c>
      <c r="U75" s="173">
        <f t="shared" si="10"/>
        <v>0</v>
      </c>
      <c r="V75" s="168">
        <f t="shared" si="11"/>
        <v>0</v>
      </c>
      <c r="W75" s="168">
        <f t="shared" si="12"/>
        <v>0.75</v>
      </c>
      <c r="X75" s="169">
        <f t="shared" si="13"/>
        <v>196</v>
      </c>
      <c r="Y75" s="169">
        <f t="shared" si="14"/>
        <v>196</v>
      </c>
    </row>
    <row r="76">
      <c r="A76" s="169">
        <v>6056.0</v>
      </c>
      <c r="B76" s="169">
        <f t="shared" si="2"/>
        <v>6017</v>
      </c>
      <c r="C76" s="170">
        <v>-1.0336773470525076</v>
      </c>
      <c r="D76" s="170">
        <v>-0.8301423003105886</v>
      </c>
      <c r="E76" s="170">
        <v>-0.6282944707677856</v>
      </c>
      <c r="F76" s="170">
        <v>-0.2834715364678142</v>
      </c>
      <c r="G76" s="170">
        <v>0.9755624029733563</v>
      </c>
      <c r="H76" s="170">
        <v>-0.10550726641909862</v>
      </c>
      <c r="I76" s="171">
        <v>-0.2</v>
      </c>
      <c r="J76" s="172">
        <v>0.04</v>
      </c>
      <c r="K76" s="170">
        <v>1.520062987458103</v>
      </c>
      <c r="L76" s="169">
        <f t="shared" si="3"/>
        <v>-39</v>
      </c>
      <c r="M76" s="173" t="str">
        <f t="shared" si="4"/>
        <v>&lt;-2</v>
      </c>
      <c r="N76" s="173">
        <f t="shared" si="5"/>
        <v>0</v>
      </c>
      <c r="O76" s="168">
        <f t="shared" si="6"/>
        <v>0.75</v>
      </c>
      <c r="P76" s="173">
        <f t="shared" si="7"/>
        <v>0</v>
      </c>
      <c r="Q76" s="173">
        <f t="shared" si="8"/>
        <v>0</v>
      </c>
      <c r="R76" s="174">
        <f>CONFIG!G$2+CONFIG!G$3*SIGN(C76)*ABS(C76)^CONFIG!G$4+CONFIG!G$5*SIGN(D76)*ABS(D76)^CONFIG!G$6+CONFIG!G$7*SIGN(E76)*ABS(E76)^CONFIG!G$8+CONFIG!G$9*SIGN(F76)*ABS(F76)^CONFIG!G$10+CONFIG!G$11*SIGN(G76)*ABS(G76)^CONFIG!G$12+CONFIG!G$13*SIGN(H76)*ABS(H76)^CONFIG!G$14+CONFIG!G$15*if(I76=0,0,SIGN(I76)*ABS(I76)^CONFIG!G$16)+CONFIG!G$17*SIGN(J76)*ABS(J76)^CONFIG!G$18</f>
        <v>-1.036244615</v>
      </c>
      <c r="S76" s="169">
        <f t="shared" si="9"/>
        <v>-39</v>
      </c>
      <c r="T76" s="173" t="str">
        <f>if(R76&gt;CONFIG!$G$20,"OPEN",if(R76&lt;CONFIG!$G$21,"MONITOR","HEDGE"))</f>
        <v>MONITOR</v>
      </c>
      <c r="U76" s="173">
        <f t="shared" si="10"/>
        <v>0</v>
      </c>
      <c r="V76" s="168">
        <f t="shared" si="11"/>
        <v>0</v>
      </c>
      <c r="W76" s="168">
        <f t="shared" si="12"/>
        <v>0.75</v>
      </c>
      <c r="X76" s="173">
        <f t="shared" si="13"/>
        <v>0</v>
      </c>
      <c r="Y76" s="173">
        <f t="shared" si="14"/>
        <v>0</v>
      </c>
    </row>
    <row r="77">
      <c r="A77" s="169">
        <v>6017.0</v>
      </c>
      <c r="B77" s="169">
        <f t="shared" si="2"/>
        <v>5939</v>
      </c>
      <c r="C77" s="170">
        <v>-0.961972919956789</v>
      </c>
      <c r="D77" s="170">
        <v>-0.8230014766129902</v>
      </c>
      <c r="E77" s="170">
        <v>-0.4437223661463137</v>
      </c>
      <c r="F77" s="170">
        <v>-0.7585070307305821</v>
      </c>
      <c r="G77" s="170">
        <v>-0.6152478579900085</v>
      </c>
      <c r="H77" s="170">
        <v>-0.11665627918390536</v>
      </c>
      <c r="I77" s="171">
        <v>0.2</v>
      </c>
      <c r="J77" s="172">
        <v>-0.04</v>
      </c>
      <c r="K77" s="170">
        <v>1.2181946942862063</v>
      </c>
      <c r="L77" s="169">
        <f t="shared" si="3"/>
        <v>-78</v>
      </c>
      <c r="M77" s="173" t="str">
        <f t="shared" si="4"/>
        <v>&lt;-2</v>
      </c>
      <c r="N77" s="173">
        <f t="shared" si="5"/>
        <v>0</v>
      </c>
      <c r="O77" s="168">
        <f t="shared" si="6"/>
        <v>0.75</v>
      </c>
      <c r="P77" s="173">
        <f t="shared" si="7"/>
        <v>0</v>
      </c>
      <c r="Q77" s="173">
        <f t="shared" si="8"/>
        <v>0</v>
      </c>
      <c r="R77" s="174">
        <f>CONFIG!G$2+CONFIG!G$3*SIGN(C77)*ABS(C77)^CONFIG!G$4+CONFIG!G$5*SIGN(D77)*ABS(D77)^CONFIG!G$6+CONFIG!G$7*SIGN(E77)*ABS(E77)^CONFIG!G$8+CONFIG!G$9*SIGN(F77)*ABS(F77)^CONFIG!G$10+CONFIG!G$11*SIGN(G77)*ABS(G77)^CONFIG!G$12+CONFIG!G$13*SIGN(H77)*ABS(H77)^CONFIG!G$14+CONFIG!G$15*if(I77=0,0,SIGN(I77)*ABS(I77)^CONFIG!G$16)+CONFIG!G$17*SIGN(J77)*ABS(J77)^CONFIG!G$18</f>
        <v>-0.9122485144</v>
      </c>
      <c r="S77" s="169">
        <f t="shared" si="9"/>
        <v>-78</v>
      </c>
      <c r="T77" s="173" t="str">
        <f>if(R77&gt;CONFIG!$G$20,"OPEN",if(R77&lt;CONFIG!$G$21,"MONITOR","HEDGE"))</f>
        <v>HEDGE</v>
      </c>
      <c r="U77" s="173">
        <f t="shared" si="10"/>
        <v>1</v>
      </c>
      <c r="V77" s="168">
        <f t="shared" si="11"/>
        <v>0</v>
      </c>
      <c r="W77" s="168">
        <f t="shared" si="12"/>
        <v>1</v>
      </c>
      <c r="X77" s="173">
        <f t="shared" si="13"/>
        <v>0</v>
      </c>
      <c r="Y77" s="173">
        <f t="shared" si="14"/>
        <v>0</v>
      </c>
    </row>
    <row r="78">
      <c r="A78" s="169">
        <v>5939.0</v>
      </c>
      <c r="B78" s="169">
        <f t="shared" si="2"/>
        <v>5670</v>
      </c>
      <c r="C78" s="170">
        <v>-0.9155006221130012</v>
      </c>
      <c r="D78" s="170">
        <v>-0.8093052822165613</v>
      </c>
      <c r="E78" s="170">
        <v>-0.3847244063596782</v>
      </c>
      <c r="F78" s="170">
        <v>-0.9905564013013836</v>
      </c>
      <c r="G78" s="170">
        <v>-0.6086520244903211</v>
      </c>
      <c r="H78" s="170">
        <v>-0.16712686466685206</v>
      </c>
      <c r="I78" s="171">
        <v>-0.2</v>
      </c>
      <c r="J78" s="172">
        <v>-0.06</v>
      </c>
      <c r="K78" s="170">
        <v>1.5605851931563648</v>
      </c>
      <c r="L78" s="169">
        <f t="shared" si="3"/>
        <v>-269</v>
      </c>
      <c r="M78" s="173" t="str">
        <f t="shared" si="4"/>
        <v>&lt;-2</v>
      </c>
      <c r="N78" s="173">
        <f t="shared" si="5"/>
        <v>0</v>
      </c>
      <c r="O78" s="168">
        <f t="shared" si="6"/>
        <v>0.75</v>
      </c>
      <c r="P78" s="173">
        <f t="shared" si="7"/>
        <v>0</v>
      </c>
      <c r="Q78" s="173">
        <f t="shared" si="8"/>
        <v>0</v>
      </c>
      <c r="R78" s="174">
        <f>CONFIG!G$2+CONFIG!G$3*SIGN(C78)*ABS(C78)^CONFIG!G$4+CONFIG!G$5*SIGN(D78)*ABS(D78)^CONFIG!G$6+CONFIG!G$7*SIGN(E78)*ABS(E78)^CONFIG!G$8+CONFIG!G$9*SIGN(F78)*ABS(F78)^CONFIG!G$10+CONFIG!G$11*SIGN(G78)*ABS(G78)^CONFIG!G$12+CONFIG!G$13*SIGN(H78)*ABS(H78)^CONFIG!G$14+CONFIG!G$15*if(I78=0,0,SIGN(I78)*ABS(I78)^CONFIG!G$16)+CONFIG!G$17*SIGN(J78)*ABS(J78)^CONFIG!G$18</f>
        <v>2.442473679</v>
      </c>
      <c r="S78" s="169">
        <f t="shared" si="9"/>
        <v>-269</v>
      </c>
      <c r="T78" s="173" t="str">
        <f>if(R78&gt;CONFIG!$G$20,"OPEN",if(R78&lt;CONFIG!$G$21,"MONITOR","HEDGE"))</f>
        <v>OPEN</v>
      </c>
      <c r="U78" s="173">
        <f t="shared" si="10"/>
        <v>0</v>
      </c>
      <c r="V78" s="168">
        <f t="shared" si="11"/>
        <v>1</v>
      </c>
      <c r="W78" s="168">
        <f t="shared" si="12"/>
        <v>-0.04529382051</v>
      </c>
      <c r="X78" s="169">
        <f t="shared" si="13"/>
        <v>-269</v>
      </c>
      <c r="Y78" s="173">
        <f t="shared" si="14"/>
        <v>0</v>
      </c>
    </row>
    <row r="79">
      <c r="A79" s="169">
        <v>5670.0</v>
      </c>
      <c r="B79" s="169">
        <f t="shared" si="2"/>
        <v>5545</v>
      </c>
      <c r="C79" s="170">
        <v>-0.9146915313967611</v>
      </c>
      <c r="D79" s="170">
        <v>-0.8015225256070355</v>
      </c>
      <c r="E79" s="170">
        <v>-0.46710011659970985</v>
      </c>
      <c r="F79" s="170">
        <v>-1.281569136525422</v>
      </c>
      <c r="G79" s="170">
        <v>-1.3604856611875116</v>
      </c>
      <c r="H79" s="170">
        <v>-0.1322707751695999</v>
      </c>
      <c r="I79" s="171">
        <v>0.2</v>
      </c>
      <c r="J79" s="172">
        <v>-0.04</v>
      </c>
      <c r="K79" s="170">
        <v>2.121533548688165</v>
      </c>
      <c r="L79" s="169">
        <f t="shared" si="3"/>
        <v>-125</v>
      </c>
      <c r="M79" s="173" t="str">
        <f t="shared" si="4"/>
        <v>&lt;-2</v>
      </c>
      <c r="N79" s="173">
        <f t="shared" si="5"/>
        <v>0</v>
      </c>
      <c r="O79" s="168">
        <f t="shared" si="6"/>
        <v>0.75</v>
      </c>
      <c r="P79" s="169">
        <f t="shared" si="7"/>
        <v>-125</v>
      </c>
      <c r="Q79" s="173">
        <f t="shared" si="8"/>
        <v>0</v>
      </c>
      <c r="R79" s="174">
        <f>CONFIG!G$2+CONFIG!G$3*SIGN(C79)*ABS(C79)^CONFIG!G$4+CONFIG!G$5*SIGN(D79)*ABS(D79)^CONFIG!G$6+CONFIG!G$7*SIGN(E79)*ABS(E79)^CONFIG!G$8+CONFIG!G$9*SIGN(F79)*ABS(F79)^CONFIG!G$10+CONFIG!G$11*SIGN(G79)*ABS(G79)^CONFIG!G$12+CONFIG!G$13*SIGN(H79)*ABS(H79)^CONFIG!G$14+CONFIG!G$15*if(I79=0,0,SIGN(I79)*ABS(I79)^CONFIG!G$16)+CONFIG!G$17*SIGN(J79)*ABS(J79)^CONFIG!G$18</f>
        <v>0.1605460727</v>
      </c>
      <c r="S79" s="169">
        <f t="shared" si="9"/>
        <v>-125</v>
      </c>
      <c r="T79" s="173" t="str">
        <f>if(R79&gt;CONFIG!$G$20,"OPEN",if(R79&lt;CONFIG!$G$21,"MONITOR","HEDGE"))</f>
        <v>HEDGE</v>
      </c>
      <c r="U79" s="173">
        <f t="shared" si="10"/>
        <v>1</v>
      </c>
      <c r="V79" s="168">
        <f t="shared" si="11"/>
        <v>0</v>
      </c>
      <c r="W79" s="168">
        <f t="shared" si="12"/>
        <v>1</v>
      </c>
      <c r="X79" s="173">
        <f t="shared" si="13"/>
        <v>0</v>
      </c>
      <c r="Y79" s="173">
        <f t="shared" si="14"/>
        <v>0</v>
      </c>
    </row>
    <row r="80">
      <c r="A80" s="169">
        <v>5545.0</v>
      </c>
      <c r="B80" s="169">
        <f t="shared" si="2"/>
        <v>5441</v>
      </c>
      <c r="C80" s="170">
        <v>-0.9693603090423047</v>
      </c>
      <c r="D80" s="170">
        <v>-0.8010054479995526</v>
      </c>
      <c r="E80" s="170">
        <v>-0.6017935009732547</v>
      </c>
      <c r="F80" s="170">
        <v>-1.0092598341752592</v>
      </c>
      <c r="G80" s="170">
        <v>-1.150006426366111</v>
      </c>
      <c r="H80" s="170">
        <v>-0.11002390299149398</v>
      </c>
      <c r="I80" s="171">
        <v>-0.2</v>
      </c>
      <c r="J80" s="172">
        <v>-0.08</v>
      </c>
      <c r="K80" s="170">
        <v>1.8346091118337995</v>
      </c>
      <c r="L80" s="169">
        <f t="shared" si="3"/>
        <v>-104</v>
      </c>
      <c r="M80" s="173" t="str">
        <f t="shared" si="4"/>
        <v>&lt;-2</v>
      </c>
      <c r="N80" s="173">
        <f t="shared" si="5"/>
        <v>0</v>
      </c>
      <c r="O80" s="168">
        <f t="shared" si="6"/>
        <v>0.75</v>
      </c>
      <c r="P80" s="173">
        <f t="shared" si="7"/>
        <v>0</v>
      </c>
      <c r="Q80" s="173">
        <f t="shared" si="8"/>
        <v>0</v>
      </c>
      <c r="R80" s="174">
        <f>CONFIG!G$2+CONFIG!G$3*SIGN(C80)*ABS(C80)^CONFIG!G$4+CONFIG!G$5*SIGN(D80)*ABS(D80)^CONFIG!G$6+CONFIG!G$7*SIGN(E80)*ABS(E80)^CONFIG!G$8+CONFIG!G$9*SIGN(F80)*ABS(F80)^CONFIG!G$10+CONFIG!G$11*SIGN(G80)*ABS(G80)^CONFIG!G$12+CONFIG!G$13*SIGN(H80)*ABS(H80)^CONFIG!G$14+CONFIG!G$15*if(I80=0,0,SIGN(I80)*ABS(I80)^CONFIG!G$16)+CONFIG!G$17*SIGN(J80)*ABS(J80)^CONFIG!G$18</f>
        <v>3.473726612</v>
      </c>
      <c r="S80" s="169">
        <f t="shared" si="9"/>
        <v>-104</v>
      </c>
      <c r="T80" s="173" t="str">
        <f>if(R80&gt;CONFIG!$G$20,"OPEN",if(R80&lt;CONFIG!$G$21,"MONITOR","HEDGE"))</f>
        <v>OPEN</v>
      </c>
      <c r="U80" s="173">
        <f t="shared" si="10"/>
        <v>0</v>
      </c>
      <c r="V80" s="168">
        <f t="shared" si="11"/>
        <v>1</v>
      </c>
      <c r="W80" s="168">
        <f t="shared" si="12"/>
        <v>-0.01875563571</v>
      </c>
      <c r="X80" s="169">
        <f t="shared" si="13"/>
        <v>-104</v>
      </c>
      <c r="Y80" s="173">
        <f t="shared" si="14"/>
        <v>0</v>
      </c>
    </row>
    <row r="81">
      <c r="A81" s="169">
        <v>5441.0</v>
      </c>
      <c r="B81" s="169">
        <f t="shared" si="2"/>
        <v>5505</v>
      </c>
      <c r="C81" s="170">
        <v>-1.0104022515641915</v>
      </c>
      <c r="D81" s="170">
        <v>-0.8159711747010564</v>
      </c>
      <c r="E81" s="170">
        <v>-0.886161402873115</v>
      </c>
      <c r="F81" s="170">
        <v>-0.8891140535108696</v>
      </c>
      <c r="G81" s="170">
        <v>-0.42152799576641087</v>
      </c>
      <c r="H81" s="170">
        <v>-0.06705509372475874</v>
      </c>
      <c r="I81" s="171">
        <v>-0.2</v>
      </c>
      <c r="J81" s="172">
        <v>-0.06</v>
      </c>
      <c r="K81" s="170">
        <v>1.6472382383161475</v>
      </c>
      <c r="L81" s="169">
        <f t="shared" si="3"/>
        <v>64</v>
      </c>
      <c r="M81" s="173" t="str">
        <f t="shared" si="4"/>
        <v>&gt;2</v>
      </c>
      <c r="N81" s="173">
        <f t="shared" si="5"/>
        <v>0</v>
      </c>
      <c r="O81" s="168">
        <f t="shared" si="6"/>
        <v>1</v>
      </c>
      <c r="P81" s="169">
        <f t="shared" si="7"/>
        <v>64</v>
      </c>
      <c r="Q81" s="169">
        <f t="shared" si="8"/>
        <v>64</v>
      </c>
      <c r="R81" s="174">
        <f>CONFIG!G$2+CONFIG!G$3*SIGN(C81)*ABS(C81)^CONFIG!G$4+CONFIG!G$5*SIGN(D81)*ABS(D81)^CONFIG!G$6+CONFIG!G$7*SIGN(E81)*ABS(E81)^CONFIG!G$8+CONFIG!G$9*SIGN(F81)*ABS(F81)^CONFIG!G$10+CONFIG!G$11*SIGN(G81)*ABS(G81)^CONFIG!G$12+CONFIG!G$13*SIGN(H81)*ABS(H81)^CONFIG!G$14+CONFIG!G$15*if(I81=0,0,SIGN(I81)*ABS(I81)^CONFIG!G$16)+CONFIG!G$17*SIGN(J81)*ABS(J81)^CONFIG!G$18</f>
        <v>2.314375963</v>
      </c>
      <c r="S81" s="169">
        <f t="shared" si="9"/>
        <v>64</v>
      </c>
      <c r="T81" s="173" t="str">
        <f>if(R81&gt;CONFIG!$G$20,"OPEN",if(R81&lt;CONFIG!$G$21,"MONITOR","HEDGE"))</f>
        <v>OPEN</v>
      </c>
      <c r="U81" s="173">
        <f t="shared" si="10"/>
        <v>1</v>
      </c>
      <c r="V81" s="168">
        <f t="shared" si="11"/>
        <v>0</v>
      </c>
      <c r="W81" s="168">
        <f t="shared" si="12"/>
        <v>1</v>
      </c>
      <c r="X81" s="169">
        <f t="shared" si="13"/>
        <v>64</v>
      </c>
      <c r="Y81" s="169">
        <f t="shared" si="14"/>
        <v>64</v>
      </c>
    </row>
    <row r="82">
      <c r="A82" s="169">
        <v>5505.0</v>
      </c>
      <c r="B82" s="169">
        <f t="shared" si="2"/>
        <v>5439</v>
      </c>
      <c r="C82" s="170">
        <v>-1.0664074516796727</v>
      </c>
      <c r="D82" s="170">
        <v>-0.8395374337195022</v>
      </c>
      <c r="E82" s="170">
        <v>-1.057192129073727</v>
      </c>
      <c r="F82" s="170">
        <v>-0.9680488803853631</v>
      </c>
      <c r="G82" s="170">
        <v>0.5301497846522064</v>
      </c>
      <c r="H82" s="170">
        <v>-0.06498108650439052</v>
      </c>
      <c r="I82" s="171">
        <v>-0.2</v>
      </c>
      <c r="J82" s="172">
        <v>0.02</v>
      </c>
      <c r="K82" s="170">
        <v>3.3266535718869035</v>
      </c>
      <c r="L82" s="169">
        <f t="shared" si="3"/>
        <v>-66</v>
      </c>
      <c r="M82" s="173" t="str">
        <f t="shared" si="4"/>
        <v>&lt;-2</v>
      </c>
      <c r="N82" s="173">
        <f t="shared" si="5"/>
        <v>0</v>
      </c>
      <c r="O82" s="168">
        <f t="shared" si="6"/>
        <v>0.75</v>
      </c>
      <c r="P82" s="169">
        <f t="shared" si="7"/>
        <v>-66</v>
      </c>
      <c r="Q82" s="173">
        <f t="shared" si="8"/>
        <v>0</v>
      </c>
      <c r="R82" s="174">
        <f>CONFIG!G$2+CONFIG!G$3*SIGN(C82)*ABS(C82)^CONFIG!G$4+CONFIG!G$5*SIGN(D82)*ABS(D82)^CONFIG!G$6+CONFIG!G$7*SIGN(E82)*ABS(E82)^CONFIG!G$8+CONFIG!G$9*SIGN(F82)*ABS(F82)^CONFIG!G$10+CONFIG!G$11*SIGN(G82)*ABS(G82)^CONFIG!G$12+CONFIG!G$13*SIGN(H82)*ABS(H82)^CONFIG!G$14+CONFIG!G$15*if(I82=0,0,SIGN(I82)*ABS(I82)^CONFIG!G$16)+CONFIG!G$17*SIGN(J82)*ABS(J82)^CONFIG!G$18</f>
        <v>-0.2638515329</v>
      </c>
      <c r="S82" s="169">
        <f t="shared" si="9"/>
        <v>-66</v>
      </c>
      <c r="T82" s="173" t="str">
        <f>if(R82&gt;CONFIG!$G$20,"OPEN",if(R82&lt;CONFIG!$G$21,"MONITOR","HEDGE"))</f>
        <v>HEDGE</v>
      </c>
      <c r="U82" s="173">
        <f t="shared" si="10"/>
        <v>1</v>
      </c>
      <c r="V82" s="168">
        <f t="shared" si="11"/>
        <v>0</v>
      </c>
      <c r="W82" s="168">
        <f t="shared" si="12"/>
        <v>1</v>
      </c>
      <c r="X82" s="173">
        <f t="shared" si="13"/>
        <v>0</v>
      </c>
      <c r="Y82" s="173">
        <f t="shared" si="14"/>
        <v>0</v>
      </c>
    </row>
    <row r="83">
      <c r="A83" s="169">
        <v>5439.0</v>
      </c>
      <c r="B83" s="169">
        <f t="shared" si="2"/>
        <v>5397</v>
      </c>
      <c r="C83" s="170">
        <v>-1.146244658020299</v>
      </c>
      <c r="D83" s="170">
        <v>-0.869182063051414</v>
      </c>
      <c r="E83" s="170">
        <v>-1.2226753202885605</v>
      </c>
      <c r="F83" s="170">
        <v>-0.7914757937624991</v>
      </c>
      <c r="G83" s="170">
        <v>0.4474011786976237</v>
      </c>
      <c r="H83" s="170">
        <v>-0.06404277180761893</v>
      </c>
      <c r="I83" s="171">
        <v>0.2</v>
      </c>
      <c r="J83" s="172">
        <v>0.06</v>
      </c>
      <c r="K83" s="170">
        <v>2.034793663017754</v>
      </c>
      <c r="L83" s="169">
        <f t="shared" si="3"/>
        <v>-42</v>
      </c>
      <c r="M83" s="173" t="str">
        <f t="shared" si="4"/>
        <v>&lt;-2</v>
      </c>
      <c r="N83" s="173">
        <f t="shared" si="5"/>
        <v>0</v>
      </c>
      <c r="O83" s="168">
        <f t="shared" si="6"/>
        <v>0.75</v>
      </c>
      <c r="P83" s="169">
        <f t="shared" si="7"/>
        <v>-42</v>
      </c>
      <c r="Q83" s="173">
        <f t="shared" si="8"/>
        <v>0</v>
      </c>
      <c r="R83" s="174">
        <f>CONFIG!G$2+CONFIG!G$3*SIGN(C83)*ABS(C83)^CONFIG!G$4+CONFIG!G$5*SIGN(D83)*ABS(D83)^CONFIG!G$6+CONFIG!G$7*SIGN(E83)*ABS(E83)^CONFIG!G$8+CONFIG!G$9*SIGN(F83)*ABS(F83)^CONFIG!G$10+CONFIG!G$11*SIGN(G83)*ABS(G83)^CONFIG!G$12+CONFIG!G$13*SIGN(H83)*ABS(H83)^CONFIG!G$14+CONFIG!G$15*if(I83=0,0,SIGN(I83)*ABS(I83)^CONFIG!G$16)+CONFIG!G$17*SIGN(J83)*ABS(J83)^CONFIG!G$18</f>
        <v>-3.560242083</v>
      </c>
      <c r="S83" s="169">
        <f t="shared" si="9"/>
        <v>-42</v>
      </c>
      <c r="T83" s="173" t="str">
        <f>if(R83&gt;CONFIG!$G$20,"OPEN",if(R83&lt;CONFIG!$G$21,"MONITOR","HEDGE"))</f>
        <v>MONITOR</v>
      </c>
      <c r="U83" s="173">
        <f t="shared" si="10"/>
        <v>0</v>
      </c>
      <c r="V83" s="168">
        <f t="shared" si="11"/>
        <v>0</v>
      </c>
      <c r="W83" s="168">
        <f t="shared" si="12"/>
        <v>0.75</v>
      </c>
      <c r="X83" s="173">
        <f t="shared" si="13"/>
        <v>0</v>
      </c>
      <c r="Y83" s="173">
        <f t="shared" si="14"/>
        <v>0</v>
      </c>
    </row>
    <row r="84">
      <c r="A84" s="169">
        <v>5397.0</v>
      </c>
      <c r="B84" s="169">
        <f t="shared" si="2"/>
        <v>5542</v>
      </c>
      <c r="C84" s="170">
        <v>-1.1480702426165275</v>
      </c>
      <c r="D84" s="170">
        <v>-0.8958475671687538</v>
      </c>
      <c r="E84" s="170">
        <v>-1.2599461822819258</v>
      </c>
      <c r="F84" s="170">
        <v>-0.6813157442087375</v>
      </c>
      <c r="G84" s="170">
        <v>-0.8131887405239483</v>
      </c>
      <c r="H84" s="170">
        <v>-0.09388731758394778</v>
      </c>
      <c r="I84" s="171">
        <v>0.2</v>
      </c>
      <c r="J84" s="172">
        <v>-0.06</v>
      </c>
      <c r="K84" s="170">
        <v>1.7011908781611118</v>
      </c>
      <c r="L84" s="169">
        <f t="shared" si="3"/>
        <v>145</v>
      </c>
      <c r="M84" s="173" t="str">
        <f t="shared" si="4"/>
        <v>&gt;2</v>
      </c>
      <c r="N84" s="173">
        <f t="shared" si="5"/>
        <v>0</v>
      </c>
      <c r="O84" s="168">
        <f t="shared" si="6"/>
        <v>1</v>
      </c>
      <c r="P84" s="169">
        <f t="shared" si="7"/>
        <v>145</v>
      </c>
      <c r="Q84" s="169">
        <f t="shared" si="8"/>
        <v>145</v>
      </c>
      <c r="R84" s="174">
        <f>CONFIG!G$2+CONFIG!G$3*SIGN(C84)*ABS(C84)^CONFIG!G$4+CONFIG!G$5*SIGN(D84)*ABS(D84)^CONFIG!G$6+CONFIG!G$7*SIGN(E84)*ABS(E84)^CONFIG!G$8+CONFIG!G$9*SIGN(F84)*ABS(F84)^CONFIG!G$10+CONFIG!G$11*SIGN(G84)*ABS(G84)^CONFIG!G$12+CONFIG!G$13*SIGN(H84)*ABS(H84)^CONFIG!G$14+CONFIG!G$15*if(I84=0,0,SIGN(I84)*ABS(I84)^CONFIG!G$16)+CONFIG!G$17*SIGN(J84)*ABS(J84)^CONFIG!G$18</f>
        <v>-0.4883758115</v>
      </c>
      <c r="S84" s="169">
        <f t="shared" si="9"/>
        <v>145</v>
      </c>
      <c r="T84" s="173" t="str">
        <f>if(R84&gt;CONFIG!$G$20,"OPEN",if(R84&lt;CONFIG!$G$21,"MONITOR","HEDGE"))</f>
        <v>HEDGE</v>
      </c>
      <c r="U84" s="173">
        <f t="shared" si="10"/>
        <v>0</v>
      </c>
      <c r="V84" s="168">
        <f t="shared" si="11"/>
        <v>1</v>
      </c>
      <c r="W84" s="168">
        <f t="shared" si="12"/>
        <v>0</v>
      </c>
      <c r="X84" s="173">
        <f t="shared" si="13"/>
        <v>0</v>
      </c>
      <c r="Y84" s="169">
        <f t="shared" si="14"/>
        <v>145</v>
      </c>
    </row>
    <row r="85">
      <c r="A85" s="169">
        <v>5542.0</v>
      </c>
      <c r="B85" s="169">
        <f t="shared" si="2"/>
        <v>5294</v>
      </c>
      <c r="C85" s="170">
        <v>-0.9898867564487344</v>
      </c>
      <c r="D85" s="170">
        <v>-0.9110691331114678</v>
      </c>
      <c r="E85" s="170">
        <v>-1.1200754843205962</v>
      </c>
      <c r="F85" s="170">
        <v>-0.8261880971470652</v>
      </c>
      <c r="G85" s="170">
        <v>0.8830674508625548</v>
      </c>
      <c r="H85" s="170">
        <v>-0.12396079579826912</v>
      </c>
      <c r="I85" s="171">
        <v>-0.2</v>
      </c>
      <c r="J85" s="172">
        <v>-0.06</v>
      </c>
      <c r="K85" s="170">
        <v>2.942158013773421</v>
      </c>
      <c r="L85" s="169">
        <f t="shared" si="3"/>
        <v>-248</v>
      </c>
      <c r="M85" s="173" t="str">
        <f t="shared" si="4"/>
        <v>&lt;-2</v>
      </c>
      <c r="N85" s="173">
        <f t="shared" si="5"/>
        <v>0</v>
      </c>
      <c r="O85" s="168">
        <f t="shared" si="6"/>
        <v>0.75</v>
      </c>
      <c r="P85" s="169">
        <f t="shared" si="7"/>
        <v>-248</v>
      </c>
      <c r="Q85" s="173">
        <f t="shared" si="8"/>
        <v>0</v>
      </c>
      <c r="R85" s="174">
        <f>CONFIG!G$2+CONFIG!G$3*SIGN(C85)*ABS(C85)^CONFIG!G$4+CONFIG!G$5*SIGN(D85)*ABS(D85)^CONFIG!G$6+CONFIG!G$7*SIGN(E85)*ABS(E85)^CONFIG!G$8+CONFIG!G$9*SIGN(F85)*ABS(F85)^CONFIG!G$10+CONFIG!G$11*SIGN(G85)*ABS(G85)^CONFIG!G$12+CONFIG!G$13*SIGN(H85)*ABS(H85)^CONFIG!G$14+CONFIG!G$15*if(I85=0,0,SIGN(I85)*ABS(I85)^CONFIG!G$16)+CONFIG!G$17*SIGN(J85)*ABS(J85)^CONFIG!G$18</f>
        <v>-1.171390663</v>
      </c>
      <c r="S85" s="169">
        <f t="shared" si="9"/>
        <v>-248</v>
      </c>
      <c r="T85" s="173" t="str">
        <f>if(R85&gt;CONFIG!$G$20,"OPEN",if(R85&lt;CONFIG!$G$21,"MONITOR","HEDGE"))</f>
        <v>MONITOR</v>
      </c>
      <c r="U85" s="173">
        <f t="shared" si="10"/>
        <v>0</v>
      </c>
      <c r="V85" s="168">
        <f t="shared" si="11"/>
        <v>0</v>
      </c>
      <c r="W85" s="168">
        <f t="shared" si="12"/>
        <v>0.75</v>
      </c>
      <c r="X85" s="173">
        <f t="shared" si="13"/>
        <v>0</v>
      </c>
      <c r="Y85" s="173">
        <f t="shared" si="14"/>
        <v>0</v>
      </c>
    </row>
    <row r="86">
      <c r="A86" s="169">
        <v>5294.0</v>
      </c>
      <c r="B86" s="169">
        <f t="shared" si="2"/>
        <v>5289</v>
      </c>
      <c r="C86" s="170">
        <v>-0.8762879471745729</v>
      </c>
      <c r="D86" s="170">
        <v>-0.9218477109940949</v>
      </c>
      <c r="E86" s="170">
        <v>-1.082045793577481</v>
      </c>
      <c r="F86" s="170">
        <v>-0.9361896430324049</v>
      </c>
      <c r="G86" s="170">
        <v>-1.2542672024281902</v>
      </c>
      <c r="H86" s="170">
        <v>-0.1444466789410622</v>
      </c>
      <c r="I86" s="171">
        <v>0.2</v>
      </c>
      <c r="J86" s="172">
        <v>-0.06</v>
      </c>
      <c r="K86" s="170">
        <v>1.5925670656723505</v>
      </c>
      <c r="L86" s="169">
        <f t="shared" si="3"/>
        <v>-5</v>
      </c>
      <c r="M86" s="173" t="str">
        <f t="shared" si="4"/>
        <v>&lt;-2</v>
      </c>
      <c r="N86" s="173">
        <f t="shared" si="5"/>
        <v>0</v>
      </c>
      <c r="O86" s="168">
        <f t="shared" si="6"/>
        <v>0.75</v>
      </c>
      <c r="P86" s="173">
        <f t="shared" si="7"/>
        <v>0</v>
      </c>
      <c r="Q86" s="173">
        <f t="shared" si="8"/>
        <v>0</v>
      </c>
      <c r="R86" s="174">
        <f>CONFIG!G$2+CONFIG!G$3*SIGN(C86)*ABS(C86)^CONFIG!G$4+CONFIG!G$5*SIGN(D86)*ABS(D86)^CONFIG!G$6+CONFIG!G$7*SIGN(E86)*ABS(E86)^CONFIG!G$8+CONFIG!G$9*SIGN(F86)*ABS(F86)^CONFIG!G$10+CONFIG!G$11*SIGN(G86)*ABS(G86)^CONFIG!G$12+CONFIG!G$13*SIGN(H86)*ABS(H86)^CONFIG!G$14+CONFIG!G$15*if(I86=0,0,SIGN(I86)*ABS(I86)^CONFIG!G$16)+CONFIG!G$17*SIGN(J86)*ABS(J86)^CONFIG!G$18</f>
        <v>-0.3037233789</v>
      </c>
      <c r="S86" s="169">
        <f t="shared" si="9"/>
        <v>-5</v>
      </c>
      <c r="T86" s="173" t="str">
        <f>if(R86&gt;CONFIG!$G$20,"OPEN",if(R86&lt;CONFIG!$G$21,"MONITOR","HEDGE"))</f>
        <v>HEDGE</v>
      </c>
      <c r="U86" s="173">
        <f t="shared" si="10"/>
        <v>1</v>
      </c>
      <c r="V86" s="168">
        <f t="shared" si="11"/>
        <v>0</v>
      </c>
      <c r="W86" s="168">
        <f t="shared" si="12"/>
        <v>1</v>
      </c>
      <c r="X86" s="173">
        <f t="shared" si="13"/>
        <v>0</v>
      </c>
      <c r="Y86" s="173">
        <f t="shared" si="14"/>
        <v>0</v>
      </c>
    </row>
    <row r="87">
      <c r="A87" s="169">
        <v>5289.0</v>
      </c>
      <c r="B87" s="169">
        <f t="shared" si="2"/>
        <v>5360</v>
      </c>
      <c r="C87" s="170">
        <v>-0.8386182941682058</v>
      </c>
      <c r="D87" s="170">
        <v>-0.9312729010007446</v>
      </c>
      <c r="E87" s="170">
        <v>-1.154233497410838</v>
      </c>
      <c r="F87" s="170">
        <v>-0.9682073840537859</v>
      </c>
      <c r="G87" s="170">
        <v>0.26001377136513687</v>
      </c>
      <c r="H87" s="170">
        <v>-0.1575534932677918</v>
      </c>
      <c r="I87" s="171">
        <v>-0.2</v>
      </c>
      <c r="J87" s="172">
        <v>-0.04</v>
      </c>
      <c r="K87" s="170">
        <v>2.7872112922261585</v>
      </c>
      <c r="L87" s="169">
        <f t="shared" si="3"/>
        <v>71</v>
      </c>
      <c r="M87" s="173" t="str">
        <f t="shared" si="4"/>
        <v>&gt;2</v>
      </c>
      <c r="N87" s="173">
        <f t="shared" si="5"/>
        <v>1</v>
      </c>
      <c r="O87" s="168">
        <f t="shared" si="6"/>
        <v>1</v>
      </c>
      <c r="P87" s="169">
        <f t="shared" si="7"/>
        <v>71</v>
      </c>
      <c r="Q87" s="169">
        <f t="shared" si="8"/>
        <v>71</v>
      </c>
      <c r="R87" s="174">
        <f>CONFIG!G$2+CONFIG!G$3*SIGN(C87)*ABS(C87)^CONFIG!G$4+CONFIG!G$5*SIGN(D87)*ABS(D87)^CONFIG!G$6+CONFIG!G$7*SIGN(E87)*ABS(E87)^CONFIG!G$8+CONFIG!G$9*SIGN(F87)*ABS(F87)^CONFIG!G$10+CONFIG!G$11*SIGN(G87)*ABS(G87)^CONFIG!G$12+CONFIG!G$13*SIGN(H87)*ABS(H87)^CONFIG!G$14+CONFIG!G$15*if(I87=0,0,SIGN(I87)*ABS(I87)^CONFIG!G$16)+CONFIG!G$17*SIGN(J87)*ABS(J87)^CONFIG!G$18</f>
        <v>-0.3316273675</v>
      </c>
      <c r="S87" s="169">
        <f t="shared" si="9"/>
        <v>71</v>
      </c>
      <c r="T87" s="173" t="str">
        <f>if(R87&gt;CONFIG!$G$20,"OPEN",if(R87&lt;CONFIG!$G$21,"MONITOR","HEDGE"))</f>
        <v>HEDGE</v>
      </c>
      <c r="U87" s="173">
        <f t="shared" si="10"/>
        <v>0</v>
      </c>
      <c r="V87" s="168">
        <f t="shared" si="11"/>
        <v>1</v>
      </c>
      <c r="W87" s="168">
        <f t="shared" si="12"/>
        <v>0</v>
      </c>
      <c r="X87" s="173">
        <f t="shared" si="13"/>
        <v>0</v>
      </c>
      <c r="Y87" s="169">
        <f t="shared" si="14"/>
        <v>71</v>
      </c>
    </row>
    <row r="88">
      <c r="A88" s="169">
        <v>5360.0</v>
      </c>
      <c r="B88" s="169">
        <f t="shared" si="2"/>
        <v>5207</v>
      </c>
      <c r="C88" s="170">
        <v>-0.8059870846096523</v>
      </c>
      <c r="D88" s="170">
        <v>-0.9350621126251386</v>
      </c>
      <c r="E88" s="170">
        <v>-1.1147748605833896</v>
      </c>
      <c r="F88" s="170">
        <v>-1.2571595715883288</v>
      </c>
      <c r="G88" s="170">
        <v>0.6797395655953912</v>
      </c>
      <c r="H88" s="170">
        <v>-0.18214549642464994</v>
      </c>
      <c r="I88" s="171">
        <v>-0.2</v>
      </c>
      <c r="J88" s="172">
        <v>-0.04</v>
      </c>
      <c r="K88" s="170">
        <v>3.2054743168553754</v>
      </c>
      <c r="L88" s="169">
        <f t="shared" si="3"/>
        <v>-153</v>
      </c>
      <c r="M88" s="173" t="str">
        <f t="shared" si="4"/>
        <v>&lt;-2</v>
      </c>
      <c r="N88" s="173">
        <f t="shared" si="5"/>
        <v>0</v>
      </c>
      <c r="O88" s="168">
        <f t="shared" si="6"/>
        <v>0.75</v>
      </c>
      <c r="P88" s="169">
        <f t="shared" si="7"/>
        <v>-153</v>
      </c>
      <c r="Q88" s="173">
        <f t="shared" si="8"/>
        <v>0</v>
      </c>
      <c r="R88" s="174">
        <f>CONFIG!G$2+CONFIG!G$3*SIGN(C88)*ABS(C88)^CONFIG!G$4+CONFIG!G$5*SIGN(D88)*ABS(D88)^CONFIG!G$6+CONFIG!G$7*SIGN(E88)*ABS(E88)^CONFIG!G$8+CONFIG!G$9*SIGN(F88)*ABS(F88)^CONFIG!G$10+CONFIG!G$11*SIGN(G88)*ABS(G88)^CONFIG!G$12+CONFIG!G$13*SIGN(H88)*ABS(H88)^CONFIG!G$14+CONFIG!G$15*if(I88=0,0,SIGN(I88)*ABS(I88)^CONFIG!G$16)+CONFIG!G$17*SIGN(J88)*ABS(J88)^CONFIG!G$18</f>
        <v>-1.228286479</v>
      </c>
      <c r="S88" s="169">
        <f t="shared" si="9"/>
        <v>-153</v>
      </c>
      <c r="T88" s="173" t="str">
        <f>if(R88&gt;CONFIG!$G$20,"OPEN",if(R88&lt;CONFIG!$G$21,"MONITOR","HEDGE"))</f>
        <v>MONITOR</v>
      </c>
      <c r="U88" s="173">
        <f t="shared" si="10"/>
        <v>0</v>
      </c>
      <c r="V88" s="168">
        <f t="shared" si="11"/>
        <v>0</v>
      </c>
      <c r="W88" s="168">
        <f t="shared" si="12"/>
        <v>0.75</v>
      </c>
      <c r="X88" s="173">
        <f t="shared" si="13"/>
        <v>0</v>
      </c>
      <c r="Y88" s="173">
        <f t="shared" si="14"/>
        <v>0</v>
      </c>
    </row>
    <row r="89">
      <c r="A89" s="169">
        <v>5207.0</v>
      </c>
      <c r="B89" s="169">
        <f t="shared" si="2"/>
        <v>5061</v>
      </c>
      <c r="C89" s="170">
        <v>-0.8290097940368765</v>
      </c>
      <c r="D89" s="170">
        <v>-0.9380127281830757</v>
      </c>
      <c r="E89" s="170">
        <v>-1.1846152085098842</v>
      </c>
      <c r="F89" s="170">
        <v>-1.4533871130956055</v>
      </c>
      <c r="G89" s="170">
        <v>-0.6795961674913913</v>
      </c>
      <c r="H89" s="170">
        <v>-0.18434946037381303</v>
      </c>
      <c r="I89" s="171">
        <v>0.2</v>
      </c>
      <c r="J89" s="172">
        <v>-0.06</v>
      </c>
      <c r="K89" s="170">
        <v>2.308913705774508</v>
      </c>
      <c r="L89" s="169">
        <f t="shared" si="3"/>
        <v>-146</v>
      </c>
      <c r="M89" s="173" t="str">
        <f t="shared" si="4"/>
        <v>&lt;-2</v>
      </c>
      <c r="N89" s="173">
        <f t="shared" si="5"/>
        <v>0</v>
      </c>
      <c r="O89" s="168">
        <f t="shared" si="6"/>
        <v>0.75</v>
      </c>
      <c r="P89" s="169">
        <f t="shared" si="7"/>
        <v>-146</v>
      </c>
      <c r="Q89" s="173">
        <f t="shared" si="8"/>
        <v>0</v>
      </c>
      <c r="R89" s="174">
        <f>CONFIG!G$2+CONFIG!G$3*SIGN(C89)*ABS(C89)^CONFIG!G$4+CONFIG!G$5*SIGN(D89)*ABS(D89)^CONFIG!G$6+CONFIG!G$7*SIGN(E89)*ABS(E89)^CONFIG!G$8+CONFIG!G$9*SIGN(F89)*ABS(F89)^CONFIG!G$10+CONFIG!G$11*SIGN(G89)*ABS(G89)^CONFIG!G$12+CONFIG!G$13*SIGN(H89)*ABS(H89)^CONFIG!G$14+CONFIG!G$15*if(I89=0,0,SIGN(I89)*ABS(I89)^CONFIG!G$16)+CONFIG!G$17*SIGN(J89)*ABS(J89)^CONFIG!G$18</f>
        <v>-1.386705007</v>
      </c>
      <c r="S89" s="169">
        <f t="shared" si="9"/>
        <v>-146</v>
      </c>
      <c r="T89" s="173" t="str">
        <f>if(R89&gt;CONFIG!$G$20,"OPEN",if(R89&lt;CONFIG!$G$21,"MONITOR","HEDGE"))</f>
        <v>MONITOR</v>
      </c>
      <c r="U89" s="173">
        <f t="shared" si="10"/>
        <v>0</v>
      </c>
      <c r="V89" s="168">
        <f t="shared" si="11"/>
        <v>0</v>
      </c>
      <c r="W89" s="168">
        <f t="shared" si="12"/>
        <v>0.75</v>
      </c>
      <c r="X89" s="173">
        <f t="shared" si="13"/>
        <v>0</v>
      </c>
      <c r="Y89" s="173">
        <f t="shared" si="14"/>
        <v>0</v>
      </c>
    </row>
    <row r="90">
      <c r="A90" s="169">
        <v>5061.0</v>
      </c>
      <c r="B90" s="169">
        <f t="shared" si="2"/>
        <v>4803</v>
      </c>
      <c r="C90" s="170">
        <v>-1.1122890685768845</v>
      </c>
      <c r="D90" s="170">
        <v>-0.9497635940762309</v>
      </c>
      <c r="E90" s="170">
        <v>-1.4311303264668904</v>
      </c>
      <c r="F90" s="170">
        <v>-1.5744839157705321</v>
      </c>
      <c r="G90" s="170">
        <v>-0.7984636658066955</v>
      </c>
      <c r="H90" s="170">
        <v>-0.17612587909657385</v>
      </c>
      <c r="I90" s="171">
        <v>0.2</v>
      </c>
      <c r="J90" s="172">
        <v>0.04</v>
      </c>
      <c r="K90" s="170">
        <v>2.595628723310023</v>
      </c>
      <c r="L90" s="169">
        <f t="shared" si="3"/>
        <v>-258</v>
      </c>
      <c r="M90" s="173" t="str">
        <f t="shared" si="4"/>
        <v>&lt;-2</v>
      </c>
      <c r="N90" s="173">
        <f t="shared" si="5"/>
        <v>0</v>
      </c>
      <c r="O90" s="168">
        <f t="shared" si="6"/>
        <v>0.75</v>
      </c>
      <c r="P90" s="169">
        <f t="shared" si="7"/>
        <v>-258</v>
      </c>
      <c r="Q90" s="173">
        <f t="shared" si="8"/>
        <v>0</v>
      </c>
      <c r="R90" s="174">
        <f>CONFIG!G$2+CONFIG!G$3*SIGN(C90)*ABS(C90)^CONFIG!G$4+CONFIG!G$5*SIGN(D90)*ABS(D90)^CONFIG!G$6+CONFIG!G$7*SIGN(E90)*ABS(E90)^CONFIG!G$8+CONFIG!G$9*SIGN(F90)*ABS(F90)^CONFIG!G$10+CONFIG!G$11*SIGN(G90)*ABS(G90)^CONFIG!G$12+CONFIG!G$13*SIGN(H90)*ABS(H90)^CONFIG!G$14+CONFIG!G$15*if(I90=0,0,SIGN(I90)*ABS(I90)^CONFIG!G$16)+CONFIG!G$17*SIGN(J90)*ABS(J90)^CONFIG!G$18</f>
        <v>-0.8185556061</v>
      </c>
      <c r="S90" s="169">
        <f t="shared" si="9"/>
        <v>-258</v>
      </c>
      <c r="T90" s="173" t="str">
        <f>if(R90&gt;CONFIG!$G$20,"OPEN",if(R90&lt;CONFIG!$G$21,"MONITOR","HEDGE"))</f>
        <v>HEDGE</v>
      </c>
      <c r="U90" s="173">
        <f t="shared" si="10"/>
        <v>1</v>
      </c>
      <c r="V90" s="168">
        <f t="shared" si="11"/>
        <v>0</v>
      </c>
      <c r="W90" s="168">
        <f t="shared" si="12"/>
        <v>1</v>
      </c>
      <c r="X90" s="173">
        <f t="shared" si="13"/>
        <v>0</v>
      </c>
      <c r="Y90" s="173">
        <f t="shared" si="14"/>
        <v>0</v>
      </c>
    </row>
    <row r="91">
      <c r="A91" s="169">
        <v>4803.0</v>
      </c>
      <c r="B91" s="169">
        <f t="shared" si="2"/>
        <v>5048</v>
      </c>
      <c r="C91" s="170">
        <v>-1.3815320079056355</v>
      </c>
      <c r="D91" s="170">
        <v>-0.9686014775985251</v>
      </c>
      <c r="E91" s="170">
        <v>-1.5573298908148505</v>
      </c>
      <c r="F91" s="170">
        <v>-1.5259817932331923</v>
      </c>
      <c r="G91" s="170">
        <v>-0.1957790677891973</v>
      </c>
      <c r="H91" s="170">
        <v>-0.18637260485433013</v>
      </c>
      <c r="I91" s="171">
        <v>-0.2</v>
      </c>
      <c r="J91" s="172">
        <v>-0.06</v>
      </c>
      <c r="K91" s="170">
        <v>1.6390902481620517</v>
      </c>
      <c r="L91" s="169">
        <f t="shared" si="3"/>
        <v>245</v>
      </c>
      <c r="M91" s="173" t="str">
        <f t="shared" si="4"/>
        <v>&gt;2</v>
      </c>
      <c r="N91" s="173">
        <f t="shared" si="5"/>
        <v>0</v>
      </c>
      <c r="O91" s="168">
        <f t="shared" si="6"/>
        <v>1</v>
      </c>
      <c r="P91" s="169">
        <f t="shared" si="7"/>
        <v>245</v>
      </c>
      <c r="Q91" s="169">
        <f t="shared" si="8"/>
        <v>245</v>
      </c>
      <c r="R91" s="174">
        <f>CONFIG!G$2+CONFIG!G$3*SIGN(C91)*ABS(C91)^CONFIG!G$4+CONFIG!G$5*SIGN(D91)*ABS(D91)^CONFIG!G$6+CONFIG!G$7*SIGN(E91)*ABS(E91)^CONFIG!G$8+CONFIG!G$9*SIGN(F91)*ABS(F91)^CONFIG!G$10+CONFIG!G$11*SIGN(G91)*ABS(G91)^CONFIG!G$12+CONFIG!G$13*SIGN(H91)*ABS(H91)^CONFIG!G$14+CONFIG!G$15*if(I91=0,0,SIGN(I91)*ABS(I91)^CONFIG!G$16)+CONFIG!G$17*SIGN(J91)*ABS(J91)^CONFIG!G$18</f>
        <v>1.971390641</v>
      </c>
      <c r="S91" s="169">
        <f t="shared" si="9"/>
        <v>245</v>
      </c>
      <c r="T91" s="173" t="str">
        <f>if(R91&gt;CONFIG!$G$20,"OPEN",if(R91&lt;CONFIG!$G$21,"MONITOR","HEDGE"))</f>
        <v>OPEN</v>
      </c>
      <c r="U91" s="173">
        <f t="shared" si="10"/>
        <v>1</v>
      </c>
      <c r="V91" s="168">
        <f t="shared" si="11"/>
        <v>0</v>
      </c>
      <c r="W91" s="168">
        <f t="shared" si="12"/>
        <v>1</v>
      </c>
      <c r="X91" s="169">
        <f t="shared" si="13"/>
        <v>245</v>
      </c>
      <c r="Y91" s="169">
        <f t="shared" si="14"/>
        <v>245</v>
      </c>
    </row>
    <row r="92">
      <c r="A92" s="169">
        <v>5048.0</v>
      </c>
      <c r="B92" s="169">
        <f t="shared" si="2"/>
        <v>5240</v>
      </c>
      <c r="C92" s="170">
        <v>-1.4307874495829718</v>
      </c>
      <c r="D92" s="170">
        <v>-0.9846235009599603</v>
      </c>
      <c r="E92" s="170">
        <v>-1.41785129426727</v>
      </c>
      <c r="F92" s="170">
        <v>-1.2623901926462775</v>
      </c>
      <c r="G92" s="170">
        <v>1.4857363352258872</v>
      </c>
      <c r="H92" s="170">
        <v>-0.18038695962706902</v>
      </c>
      <c r="I92" s="171">
        <v>-0.2</v>
      </c>
      <c r="J92" s="172">
        <v>-0.06</v>
      </c>
      <c r="K92" s="170">
        <v>2.0827960470152043</v>
      </c>
      <c r="L92" s="169">
        <f t="shared" si="3"/>
        <v>192</v>
      </c>
      <c r="M92" s="173" t="str">
        <f t="shared" si="4"/>
        <v>&gt;2</v>
      </c>
      <c r="N92" s="173">
        <f t="shared" si="5"/>
        <v>1</v>
      </c>
      <c r="O92" s="168">
        <f t="shared" si="6"/>
        <v>1</v>
      </c>
      <c r="P92" s="169">
        <f t="shared" si="7"/>
        <v>192</v>
      </c>
      <c r="Q92" s="169">
        <f t="shared" si="8"/>
        <v>192</v>
      </c>
      <c r="R92" s="174">
        <f>CONFIG!G$2+CONFIG!G$3*SIGN(C92)*ABS(C92)^CONFIG!G$4+CONFIG!G$5*SIGN(D92)*ABS(D92)^CONFIG!G$6+CONFIG!G$7*SIGN(E92)*ABS(E92)^CONFIG!G$8+CONFIG!G$9*SIGN(F92)*ABS(F92)^CONFIG!G$10+CONFIG!G$11*SIGN(G92)*ABS(G92)^CONFIG!G$12+CONFIG!G$13*SIGN(H92)*ABS(H92)^CONFIG!G$14+CONFIG!G$15*if(I92=0,0,SIGN(I92)*ABS(I92)^CONFIG!G$16)+CONFIG!G$17*SIGN(J92)*ABS(J92)^CONFIG!G$18</f>
        <v>-1.456116353</v>
      </c>
      <c r="S92" s="169">
        <f t="shared" si="9"/>
        <v>192</v>
      </c>
      <c r="T92" s="173" t="str">
        <f>if(R92&gt;CONFIG!$G$20,"OPEN",if(R92&lt;CONFIG!$G$21,"MONITOR","HEDGE"))</f>
        <v>MONITOR</v>
      </c>
      <c r="U92" s="173">
        <f t="shared" si="10"/>
        <v>0</v>
      </c>
      <c r="V92" s="168">
        <f t="shared" si="11"/>
        <v>0</v>
      </c>
      <c r="W92" s="168">
        <f t="shared" si="12"/>
        <v>0.75</v>
      </c>
      <c r="X92" s="169">
        <f t="shared" si="13"/>
        <v>192</v>
      </c>
      <c r="Y92" s="169">
        <f t="shared" si="14"/>
        <v>192</v>
      </c>
    </row>
    <row r="93">
      <c r="A93" s="169">
        <v>5240.0</v>
      </c>
      <c r="B93" s="169">
        <f t="shared" si="2"/>
        <v>5351</v>
      </c>
      <c r="C93" s="170">
        <v>-1.35620784176103</v>
      </c>
      <c r="D93" s="170">
        <v>-0.9943103928992049</v>
      </c>
      <c r="E93" s="170">
        <v>-1.2586095453485504</v>
      </c>
      <c r="F93" s="170">
        <v>-0.8526582097736528</v>
      </c>
      <c r="G93" s="170">
        <v>1.4018041655715858</v>
      </c>
      <c r="H93" s="170">
        <v>-0.1736359937083461</v>
      </c>
      <c r="I93" s="171">
        <v>-0.2</v>
      </c>
      <c r="J93" s="172">
        <v>0.08</v>
      </c>
      <c r="K93" s="170">
        <v>2.5682831233156134</v>
      </c>
      <c r="L93" s="169">
        <f t="shared" si="3"/>
        <v>111</v>
      </c>
      <c r="M93" s="173" t="str">
        <f t="shared" si="4"/>
        <v>&gt;2</v>
      </c>
      <c r="N93" s="173">
        <f t="shared" si="5"/>
        <v>1</v>
      </c>
      <c r="O93" s="168">
        <f t="shared" si="6"/>
        <v>1</v>
      </c>
      <c r="P93" s="169">
        <f t="shared" si="7"/>
        <v>111</v>
      </c>
      <c r="Q93" s="169">
        <f t="shared" si="8"/>
        <v>111</v>
      </c>
      <c r="R93" s="174">
        <f>CONFIG!G$2+CONFIG!G$3*SIGN(C93)*ABS(C93)^CONFIG!G$4+CONFIG!G$5*SIGN(D93)*ABS(D93)^CONFIG!G$6+CONFIG!G$7*SIGN(E93)*ABS(E93)^CONFIG!G$8+CONFIG!G$9*SIGN(F93)*ABS(F93)^CONFIG!G$10+CONFIG!G$11*SIGN(G93)*ABS(G93)^CONFIG!G$12+CONFIG!G$13*SIGN(H93)*ABS(H93)^CONFIG!G$14+CONFIG!G$15*if(I93=0,0,SIGN(I93)*ABS(I93)^CONFIG!G$16)+CONFIG!G$17*SIGN(J93)*ABS(J93)^CONFIG!G$18</f>
        <v>-1.431099969</v>
      </c>
      <c r="S93" s="169">
        <f t="shared" si="9"/>
        <v>111</v>
      </c>
      <c r="T93" s="173" t="str">
        <f>if(R93&gt;CONFIG!$G$20,"OPEN",if(R93&lt;CONFIG!$G$21,"MONITOR","HEDGE"))</f>
        <v>MONITOR</v>
      </c>
      <c r="U93" s="173">
        <f t="shared" si="10"/>
        <v>0</v>
      </c>
      <c r="V93" s="168">
        <f t="shared" si="11"/>
        <v>0</v>
      </c>
      <c r="W93" s="168">
        <f t="shared" si="12"/>
        <v>0.75</v>
      </c>
      <c r="X93" s="169">
        <f t="shared" si="13"/>
        <v>111</v>
      </c>
      <c r="Y93" s="169">
        <f t="shared" si="14"/>
        <v>111</v>
      </c>
    </row>
    <row r="94">
      <c r="A94" s="169">
        <v>5351.0</v>
      </c>
      <c r="B94" s="169">
        <f t="shared" si="2"/>
        <v>5465</v>
      </c>
      <c r="C94" s="170">
        <v>-1.1884112713125066</v>
      </c>
      <c r="D94" s="170">
        <v>-0.9903131740915923</v>
      </c>
      <c r="E94" s="170">
        <v>-0.9058870962221037</v>
      </c>
      <c r="F94" s="170">
        <v>-0.5240801051334406</v>
      </c>
      <c r="G94" s="170">
        <v>0.7035588533381476</v>
      </c>
      <c r="H94" s="170">
        <v>-0.1897469281113069</v>
      </c>
      <c r="I94" s="171">
        <v>0.2</v>
      </c>
      <c r="J94" s="172">
        <v>-0.08</v>
      </c>
      <c r="K94" s="170">
        <v>0.8437414402211628</v>
      </c>
      <c r="L94" s="169">
        <f t="shared" si="3"/>
        <v>114</v>
      </c>
      <c r="M94" s="173" t="str">
        <f t="shared" si="4"/>
        <v>&gt;2</v>
      </c>
      <c r="N94" s="173">
        <f t="shared" si="5"/>
        <v>0</v>
      </c>
      <c r="O94" s="168">
        <f t="shared" si="6"/>
        <v>1</v>
      </c>
      <c r="P94" s="169">
        <f t="shared" si="7"/>
        <v>114</v>
      </c>
      <c r="Q94" s="169">
        <f t="shared" si="8"/>
        <v>114</v>
      </c>
      <c r="R94" s="174">
        <f>CONFIG!G$2+CONFIG!G$3*SIGN(C94)*ABS(C94)^CONFIG!G$4+CONFIG!G$5*SIGN(D94)*ABS(D94)^CONFIG!G$6+CONFIG!G$7*SIGN(E94)*ABS(E94)^CONFIG!G$8+CONFIG!G$9*SIGN(F94)*ABS(F94)^CONFIG!G$10+CONFIG!G$11*SIGN(G94)*ABS(G94)^CONFIG!G$12+CONFIG!G$13*SIGN(H94)*ABS(H94)^CONFIG!G$14+CONFIG!G$15*if(I94=0,0,SIGN(I94)*ABS(I94)^CONFIG!G$16)+CONFIG!G$17*SIGN(J94)*ABS(J94)^CONFIG!G$18</f>
        <v>-4.12965956</v>
      </c>
      <c r="S94" s="169">
        <f t="shared" si="9"/>
        <v>114</v>
      </c>
      <c r="T94" s="173" t="str">
        <f>if(R94&gt;CONFIG!$G$20,"OPEN",if(R94&lt;CONFIG!$G$21,"MONITOR","HEDGE"))</f>
        <v>MONITOR</v>
      </c>
      <c r="U94" s="173">
        <f t="shared" si="10"/>
        <v>0</v>
      </c>
      <c r="V94" s="168">
        <f t="shared" si="11"/>
        <v>0</v>
      </c>
      <c r="W94" s="168">
        <f t="shared" si="12"/>
        <v>0.75</v>
      </c>
      <c r="X94" s="169">
        <f t="shared" si="13"/>
        <v>114</v>
      </c>
      <c r="Y94" s="169">
        <f t="shared" si="14"/>
        <v>114</v>
      </c>
    </row>
    <row r="95">
      <c r="A95" s="169">
        <v>5465.0</v>
      </c>
      <c r="B95" s="169">
        <f t="shared" si="2"/>
        <v>5343</v>
      </c>
      <c r="C95" s="170">
        <v>-0.825704540376961</v>
      </c>
      <c r="D95" s="170">
        <v>-0.9671605005268391</v>
      </c>
      <c r="E95" s="170">
        <v>-0.3415477075898893</v>
      </c>
      <c r="F95" s="170">
        <v>-0.46812831018023454</v>
      </c>
      <c r="G95" s="170">
        <v>0.8506814975206446</v>
      </c>
      <c r="H95" s="170">
        <v>-0.212180905927877</v>
      </c>
      <c r="I95" s="171">
        <v>-0.2</v>
      </c>
      <c r="J95" s="172">
        <v>-0.08</v>
      </c>
      <c r="K95" s="170">
        <v>2.1390061100630238</v>
      </c>
      <c r="L95" s="169">
        <f t="shared" si="3"/>
        <v>-122</v>
      </c>
      <c r="M95" s="173" t="str">
        <f t="shared" si="4"/>
        <v>&lt;-2</v>
      </c>
      <c r="N95" s="173">
        <f t="shared" si="5"/>
        <v>0</v>
      </c>
      <c r="O95" s="168">
        <f t="shared" si="6"/>
        <v>0.75</v>
      </c>
      <c r="P95" s="169">
        <f t="shared" si="7"/>
        <v>-122</v>
      </c>
      <c r="Q95" s="173">
        <f t="shared" si="8"/>
        <v>0</v>
      </c>
      <c r="R95" s="174">
        <f>CONFIG!G$2+CONFIG!G$3*SIGN(C95)*ABS(C95)^CONFIG!G$4+CONFIG!G$5*SIGN(D95)*ABS(D95)^CONFIG!G$6+CONFIG!G$7*SIGN(E95)*ABS(E95)^CONFIG!G$8+CONFIG!G$9*SIGN(F95)*ABS(F95)^CONFIG!G$10+CONFIG!G$11*SIGN(G95)*ABS(G95)^CONFIG!G$12+CONFIG!G$13*SIGN(H95)*ABS(H95)^CONFIG!G$14+CONFIG!G$15*if(I95=0,0,SIGN(I95)*ABS(I95)^CONFIG!G$16)+CONFIG!G$17*SIGN(J95)*ABS(J95)^CONFIG!G$18</f>
        <v>-1.364116686</v>
      </c>
      <c r="S95" s="169">
        <f t="shared" si="9"/>
        <v>-122</v>
      </c>
      <c r="T95" s="173" t="str">
        <f>if(R95&gt;CONFIG!$G$20,"OPEN",if(R95&lt;CONFIG!$G$21,"MONITOR","HEDGE"))</f>
        <v>MONITOR</v>
      </c>
      <c r="U95" s="173">
        <f t="shared" si="10"/>
        <v>0</v>
      </c>
      <c r="V95" s="168">
        <f t="shared" si="11"/>
        <v>0</v>
      </c>
      <c r="W95" s="168">
        <f t="shared" si="12"/>
        <v>0.75</v>
      </c>
      <c r="X95" s="173">
        <f t="shared" si="13"/>
        <v>0</v>
      </c>
      <c r="Y95" s="173">
        <f t="shared" si="14"/>
        <v>0</v>
      </c>
    </row>
    <row r="96">
      <c r="A96" s="169">
        <v>5343.0</v>
      </c>
      <c r="B96" s="169">
        <f t="shared" si="2"/>
        <v>5485</v>
      </c>
      <c r="C96" s="170">
        <v>-0.49239575070801583</v>
      </c>
      <c r="D96" s="170">
        <v>-0.9248282327475998</v>
      </c>
      <c r="E96" s="170">
        <v>0.1960471268726871</v>
      </c>
      <c r="F96" s="170">
        <v>-0.5340658362440691</v>
      </c>
      <c r="G96" s="170">
        <v>-0.7885602016911263</v>
      </c>
      <c r="H96" s="170">
        <v>-0.22328903026287258</v>
      </c>
      <c r="I96" s="171">
        <v>0.2</v>
      </c>
      <c r="J96" s="172">
        <v>-0.08</v>
      </c>
      <c r="K96" s="170">
        <v>1.8869280484123614</v>
      </c>
      <c r="L96" s="169">
        <f t="shared" si="3"/>
        <v>142</v>
      </c>
      <c r="M96" s="173" t="str">
        <f t="shared" si="4"/>
        <v>&gt;2</v>
      </c>
      <c r="N96" s="173">
        <f t="shared" si="5"/>
        <v>0</v>
      </c>
      <c r="O96" s="168">
        <f t="shared" si="6"/>
        <v>1</v>
      </c>
      <c r="P96" s="169">
        <f t="shared" si="7"/>
        <v>142</v>
      </c>
      <c r="Q96" s="169">
        <f t="shared" si="8"/>
        <v>142</v>
      </c>
      <c r="R96" s="174">
        <f>CONFIG!G$2+CONFIG!G$3*SIGN(C96)*ABS(C96)^CONFIG!G$4+CONFIG!G$5*SIGN(D96)*ABS(D96)^CONFIG!G$6+CONFIG!G$7*SIGN(E96)*ABS(E96)^CONFIG!G$8+CONFIG!G$9*SIGN(F96)*ABS(F96)^CONFIG!G$10+CONFIG!G$11*SIGN(G96)*ABS(G96)^CONFIG!G$12+CONFIG!G$13*SIGN(H96)*ABS(H96)^CONFIG!G$14+CONFIG!G$15*if(I96=0,0,SIGN(I96)*ABS(I96)^CONFIG!G$16)+CONFIG!G$17*SIGN(J96)*ABS(J96)^CONFIG!G$18</f>
        <v>-1.421098973</v>
      </c>
      <c r="S96" s="169">
        <f t="shared" si="9"/>
        <v>142</v>
      </c>
      <c r="T96" s="173" t="str">
        <f>if(R96&gt;CONFIG!$G$20,"OPEN",if(R96&lt;CONFIG!$G$21,"MONITOR","HEDGE"))</f>
        <v>MONITOR</v>
      </c>
      <c r="U96" s="173">
        <f t="shared" si="10"/>
        <v>0</v>
      </c>
      <c r="V96" s="168">
        <f t="shared" si="11"/>
        <v>0</v>
      </c>
      <c r="W96" s="168">
        <f t="shared" si="12"/>
        <v>0.75</v>
      </c>
      <c r="X96" s="169">
        <f t="shared" si="13"/>
        <v>142</v>
      </c>
      <c r="Y96" s="169">
        <f t="shared" si="14"/>
        <v>142</v>
      </c>
    </row>
    <row r="97">
      <c r="A97" s="169">
        <v>5485.0</v>
      </c>
      <c r="B97" s="169">
        <f t="shared" si="2"/>
        <v>5590</v>
      </c>
      <c r="C97" s="170">
        <v>-0.22451633220959474</v>
      </c>
      <c r="D97" s="170">
        <v>-0.8713109566978533</v>
      </c>
      <c r="E97" s="170">
        <v>0.5642800988823304</v>
      </c>
      <c r="F97" s="170">
        <v>-0.8257125861417977</v>
      </c>
      <c r="G97" s="170">
        <v>1.1039532524976496</v>
      </c>
      <c r="H97" s="170">
        <v>-0.21043625651694992</v>
      </c>
      <c r="I97" s="171">
        <v>-0.2</v>
      </c>
      <c r="J97" s="172">
        <v>0.06</v>
      </c>
      <c r="K97" s="170">
        <v>2.8160480577914053</v>
      </c>
      <c r="L97" s="169">
        <f t="shared" si="3"/>
        <v>105</v>
      </c>
      <c r="M97" s="173" t="str">
        <f t="shared" si="4"/>
        <v>&gt;2</v>
      </c>
      <c r="N97" s="173">
        <f t="shared" si="5"/>
        <v>1</v>
      </c>
      <c r="O97" s="168">
        <f t="shared" si="6"/>
        <v>1</v>
      </c>
      <c r="P97" s="169">
        <f t="shared" si="7"/>
        <v>105</v>
      </c>
      <c r="Q97" s="169">
        <f t="shared" si="8"/>
        <v>105</v>
      </c>
      <c r="R97" s="174">
        <f>CONFIG!G$2+CONFIG!G$3*SIGN(C97)*ABS(C97)^CONFIG!G$4+CONFIG!G$5*SIGN(D97)*ABS(D97)^CONFIG!G$6+CONFIG!G$7*SIGN(E97)*ABS(E97)^CONFIG!G$8+CONFIG!G$9*SIGN(F97)*ABS(F97)^CONFIG!G$10+CONFIG!G$11*SIGN(G97)*ABS(G97)^CONFIG!G$12+CONFIG!G$13*SIGN(H97)*ABS(H97)^CONFIG!G$14+CONFIG!G$15*if(I97=0,0,SIGN(I97)*ABS(I97)^CONFIG!G$16)+CONFIG!G$17*SIGN(J97)*ABS(J97)^CONFIG!G$18</f>
        <v>-2.204853914</v>
      </c>
      <c r="S97" s="169">
        <f t="shared" si="9"/>
        <v>105</v>
      </c>
      <c r="T97" s="173" t="str">
        <f>if(R97&gt;CONFIG!$G$20,"OPEN",if(R97&lt;CONFIG!$G$21,"MONITOR","HEDGE"))</f>
        <v>MONITOR</v>
      </c>
      <c r="U97" s="173">
        <f t="shared" si="10"/>
        <v>0</v>
      </c>
      <c r="V97" s="168">
        <f t="shared" si="11"/>
        <v>0</v>
      </c>
      <c r="W97" s="168">
        <f t="shared" si="12"/>
        <v>0.75</v>
      </c>
      <c r="X97" s="169">
        <f t="shared" si="13"/>
        <v>105</v>
      </c>
      <c r="Y97" s="169">
        <f t="shared" si="14"/>
        <v>105</v>
      </c>
    </row>
    <row r="98">
      <c r="A98" s="169">
        <v>5590.0</v>
      </c>
      <c r="B98" s="169">
        <f t="shared" si="2"/>
        <v>5456</v>
      </c>
      <c r="C98" s="170">
        <v>-0.04420459386924089</v>
      </c>
      <c r="D98" s="170">
        <v>-0.8124778651779758</v>
      </c>
      <c r="E98" s="170">
        <v>0.8955590044829688</v>
      </c>
      <c r="F98" s="170">
        <v>-1.0011761470857028</v>
      </c>
      <c r="G98" s="170">
        <v>1.2371001308752285</v>
      </c>
      <c r="H98" s="170">
        <v>-0.19916957884689626</v>
      </c>
      <c r="I98" s="171">
        <v>-0.2</v>
      </c>
      <c r="J98" s="172">
        <v>0.06</v>
      </c>
      <c r="K98" s="170">
        <v>2.6016187166876814</v>
      </c>
      <c r="L98" s="169">
        <f t="shared" si="3"/>
        <v>-134</v>
      </c>
      <c r="M98" s="173" t="str">
        <f t="shared" si="4"/>
        <v>&lt;-2</v>
      </c>
      <c r="N98" s="173">
        <f t="shared" si="5"/>
        <v>0</v>
      </c>
      <c r="O98" s="168">
        <f t="shared" si="6"/>
        <v>0.75</v>
      </c>
      <c r="P98" s="169">
        <f t="shared" si="7"/>
        <v>-134</v>
      </c>
      <c r="Q98" s="173">
        <f t="shared" si="8"/>
        <v>0</v>
      </c>
      <c r="R98" s="174">
        <f>CONFIG!G$2+CONFIG!G$3*SIGN(C98)*ABS(C98)^CONFIG!G$4+CONFIG!G$5*SIGN(D98)*ABS(D98)^CONFIG!G$6+CONFIG!G$7*SIGN(E98)*ABS(E98)^CONFIG!G$8+CONFIG!G$9*SIGN(F98)*ABS(F98)^CONFIG!G$10+CONFIG!G$11*SIGN(G98)*ABS(G98)^CONFIG!G$12+CONFIG!G$13*SIGN(H98)*ABS(H98)^CONFIG!G$14+CONFIG!G$15*if(I98=0,0,SIGN(I98)*ABS(I98)^CONFIG!G$16)+CONFIG!G$17*SIGN(J98)*ABS(J98)^CONFIG!G$18</f>
        <v>-2.320155333</v>
      </c>
      <c r="S98" s="169">
        <f t="shared" si="9"/>
        <v>-134</v>
      </c>
      <c r="T98" s="173" t="str">
        <f>if(R98&gt;CONFIG!$G$20,"OPEN",if(R98&lt;CONFIG!$G$21,"MONITOR","HEDGE"))</f>
        <v>MONITOR</v>
      </c>
      <c r="U98" s="173">
        <f t="shared" si="10"/>
        <v>0</v>
      </c>
      <c r="V98" s="168">
        <f t="shared" si="11"/>
        <v>0</v>
      </c>
      <c r="W98" s="168">
        <f t="shared" si="12"/>
        <v>0.75</v>
      </c>
      <c r="X98" s="173">
        <f t="shared" si="13"/>
        <v>0</v>
      </c>
      <c r="Y98" s="173">
        <f t="shared" si="14"/>
        <v>0</v>
      </c>
    </row>
    <row r="99">
      <c r="A99" s="169">
        <v>5456.0</v>
      </c>
      <c r="B99" s="169">
        <f t="shared" si="2"/>
        <v>5472</v>
      </c>
      <c r="C99" s="170">
        <v>-0.009292919055429349</v>
      </c>
      <c r="D99" s="170">
        <v>-0.7581410398620059</v>
      </c>
      <c r="E99" s="170">
        <v>1.0331805234958806</v>
      </c>
      <c r="F99" s="170">
        <v>-1.1194198837290215</v>
      </c>
      <c r="G99" s="170">
        <v>-1.2169022353274819</v>
      </c>
      <c r="H99" s="170">
        <v>-0.1802466030330418</v>
      </c>
      <c r="I99" s="171">
        <v>0.2</v>
      </c>
      <c r="J99" s="172">
        <v>0.04</v>
      </c>
      <c r="K99" s="170">
        <v>2.323663281616534</v>
      </c>
      <c r="L99" s="169">
        <f t="shared" si="3"/>
        <v>16</v>
      </c>
      <c r="M99" s="173" t="str">
        <f t="shared" si="4"/>
        <v>&gt;2</v>
      </c>
      <c r="N99" s="173">
        <f t="shared" si="5"/>
        <v>1</v>
      </c>
      <c r="O99" s="168">
        <f t="shared" si="6"/>
        <v>1</v>
      </c>
      <c r="P99" s="169">
        <f t="shared" si="7"/>
        <v>16</v>
      </c>
      <c r="Q99" s="169">
        <f t="shared" si="8"/>
        <v>16</v>
      </c>
      <c r="R99" s="174">
        <f>CONFIG!G$2+CONFIG!G$3*SIGN(C99)*ABS(C99)^CONFIG!G$4+CONFIG!G$5*SIGN(D99)*ABS(D99)^CONFIG!G$6+CONFIG!G$7*SIGN(E99)*ABS(E99)^CONFIG!G$8+CONFIG!G$9*SIGN(F99)*ABS(F99)^CONFIG!G$10+CONFIG!G$11*SIGN(G99)*ABS(G99)^CONFIG!G$12+CONFIG!G$13*SIGN(H99)*ABS(H99)^CONFIG!G$14+CONFIG!G$15*if(I99=0,0,SIGN(I99)*ABS(I99)^CONFIG!G$16)+CONFIG!G$17*SIGN(J99)*ABS(J99)^CONFIG!G$18</f>
        <v>-0.6583811987</v>
      </c>
      <c r="S99" s="169">
        <f t="shared" si="9"/>
        <v>16</v>
      </c>
      <c r="T99" s="173" t="str">
        <f>if(R99&gt;CONFIG!$G$20,"OPEN",if(R99&lt;CONFIG!$G$21,"MONITOR","HEDGE"))</f>
        <v>HEDGE</v>
      </c>
      <c r="U99" s="173">
        <f t="shared" si="10"/>
        <v>0</v>
      </c>
      <c r="V99" s="168">
        <f t="shared" si="11"/>
        <v>1</v>
      </c>
      <c r="W99" s="168">
        <f t="shared" si="12"/>
        <v>0</v>
      </c>
      <c r="X99" s="173">
        <f t="shared" si="13"/>
        <v>0</v>
      </c>
      <c r="Y99" s="169">
        <f t="shared" si="14"/>
        <v>16</v>
      </c>
    </row>
    <row r="100">
      <c r="A100" s="169">
        <v>5472.0</v>
      </c>
      <c r="B100" s="169">
        <f t="shared" si="2"/>
        <v>5658</v>
      </c>
      <c r="C100" s="170">
        <v>0.03805996608776337</v>
      </c>
      <c r="D100" s="170">
        <v>-0.7111423998384849</v>
      </c>
      <c r="E100" s="170">
        <v>0.9926222009239322</v>
      </c>
      <c r="F100" s="170">
        <v>-0.9989570957277853</v>
      </c>
      <c r="G100" s="170">
        <v>-0.85550486959538</v>
      </c>
      <c r="H100" s="170">
        <v>-0.17161177668416028</v>
      </c>
      <c r="I100" s="171">
        <v>-0.2</v>
      </c>
      <c r="J100" s="172">
        <v>-0.08</v>
      </c>
      <c r="K100" s="170">
        <v>1.781984132439772</v>
      </c>
      <c r="L100" s="169">
        <f t="shared" si="3"/>
        <v>186</v>
      </c>
      <c r="M100" s="173" t="str">
        <f t="shared" si="4"/>
        <v>&gt;2</v>
      </c>
      <c r="N100" s="173">
        <f t="shared" si="5"/>
        <v>0</v>
      </c>
      <c r="O100" s="168">
        <f t="shared" si="6"/>
        <v>1</v>
      </c>
      <c r="P100" s="169">
        <f t="shared" si="7"/>
        <v>186</v>
      </c>
      <c r="Q100" s="169">
        <f t="shared" si="8"/>
        <v>186</v>
      </c>
      <c r="R100" s="174">
        <f>CONFIG!G$2+CONFIG!G$3*SIGN(C100)*ABS(C100)^CONFIG!G$4+CONFIG!G$5*SIGN(D100)*ABS(D100)^CONFIG!G$6+CONFIG!G$7*SIGN(E100)*ABS(E100)^CONFIG!G$8+CONFIG!G$9*SIGN(F100)*ABS(F100)^CONFIG!G$10+CONFIG!G$11*SIGN(G100)*ABS(G100)^CONFIG!G$12+CONFIG!G$13*SIGN(H100)*ABS(H100)^CONFIG!G$14+CONFIG!G$15*if(I100=0,0,SIGN(I100)*ABS(I100)^CONFIG!G$16)+CONFIG!G$17*SIGN(J100)*ABS(J100)^CONFIG!G$18</f>
        <v>2.322678376</v>
      </c>
      <c r="S100" s="169">
        <f t="shared" si="9"/>
        <v>186</v>
      </c>
      <c r="T100" s="173" t="str">
        <f>if(R100&gt;CONFIG!$G$20,"OPEN",if(R100&lt;CONFIG!$G$21,"MONITOR","HEDGE"))</f>
        <v>OPEN</v>
      </c>
      <c r="U100" s="173">
        <f t="shared" si="10"/>
        <v>1</v>
      </c>
      <c r="V100" s="168">
        <f t="shared" si="11"/>
        <v>0</v>
      </c>
      <c r="W100" s="168">
        <f t="shared" si="12"/>
        <v>1</v>
      </c>
      <c r="X100" s="169">
        <f t="shared" si="13"/>
        <v>186</v>
      </c>
      <c r="Y100" s="169">
        <f t="shared" si="14"/>
        <v>186</v>
      </c>
    </row>
    <row r="101">
      <c r="A101" s="169">
        <v>5658.0</v>
      </c>
      <c r="B101" s="169">
        <f t="shared" si="2"/>
        <v>5493</v>
      </c>
      <c r="C101" s="170">
        <v>0.1877630957026526</v>
      </c>
      <c r="D101" s="170">
        <v>-0.6603833011018085</v>
      </c>
      <c r="E101" s="170">
        <v>1.1299551455253793</v>
      </c>
      <c r="F101" s="170">
        <v>-0.9460168704746108</v>
      </c>
      <c r="G101" s="170">
        <v>0.8921944334313898</v>
      </c>
      <c r="H101" s="170">
        <v>-0.17389624263672648</v>
      </c>
      <c r="I101" s="171">
        <v>-0.2</v>
      </c>
      <c r="J101" s="172">
        <v>-0.04</v>
      </c>
      <c r="K101" s="170">
        <v>2.270433052597359</v>
      </c>
      <c r="L101" s="169">
        <f t="shared" si="3"/>
        <v>-165</v>
      </c>
      <c r="M101" s="173" t="str">
        <f t="shared" si="4"/>
        <v>&lt;-2</v>
      </c>
      <c r="N101" s="173">
        <f t="shared" si="5"/>
        <v>0</v>
      </c>
      <c r="O101" s="168">
        <f t="shared" si="6"/>
        <v>0.75</v>
      </c>
      <c r="P101" s="169">
        <f t="shared" si="7"/>
        <v>-165</v>
      </c>
      <c r="Q101" s="173">
        <f t="shared" si="8"/>
        <v>0</v>
      </c>
      <c r="R101" s="174">
        <f>CONFIG!G$2+CONFIG!G$3*SIGN(C101)*ABS(C101)^CONFIG!G$4+CONFIG!G$5*SIGN(D101)*ABS(D101)^CONFIG!G$6+CONFIG!G$7*SIGN(E101)*ABS(E101)^CONFIG!G$8+CONFIG!G$9*SIGN(F101)*ABS(F101)^CONFIG!G$10+CONFIG!G$11*SIGN(G101)*ABS(G101)^CONFIG!G$12+CONFIG!G$13*SIGN(H101)*ABS(H101)^CONFIG!G$14+CONFIG!G$15*if(I101=0,0,SIGN(I101)*ABS(I101)^CONFIG!G$16)+CONFIG!G$17*SIGN(J101)*ABS(J101)^CONFIG!G$18</f>
        <v>-1.661251645</v>
      </c>
      <c r="S101" s="169">
        <f t="shared" si="9"/>
        <v>-165</v>
      </c>
      <c r="T101" s="173" t="str">
        <f>if(R101&gt;CONFIG!$G$20,"OPEN",if(R101&lt;CONFIG!$G$21,"MONITOR","HEDGE"))</f>
        <v>MONITOR</v>
      </c>
      <c r="U101" s="173">
        <f t="shared" si="10"/>
        <v>0</v>
      </c>
      <c r="V101" s="168">
        <f t="shared" si="11"/>
        <v>0</v>
      </c>
      <c r="W101" s="168">
        <f t="shared" si="12"/>
        <v>0.75</v>
      </c>
      <c r="X101" s="173">
        <f t="shared" si="13"/>
        <v>0</v>
      </c>
      <c r="Y101" s="173">
        <f t="shared" si="14"/>
        <v>0</v>
      </c>
    </row>
    <row r="102">
      <c r="A102" s="169">
        <v>5493.0</v>
      </c>
      <c r="B102" s="173" t="str">
        <f t="shared" si="2"/>
        <v/>
      </c>
      <c r="C102" s="170">
        <v>0.21032069726874364</v>
      </c>
      <c r="D102" s="170">
        <v>-0.6172691567575618</v>
      </c>
      <c r="E102" s="170">
        <v>1.067672214182816</v>
      </c>
      <c r="F102" s="170">
        <v>-0.7987669625099424</v>
      </c>
      <c r="G102" s="170">
        <v>-1.1131810798433273</v>
      </c>
      <c r="H102" s="170">
        <v>-0.18413418187150118</v>
      </c>
      <c r="I102" s="171">
        <v>0.2</v>
      </c>
      <c r="J102" s="172">
        <v>-0.04</v>
      </c>
      <c r="K102" s="170">
        <v>3.3391286594376526</v>
      </c>
      <c r="R102" s="174">
        <f>CONFIG!G$2+CONFIG!G$3*SIGN(C102)*ABS(C102)^CONFIG!G$4+CONFIG!G$5*SIGN(D102)*ABS(D102)^CONFIG!G$6+CONFIG!G$7*SIGN(E102)*ABS(E102)^CONFIG!G$8+CONFIG!G$9*SIGN(F102)*ABS(F102)^CONFIG!G$10+CONFIG!G$11*SIGN(G102)*ABS(G102)^CONFIG!G$12+CONFIG!G$13*SIGN(H102)*ABS(H102)^CONFIG!G$14+CONFIG!G$15*if(I102=0,0,SIGN(I102)*ABS(I102)^CONFIG!G$16)+CONFIG!G$17*SIGN(J102)*ABS(J102)^CONFIG!G$18</f>
        <v>-0.8233431493</v>
      </c>
      <c r="T102" s="173" t="str">
        <f>if(R102&gt;CONFIG!$G$20,"OPEN",if(R102&lt;CONFIG!$G$21,"MONITOR","HEDGE"))</f>
        <v>HEDGE</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s>
  <sheetData>
    <row r="1">
      <c r="A1" s="146" t="s">
        <v>984</v>
      </c>
      <c r="B1" s="146" t="s">
        <v>985</v>
      </c>
      <c r="C1" s="146" t="s">
        <v>986</v>
      </c>
      <c r="D1" s="146" t="s">
        <v>987</v>
      </c>
    </row>
    <row r="2">
      <c r="A2" s="175" t="s">
        <v>988</v>
      </c>
      <c r="B2" s="87">
        <f>HISTORIQUE!N1</f>
        <v>0.22</v>
      </c>
      <c r="C2" s="87">
        <f>HISTORIQUE!U1</f>
        <v>0.3</v>
      </c>
      <c r="D2" s="146" t="s">
        <v>989</v>
      </c>
    </row>
    <row r="3">
      <c r="A3" s="175" t="s">
        <v>990</v>
      </c>
      <c r="B3" s="87">
        <f>HISTORIQUE!O1</f>
        <v>0.8762626263</v>
      </c>
      <c r="C3" s="87">
        <f>HISTORIQUE!W1</f>
        <v>0.7491199043</v>
      </c>
      <c r="D3" s="146" t="s">
        <v>991</v>
      </c>
    </row>
    <row r="4">
      <c r="A4" s="175" t="s">
        <v>992</v>
      </c>
      <c r="B4" s="87">
        <f>HISTORIQUE!Q1</f>
        <v>0.564481729</v>
      </c>
      <c r="C4" s="87">
        <f>HISTORIQUE!Y1</f>
        <v>0.8101805773</v>
      </c>
      <c r="D4" s="146" t="s">
        <v>993</v>
      </c>
    </row>
  </sheetData>
  <drawing r:id="rId1"/>
</worksheet>
</file>