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as PC\Desktop\"/>
    </mc:Choice>
  </mc:AlternateContent>
  <bookViews>
    <workbookView xWindow="0" yWindow="0" windowWidth="21570" windowHeight="9315" xr2:uid="{00000000-000D-0000-FFFF-FFFF00000000}"/>
  </bookViews>
  <sheets>
    <sheet name="Lapas1" sheetId="1" r:id="rId1"/>
  </sheets>
  <definedNames>
    <definedName name="_xlchart.v1.0" hidden="1">Lapas1!$R$16:$X$16</definedName>
    <definedName name="_xlchart.v1.1" hidden="1">Lapas1!$R$18:$X$18</definedName>
    <definedName name="_xlchart.v1.2" hidden="1">Lapas1!$R$16:$X$16</definedName>
    <definedName name="_xlchart.v1.3" hidden="1">Lapas1!$R$18:$X$18</definedName>
  </definedNames>
  <calcPr calcId="171027"/>
</workbook>
</file>

<file path=xl/calcChain.xml><?xml version="1.0" encoding="utf-8"?>
<calcChain xmlns="http://schemas.openxmlformats.org/spreadsheetml/2006/main">
  <c r="AC59" i="1" l="1"/>
  <c r="Y59" i="1"/>
  <c r="Z59" i="1"/>
  <c r="AA59" i="1"/>
  <c r="AB59" i="1"/>
  <c r="X59" i="1"/>
  <c r="W59" i="1"/>
  <c r="X10" i="1"/>
  <c r="W10" i="1"/>
  <c r="T10" i="1"/>
  <c r="S10" i="1"/>
  <c r="X9" i="1"/>
  <c r="W9" i="1"/>
  <c r="V9" i="1"/>
  <c r="V10" i="1" s="1"/>
  <c r="U9" i="1"/>
  <c r="U10" i="1" s="1"/>
  <c r="T9" i="1"/>
  <c r="S9" i="1"/>
  <c r="R9" i="1"/>
  <c r="R10" i="1" s="1"/>
  <c r="W26" i="1"/>
  <c r="X18" i="1"/>
  <c r="Y18" i="1" s="1"/>
  <c r="X17" i="1"/>
  <c r="W17" i="1"/>
  <c r="V17" i="1"/>
  <c r="U17" i="1"/>
  <c r="T17" i="1"/>
  <c r="S17" i="1"/>
  <c r="R17" i="1"/>
  <c r="M22" i="1"/>
  <c r="M21" i="1"/>
  <c r="M20" i="1"/>
  <c r="M19" i="1"/>
  <c r="M29" i="1"/>
  <c r="K33" i="1"/>
  <c r="M18" i="1"/>
  <c r="M17" i="1"/>
  <c r="M16" i="1"/>
  <c r="M15" i="1"/>
  <c r="M14" i="1"/>
  <c r="DU43" i="1"/>
  <c r="K34" i="1" l="1"/>
  <c r="T88" i="1" l="1"/>
  <c r="X26" i="1" l="1"/>
  <c r="Y26" i="1"/>
  <c r="Z26" i="1"/>
  <c r="AA26" i="1"/>
  <c r="AB26" i="1"/>
  <c r="AC26" i="1"/>
  <c r="W27" i="1"/>
  <c r="X43" i="1" l="1"/>
  <c r="W43" i="1"/>
  <c r="V43" i="1"/>
  <c r="BB17" i="1" l="1"/>
  <c r="BB18" i="1" s="1"/>
  <c r="BA17" i="1"/>
  <c r="BA18" i="1" s="1"/>
  <c r="AZ17" i="1"/>
  <c r="AZ18" i="1" s="1"/>
  <c r="AY17" i="1"/>
  <c r="AY18" i="1" s="1"/>
  <c r="AX17" i="1"/>
  <c r="AX18" i="1" s="1"/>
  <c r="AW17" i="1"/>
  <c r="AW18" i="1" s="1"/>
  <c r="AV17" i="1"/>
  <c r="AV18" i="1" s="1"/>
  <c r="M31" i="1"/>
  <c r="M25" i="1"/>
  <c r="M65" i="1" l="1"/>
  <c r="T18" i="1"/>
  <c r="G212" i="1" l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D113" i="1"/>
  <c r="F112" i="1"/>
  <c r="D112" i="1"/>
  <c r="I111" i="1"/>
  <c r="D111" i="1"/>
  <c r="I110" i="1"/>
  <c r="D110" i="1"/>
  <c r="I109" i="1"/>
  <c r="D109" i="1"/>
  <c r="I108" i="1"/>
  <c r="D108" i="1"/>
  <c r="I107" i="1"/>
  <c r="D107" i="1"/>
  <c r="I106" i="1"/>
  <c r="D106" i="1"/>
  <c r="I105" i="1"/>
  <c r="D105" i="1"/>
  <c r="I104" i="1"/>
  <c r="D104" i="1"/>
  <c r="I103" i="1"/>
  <c r="D103" i="1"/>
  <c r="I102" i="1"/>
  <c r="D102" i="1"/>
  <c r="I101" i="1"/>
  <c r="D101" i="1"/>
  <c r="I100" i="1"/>
  <c r="D100" i="1"/>
  <c r="I99" i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U43" i="1"/>
  <c r="T43" i="1"/>
  <c r="S43" i="1"/>
  <c r="R43" i="1"/>
  <c r="R44" i="1" s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W18" i="1"/>
  <c r="V18" i="1"/>
  <c r="U18" i="1"/>
  <c r="S18" i="1"/>
  <c r="R18" i="1"/>
  <c r="I17" i="1"/>
  <c r="D17" i="1"/>
  <c r="I16" i="1"/>
  <c r="D16" i="1"/>
  <c r="I15" i="1"/>
  <c r="D15" i="1"/>
  <c r="I14" i="1"/>
  <c r="D14" i="1"/>
  <c r="AE11" i="1" l="1"/>
  <c r="AK11" i="1"/>
  <c r="AC11" i="1"/>
  <c r="AI11" i="1"/>
  <c r="AA11" i="1"/>
  <c r="AG11" i="1"/>
  <c r="Y11" i="1"/>
  <c r="H212" i="1"/>
  <c r="S44" i="1"/>
  <c r="T44" i="1" s="1"/>
  <c r="U44" i="1" s="1"/>
  <c r="V44" i="1" s="1"/>
  <c r="W44" i="1" s="1"/>
  <c r="X44" i="1" s="1"/>
  <c r="H126" i="1"/>
  <c r="H142" i="1"/>
  <c r="H158" i="1"/>
  <c r="H130" i="1"/>
  <c r="H146" i="1"/>
  <c r="H162" i="1"/>
  <c r="I112" i="1"/>
  <c r="H118" i="1"/>
  <c r="H134" i="1"/>
  <c r="H150" i="1"/>
  <c r="H122" i="1"/>
  <c r="H138" i="1"/>
  <c r="H154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Y12" i="1" l="1"/>
  <c r="BB68" i="1"/>
  <c r="BB69" i="1" s="1"/>
  <c r="BC68" i="1"/>
  <c r="BC69" i="1" s="1"/>
  <c r="AX68" i="1"/>
  <c r="AX69" i="1" s="1"/>
  <c r="BA68" i="1"/>
  <c r="BA69" i="1" s="1"/>
  <c r="AW68" i="1"/>
  <c r="AW69" i="1" s="1"/>
  <c r="AY68" i="1"/>
  <c r="AY69" i="1" s="1"/>
  <c r="AZ68" i="1"/>
  <c r="AZ69" i="1" s="1"/>
  <c r="O22" i="1"/>
  <c r="O23" i="1" s="1"/>
  <c r="AA60" i="1" l="1"/>
  <c r="AA63" i="1"/>
  <c r="AC60" i="1"/>
  <c r="AC63" i="1"/>
  <c r="X60" i="1"/>
  <c r="X63" i="1"/>
  <c r="Y60" i="1"/>
  <c r="Y63" i="1"/>
  <c r="AB60" i="1"/>
  <c r="AB63" i="1"/>
  <c r="Z60" i="1"/>
  <c r="Z63" i="1"/>
  <c r="W60" i="1"/>
  <c r="W63" i="1"/>
  <c r="W64" i="1" l="1"/>
</calcChain>
</file>

<file path=xl/sharedStrings.xml><?xml version="1.0" encoding="utf-8"?>
<sst xmlns="http://schemas.openxmlformats.org/spreadsheetml/2006/main" count="68" uniqueCount="55">
  <si>
    <t>n = 100</t>
  </si>
  <si>
    <t>Variacinis stulpelis</t>
  </si>
  <si>
    <t>Imties dažnių stulpelis</t>
  </si>
  <si>
    <t>Imties santykių stulpelis</t>
  </si>
  <si>
    <t>Imties vidurkis</t>
  </si>
  <si>
    <t>Imties apatinis kvantilis</t>
  </si>
  <si>
    <t>Imties viršutinis kvantilis</t>
  </si>
  <si>
    <t>[0, 3.14)</t>
  </si>
  <si>
    <t>[3.14,6.28)</t>
  </si>
  <si>
    <t>[6.28, 9.42)</t>
  </si>
  <si>
    <t>[9.42, 12.56)</t>
  </si>
  <si>
    <t>[12.56, 15.7)</t>
  </si>
  <si>
    <t>[15.7, 18.84)</t>
  </si>
  <si>
    <t>[18.84, 22)</t>
  </si>
  <si>
    <t>Imties mediana</t>
  </si>
  <si>
    <t>Imties moda</t>
  </si>
  <si>
    <t>Mažiausia reikšmė</t>
  </si>
  <si>
    <t>Grupuotų duomenų vidurkis</t>
  </si>
  <si>
    <t>Didžiausia reikšmė</t>
  </si>
  <si>
    <t>Imties dispersija</t>
  </si>
  <si>
    <t>Imties standartinis nuokrypis</t>
  </si>
  <si>
    <t>Duomenis grupuojame</t>
  </si>
  <si>
    <t>k =</t>
  </si>
  <si>
    <t>Grupuotų duomenų dispersija</t>
  </si>
  <si>
    <t>Parenkame intervala kuris padengtų visas imties reikšmes</t>
  </si>
  <si>
    <t>Šį intervalą daliname į 7 intervalus su pločiu h</t>
  </si>
  <si>
    <t>h =</t>
  </si>
  <si>
    <t>Pasiskirstymo funkcija</t>
  </si>
  <si>
    <t>Sum</t>
  </si>
  <si>
    <t>[3.14,7)</t>
  </si>
  <si>
    <t>[7, 9.42)</t>
  </si>
  <si>
    <t>[12.56, 17.5)</t>
  </si>
  <si>
    <t>[17.5, 18.84)</t>
  </si>
  <si>
    <r>
      <t>H0: X ~ E(</t>
    </r>
    <r>
      <rPr>
        <sz val="11"/>
        <color rgb="FF000000"/>
        <rFont val="Calibri"/>
        <family val="2"/>
      </rPr>
      <t>ƛ</t>
    </r>
    <r>
      <rPr>
        <sz val="11"/>
        <color rgb="FF000000"/>
        <rFont val="Calibri"/>
        <family val="2"/>
        <charset val="186"/>
      </rPr>
      <t>)</t>
    </r>
  </si>
  <si>
    <t>Ha : X nepsiskirstes pagal E(ƛ)</t>
  </si>
  <si>
    <t>Ieškomas ƛ įvertis</t>
  </si>
  <si>
    <t xml:space="preserve">MX = </t>
  </si>
  <si>
    <t xml:space="preserve">ƛ = </t>
  </si>
  <si>
    <t>pakeiciau</t>
  </si>
  <si>
    <t>pakeista:</t>
  </si>
  <si>
    <t>nr:</t>
  </si>
  <si>
    <t>(0, 1,5)</t>
  </si>
  <si>
    <t>(1,5, 3)</t>
  </si>
  <si>
    <t>(3, 4,5)</t>
  </si>
  <si>
    <t>(4,5, 7)</t>
  </si>
  <si>
    <t>(8,5, 10)</t>
  </si>
  <si>
    <t>(7, 8,5)</t>
  </si>
  <si>
    <t>(0 , 1,5)</t>
  </si>
  <si>
    <t>(1,5 , 3)</t>
  </si>
  <si>
    <t>(3 , 4,5)</t>
  </si>
  <si>
    <t>(4,5 , 7)</t>
  </si>
  <si>
    <t>(7 , 8,5)</t>
  </si>
  <si>
    <t>(8,5 , 10)</t>
  </si>
  <si>
    <t>(10 , 13)</t>
  </si>
  <si>
    <t>(10, +∞)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</si>
</sst>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86"/>
    </font>
    <font>
      <sz val="9"/>
      <color rgb="FF000000"/>
      <name val="Times New Roman"/>
      <family val="1"/>
      <charset val="186"/>
    </font>
    <font>
      <sz val="8"/>
      <color rgb="FF000000"/>
      <name val="Calibri"/>
      <family val="2"/>
      <charset val="186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Fill="1" applyBorder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Pasiskirstymo</a:t>
            </a:r>
            <a:r>
              <a:rPr lang="lt-LT" baseline="0"/>
              <a:t> f-cijos grafikas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Lapas1!$O$50:$AD$50</c:f>
              <c:numCache>
                <c:formatCode>General</c:formatCode>
                <c:ptCount val="16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3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7</c:v>
                </c:pt>
                <c:pt idx="10">
                  <c:v>7</c:v>
                </c:pt>
                <c:pt idx="11">
                  <c:v>8.5</c:v>
                </c:pt>
                <c:pt idx="12">
                  <c:v>8.5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</c:numCache>
            </c:numRef>
          </c:xVal>
          <c:yVal>
            <c:numRef>
              <c:f>Lapas1!$O$51:$AD$51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0.37</c:v>
                </c:pt>
                <c:pt idx="3">
                  <c:v>0.37</c:v>
                </c:pt>
                <c:pt idx="4">
                  <c:v>0.63</c:v>
                </c:pt>
                <c:pt idx="5">
                  <c:v>0.63</c:v>
                </c:pt>
                <c:pt idx="6">
                  <c:v>0.81</c:v>
                </c:pt>
                <c:pt idx="7">
                  <c:v>0.81</c:v>
                </c:pt>
                <c:pt idx="8">
                  <c:v>0.89</c:v>
                </c:pt>
                <c:pt idx="9">
                  <c:v>0.89</c:v>
                </c:pt>
                <c:pt idx="10">
                  <c:v>0.95</c:v>
                </c:pt>
                <c:pt idx="11">
                  <c:v>0.95</c:v>
                </c:pt>
                <c:pt idx="12">
                  <c:v>0.98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6-4225-A7FB-92C79181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0560"/>
        <c:axId val="416400888"/>
      </c:scatterChart>
      <c:valAx>
        <c:axId val="4164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16400888"/>
        <c:crosses val="autoZero"/>
        <c:crossBetween val="midCat"/>
      </c:valAx>
      <c:valAx>
        <c:axId val="416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164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>
                <a:effectLst/>
              </a:rPr>
              <a:t>𝐹_𝑛 (𝑥)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Lapas1!$R$18:$X$18</c:f>
              <c:numCache>
                <c:formatCode>General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0.18</c:v>
                </c:pt>
                <c:pt idx="3">
                  <c:v>0.08</c:v>
                </c:pt>
                <c:pt idx="4">
                  <c:v>0.06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C5E-BA3E-4B8D02CEC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Lapas1!$X$16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0-4C5E-BA3E-4B8D02CECC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Lapas1!$W$16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0-4C5E-BA3E-4B8D02CECC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Lapas1!$V$16</c:f>
              <c:numCache>
                <c:formatCode>General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0-4C5E-BA3E-4B8D02CECC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Lapas1!$U$16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0-4C5E-BA3E-4B8D02CECC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Lapas1!$S$16:$T$16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0-4C5E-BA3E-4B8D02CECCC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Lapas1!$S$16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E0-4C5E-BA3E-4B8D02CECCC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Lapas1!$R$16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E0-4C5E-BA3E-4B8D02CE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69016"/>
        <c:axId val="450098568"/>
      </c:barChart>
      <c:catAx>
        <c:axId val="42226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50098568"/>
        <c:crosses val="autoZero"/>
        <c:auto val="1"/>
        <c:lblAlgn val="ctr"/>
        <c:lblOffset val="100"/>
        <c:noMultiLvlLbl val="0"/>
      </c:catAx>
      <c:valAx>
        <c:axId val="4500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222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𝐹_𝑛 (𝑥)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Lapas1!$Q$47:$X$47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6.5</c:v>
                </c:pt>
                <c:pt idx="3">
                  <c:v>8.1999999999999993</c:v>
                </c:pt>
                <c:pt idx="4">
                  <c:v>10.5</c:v>
                </c:pt>
                <c:pt idx="5">
                  <c:v>12.5</c:v>
                </c:pt>
                <c:pt idx="6">
                  <c:v>15</c:v>
                </c:pt>
                <c:pt idx="7">
                  <c:v>22</c:v>
                </c:pt>
              </c:numCache>
            </c:numRef>
          </c:cat>
          <c:val>
            <c:numRef>
              <c:f>Lapas1!$R$18:$X$18</c:f>
              <c:numCache>
                <c:formatCode>General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0.18</c:v>
                </c:pt>
                <c:pt idx="3">
                  <c:v>0.08</c:v>
                </c:pt>
                <c:pt idx="4">
                  <c:v>0.06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1-4D40-B27D-72AF84E5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30664"/>
        <c:axId val="444229024"/>
      </c:barChart>
      <c:catAx>
        <c:axId val="4442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44229024"/>
        <c:crosses val="autoZero"/>
        <c:auto val="1"/>
        <c:lblAlgn val="ctr"/>
        <c:lblOffset val="100"/>
        <c:noMultiLvlLbl val="0"/>
      </c:catAx>
      <c:valAx>
        <c:axId val="444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4423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lt-LT" sz="800"/>
              <a:t>n</a:t>
            </a:r>
            <a:r>
              <a:rPr lang="en-US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Lapas1!$R$16:$X$16</c:f>
              <c:numCache>
                <c:formatCode>General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  <c:pt idx="6">
                  <c:v>13</c:v>
                </c:pt>
              </c:numCache>
            </c:numRef>
          </c:cat>
          <c:val>
            <c:numRef>
              <c:f>Lapas1!$R$18:$X$18</c:f>
              <c:numCache>
                <c:formatCode>General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0.18</c:v>
                </c:pt>
                <c:pt idx="3">
                  <c:v>0.08</c:v>
                </c:pt>
                <c:pt idx="4">
                  <c:v>0.06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7F8-A38E-D7D1D2FF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62376"/>
        <c:axId val="594361392"/>
      </c:barChart>
      <c:catAx>
        <c:axId val="5943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4361392"/>
        <c:crosses val="autoZero"/>
        <c:auto val="1"/>
        <c:lblAlgn val="ctr"/>
        <c:lblOffset val="100"/>
        <c:noMultiLvlLbl val="0"/>
      </c:catAx>
      <c:valAx>
        <c:axId val="5943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436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133346</xdr:colOff>
      <xdr:row>12</xdr:row>
      <xdr:rowOff>142875</xdr:rowOff>
    </xdr:from>
    <xdr:ext cx="27911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BFF61444-8C94-4DFC-9B4C-04B9D7B7AAF6}"/>
                </a:ext>
              </a:extLst>
            </xdr:cNvPr>
            <xdr:cNvSpPr txBox="1"/>
          </xdr:nvSpPr>
          <xdr:spPr>
            <a:xfrm>
              <a:off x="9077321" y="2428875"/>
              <a:ext cx="279114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BFF61444-8C94-4DFC-9B4C-04B9D7B7AAF6}"/>
                </a:ext>
              </a:extLst>
            </xdr:cNvPr>
            <xdr:cNvSpPr txBox="1"/>
          </xdr:nvSpPr>
          <xdr:spPr>
            <a:xfrm>
              <a:off x="9077321" y="2428875"/>
              <a:ext cx="279114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 ̅=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76196</xdr:colOff>
      <xdr:row>14</xdr:row>
      <xdr:rowOff>0</xdr:rowOff>
    </xdr:from>
    <xdr:ext cx="533406" cy="219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FA9AD312-19C8-4A5A-938C-7910445A4529}"/>
                </a:ext>
              </a:extLst>
            </xdr:cNvPr>
            <xdr:cNvSpPr txBox="1"/>
          </xdr:nvSpPr>
          <xdr:spPr>
            <a:xfrm>
              <a:off x="9020171" y="2667000"/>
              <a:ext cx="533406" cy="219071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no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0,25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FA9AD312-19C8-4A5A-938C-7910445A4529}"/>
                </a:ext>
              </a:extLst>
            </xdr:cNvPr>
            <xdr:cNvSpPr txBox="1"/>
          </xdr:nvSpPr>
          <xdr:spPr>
            <a:xfrm>
              <a:off x="9020171" y="2667000"/>
              <a:ext cx="533406" cy="219071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no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𝑋_0,25=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66678</xdr:colOff>
      <xdr:row>15</xdr:row>
      <xdr:rowOff>9528</xdr:rowOff>
    </xdr:from>
    <xdr:ext cx="509563" cy="193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6">
              <a:extLst>
                <a:ext uri="{FF2B5EF4-FFF2-40B4-BE49-F238E27FC236}">
                  <a16:creationId xmlns:a16="http://schemas.microsoft.com/office/drawing/2014/main" id="{FB101590-6339-487E-948F-4F6784B484C3}"/>
                </a:ext>
              </a:extLst>
            </xdr:cNvPr>
            <xdr:cNvSpPr txBox="1"/>
          </xdr:nvSpPr>
          <xdr:spPr>
            <a:xfrm>
              <a:off x="9010653" y="2867028"/>
              <a:ext cx="509563" cy="193130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0,75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5" name="TextBox 6">
              <a:extLst>
                <a:ext uri="{FF2B5EF4-FFF2-40B4-BE49-F238E27FC236}">
                  <a16:creationId xmlns:a16="http://schemas.microsoft.com/office/drawing/2014/main" id="{FB101590-6339-487E-948F-4F6784B484C3}"/>
                </a:ext>
              </a:extLst>
            </xdr:cNvPr>
            <xdr:cNvSpPr txBox="1"/>
          </xdr:nvSpPr>
          <xdr:spPr>
            <a:xfrm>
              <a:off x="9010653" y="2867028"/>
              <a:ext cx="509563" cy="193130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𝑋_0,75=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98608</xdr:colOff>
      <xdr:row>15</xdr:row>
      <xdr:rowOff>168089</xdr:rowOff>
    </xdr:from>
    <xdr:ext cx="44871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00BD38EA-B8C6-438D-BDCC-649023E20064}"/>
                </a:ext>
              </a:extLst>
            </xdr:cNvPr>
            <xdr:cNvSpPr txBox="1"/>
          </xdr:nvSpPr>
          <xdr:spPr>
            <a:xfrm>
              <a:off x="9074520" y="3025589"/>
              <a:ext cx="448713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𝑚𝑒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00BD38EA-B8C6-438D-BDCC-649023E20064}"/>
                </a:ext>
              </a:extLst>
            </xdr:cNvPr>
            <xdr:cNvSpPr txBox="1"/>
          </xdr:nvSpPr>
          <xdr:spPr>
            <a:xfrm>
              <a:off x="9074520" y="3025589"/>
              <a:ext cx="448713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𝑥_𝑚𝑒=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98608</xdr:colOff>
      <xdr:row>16</xdr:row>
      <xdr:rowOff>168088</xdr:rowOff>
    </xdr:from>
    <xdr:ext cx="453009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8F7723E5-4C70-470A-A6BE-FD81F45CF757}"/>
                </a:ext>
              </a:extLst>
            </xdr:cNvPr>
            <xdr:cNvSpPr txBox="1"/>
          </xdr:nvSpPr>
          <xdr:spPr>
            <a:xfrm>
              <a:off x="9074520" y="3216088"/>
              <a:ext cx="45300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𝑚𝑜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8F7723E5-4C70-470A-A6BE-FD81F45CF757}"/>
                </a:ext>
              </a:extLst>
            </xdr:cNvPr>
            <xdr:cNvSpPr txBox="1"/>
          </xdr:nvSpPr>
          <xdr:spPr>
            <a:xfrm>
              <a:off x="9074520" y="3216088"/>
              <a:ext cx="45300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𝑥_𝑚𝑜=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84048</xdr:colOff>
      <xdr:row>18</xdr:row>
      <xdr:rowOff>168089</xdr:rowOff>
    </xdr:from>
    <xdr:ext cx="52392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0">
              <a:extLst>
                <a:ext uri="{FF2B5EF4-FFF2-40B4-BE49-F238E27FC236}">
                  <a16:creationId xmlns:a16="http://schemas.microsoft.com/office/drawing/2014/main" id="{AE4EEFE9-B9FF-41EC-BFD3-4AC3F3F36484}"/>
                </a:ext>
              </a:extLst>
            </xdr:cNvPr>
            <xdr:cNvSpPr txBox="1"/>
          </xdr:nvSpPr>
          <xdr:spPr>
            <a:xfrm>
              <a:off x="9059960" y="3597089"/>
              <a:ext cx="523925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12" name="TextBox 10">
              <a:extLst>
                <a:ext uri="{FF2B5EF4-FFF2-40B4-BE49-F238E27FC236}">
                  <a16:creationId xmlns:a16="http://schemas.microsoft.com/office/drawing/2014/main" id="{AE4EEFE9-B9FF-41EC-BFD3-4AC3F3F36484}"/>
                </a:ext>
              </a:extLst>
            </xdr:cNvPr>
            <xdr:cNvSpPr txBox="1"/>
          </xdr:nvSpPr>
          <xdr:spPr>
            <a:xfrm>
              <a:off x="9059960" y="3597089"/>
              <a:ext cx="523925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𝑥_𝑚𝑎𝑥=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10</xdr:col>
      <xdr:colOff>1314449</xdr:colOff>
      <xdr:row>25</xdr:row>
      <xdr:rowOff>171450</xdr:rowOff>
    </xdr:from>
    <xdr:ext cx="34971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6AAF08B0-A436-49B9-AC50-8202DCA2F093}"/>
                </a:ext>
              </a:extLst>
            </xdr:cNvPr>
            <xdr:cNvSpPr txBox="1"/>
          </xdr:nvSpPr>
          <xdr:spPr>
            <a:xfrm>
              <a:off x="8534399" y="4933950"/>
              <a:ext cx="349711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6AAF08B0-A436-49B9-AC50-8202DCA2F093}"/>
                </a:ext>
              </a:extLst>
            </xdr:cNvPr>
            <xdr:cNvSpPr txBox="1"/>
          </xdr:nvSpPr>
          <xdr:spPr>
            <a:xfrm>
              <a:off x="8534399" y="4933950"/>
              <a:ext cx="349711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𝑎_0=</a:t>
              </a:r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12</xdr:col>
      <xdr:colOff>561971</xdr:colOff>
      <xdr:row>26</xdr:row>
      <xdr:rowOff>9528</xdr:rowOff>
    </xdr:from>
    <xdr:ext cx="35593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41C43666-EF5A-42A7-8004-AFA555EBA046}"/>
                </a:ext>
              </a:extLst>
            </xdr:cNvPr>
            <xdr:cNvSpPr txBox="1"/>
          </xdr:nvSpPr>
          <xdr:spPr>
            <a:xfrm>
              <a:off x="10115546" y="4962528"/>
              <a:ext cx="355930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41C43666-EF5A-42A7-8004-AFA555EBA046}"/>
                </a:ext>
              </a:extLst>
            </xdr:cNvPr>
            <xdr:cNvSpPr txBox="1"/>
          </xdr:nvSpPr>
          <xdr:spPr>
            <a:xfrm>
              <a:off x="10115546" y="4962528"/>
              <a:ext cx="355930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𝑎_𝑘=</a:t>
              </a:r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47621</xdr:colOff>
      <xdr:row>14</xdr:row>
      <xdr:rowOff>180978</xdr:rowOff>
    </xdr:from>
    <xdr:ext cx="658449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7">
              <a:extLst>
                <a:ext uri="{FF2B5EF4-FFF2-40B4-BE49-F238E27FC236}">
                  <a16:creationId xmlns:a16="http://schemas.microsoft.com/office/drawing/2014/main" id="{D6AA403E-6D1C-47E7-9CE0-DDAFC0CA84F7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lt-LT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4" name="TextBox 17">
              <a:extLst>
                <a:ext uri="{FF2B5EF4-FFF2-40B4-BE49-F238E27FC236}">
                  <a16:creationId xmlns:a16="http://schemas.microsoft.com/office/drawing/2014/main" id="{D6AA403E-6D1C-47E7-9CE0-DDAFC0CA84F7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〖(𝑎〗_</a:t>
              </a:r>
              <a:r>
                <a:rPr lang="lt-LT" sz="1200" b="0" i="0">
                  <a:latin typeface="Cambria Math" panose="02040503050406030204" pitchFamily="18" charset="0"/>
                </a:rPr>
                <a:t>𝑖</a:t>
              </a:r>
              <a:r>
                <a:rPr lang="en-US" sz="1200" i="0">
                  <a:latin typeface="Cambria Math" panose="02040503050406030204" pitchFamily="18" charset="0"/>
                </a:rPr>
                <a:t>, 𝑎_(𝑖+1))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228600</xdr:colOff>
      <xdr:row>16</xdr:row>
      <xdr:rowOff>0</xdr:rowOff>
    </xdr:from>
    <xdr:ext cx="1666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8">
              <a:extLst>
                <a:ext uri="{FF2B5EF4-FFF2-40B4-BE49-F238E27FC236}">
                  <a16:creationId xmlns:a16="http://schemas.microsoft.com/office/drawing/2014/main" id="{7F3F7DA8-1956-49A2-B16C-372CB2FCE9CE}"/>
                </a:ext>
              </a:extLst>
            </xdr:cNvPr>
            <xdr:cNvSpPr txBox="1"/>
          </xdr:nvSpPr>
          <xdr:spPr>
            <a:xfrm>
              <a:off x="12523177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7" name="TextBox 18">
              <a:extLst>
                <a:ext uri="{FF2B5EF4-FFF2-40B4-BE49-F238E27FC236}">
                  <a16:creationId xmlns:a16="http://schemas.microsoft.com/office/drawing/2014/main" id="{7F3F7DA8-1956-49A2-B16C-372CB2FCE9CE}"/>
                </a:ext>
              </a:extLst>
            </xdr:cNvPr>
            <xdr:cNvSpPr txBox="1"/>
          </xdr:nvSpPr>
          <xdr:spPr>
            <a:xfrm>
              <a:off x="12523177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𝑣_𝑖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228600</xdr:colOff>
      <xdr:row>17</xdr:row>
      <xdr:rowOff>0</xdr:rowOff>
    </xdr:from>
    <xdr:ext cx="1960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9">
              <a:extLst>
                <a:ext uri="{FF2B5EF4-FFF2-40B4-BE49-F238E27FC236}">
                  <a16:creationId xmlns:a16="http://schemas.microsoft.com/office/drawing/2014/main" id="{9275E8AE-FBA6-4CCA-82AE-55F428837C1B}"/>
                </a:ext>
              </a:extLst>
            </xdr:cNvPr>
            <xdr:cNvSpPr txBox="1"/>
          </xdr:nvSpPr>
          <xdr:spPr>
            <a:xfrm>
              <a:off x="12523177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9" name="TextBox 19">
              <a:extLst>
                <a:ext uri="{FF2B5EF4-FFF2-40B4-BE49-F238E27FC236}">
                  <a16:creationId xmlns:a16="http://schemas.microsoft.com/office/drawing/2014/main" id="{9275E8AE-FBA6-4CCA-82AE-55F428837C1B}"/>
                </a:ext>
              </a:extLst>
            </xdr:cNvPr>
            <xdr:cNvSpPr txBox="1"/>
          </xdr:nvSpPr>
          <xdr:spPr>
            <a:xfrm>
              <a:off x="12523177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𝜔_𝑖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17</xdr:col>
      <xdr:colOff>323853</xdr:colOff>
      <xdr:row>20</xdr:row>
      <xdr:rowOff>142875</xdr:rowOff>
    </xdr:from>
    <xdr:ext cx="1703222" cy="6363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20">
              <a:extLst>
                <a:ext uri="{FF2B5EF4-FFF2-40B4-BE49-F238E27FC236}">
                  <a16:creationId xmlns:a16="http://schemas.microsoft.com/office/drawing/2014/main" id="{34175E70-B1C9-4675-8F0A-6C50EF84793F}"/>
                </a:ext>
              </a:extLst>
            </xdr:cNvPr>
            <xdr:cNvSpPr txBox="1"/>
          </xdr:nvSpPr>
          <xdr:spPr>
            <a:xfrm>
              <a:off x="13639803" y="3952875"/>
              <a:ext cx="1703222" cy="636328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𝑔𝑟</m:t>
                            </m:r>
                          </m:sub>
                        </m:sSub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grow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𝜈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n-US" sz="8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13" name="TextBox 20">
              <a:extLst>
                <a:ext uri="{FF2B5EF4-FFF2-40B4-BE49-F238E27FC236}">
                  <a16:creationId xmlns:a16="http://schemas.microsoft.com/office/drawing/2014/main" id="{34175E70-B1C9-4675-8F0A-6C50EF84793F}"/>
                </a:ext>
              </a:extLst>
            </xdr:cNvPr>
            <xdr:cNvSpPr txBox="1"/>
          </xdr:nvSpPr>
          <xdr:spPr>
            <a:xfrm>
              <a:off x="13639803" y="3952875"/>
              <a:ext cx="1703222" cy="636328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i="0">
                  <a:latin typeface="Cambria Math" panose="02040503050406030204" pitchFamily="18" charset="0"/>
                </a:rPr>
                <a:t>(𝑥_𝑔𝑟 ) ̅=  1/𝑛 ∑128_(𝑗=1)^𝑘▒〖(𝑎_𝑖+𝑎_(𝑖+1))/2 𝜈_𝑖=〗</a:t>
              </a:r>
              <a:endParaRPr lang="en-US" sz="8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509585</xdr:colOff>
      <xdr:row>24</xdr:row>
      <xdr:rowOff>171450</xdr:rowOff>
    </xdr:from>
    <xdr:ext cx="2483757" cy="617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21">
              <a:extLst>
                <a:ext uri="{FF2B5EF4-FFF2-40B4-BE49-F238E27FC236}">
                  <a16:creationId xmlns:a16="http://schemas.microsoft.com/office/drawing/2014/main" id="{18B20459-707B-43B9-9F78-67F4BBCD816E}"/>
                </a:ext>
              </a:extLst>
            </xdr:cNvPr>
            <xdr:cNvSpPr txBox="1"/>
          </xdr:nvSpPr>
          <xdr:spPr>
            <a:xfrm>
              <a:off x="12806360" y="4743450"/>
              <a:ext cx="2483757" cy="617157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grow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en-US" sz="1100" i="0">
                                            <a:latin typeface="Cambria Math" panose="02040503050406030204" pitchFamily="18" charset="0"/>
                                          </a:rPr>
                                          <m:t>+1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𝑔𝑟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5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16" name="TextBox 21">
              <a:extLst>
                <a:ext uri="{FF2B5EF4-FFF2-40B4-BE49-F238E27FC236}">
                  <a16:creationId xmlns:a16="http://schemas.microsoft.com/office/drawing/2014/main" id="{18B20459-707B-43B9-9F78-67F4BBCD816E}"/>
                </a:ext>
              </a:extLst>
            </xdr:cNvPr>
            <xdr:cNvSpPr txBox="1"/>
          </xdr:nvSpPr>
          <xdr:spPr>
            <a:xfrm>
              <a:off x="12806360" y="4743450"/>
              <a:ext cx="2483757" cy="617157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i="0">
                  <a:latin typeface="Cambria Math" panose="02040503050406030204" pitchFamily="18" charset="0"/>
                </a:rPr>
                <a:t>𝑆_(𝑔_𝑟)^2=1/(𝑛−1) ∑128_(𝑖=1)^𝑘▒〖((𝑎_𝑖+𝑎_(𝑖+1))/2−(𝑥_𝑔𝑟 ) ̅ )^2 𝑣_𝑖 〗=</a:t>
              </a:r>
              <a:endParaRPr lang="en-US" sz="5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15</xdr:col>
      <xdr:colOff>352428</xdr:colOff>
      <xdr:row>30</xdr:row>
      <xdr:rowOff>176003</xdr:rowOff>
    </xdr:from>
    <xdr:ext cx="2895603" cy="1538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22">
              <a:extLst>
                <a:ext uri="{FF2B5EF4-FFF2-40B4-BE49-F238E27FC236}">
                  <a16:creationId xmlns:a16="http://schemas.microsoft.com/office/drawing/2014/main" id="{4F5CC1A6-EFC7-485B-850A-8FB464176B6B}"/>
                </a:ext>
              </a:extLst>
            </xdr:cNvPr>
            <xdr:cNvSpPr txBox="1"/>
          </xdr:nvSpPr>
          <xdr:spPr>
            <a:xfrm>
              <a:off x="12039603" y="5891003"/>
              <a:ext cx="2895603" cy="1538498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squar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eqArr>
                                <m:eqArr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≤0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&amp;0,39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0&lt;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≤3.14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&amp;0.57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3.14&lt;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≤6.28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&amp;0.81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6.28&lt;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≤9.42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&amp;0.88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9.42&lt;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≤12.56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&amp;0.9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12.56&lt;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≤15.7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&amp;0.97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15.7&lt;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≤18.84</m:t>
                                  </m:r>
                                </m:e>
                                <m:e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&amp;1 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𝑘𝑎𝑖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 18.84&lt;</m:t>
                                  </m:r>
                                  <m: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US" sz="1100" i="0">
                                      <a:latin typeface="Cambria Math" panose="02040503050406030204" pitchFamily="18" charset="0"/>
                                    </a:rPr>
                                    <m:t>≤22</m:t>
                                  </m:r>
                                </m:e>
                              </m:eqArr>
                            </m:e>
                          </m:mr>
                          <m:mr>
                            <m:e/>
                          </m:mr>
                          <m:mr>
                            <m:e/>
                          </m:mr>
                        </m:m>
                      </m:e>
                    </m:d>
                  </m:oMath>
                </m:oMathPara>
              </a14:m>
              <a:endParaRPr lang="en-US" sz="8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19" name="TextBox 22">
              <a:extLst>
                <a:ext uri="{FF2B5EF4-FFF2-40B4-BE49-F238E27FC236}">
                  <a16:creationId xmlns:a16="http://schemas.microsoft.com/office/drawing/2014/main" id="{4F5CC1A6-EFC7-485B-850A-8FB464176B6B}"/>
                </a:ext>
              </a:extLst>
            </xdr:cNvPr>
            <xdr:cNvSpPr txBox="1"/>
          </xdr:nvSpPr>
          <xdr:spPr>
            <a:xfrm>
              <a:off x="12039603" y="5891003"/>
              <a:ext cx="2895603" cy="1538498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squar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i="0">
                  <a:latin typeface="Cambria Math" panose="02040503050406030204" pitchFamily="18" charset="0"/>
                </a:rPr>
                <a:t>𝐹_𝑛 (𝑥)={■(█(&amp;0 𝑘𝑎𝑖 𝑥≤0@&amp;0,39 𝑘𝑎𝑖 0&lt;𝑥≤3.14@&amp;0.57 𝑘𝑎𝑖 3.14&lt;𝑥≤6.28@&amp;0.81 𝑘𝑎𝑖 6.28&lt;𝑥≤9.42@&amp;0.88 𝑘𝑎𝑖 9.42&lt;𝑥≤12.56@&amp;0.9 𝑘𝑎𝑖 12.56&lt;𝑥≤15.7@&amp;0.97 𝑘𝑎𝑖 15.7&lt;𝑥≤18.84@&amp;1 𝑘𝑎𝑖 18.84&lt;𝑥≤22)@@)┤</a:t>
              </a:r>
              <a:endParaRPr lang="en-US" sz="8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twoCellAnchor>
    <xdr:from>
      <xdr:col>15</xdr:col>
      <xdr:colOff>285748</xdr:colOff>
      <xdr:row>50</xdr:row>
      <xdr:rowOff>186019</xdr:rowOff>
    </xdr:from>
    <xdr:to>
      <xdr:col>20</xdr:col>
      <xdr:colOff>173689</xdr:colOff>
      <xdr:row>65</xdr:row>
      <xdr:rowOff>71719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1A9069-996E-48DB-8FDE-1A570766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432024</xdr:colOff>
      <xdr:row>68</xdr:row>
      <xdr:rowOff>27507</xdr:rowOff>
    </xdr:from>
    <xdr:to>
      <xdr:col>34</xdr:col>
      <xdr:colOff>41527</xdr:colOff>
      <xdr:row>78</xdr:row>
      <xdr:rowOff>144483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8593F70-1C14-45CB-B71B-59E79A72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455544</xdr:colOff>
      <xdr:row>87</xdr:row>
      <xdr:rowOff>8283</xdr:rowOff>
    </xdr:from>
    <xdr:ext cx="12138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3">
              <a:extLst>
                <a:ext uri="{FF2B5EF4-FFF2-40B4-BE49-F238E27FC236}">
                  <a16:creationId xmlns:a16="http://schemas.microsoft.com/office/drawing/2014/main" id="{614370F0-BC06-4829-931C-CE491182F651}"/>
                </a:ext>
              </a:extLst>
            </xdr:cNvPr>
            <xdr:cNvSpPr txBox="1"/>
          </xdr:nvSpPr>
          <xdr:spPr>
            <a:xfrm>
              <a:off x="12738653" y="16581783"/>
              <a:ext cx="121380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26" name="TextBox 3">
              <a:extLst>
                <a:ext uri="{FF2B5EF4-FFF2-40B4-BE49-F238E27FC236}">
                  <a16:creationId xmlns:a16="http://schemas.microsoft.com/office/drawing/2014/main" id="{614370F0-BC06-4829-931C-CE491182F651}"/>
                </a:ext>
              </a:extLst>
            </xdr:cNvPr>
            <xdr:cNvSpPr txBox="1"/>
          </xdr:nvSpPr>
          <xdr:spPr>
            <a:xfrm>
              <a:off x="12738653" y="16581783"/>
              <a:ext cx="121380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 ̅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48039</xdr:colOff>
      <xdr:row>88</xdr:row>
      <xdr:rowOff>101876</xdr:rowOff>
    </xdr:from>
    <xdr:ext cx="548309" cy="412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6FDF1C56-095C-467A-8F2E-637E7A10EE85}"/>
                </a:ext>
              </a:extLst>
            </xdr:cNvPr>
            <xdr:cNvSpPr txBox="1"/>
          </xdr:nvSpPr>
          <xdr:spPr>
            <a:xfrm>
              <a:off x="12331148" y="16865876"/>
              <a:ext cx="548309" cy="412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</a:rPr>
                        <m:t>ƛ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6FDF1C56-095C-467A-8F2E-637E7A10EE85}"/>
                </a:ext>
              </a:extLst>
            </xdr:cNvPr>
            <xdr:cNvSpPr txBox="1"/>
          </xdr:nvSpPr>
          <xdr:spPr>
            <a:xfrm>
              <a:off x="12331148" y="16865876"/>
              <a:ext cx="548309" cy="412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en-US" sz="1100" i="0">
                  <a:latin typeface="Cambria Math" panose="02040503050406030204" pitchFamily="18" charset="0"/>
                </a:rPr>
                <a:t>ƛ</a:t>
              </a:r>
              <a:r>
                <a:rPr lang="en-US" sz="1100"/>
                <a:t>=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339586</xdr:colOff>
      <xdr:row>90</xdr:row>
      <xdr:rowOff>47211</xdr:rowOff>
    </xdr:from>
    <xdr:ext cx="955813" cy="490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C1D6627-20DB-4D37-88F4-79B2D91F3B84}"/>
                </a:ext>
              </a:extLst>
            </xdr:cNvPr>
            <xdr:cNvSpPr txBox="1"/>
          </xdr:nvSpPr>
          <xdr:spPr>
            <a:xfrm>
              <a:off x="12009782" y="17192211"/>
              <a:ext cx="955813" cy="49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C1D6627-20DB-4D37-88F4-79B2D91F3B84}"/>
                </a:ext>
              </a:extLst>
            </xdr:cNvPr>
            <xdr:cNvSpPr txBox="1"/>
          </xdr:nvSpPr>
          <xdr:spPr>
            <a:xfrm>
              <a:off x="12009782" y="17192211"/>
              <a:ext cx="955813" cy="49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twoCellAnchor>
    <xdr:from>
      <xdr:col>16</xdr:col>
      <xdr:colOff>307884</xdr:colOff>
      <xdr:row>66</xdr:row>
      <xdr:rowOff>81683</xdr:rowOff>
    </xdr:from>
    <xdr:to>
      <xdr:col>20</xdr:col>
      <xdr:colOff>806616</xdr:colOff>
      <xdr:row>80</xdr:row>
      <xdr:rowOff>157883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E7E669-C0C6-469F-AE80-61EEE3906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46</xdr:col>
      <xdr:colOff>47621</xdr:colOff>
      <xdr:row>14</xdr:row>
      <xdr:rowOff>180978</xdr:rowOff>
    </xdr:from>
    <xdr:ext cx="65844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17">
              <a:extLst>
                <a:ext uri="{FF2B5EF4-FFF2-40B4-BE49-F238E27FC236}">
                  <a16:creationId xmlns:a16="http://schemas.microsoft.com/office/drawing/2014/main" id="{499F9763-FC35-45AB-90F9-5ADF04D0C944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31" name="TextBox 17">
              <a:extLst>
                <a:ext uri="{FF2B5EF4-FFF2-40B4-BE49-F238E27FC236}">
                  <a16:creationId xmlns:a16="http://schemas.microsoft.com/office/drawing/2014/main" id="{499F9763-FC35-45AB-90F9-5ADF04D0C944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〖(𝑎〗_𝐿, 𝑎_(𝑖+1))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46</xdr:col>
      <xdr:colOff>228600</xdr:colOff>
      <xdr:row>16</xdr:row>
      <xdr:rowOff>0</xdr:rowOff>
    </xdr:from>
    <xdr:ext cx="1666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18">
              <a:extLst>
                <a:ext uri="{FF2B5EF4-FFF2-40B4-BE49-F238E27FC236}">
                  <a16:creationId xmlns:a16="http://schemas.microsoft.com/office/drawing/2014/main" id="{277A0182-FEAF-47A3-83F1-060612C0B088}"/>
                </a:ext>
              </a:extLst>
            </xdr:cNvPr>
            <xdr:cNvSpPr txBox="1"/>
          </xdr:nvSpPr>
          <xdr:spPr>
            <a:xfrm>
              <a:off x="12543865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32" name="TextBox 18">
              <a:extLst>
                <a:ext uri="{FF2B5EF4-FFF2-40B4-BE49-F238E27FC236}">
                  <a16:creationId xmlns:a16="http://schemas.microsoft.com/office/drawing/2014/main" id="{277A0182-FEAF-47A3-83F1-060612C0B088}"/>
                </a:ext>
              </a:extLst>
            </xdr:cNvPr>
            <xdr:cNvSpPr txBox="1"/>
          </xdr:nvSpPr>
          <xdr:spPr>
            <a:xfrm>
              <a:off x="12543865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𝑣_𝑖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46</xdr:col>
      <xdr:colOff>228600</xdr:colOff>
      <xdr:row>17</xdr:row>
      <xdr:rowOff>0</xdr:rowOff>
    </xdr:from>
    <xdr:ext cx="1960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9">
              <a:extLst>
                <a:ext uri="{FF2B5EF4-FFF2-40B4-BE49-F238E27FC236}">
                  <a16:creationId xmlns:a16="http://schemas.microsoft.com/office/drawing/2014/main" id="{862916CF-3919-4FEA-BAAF-25128DEC15C6}"/>
                </a:ext>
              </a:extLst>
            </xdr:cNvPr>
            <xdr:cNvSpPr txBox="1"/>
          </xdr:nvSpPr>
          <xdr:spPr>
            <a:xfrm>
              <a:off x="12543865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33" name="TextBox 19">
              <a:extLst>
                <a:ext uri="{FF2B5EF4-FFF2-40B4-BE49-F238E27FC236}">
                  <a16:creationId xmlns:a16="http://schemas.microsoft.com/office/drawing/2014/main" id="{862916CF-3919-4FEA-BAAF-25128DEC15C6}"/>
                </a:ext>
              </a:extLst>
            </xdr:cNvPr>
            <xdr:cNvSpPr txBox="1"/>
          </xdr:nvSpPr>
          <xdr:spPr>
            <a:xfrm>
              <a:off x="12543865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𝜔_𝑖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21</xdr:col>
      <xdr:colOff>147918</xdr:colOff>
      <xdr:row>57</xdr:row>
      <xdr:rowOff>2241</xdr:rowOff>
    </xdr:from>
    <xdr:ext cx="588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5A48EC6-0981-4AEE-A9B4-01A0F2B31959}"/>
                </a:ext>
              </a:extLst>
            </xdr:cNvPr>
            <xdr:cNvSpPr txBox="1"/>
          </xdr:nvSpPr>
          <xdr:spPr>
            <a:xfrm>
              <a:off x="17561859" y="10860741"/>
              <a:ext cx="588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acc>
                              <m:accPr>
                                <m:chr m:val="̇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acc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5A48EC6-0981-4AEE-A9B4-01A0F2B31959}"/>
                </a:ext>
              </a:extLst>
            </xdr:cNvPr>
            <xdr:cNvSpPr txBox="1"/>
          </xdr:nvSpPr>
          <xdr:spPr>
            <a:xfrm>
              <a:off x="17561859" y="10860741"/>
              <a:ext cx="588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(𝑎_𝑖 ̇ ;𝑎_(𝑖+1)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383241</xdr:colOff>
      <xdr:row>58</xdr:row>
      <xdr:rowOff>13447</xdr:rowOff>
    </xdr:from>
    <xdr:ext cx="143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B22B92C-2EF5-436F-B962-45A9EC2719AC}"/>
                </a:ext>
              </a:extLst>
            </xdr:cNvPr>
            <xdr:cNvSpPr txBox="1"/>
          </xdr:nvSpPr>
          <xdr:spPr>
            <a:xfrm>
              <a:off x="17797182" y="11062447"/>
              <a:ext cx="143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B22B92C-2EF5-436F-B962-45A9EC2719AC}"/>
                </a:ext>
              </a:extLst>
            </xdr:cNvPr>
            <xdr:cNvSpPr txBox="1"/>
          </xdr:nvSpPr>
          <xdr:spPr>
            <a:xfrm>
              <a:off x="17797182" y="11062447"/>
              <a:ext cx="143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338416</xdr:colOff>
      <xdr:row>57</xdr:row>
      <xdr:rowOff>24652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011AC9D-C660-4B61-90CC-9352759F6F73}"/>
                </a:ext>
              </a:extLst>
            </xdr:cNvPr>
            <xdr:cNvSpPr txBox="1"/>
          </xdr:nvSpPr>
          <xdr:spPr>
            <a:xfrm>
              <a:off x="23243240" y="10883152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011AC9D-C660-4B61-90CC-9352759F6F73}"/>
                </a:ext>
              </a:extLst>
            </xdr:cNvPr>
            <xdr:cNvSpPr txBox="1"/>
          </xdr:nvSpPr>
          <xdr:spPr>
            <a:xfrm>
              <a:off x="23243240" y="10883152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∞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705970</xdr:colOff>
      <xdr:row>66</xdr:row>
      <xdr:rowOff>96370</xdr:rowOff>
    </xdr:from>
    <xdr:to>
      <xdr:col>16</xdr:col>
      <xdr:colOff>212911</xdr:colOff>
      <xdr:row>80</xdr:row>
      <xdr:rowOff>172570</xdr:rowOff>
    </xdr:to>
    <xdr:graphicFrame macro="">
      <xdr:nvGraphicFramePr>
        <xdr:cNvPr id="34" name="Diagrama 33">
          <a:extLst>
            <a:ext uri="{FF2B5EF4-FFF2-40B4-BE49-F238E27FC236}">
              <a16:creationId xmlns:a16="http://schemas.microsoft.com/office/drawing/2014/main" id="{9A14FCD6-960C-4671-B1F2-F46438AF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95253</xdr:colOff>
      <xdr:row>17</xdr:row>
      <xdr:rowOff>171450</xdr:rowOff>
    </xdr:from>
    <xdr:ext cx="49866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7EBA333-FD49-45DD-9771-04DB8575EF3F}"/>
                </a:ext>
              </a:extLst>
            </xdr:cNvPr>
            <xdr:cNvSpPr txBox="1"/>
          </xdr:nvSpPr>
          <xdr:spPr>
            <a:xfrm>
              <a:off x="9071165" y="3600450"/>
              <a:ext cx="498662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7EBA333-FD49-45DD-9771-04DB8575EF3F}"/>
                </a:ext>
              </a:extLst>
            </xdr:cNvPr>
            <xdr:cNvSpPr txBox="1"/>
          </xdr:nvSpPr>
          <xdr:spPr>
            <a:xfrm>
              <a:off x="9071165" y="3600450"/>
              <a:ext cx="498662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𝑥_𝑚𝑖𝑛=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115977</xdr:colOff>
      <xdr:row>20</xdr:row>
      <xdr:rowOff>7840</xdr:rowOff>
    </xdr:from>
    <xdr:ext cx="342338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12">
              <a:extLst>
                <a:ext uri="{FF2B5EF4-FFF2-40B4-BE49-F238E27FC236}">
                  <a16:creationId xmlns:a16="http://schemas.microsoft.com/office/drawing/2014/main" id="{6317A2D4-1AE3-4CC2-B754-61398022E0C3}"/>
                </a:ext>
              </a:extLst>
            </xdr:cNvPr>
            <xdr:cNvSpPr txBox="1"/>
          </xdr:nvSpPr>
          <xdr:spPr>
            <a:xfrm>
              <a:off x="9091889" y="3817840"/>
              <a:ext cx="342338" cy="191334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37" name="TextBox 12">
              <a:extLst>
                <a:ext uri="{FF2B5EF4-FFF2-40B4-BE49-F238E27FC236}">
                  <a16:creationId xmlns:a16="http://schemas.microsoft.com/office/drawing/2014/main" id="{6317A2D4-1AE3-4CC2-B754-61398022E0C3}"/>
                </a:ext>
              </a:extLst>
            </xdr:cNvPr>
            <xdr:cNvSpPr txBox="1"/>
          </xdr:nvSpPr>
          <xdr:spPr>
            <a:xfrm>
              <a:off x="9091889" y="3817840"/>
              <a:ext cx="342338" cy="191334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𝑠^2=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11</xdr:col>
      <xdr:colOff>228036</xdr:colOff>
      <xdr:row>21</xdr:row>
      <xdr:rowOff>9528</xdr:rowOff>
    </xdr:from>
    <xdr:ext cx="26680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13">
              <a:extLst>
                <a:ext uri="{FF2B5EF4-FFF2-40B4-BE49-F238E27FC236}">
                  <a16:creationId xmlns:a16="http://schemas.microsoft.com/office/drawing/2014/main" id="{9BFB1D86-D827-4406-89B8-DEBCBC899935}"/>
                </a:ext>
              </a:extLst>
            </xdr:cNvPr>
            <xdr:cNvSpPr txBox="1"/>
          </xdr:nvSpPr>
          <xdr:spPr>
            <a:xfrm>
              <a:off x="9203948" y="4010028"/>
              <a:ext cx="266803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2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38" name="TextBox 13">
              <a:extLst>
                <a:ext uri="{FF2B5EF4-FFF2-40B4-BE49-F238E27FC236}">
                  <a16:creationId xmlns:a16="http://schemas.microsoft.com/office/drawing/2014/main" id="{9BFB1D86-D827-4406-89B8-DEBCBC899935}"/>
                </a:ext>
              </a:extLst>
            </xdr:cNvPr>
            <xdr:cNvSpPr txBox="1"/>
          </xdr:nvSpPr>
          <xdr:spPr>
            <a:xfrm>
              <a:off x="9203948" y="4010028"/>
              <a:ext cx="266803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𝑠=</a:t>
              </a:r>
              <a:endParaRPr lang="en-US" sz="6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47621</xdr:colOff>
      <xdr:row>6</xdr:row>
      <xdr:rowOff>180978</xdr:rowOff>
    </xdr:from>
    <xdr:ext cx="658449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17">
              <a:extLst>
                <a:ext uri="{FF2B5EF4-FFF2-40B4-BE49-F238E27FC236}">
                  <a16:creationId xmlns:a16="http://schemas.microsoft.com/office/drawing/2014/main" id="{984DC5B9-18AF-42B8-8C9A-9A1574C5E3B1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lt-LT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20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39" name="TextBox 17">
              <a:extLst>
                <a:ext uri="{FF2B5EF4-FFF2-40B4-BE49-F238E27FC236}">
                  <a16:creationId xmlns:a16="http://schemas.microsoft.com/office/drawing/2014/main" id="{984DC5B9-18AF-42B8-8C9A-9A1574C5E3B1}"/>
                </a:ext>
              </a:extLst>
            </xdr:cNvPr>
            <xdr:cNvSpPr txBox="1"/>
          </xdr:nvSpPr>
          <xdr:spPr>
            <a:xfrm>
              <a:off x="12362886" y="2847978"/>
              <a:ext cx="65844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〖(𝑎〗_</a:t>
              </a:r>
              <a:r>
                <a:rPr lang="lt-LT" sz="1200" b="0" i="0">
                  <a:latin typeface="Cambria Math" panose="02040503050406030204" pitchFamily="18" charset="0"/>
                </a:rPr>
                <a:t>𝑖</a:t>
              </a:r>
              <a:r>
                <a:rPr lang="en-US" sz="1200" i="0">
                  <a:latin typeface="Cambria Math" panose="02040503050406030204" pitchFamily="18" charset="0"/>
                </a:rPr>
                <a:t>, 𝑎_(𝑖+1))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228600</xdr:colOff>
      <xdr:row>8</xdr:row>
      <xdr:rowOff>0</xdr:rowOff>
    </xdr:from>
    <xdr:ext cx="16664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18">
              <a:extLst>
                <a:ext uri="{FF2B5EF4-FFF2-40B4-BE49-F238E27FC236}">
                  <a16:creationId xmlns:a16="http://schemas.microsoft.com/office/drawing/2014/main" id="{C55CB187-6C96-4850-B33C-EB9B278170A1}"/>
                </a:ext>
              </a:extLst>
            </xdr:cNvPr>
            <xdr:cNvSpPr txBox="1"/>
          </xdr:nvSpPr>
          <xdr:spPr>
            <a:xfrm>
              <a:off x="12543865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40" name="TextBox 18">
              <a:extLst>
                <a:ext uri="{FF2B5EF4-FFF2-40B4-BE49-F238E27FC236}">
                  <a16:creationId xmlns:a16="http://schemas.microsoft.com/office/drawing/2014/main" id="{C55CB187-6C96-4850-B33C-EB9B278170A1}"/>
                </a:ext>
              </a:extLst>
            </xdr:cNvPr>
            <xdr:cNvSpPr txBox="1"/>
          </xdr:nvSpPr>
          <xdr:spPr>
            <a:xfrm>
              <a:off x="12543865" y="3048000"/>
              <a:ext cx="166648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𝑣_𝑖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16</xdr:col>
      <xdr:colOff>228600</xdr:colOff>
      <xdr:row>9</xdr:row>
      <xdr:rowOff>0</xdr:rowOff>
    </xdr:from>
    <xdr:ext cx="196079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19">
              <a:extLst>
                <a:ext uri="{FF2B5EF4-FFF2-40B4-BE49-F238E27FC236}">
                  <a16:creationId xmlns:a16="http://schemas.microsoft.com/office/drawing/2014/main" id="{C16D5B22-6AE1-4D30-9274-DB84E07492AD}"/>
                </a:ext>
              </a:extLst>
            </xdr:cNvPr>
            <xdr:cNvSpPr txBox="1"/>
          </xdr:nvSpPr>
          <xdr:spPr>
            <a:xfrm>
              <a:off x="12543865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41" name="TextBox 19">
              <a:extLst>
                <a:ext uri="{FF2B5EF4-FFF2-40B4-BE49-F238E27FC236}">
                  <a16:creationId xmlns:a16="http://schemas.microsoft.com/office/drawing/2014/main" id="{C16D5B22-6AE1-4D30-9274-DB84E07492AD}"/>
                </a:ext>
              </a:extLst>
            </xdr:cNvPr>
            <xdr:cNvSpPr txBox="1"/>
          </xdr:nvSpPr>
          <xdr:spPr>
            <a:xfrm>
              <a:off x="12543865" y="3238500"/>
              <a:ext cx="196079" cy="187872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200" i="0">
                  <a:latin typeface="Cambria Math" panose="02040503050406030204" pitchFamily="18" charset="0"/>
                </a:rPr>
                <a:t>𝜔_𝑖</a:t>
              </a:r>
              <a:endParaRPr lang="en-US" sz="9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212"/>
  <sheetViews>
    <sheetView tabSelected="1" topLeftCell="I59" zoomScale="85" zoomScaleNormal="85" workbookViewId="0">
      <selection activeCell="AC59" sqref="V58:AC59"/>
    </sheetView>
  </sheetViews>
  <sheetFormatPr defaultRowHeight="15" x14ac:dyDescent="0.25"/>
  <cols>
    <col min="1" max="1" width="14.85546875" style="3" customWidth="1"/>
    <col min="2" max="4" width="8" style="3" customWidth="1"/>
    <col min="5" max="5" width="17.28515625" style="3" customWidth="1"/>
    <col min="6" max="7" width="8" style="3" customWidth="1"/>
    <col min="8" max="8" width="20.140625" style="3" customWidth="1"/>
    <col min="9" max="10" width="8" style="3" customWidth="1"/>
    <col min="11" max="11" width="25.85546875" customWidth="1"/>
    <col min="12" max="12" width="9.140625" customWidth="1"/>
    <col min="13" max="13" width="13.7109375" customWidth="1"/>
    <col min="14" max="16" width="9.140625" customWidth="1"/>
    <col min="17" max="21" width="15.28515625" customWidth="1"/>
    <col min="22" max="29" width="11.7109375" customWidth="1"/>
    <col min="32" max="32" width="9.140625" customWidth="1"/>
    <col min="36" max="36" width="7.28515625" customWidth="1"/>
    <col min="37" max="37" width="8.28515625" customWidth="1"/>
    <col min="38" max="38" width="4.42578125" customWidth="1"/>
    <col min="39" max="46" width="6.28515625" customWidth="1"/>
    <col min="47" max="54" width="10.140625" style="3" customWidth="1"/>
    <col min="55" max="55" width="7.85546875" customWidth="1"/>
    <col min="56" max="122" width="6.28515625" customWidth="1"/>
    <col min="123" max="136" width="6.85546875" customWidth="1"/>
  </cols>
  <sheetData>
    <row r="1" spans="1:100" x14ac:dyDescent="0.25">
      <c r="A1" s="1">
        <v>0.55000000000000004</v>
      </c>
      <c r="B1" s="1">
        <v>9.2200000000000006</v>
      </c>
      <c r="C1" s="1">
        <v>10.94</v>
      </c>
      <c r="D1" s="1">
        <v>4.57</v>
      </c>
      <c r="E1" s="1">
        <v>0.22</v>
      </c>
      <c r="F1" s="1">
        <v>9.1199999999999992</v>
      </c>
      <c r="G1" s="1">
        <v>3.01</v>
      </c>
      <c r="H1" s="1">
        <v>2.25</v>
      </c>
      <c r="I1" s="1">
        <v>7.53</v>
      </c>
      <c r="J1" s="1">
        <v>0.09</v>
      </c>
      <c r="L1" s="25"/>
      <c r="M1" s="23"/>
      <c r="N1" s="23"/>
      <c r="O1" s="23"/>
      <c r="P1" s="23"/>
      <c r="Q1" s="23"/>
    </row>
    <row r="2" spans="1:100" x14ac:dyDescent="0.25">
      <c r="A2" s="1">
        <v>2.69</v>
      </c>
      <c r="B2" s="1">
        <v>2.64</v>
      </c>
      <c r="C2" s="1">
        <v>16.37</v>
      </c>
      <c r="D2" s="1">
        <v>1.1000000000000001</v>
      </c>
      <c r="E2" s="1">
        <v>1.37</v>
      </c>
      <c r="F2" s="1">
        <v>0.44</v>
      </c>
      <c r="G2" s="1">
        <v>7.98</v>
      </c>
      <c r="H2" s="1">
        <v>5.82</v>
      </c>
      <c r="I2" s="1">
        <v>1.26</v>
      </c>
      <c r="J2" s="1">
        <v>6.89</v>
      </c>
      <c r="L2" s="25"/>
      <c r="M2" s="23"/>
      <c r="N2" s="23"/>
      <c r="O2" s="23"/>
      <c r="P2" s="23"/>
      <c r="Q2" s="23"/>
    </row>
    <row r="3" spans="1:100" x14ac:dyDescent="0.25">
      <c r="A3" s="1">
        <v>4.47</v>
      </c>
      <c r="B3" s="1">
        <v>2.95</v>
      </c>
      <c r="C3" s="1">
        <v>21.2</v>
      </c>
      <c r="D3" s="1">
        <v>2.62</v>
      </c>
      <c r="E3" s="1">
        <v>6.98</v>
      </c>
      <c r="F3" s="1">
        <v>1.1000000000000001</v>
      </c>
      <c r="G3" s="1">
        <v>7.11</v>
      </c>
      <c r="H3" s="1">
        <v>11.27</v>
      </c>
      <c r="I3" s="1">
        <v>9.2799999999999994</v>
      </c>
      <c r="J3" s="1">
        <v>2.29</v>
      </c>
      <c r="L3" s="25"/>
      <c r="M3" s="23"/>
      <c r="N3" s="23"/>
      <c r="O3" s="23"/>
      <c r="P3" s="23"/>
      <c r="Q3" s="23"/>
    </row>
    <row r="4" spans="1:100" x14ac:dyDescent="0.25">
      <c r="A4" s="1">
        <v>4.84</v>
      </c>
      <c r="B4" s="1">
        <v>12.97</v>
      </c>
      <c r="C4" s="1">
        <v>2.93</v>
      </c>
      <c r="D4" s="1">
        <v>17.149999999999999</v>
      </c>
      <c r="E4" s="1">
        <v>7.27</v>
      </c>
      <c r="F4" s="1">
        <v>20.07</v>
      </c>
      <c r="G4" s="1">
        <v>6.65</v>
      </c>
      <c r="H4" s="1">
        <v>1.51</v>
      </c>
      <c r="I4" s="1">
        <v>6.95</v>
      </c>
      <c r="J4" s="1">
        <v>3.18</v>
      </c>
      <c r="L4" s="25"/>
      <c r="M4" s="23"/>
      <c r="N4" s="23"/>
      <c r="O4" s="23"/>
      <c r="P4" s="23"/>
      <c r="Q4" s="23"/>
      <c r="R4" s="23"/>
      <c r="S4" s="23"/>
      <c r="T4" s="23"/>
    </row>
    <row r="5" spans="1:100" x14ac:dyDescent="0.25">
      <c r="A5" s="2">
        <v>5.82</v>
      </c>
      <c r="B5" s="2">
        <v>5.61</v>
      </c>
      <c r="C5" s="2">
        <v>0.19</v>
      </c>
      <c r="D5" s="2">
        <v>0.4</v>
      </c>
      <c r="E5" s="2">
        <v>0.25</v>
      </c>
      <c r="F5" s="2">
        <v>7.21</v>
      </c>
      <c r="G5" s="2">
        <v>8.07</v>
      </c>
      <c r="H5" s="2">
        <v>2.09</v>
      </c>
      <c r="I5" s="2">
        <v>2.97</v>
      </c>
      <c r="J5" s="2">
        <v>1.84</v>
      </c>
      <c r="L5" s="25"/>
      <c r="M5" s="23"/>
      <c r="N5" s="23"/>
      <c r="O5" s="23"/>
      <c r="P5" s="23"/>
      <c r="Q5" s="23"/>
      <c r="R5" s="23"/>
      <c r="S5" s="23"/>
      <c r="T5" s="23"/>
    </row>
    <row r="6" spans="1:100" x14ac:dyDescent="0.25">
      <c r="A6" s="1">
        <v>5.98</v>
      </c>
      <c r="B6" s="1">
        <v>6.51</v>
      </c>
      <c r="C6" s="1">
        <v>3.65</v>
      </c>
      <c r="D6" s="1">
        <v>7.48</v>
      </c>
      <c r="E6" s="1">
        <v>3.93</v>
      </c>
      <c r="F6" s="1">
        <v>9.86</v>
      </c>
      <c r="G6" s="1">
        <v>11.28</v>
      </c>
      <c r="H6" s="1">
        <v>7.81</v>
      </c>
      <c r="I6" s="1">
        <v>2.82</v>
      </c>
      <c r="J6" s="1">
        <v>6.72</v>
      </c>
      <c r="L6" s="25"/>
      <c r="M6" s="23"/>
      <c r="N6" s="23"/>
      <c r="O6" s="23"/>
      <c r="P6" s="23"/>
      <c r="Q6" s="23"/>
      <c r="R6" s="24"/>
      <c r="S6" s="24"/>
      <c r="T6" s="24"/>
    </row>
    <row r="7" spans="1:100" x14ac:dyDescent="0.25">
      <c r="A7" s="1">
        <v>6.67</v>
      </c>
      <c r="B7" s="1">
        <v>11.44</v>
      </c>
      <c r="C7" s="1">
        <v>6.47</v>
      </c>
      <c r="D7" s="1">
        <v>4.28</v>
      </c>
      <c r="E7" s="1">
        <v>0.78</v>
      </c>
      <c r="F7" s="1">
        <v>6.27</v>
      </c>
      <c r="G7" s="1">
        <v>0.43</v>
      </c>
      <c r="H7" s="1">
        <v>0.88</v>
      </c>
      <c r="I7" s="1">
        <v>1.92</v>
      </c>
      <c r="J7" s="1">
        <v>17.41</v>
      </c>
      <c r="L7" s="25"/>
      <c r="M7" s="25"/>
      <c r="N7" s="25"/>
      <c r="O7" s="25"/>
      <c r="P7" s="25"/>
      <c r="Q7" s="25"/>
      <c r="R7" s="23"/>
      <c r="S7" s="23"/>
      <c r="T7" s="23"/>
    </row>
    <row r="8" spans="1:100" x14ac:dyDescent="0.25">
      <c r="A8" s="1">
        <v>7.56</v>
      </c>
      <c r="B8" s="1">
        <v>1.81</v>
      </c>
      <c r="C8" s="1">
        <v>2.14</v>
      </c>
      <c r="D8" s="1">
        <v>4.88</v>
      </c>
      <c r="E8" s="1">
        <v>8.23</v>
      </c>
      <c r="F8" s="1">
        <v>6.55</v>
      </c>
      <c r="G8" s="1">
        <v>1.53</v>
      </c>
      <c r="H8" s="1">
        <v>12.55</v>
      </c>
      <c r="I8" s="1">
        <v>0.23</v>
      </c>
      <c r="J8" s="1">
        <v>4.49</v>
      </c>
      <c r="L8" s="25"/>
      <c r="M8" s="25"/>
      <c r="N8" s="25"/>
      <c r="O8" s="25"/>
      <c r="P8" s="25"/>
      <c r="Q8" s="9"/>
      <c r="R8" s="9" t="s">
        <v>47</v>
      </c>
      <c r="S8" s="9" t="s">
        <v>48</v>
      </c>
      <c r="T8" s="9" t="s">
        <v>49</v>
      </c>
      <c r="U8" s="9" t="s">
        <v>50</v>
      </c>
      <c r="V8" s="9" t="s">
        <v>51</v>
      </c>
      <c r="W8" s="9" t="s">
        <v>52</v>
      </c>
      <c r="X8" s="9" t="s">
        <v>53</v>
      </c>
      <c r="Y8">
        <v>0</v>
      </c>
      <c r="Z8">
        <v>3</v>
      </c>
      <c r="AA8">
        <v>3</v>
      </c>
      <c r="AB8">
        <v>6.5</v>
      </c>
      <c r="AC8">
        <v>6.5</v>
      </c>
      <c r="AD8">
        <v>8.1999999999999993</v>
      </c>
      <c r="AE8">
        <v>8.1999999999999993</v>
      </c>
      <c r="AF8">
        <v>10.5</v>
      </c>
      <c r="AG8">
        <v>10.5</v>
      </c>
      <c r="AH8">
        <v>12.5</v>
      </c>
      <c r="AI8">
        <v>12.5</v>
      </c>
      <c r="AJ8">
        <v>15</v>
      </c>
      <c r="AK8">
        <v>15</v>
      </c>
      <c r="AL8">
        <v>22</v>
      </c>
    </row>
    <row r="9" spans="1:100" x14ac:dyDescent="0.25">
      <c r="A9" s="1">
        <v>9.67</v>
      </c>
      <c r="B9" s="1">
        <v>17.78</v>
      </c>
      <c r="C9" s="1">
        <v>4.22</v>
      </c>
      <c r="D9" s="1">
        <v>17.53</v>
      </c>
      <c r="E9" s="1">
        <v>2.83</v>
      </c>
      <c r="F9" s="1">
        <v>0.04</v>
      </c>
      <c r="G9" s="1">
        <v>3.38</v>
      </c>
      <c r="H9" s="1">
        <v>3.83</v>
      </c>
      <c r="I9" s="1">
        <v>2.96</v>
      </c>
      <c r="J9" s="1">
        <v>13.06</v>
      </c>
      <c r="Q9" s="9"/>
      <c r="R9" s="9">
        <f>COUNTIFS(AJ29:EE29,"&gt;=0",AJ29:EE29,"&lt;1,5")</f>
        <v>0</v>
      </c>
      <c r="S9" s="9">
        <f>COUNTIFS(BU29:CT29,"&gt;=1,5",BU29:CT29,"&lt;3")</f>
        <v>0</v>
      </c>
      <c r="T9" s="9">
        <f>COUNTIFS(AJ29:EE29,"&gt;=3",AJ29:EE29,"&lt;4,5")</f>
        <v>0</v>
      </c>
      <c r="U9" s="9">
        <f>COUNTIFS(AJ29:EE29,"&gt;=4,5",AJ29:EE29,"&lt;7")</f>
        <v>0</v>
      </c>
      <c r="V9" s="9">
        <f>COUNTIFS(AJ29:EE29,"&gt;=7",AJ29:EE29,"&lt;8,5")</f>
        <v>0</v>
      </c>
      <c r="W9" s="9">
        <f>COUNTIFS(AJ29:EE29,"&gt;=8,5",AJ29:EE29,"&lt;10")</f>
        <v>0</v>
      </c>
      <c r="X9" s="9">
        <f>COUNTIFS(AJ29:EE29,"&gt;=10",AJ29:EE29,"&lt;13")</f>
        <v>0</v>
      </c>
    </row>
    <row r="10" spans="1:100" x14ac:dyDescent="0.25">
      <c r="A10" s="1">
        <v>18.71</v>
      </c>
      <c r="B10" s="1">
        <v>0.92</v>
      </c>
      <c r="C10" s="1">
        <v>7.39</v>
      </c>
      <c r="D10" s="1">
        <v>18.68</v>
      </c>
      <c r="E10" s="1">
        <v>9.32</v>
      </c>
      <c r="F10" s="1">
        <v>0.86</v>
      </c>
      <c r="G10" s="1">
        <v>2.5</v>
      </c>
      <c r="H10" s="1">
        <v>18.89</v>
      </c>
      <c r="I10" s="1">
        <v>4.53</v>
      </c>
      <c r="J10" s="1">
        <v>1.06</v>
      </c>
      <c r="Q10" s="9"/>
      <c r="R10" s="9">
        <f t="shared" ref="R10:X10" si="0">R9*0.01</f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>X9*0.01</f>
        <v>0</v>
      </c>
    </row>
    <row r="11" spans="1:100" x14ac:dyDescent="0.25">
      <c r="R11" s="23"/>
      <c r="S11" s="23"/>
      <c r="T11" s="23"/>
      <c r="Y11">
        <f>((Y8+Z8)/2-$M$14)^2*R17</f>
        <v>66.536397000000022</v>
      </c>
      <c r="AA11">
        <f>((AA8+AB8)/2-$M$14)^2*S17</f>
        <v>94.751305999999985</v>
      </c>
      <c r="AC11">
        <f>((AC8+AD8)/2-$M$14)^2*T17</f>
        <v>365.95945799999987</v>
      </c>
      <c r="AE11">
        <f>((AE8+AF8)/2-$M$14)^2*U17</f>
        <v>338.93664799999993</v>
      </c>
      <c r="AG11">
        <f>((AG8+AH8)/2-$M$14)^2*V17</f>
        <v>449.86968599999989</v>
      </c>
      <c r="AI11">
        <f>((AI8+AJ8)/2-$M$14)^2*W17</f>
        <v>357.01884299999995</v>
      </c>
      <c r="AK11">
        <f>((AK8+AL8)/2-$M$14)^2*X17</f>
        <v>490.4085619999999</v>
      </c>
    </row>
    <row r="12" spans="1:100" x14ac:dyDescent="0.25">
      <c r="A12" s="3" t="s">
        <v>0</v>
      </c>
      <c r="R12" s="23"/>
      <c r="S12" s="23"/>
      <c r="T12" s="23"/>
      <c r="Y12">
        <f>SUM(Y11:AK11)*1/(100-1)</f>
        <v>21.85334242424242</v>
      </c>
    </row>
    <row r="13" spans="1:100" x14ac:dyDescent="0.25">
      <c r="A13" s="3" t="s">
        <v>1</v>
      </c>
      <c r="E13" s="3" t="s">
        <v>2</v>
      </c>
      <c r="H13" s="3" t="s">
        <v>3</v>
      </c>
      <c r="R13" s="25"/>
      <c r="S13" s="25"/>
      <c r="T13" s="25"/>
    </row>
    <row r="14" spans="1:100" x14ac:dyDescent="0.25">
      <c r="A14" s="4">
        <v>0.04</v>
      </c>
      <c r="C14" s="4">
        <v>0.04</v>
      </c>
      <c r="D14" s="3">
        <f t="shared" ref="D14:D45" si="1">COUNTIF($C$14:$C$113,C14)</f>
        <v>1</v>
      </c>
      <c r="E14" s="16">
        <v>0.04</v>
      </c>
      <c r="F14" s="20">
        <v>1</v>
      </c>
      <c r="H14" s="14">
        <v>0.04</v>
      </c>
      <c r="I14" s="21">
        <f t="shared" ref="I14:I45" si="2">F14/100</f>
        <v>0.01</v>
      </c>
      <c r="K14" t="s">
        <v>4</v>
      </c>
      <c r="M14">
        <f>1/100 * SUM(AJ37:EE37)</f>
        <v>2.8410000000000002</v>
      </c>
      <c r="R14" s="25"/>
      <c r="S14" s="25"/>
      <c r="T14" s="25"/>
    </row>
    <row r="15" spans="1:100" x14ac:dyDescent="0.25">
      <c r="A15" s="1">
        <v>0.09</v>
      </c>
      <c r="B15" s="6"/>
      <c r="C15" s="1">
        <v>0.09</v>
      </c>
      <c r="D15" s="3">
        <f t="shared" si="1"/>
        <v>1</v>
      </c>
      <c r="E15" s="17">
        <v>0.09</v>
      </c>
      <c r="F15" s="14">
        <v>1</v>
      </c>
      <c r="G15" s="6"/>
      <c r="H15" s="14">
        <v>0.09</v>
      </c>
      <c r="I15" s="21">
        <f t="shared" si="2"/>
        <v>0.01</v>
      </c>
      <c r="J15"/>
      <c r="K15" t="s">
        <v>5</v>
      </c>
      <c r="M15">
        <f>_xlfn.QUARTILE.INC(AJ37:EE37,1)</f>
        <v>0.82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7"/>
      <c r="CO15" s="7"/>
      <c r="CP15" s="7"/>
      <c r="CQ15" s="7"/>
      <c r="CR15" s="7"/>
      <c r="CS15" s="7"/>
      <c r="CT15" s="7"/>
      <c r="CU15" s="7"/>
      <c r="CV15" s="7"/>
    </row>
    <row r="16" spans="1:100" x14ac:dyDescent="0.25">
      <c r="A16" s="8">
        <v>0.19</v>
      </c>
      <c r="C16" s="8">
        <v>0.19</v>
      </c>
      <c r="D16" s="3">
        <f t="shared" si="1"/>
        <v>1</v>
      </c>
      <c r="E16" s="18">
        <v>0.19</v>
      </c>
      <c r="F16" s="20">
        <v>1</v>
      </c>
      <c r="H16" s="15">
        <v>0.19</v>
      </c>
      <c r="I16" s="21">
        <f t="shared" si="2"/>
        <v>0.01</v>
      </c>
      <c r="K16" t="s">
        <v>6</v>
      </c>
      <c r="M16">
        <f>_xlfn.QUARTILE.INC(AJ37:EE37,3)</f>
        <v>3.9274999999999998</v>
      </c>
      <c r="Q16" s="9"/>
      <c r="R16" s="9">
        <v>1.5</v>
      </c>
      <c r="S16" s="9">
        <v>3</v>
      </c>
      <c r="T16" s="9">
        <v>4.5</v>
      </c>
      <c r="U16" s="9">
        <v>7</v>
      </c>
      <c r="V16" s="9">
        <v>8.5</v>
      </c>
      <c r="W16" s="9">
        <v>10</v>
      </c>
      <c r="X16" s="9">
        <v>13</v>
      </c>
      <c r="AU16" s="20"/>
      <c r="AV16" s="20" t="s">
        <v>7</v>
      </c>
      <c r="AW16" s="20" t="s">
        <v>29</v>
      </c>
      <c r="AX16" s="20" t="s">
        <v>30</v>
      </c>
      <c r="AY16" s="20" t="s">
        <v>10</v>
      </c>
      <c r="AZ16" s="20" t="s">
        <v>31</v>
      </c>
      <c r="BA16" s="20" t="s">
        <v>32</v>
      </c>
      <c r="BB16" s="20" t="s">
        <v>13</v>
      </c>
    </row>
    <row r="17" spans="1:54" x14ac:dyDescent="0.25">
      <c r="A17" s="1">
        <v>0.22</v>
      </c>
      <c r="C17" s="1">
        <v>0.22</v>
      </c>
      <c r="D17" s="3">
        <f t="shared" si="1"/>
        <v>1</v>
      </c>
      <c r="E17" s="17">
        <v>0.22</v>
      </c>
      <c r="F17" s="20">
        <v>1</v>
      </c>
      <c r="H17" s="14">
        <v>0.22</v>
      </c>
      <c r="I17" s="21">
        <f t="shared" si="2"/>
        <v>0.01</v>
      </c>
      <c r="K17" t="s">
        <v>14</v>
      </c>
      <c r="M17">
        <f>MEDIAN(AJ37:EE37)</f>
        <v>2.1550000000000002</v>
      </c>
      <c r="Q17" s="9"/>
      <c r="R17" s="9">
        <f>COUNTIFS(AJ37:EE37,"&gt;=0",AJ37:EE37,"&lt;1,5")</f>
        <v>37</v>
      </c>
      <c r="S17" s="9">
        <f>COUNTIFS(BU37:CT37,"&gt;=1,5",BU37:CT37,"&lt;3")</f>
        <v>26</v>
      </c>
      <c r="T17" s="9">
        <f>COUNTIFS(AJ37:EE37,"&gt;=3",AJ37:EE37,"&lt;4,5")</f>
        <v>18</v>
      </c>
      <c r="U17" s="9">
        <f>COUNTIFS(AJ37:EE37,"&gt;=4,5",AJ37:EE37,"&lt;7")</f>
        <v>8</v>
      </c>
      <c r="V17" s="9">
        <f>COUNTIFS(AJ37:EE37,"&gt;=7",AJ37:EE37,"&lt;8,5")</f>
        <v>6</v>
      </c>
      <c r="W17" s="9">
        <f>COUNTIFS(AJ37:EE37,"&gt;=8,5",AJ37:EE37,"&lt;10")</f>
        <v>3</v>
      </c>
      <c r="X17" s="9">
        <f>COUNTIFS(AJ37:EE37,"&gt;=10",AJ37:EE37,"&lt;13")</f>
        <v>2</v>
      </c>
      <c r="AU17" s="20"/>
      <c r="AV17" s="20">
        <f>COUNTIFS($A$14:$A$113,"&gt;=0",$A$14:$A$113,"&lt;3.14")</f>
        <v>0</v>
      </c>
      <c r="AW17" s="20">
        <f>COUNTIFS($A$14:$A$113,"&gt;=3.14",$A$14:$A$113,"&lt;7")</f>
        <v>0</v>
      </c>
      <c r="AX17" s="20">
        <f>COUNTIFS($A$14:$A$113,"&gt;=7",$A$14:$A$113,"&lt;9.42")</f>
        <v>0</v>
      </c>
      <c r="AY17" s="20">
        <f>COUNTIFS($A$14:$A$113,"&gt;=9.42",$A$14:$A$113,"&lt;12.56")</f>
        <v>0</v>
      </c>
      <c r="AZ17" s="20">
        <f>COUNTIFS($A$14:$A$113,"&gt;=12.56",$A$14:$A$113,"&lt;17.5")</f>
        <v>0</v>
      </c>
      <c r="BA17" s="20">
        <f>COUNTIFS($A$14:$A$113,"&gt;=17.5",$A$14:$A$113,"&lt;18.84")</f>
        <v>0</v>
      </c>
      <c r="BB17" s="20">
        <f>COUNTIFS($A$14:$A$113,"&gt;=18.84",$A$14:$A$113,"&lt;22")</f>
        <v>0</v>
      </c>
    </row>
    <row r="18" spans="1:54" x14ac:dyDescent="0.25">
      <c r="A18" s="1">
        <v>0.23</v>
      </c>
      <c r="C18" s="1">
        <v>0.23</v>
      </c>
      <c r="D18" s="3">
        <f t="shared" si="1"/>
        <v>1</v>
      </c>
      <c r="E18" s="17">
        <v>0.23</v>
      </c>
      <c r="F18" s="20">
        <v>1</v>
      </c>
      <c r="H18" s="14">
        <v>0.23</v>
      </c>
      <c r="I18" s="21">
        <f t="shared" si="2"/>
        <v>0.01</v>
      </c>
      <c r="K18" t="s">
        <v>15</v>
      </c>
      <c r="M18">
        <f>_xlfn.MODE.SNGL(AJ37:EE37)</f>
        <v>0.22</v>
      </c>
      <c r="Q18" s="9"/>
      <c r="R18" s="9">
        <f t="shared" ref="R18:X18" si="3">R17*0.01</f>
        <v>0.37</v>
      </c>
      <c r="S18" s="9">
        <f t="shared" si="3"/>
        <v>0.26</v>
      </c>
      <c r="T18" s="9">
        <f t="shared" si="3"/>
        <v>0.18</v>
      </c>
      <c r="U18" s="9">
        <f t="shared" si="3"/>
        <v>0.08</v>
      </c>
      <c r="V18" s="9">
        <f t="shared" si="3"/>
        <v>0.06</v>
      </c>
      <c r="W18" s="9">
        <f t="shared" si="3"/>
        <v>0.03</v>
      </c>
      <c r="X18" s="9">
        <f>X17*0.01</f>
        <v>0.02</v>
      </c>
      <c r="Y18" s="29">
        <f>SUM(R18:X18)</f>
        <v>1</v>
      </c>
      <c r="AU18" s="20"/>
      <c r="AV18" s="20">
        <f t="shared" ref="AV18:AW18" si="4">AV17*0.01</f>
        <v>0</v>
      </c>
      <c r="AW18" s="20">
        <f t="shared" si="4"/>
        <v>0</v>
      </c>
      <c r="AX18" s="20">
        <f>AX17*0.01</f>
        <v>0</v>
      </c>
      <c r="AY18" s="20">
        <f t="shared" ref="AY18:BB18" si="5">AY17*0.01</f>
        <v>0</v>
      </c>
      <c r="AZ18" s="20">
        <f t="shared" si="5"/>
        <v>0</v>
      </c>
      <c r="BA18" s="20">
        <f t="shared" si="5"/>
        <v>0</v>
      </c>
      <c r="BB18" s="20">
        <f t="shared" si="5"/>
        <v>0</v>
      </c>
    </row>
    <row r="19" spans="1:54" x14ac:dyDescent="0.25">
      <c r="A19" s="2">
        <v>0.25</v>
      </c>
      <c r="C19" s="2">
        <v>0.25</v>
      </c>
      <c r="D19" s="3">
        <f t="shared" si="1"/>
        <v>1</v>
      </c>
      <c r="E19" s="19">
        <v>0.25</v>
      </c>
      <c r="F19" s="20">
        <v>1</v>
      </c>
      <c r="H19" s="15">
        <v>0.25</v>
      </c>
      <c r="I19" s="21">
        <f t="shared" si="2"/>
        <v>0.01</v>
      </c>
      <c r="K19" t="s">
        <v>16</v>
      </c>
      <c r="M19">
        <f>MIN(AJ37:EE37)</f>
        <v>0.11</v>
      </c>
      <c r="S19">
        <v>6.28</v>
      </c>
      <c r="T19">
        <v>6.28</v>
      </c>
    </row>
    <row r="20" spans="1:54" x14ac:dyDescent="0.25">
      <c r="A20" s="2">
        <v>0.4</v>
      </c>
      <c r="C20" s="2">
        <v>0.4</v>
      </c>
      <c r="D20" s="3">
        <f t="shared" si="1"/>
        <v>1</v>
      </c>
      <c r="E20" s="19">
        <v>0.4</v>
      </c>
      <c r="F20" s="20">
        <v>1</v>
      </c>
      <c r="H20" s="15">
        <v>0.4</v>
      </c>
      <c r="I20" s="21">
        <f t="shared" si="2"/>
        <v>0.01</v>
      </c>
      <c r="K20" t="s">
        <v>18</v>
      </c>
      <c r="M20">
        <f>MAX(AJ37:EE37)</f>
        <v>12.72</v>
      </c>
      <c r="Q20" t="s">
        <v>17</v>
      </c>
    </row>
    <row r="21" spans="1:54" x14ac:dyDescent="0.25">
      <c r="A21" s="1">
        <v>0.43</v>
      </c>
      <c r="C21" s="1">
        <v>0.43</v>
      </c>
      <c r="D21" s="3">
        <f t="shared" si="1"/>
        <v>1</v>
      </c>
      <c r="E21" s="17">
        <v>0.43</v>
      </c>
      <c r="F21" s="20">
        <v>1</v>
      </c>
      <c r="H21" s="14">
        <v>0.43</v>
      </c>
      <c r="I21" s="21">
        <f t="shared" si="2"/>
        <v>0.01</v>
      </c>
      <c r="K21" t="s">
        <v>19</v>
      </c>
      <c r="M21">
        <f>_xlfn.VAR.P(AJ37:EE37)</f>
        <v>6.9615909999999959</v>
      </c>
    </row>
    <row r="22" spans="1:54" x14ac:dyDescent="0.25">
      <c r="A22" s="1">
        <v>0.44</v>
      </c>
      <c r="C22" s="1">
        <v>0.44</v>
      </c>
      <c r="D22" s="3">
        <f t="shared" si="1"/>
        <v>1</v>
      </c>
      <c r="E22" s="17">
        <v>0.44</v>
      </c>
      <c r="F22" s="20">
        <v>1</v>
      </c>
      <c r="H22" s="14">
        <v>0.44</v>
      </c>
      <c r="I22" s="21">
        <f t="shared" si="2"/>
        <v>0.01</v>
      </c>
      <c r="K22" t="s">
        <v>20</v>
      </c>
      <c r="M22">
        <f>_xlfn.STDEV.P(AJ37:EE37)</f>
        <v>2.6384827079213529</v>
      </c>
      <c r="O22">
        <f>1/99 * (SUM(H115:H212))</f>
        <v>38.65576503030303</v>
      </c>
    </row>
    <row r="23" spans="1:54" x14ac:dyDescent="0.25">
      <c r="A23" s="1">
        <v>0.55000000000000004</v>
      </c>
      <c r="C23" s="1">
        <v>0.55000000000000004</v>
      </c>
      <c r="D23" s="3">
        <f t="shared" si="1"/>
        <v>1</v>
      </c>
      <c r="E23" s="17">
        <v>0.55000000000000004</v>
      </c>
      <c r="F23" s="20">
        <v>1</v>
      </c>
      <c r="H23" s="14">
        <v>0.55000000000000004</v>
      </c>
      <c r="I23" s="21">
        <f t="shared" si="2"/>
        <v>0.01</v>
      </c>
      <c r="O23">
        <f>SQRT(O22)</f>
        <v>6.2173760566900755</v>
      </c>
      <c r="S23" s="10"/>
      <c r="T23" s="10">
        <v>2.97</v>
      </c>
      <c r="W23">
        <v>48.66</v>
      </c>
      <c r="X23">
        <v>24.98</v>
      </c>
      <c r="Y23">
        <v>12.83</v>
      </c>
      <c r="Z23">
        <v>6.59</v>
      </c>
      <c r="AA23">
        <v>3.38</v>
      </c>
      <c r="AB23">
        <v>1.74</v>
      </c>
      <c r="AC23">
        <v>1.83</v>
      </c>
    </row>
    <row r="24" spans="1:54" x14ac:dyDescent="0.25">
      <c r="A24" s="1">
        <v>0.78</v>
      </c>
      <c r="C24" s="1">
        <v>0.78</v>
      </c>
      <c r="D24" s="3">
        <f t="shared" si="1"/>
        <v>1</v>
      </c>
      <c r="E24" s="17">
        <v>0.78</v>
      </c>
      <c r="F24" s="20">
        <v>1</v>
      </c>
      <c r="H24" s="14">
        <v>0.78</v>
      </c>
      <c r="I24" s="21">
        <f t="shared" si="2"/>
        <v>0.01</v>
      </c>
      <c r="W24">
        <v>0.49</v>
      </c>
      <c r="X24">
        <v>0.28000000000000003</v>
      </c>
      <c r="Y24">
        <v>0.11</v>
      </c>
      <c r="Z24">
        <v>0.03</v>
      </c>
      <c r="AA24">
        <v>0.05</v>
      </c>
      <c r="AB24">
        <v>0.03</v>
      </c>
      <c r="AC24">
        <v>0.01</v>
      </c>
    </row>
    <row r="25" spans="1:54" x14ac:dyDescent="0.25">
      <c r="A25" s="1">
        <v>0.86</v>
      </c>
      <c r="C25" s="1">
        <v>0.86</v>
      </c>
      <c r="D25" s="3">
        <f t="shared" si="1"/>
        <v>1</v>
      </c>
      <c r="E25" s="17">
        <v>0.86</v>
      </c>
      <c r="F25" s="20">
        <v>1</v>
      </c>
      <c r="H25" s="14">
        <v>0.86</v>
      </c>
      <c r="I25" s="21">
        <f t="shared" si="2"/>
        <v>0.01</v>
      </c>
      <c r="K25" t="s">
        <v>21</v>
      </c>
      <c r="L25" s="3" t="s">
        <v>22</v>
      </c>
      <c r="M25" s="11">
        <f>FLOOR(1+3.32*LOG10(COUNT(A14:A113)),1)</f>
        <v>7</v>
      </c>
      <c r="N25">
        <v>6</v>
      </c>
      <c r="Q25" t="s">
        <v>23</v>
      </c>
      <c r="W25">
        <v>49</v>
      </c>
      <c r="X25">
        <v>28</v>
      </c>
      <c r="Y25">
        <v>11</v>
      </c>
      <c r="Z25">
        <v>3</v>
      </c>
      <c r="AA25">
        <v>5</v>
      </c>
      <c r="AB25">
        <v>3</v>
      </c>
      <c r="AC25">
        <v>1</v>
      </c>
    </row>
    <row r="26" spans="1:54" x14ac:dyDescent="0.25">
      <c r="A26" s="1">
        <v>0.88</v>
      </c>
      <c r="C26" s="1">
        <v>0.88</v>
      </c>
      <c r="D26" s="3">
        <f t="shared" si="1"/>
        <v>1</v>
      </c>
      <c r="E26" s="17">
        <v>0.88</v>
      </c>
      <c r="F26" s="20">
        <v>1</v>
      </c>
      <c r="H26" s="14">
        <v>0.88</v>
      </c>
      <c r="I26" s="21">
        <f t="shared" si="2"/>
        <v>0.01</v>
      </c>
      <c r="K26" t="s">
        <v>24</v>
      </c>
      <c r="W26">
        <f>((W25-W23)^2)/W23</f>
        <v>2.3756678997123373E-3</v>
      </c>
      <c r="X26">
        <f t="shared" ref="X26:AC26" si="6">((X25-X23)^2)/X23</f>
        <v>0.36510808646917525</v>
      </c>
      <c r="Y26">
        <f t="shared" si="6"/>
        <v>0.26102104442712398</v>
      </c>
      <c r="Z26">
        <f t="shared" si="6"/>
        <v>1.9557056145675265</v>
      </c>
      <c r="AA26">
        <f t="shared" si="6"/>
        <v>0.77644970414201198</v>
      </c>
      <c r="AB26">
        <f t="shared" si="6"/>
        <v>0.91241379310344839</v>
      </c>
      <c r="AC26">
        <f t="shared" si="6"/>
        <v>0.376448087431694</v>
      </c>
    </row>
    <row r="27" spans="1:54" x14ac:dyDescent="0.25">
      <c r="A27" s="1">
        <v>0.92</v>
      </c>
      <c r="C27" s="1">
        <v>0.92</v>
      </c>
      <c r="D27" s="3">
        <f t="shared" si="1"/>
        <v>1</v>
      </c>
      <c r="E27" s="17">
        <v>0.92</v>
      </c>
      <c r="F27" s="20">
        <v>1</v>
      </c>
      <c r="H27" s="14">
        <v>0.92</v>
      </c>
      <c r="I27" s="21">
        <f t="shared" si="2"/>
        <v>0.01</v>
      </c>
      <c r="L27" s="10">
        <v>0</v>
      </c>
      <c r="N27" s="10">
        <v>13</v>
      </c>
      <c r="T27" s="10">
        <v>6.7610000000000001</v>
      </c>
      <c r="W27">
        <f>SUM(W26:AC26)</f>
        <v>4.6495219980406919</v>
      </c>
    </row>
    <row r="28" spans="1:54" x14ac:dyDescent="0.25">
      <c r="A28" s="1">
        <v>1.06</v>
      </c>
      <c r="C28" s="1">
        <v>1.06</v>
      </c>
      <c r="D28" s="3">
        <f t="shared" si="1"/>
        <v>1</v>
      </c>
      <c r="E28" s="17">
        <v>1.06</v>
      </c>
      <c r="F28" s="20">
        <v>1</v>
      </c>
      <c r="H28" s="14">
        <v>1.06</v>
      </c>
      <c r="I28" s="21">
        <f t="shared" si="2"/>
        <v>0.01</v>
      </c>
      <c r="K28" t="s">
        <v>25</v>
      </c>
    </row>
    <row r="29" spans="1:54" x14ac:dyDescent="0.25">
      <c r="A29" s="1">
        <v>1.1000000000000001</v>
      </c>
      <c r="C29" s="1">
        <v>1.1000000000000001</v>
      </c>
      <c r="D29" s="3">
        <f t="shared" si="1"/>
        <v>2</v>
      </c>
      <c r="E29" s="17">
        <v>1.1000000000000001</v>
      </c>
      <c r="F29" s="20">
        <v>2</v>
      </c>
      <c r="H29" s="14">
        <v>1.1000000000000001</v>
      </c>
      <c r="I29" s="21">
        <f t="shared" si="2"/>
        <v>0.02</v>
      </c>
      <c r="L29" t="s">
        <v>26</v>
      </c>
      <c r="M29">
        <f xml:space="preserve"> ROUND((N27 - L27)/M25, 2)</f>
        <v>1.86</v>
      </c>
    </row>
    <row r="30" spans="1:54" x14ac:dyDescent="0.25">
      <c r="A30" s="1">
        <v>1.1000000000000001</v>
      </c>
      <c r="C30" s="1">
        <v>1.1000000000000001</v>
      </c>
      <c r="D30" s="3">
        <f t="shared" si="1"/>
        <v>2</v>
      </c>
      <c r="E30" s="17">
        <v>1.26</v>
      </c>
      <c r="F30" s="20">
        <v>1</v>
      </c>
      <c r="H30" s="14">
        <v>1.26</v>
      </c>
      <c r="I30" s="21">
        <f t="shared" si="2"/>
        <v>0.01</v>
      </c>
      <c r="Q30" t="s">
        <v>27</v>
      </c>
    </row>
    <row r="31" spans="1:54" x14ac:dyDescent="0.25">
      <c r="A31" s="1">
        <v>1.26</v>
      </c>
      <c r="C31" s="1">
        <v>1.26</v>
      </c>
      <c r="D31" s="3">
        <f t="shared" si="1"/>
        <v>1</v>
      </c>
      <c r="E31" s="17">
        <v>1.37</v>
      </c>
      <c r="F31" s="20">
        <v>1</v>
      </c>
      <c r="H31" s="14">
        <v>1.37</v>
      </c>
      <c r="I31" s="21">
        <f t="shared" si="2"/>
        <v>0.01</v>
      </c>
      <c r="M31">
        <f>1+3.32*LOG10(COUNT(A14:A113))</f>
        <v>7.64</v>
      </c>
    </row>
    <row r="32" spans="1:54" x14ac:dyDescent="0.25">
      <c r="A32" s="1">
        <v>1.37</v>
      </c>
      <c r="C32" s="1">
        <v>1.37</v>
      </c>
      <c r="D32" s="3">
        <f t="shared" si="1"/>
        <v>1</v>
      </c>
      <c r="E32" s="17">
        <v>1.51</v>
      </c>
      <c r="F32" s="20">
        <v>1</v>
      </c>
      <c r="H32" s="14">
        <v>1.51</v>
      </c>
      <c r="I32" s="21">
        <f t="shared" si="2"/>
        <v>0.01</v>
      </c>
    </row>
    <row r="33" spans="1:136" x14ac:dyDescent="0.25">
      <c r="A33" s="1">
        <v>1.51</v>
      </c>
      <c r="C33" s="1">
        <v>1.51</v>
      </c>
      <c r="D33" s="3">
        <f t="shared" si="1"/>
        <v>1</v>
      </c>
      <c r="E33" s="17">
        <v>1.53</v>
      </c>
      <c r="F33" s="20">
        <v>1</v>
      </c>
      <c r="H33" s="14">
        <v>1.53</v>
      </c>
      <c r="I33" s="21">
        <f t="shared" si="2"/>
        <v>0.01</v>
      </c>
      <c r="K33">
        <f>COUNTIF($H$14:$H$47, H14)</f>
        <v>1</v>
      </c>
    </row>
    <row r="34" spans="1:136" x14ac:dyDescent="0.25">
      <c r="A34" s="1">
        <v>1.53</v>
      </c>
      <c r="C34" s="1">
        <v>1.53</v>
      </c>
      <c r="D34" s="3">
        <f t="shared" si="1"/>
        <v>1</v>
      </c>
      <c r="E34" s="17">
        <v>1.81</v>
      </c>
      <c r="F34" s="20">
        <v>1</v>
      </c>
      <c r="H34" s="14">
        <v>1.81</v>
      </c>
      <c r="I34" s="21">
        <f t="shared" si="2"/>
        <v>0.01</v>
      </c>
      <c r="K34">
        <f>COUNTIF(H15:H48, H15)</f>
        <v>1</v>
      </c>
    </row>
    <row r="35" spans="1:136" x14ac:dyDescent="0.25">
      <c r="A35" s="1">
        <v>1.81</v>
      </c>
      <c r="C35" s="1">
        <v>1.81</v>
      </c>
      <c r="D35" s="3">
        <f t="shared" si="1"/>
        <v>1</v>
      </c>
      <c r="E35" s="19">
        <v>1.84</v>
      </c>
      <c r="F35" s="20">
        <v>1</v>
      </c>
      <c r="H35" s="15">
        <v>1.84</v>
      </c>
      <c r="I35" s="21">
        <f t="shared" si="2"/>
        <v>0.01</v>
      </c>
    </row>
    <row r="36" spans="1:136" x14ac:dyDescent="0.25">
      <c r="A36" s="2">
        <v>1.84</v>
      </c>
      <c r="C36" s="2">
        <v>1.84</v>
      </c>
      <c r="D36" s="3">
        <f t="shared" si="1"/>
        <v>1</v>
      </c>
      <c r="E36" s="17">
        <v>1.92</v>
      </c>
      <c r="F36" s="20">
        <v>1</v>
      </c>
      <c r="H36" s="14">
        <v>1.92</v>
      </c>
      <c r="I36" s="21">
        <f t="shared" si="2"/>
        <v>0.01</v>
      </c>
      <c r="AI36" t="s">
        <v>40</v>
      </c>
      <c r="AJ36">
        <v>1</v>
      </c>
      <c r="AK36">
        <v>2</v>
      </c>
      <c r="AL36">
        <v>3</v>
      </c>
      <c r="AM36">
        <v>4</v>
      </c>
      <c r="AN36">
        <v>5</v>
      </c>
      <c r="AO36">
        <v>6</v>
      </c>
      <c r="AP36">
        <v>7</v>
      </c>
      <c r="AQ36">
        <v>8</v>
      </c>
      <c r="AR36">
        <v>9</v>
      </c>
      <c r="AS36">
        <v>10</v>
      </c>
      <c r="AT36">
        <v>11</v>
      </c>
      <c r="AU36">
        <v>12</v>
      </c>
      <c r="AV36">
        <v>13</v>
      </c>
      <c r="AW36">
        <v>14</v>
      </c>
      <c r="AX36">
        <v>15</v>
      </c>
      <c r="AY36">
        <v>16</v>
      </c>
      <c r="AZ36">
        <v>17</v>
      </c>
      <c r="BA36">
        <v>18</v>
      </c>
      <c r="BB36">
        <v>19</v>
      </c>
      <c r="BC36">
        <v>20</v>
      </c>
      <c r="BD36">
        <v>21</v>
      </c>
      <c r="BE36">
        <v>22</v>
      </c>
      <c r="BF36">
        <v>23</v>
      </c>
      <c r="BG36">
        <v>24</v>
      </c>
      <c r="BH36">
        <v>25</v>
      </c>
      <c r="BI36">
        <v>26</v>
      </c>
      <c r="BJ36">
        <v>27</v>
      </c>
      <c r="BK36">
        <v>28</v>
      </c>
      <c r="BL36">
        <v>29</v>
      </c>
      <c r="BM36">
        <v>30</v>
      </c>
      <c r="BN36">
        <v>31</v>
      </c>
      <c r="BO36">
        <v>32</v>
      </c>
      <c r="BP36">
        <v>33</v>
      </c>
      <c r="BQ36">
        <v>34</v>
      </c>
      <c r="BR36">
        <v>35</v>
      </c>
      <c r="BS36">
        <v>36</v>
      </c>
      <c r="BT36">
        <v>37</v>
      </c>
      <c r="BU36">
        <v>38</v>
      </c>
      <c r="BV36">
        <v>39</v>
      </c>
      <c r="BW36">
        <v>40</v>
      </c>
      <c r="BX36">
        <v>41</v>
      </c>
      <c r="BY36">
        <v>42</v>
      </c>
      <c r="BZ36">
        <v>43</v>
      </c>
      <c r="CA36">
        <v>44</v>
      </c>
      <c r="CB36">
        <v>45</v>
      </c>
      <c r="CC36">
        <v>46</v>
      </c>
      <c r="CD36">
        <v>47</v>
      </c>
      <c r="CE36">
        <v>48</v>
      </c>
      <c r="CF36">
        <v>49</v>
      </c>
      <c r="CG36">
        <v>50</v>
      </c>
      <c r="CH36">
        <v>51</v>
      </c>
      <c r="CI36">
        <v>52</v>
      </c>
      <c r="CJ36">
        <v>53</v>
      </c>
      <c r="CK36">
        <v>54</v>
      </c>
      <c r="CL36">
        <v>55</v>
      </c>
      <c r="CM36">
        <v>56</v>
      </c>
      <c r="CN36">
        <v>57</v>
      </c>
      <c r="CO36">
        <v>58</v>
      </c>
      <c r="CP36">
        <v>59</v>
      </c>
      <c r="CQ36">
        <v>60</v>
      </c>
      <c r="CR36">
        <v>61</v>
      </c>
      <c r="CS36">
        <v>62</v>
      </c>
      <c r="CT36">
        <v>63</v>
      </c>
      <c r="CU36">
        <v>64</v>
      </c>
      <c r="CV36">
        <v>65</v>
      </c>
      <c r="CW36">
        <v>66</v>
      </c>
      <c r="CX36">
        <v>67</v>
      </c>
      <c r="CY36">
        <v>68</v>
      </c>
      <c r="CZ36">
        <v>69</v>
      </c>
      <c r="DA36">
        <v>70</v>
      </c>
      <c r="DB36">
        <v>71</v>
      </c>
      <c r="DC36">
        <v>72</v>
      </c>
      <c r="DD36">
        <v>73</v>
      </c>
      <c r="DE36">
        <v>74</v>
      </c>
      <c r="DF36">
        <v>75</v>
      </c>
      <c r="DG36">
        <v>76</v>
      </c>
      <c r="DH36">
        <v>77</v>
      </c>
      <c r="DI36">
        <v>78</v>
      </c>
      <c r="DJ36">
        <v>79</v>
      </c>
      <c r="DK36">
        <v>80</v>
      </c>
      <c r="DL36">
        <v>81</v>
      </c>
      <c r="DM36">
        <v>82</v>
      </c>
      <c r="DN36">
        <v>83</v>
      </c>
      <c r="DO36">
        <v>84</v>
      </c>
      <c r="DP36">
        <v>85</v>
      </c>
      <c r="DQ36">
        <v>86</v>
      </c>
      <c r="DR36">
        <v>87</v>
      </c>
      <c r="DS36">
        <v>88</v>
      </c>
      <c r="DT36">
        <v>89</v>
      </c>
      <c r="DU36">
        <v>90</v>
      </c>
      <c r="DV36">
        <v>91</v>
      </c>
      <c r="DW36">
        <v>92</v>
      </c>
      <c r="DX36">
        <v>93</v>
      </c>
      <c r="DY36">
        <v>94</v>
      </c>
      <c r="DZ36">
        <v>95</v>
      </c>
      <c r="EA36">
        <v>96</v>
      </c>
      <c r="EB36">
        <v>97</v>
      </c>
      <c r="EC36">
        <v>98</v>
      </c>
      <c r="ED36">
        <v>99</v>
      </c>
      <c r="EE36">
        <v>100</v>
      </c>
    </row>
    <row r="37" spans="1:136" x14ac:dyDescent="0.25">
      <c r="A37" s="1">
        <v>1.92</v>
      </c>
      <c r="C37" s="1">
        <v>1.92</v>
      </c>
      <c r="D37" s="3">
        <f t="shared" si="1"/>
        <v>1</v>
      </c>
      <c r="E37" s="19">
        <v>2.09</v>
      </c>
      <c r="F37" s="20">
        <v>1</v>
      </c>
      <c r="H37" s="15">
        <v>2.09</v>
      </c>
      <c r="I37" s="21">
        <f t="shared" si="2"/>
        <v>0.01</v>
      </c>
      <c r="AH37" t="s">
        <v>38</v>
      </c>
      <c r="AJ37" s="14">
        <v>0.11</v>
      </c>
      <c r="AK37" s="14">
        <v>0.13</v>
      </c>
      <c r="AL37" s="15">
        <v>0.14000000000000001</v>
      </c>
      <c r="AM37" s="14">
        <v>0.15</v>
      </c>
      <c r="AN37" s="13">
        <v>0.19</v>
      </c>
      <c r="AO37" s="2">
        <v>0.22</v>
      </c>
      <c r="AP37" s="2">
        <v>0.22</v>
      </c>
      <c r="AQ37" s="1">
        <v>0.22</v>
      </c>
      <c r="AR37" s="1">
        <v>0.24</v>
      </c>
      <c r="AS37" s="1">
        <v>0.27</v>
      </c>
      <c r="AT37" s="1">
        <v>0.31</v>
      </c>
      <c r="AU37" s="1">
        <v>0.32</v>
      </c>
      <c r="AV37" s="1">
        <v>0.51</v>
      </c>
      <c r="AW37" s="1">
        <v>0.52</v>
      </c>
      <c r="AX37" s="1">
        <v>0.52</v>
      </c>
      <c r="AY37" s="1">
        <v>0.53</v>
      </c>
      <c r="AZ37" s="1">
        <v>0.55000000000000004</v>
      </c>
      <c r="BA37" s="1">
        <v>0.56000000000000005</v>
      </c>
      <c r="BB37" s="1">
        <v>0.57999999999999996</v>
      </c>
      <c r="BC37" s="1">
        <v>0.64</v>
      </c>
      <c r="BD37" s="1">
        <v>0.64</v>
      </c>
      <c r="BE37" s="1">
        <v>0.66</v>
      </c>
      <c r="BF37" s="2">
        <v>0.76</v>
      </c>
      <c r="BG37" s="1">
        <v>0.76</v>
      </c>
      <c r="BH37" s="2">
        <v>0.82</v>
      </c>
      <c r="BI37" s="1">
        <v>0.82</v>
      </c>
      <c r="BJ37" s="1">
        <v>0.82</v>
      </c>
      <c r="BK37" s="1">
        <v>0.83</v>
      </c>
      <c r="BL37" s="1">
        <v>0.84</v>
      </c>
      <c r="BM37" s="1">
        <v>0.86</v>
      </c>
      <c r="BN37" s="1">
        <v>0.92</v>
      </c>
      <c r="BO37" s="1">
        <v>1</v>
      </c>
      <c r="BP37" s="1">
        <v>1.1100000000000001</v>
      </c>
      <c r="BQ37" s="1">
        <v>1.1399999999999999</v>
      </c>
      <c r="BR37" s="1">
        <v>1.25</v>
      </c>
      <c r="BS37" s="1">
        <v>1.38</v>
      </c>
      <c r="BT37" s="1">
        <v>1.42</v>
      </c>
      <c r="BU37" s="2">
        <v>1.54</v>
      </c>
      <c r="BV37" s="1">
        <v>1.57</v>
      </c>
      <c r="BW37" s="1">
        <v>1.59</v>
      </c>
      <c r="BX37" s="1">
        <v>1.59</v>
      </c>
      <c r="BY37" s="1">
        <v>1.62</v>
      </c>
      <c r="BZ37" s="1">
        <v>1.74</v>
      </c>
      <c r="CA37" s="1">
        <v>1.75</v>
      </c>
      <c r="CB37" s="1">
        <v>1.77</v>
      </c>
      <c r="CC37" s="1">
        <v>1.78</v>
      </c>
      <c r="CD37" s="1">
        <v>1.89</v>
      </c>
      <c r="CE37" s="1">
        <v>1.97</v>
      </c>
      <c r="CF37" s="1">
        <v>1.97</v>
      </c>
      <c r="CG37" s="1">
        <v>2.13</v>
      </c>
      <c r="CH37" s="1">
        <v>2.1800000000000002</v>
      </c>
      <c r="CI37" s="1">
        <v>2.2000000000000002</v>
      </c>
      <c r="CJ37" s="2">
        <v>2.37</v>
      </c>
      <c r="CK37" s="2">
        <v>2.38</v>
      </c>
      <c r="CL37" s="1">
        <v>2.41</v>
      </c>
      <c r="CM37" s="1">
        <v>2.4500000000000002</v>
      </c>
      <c r="CN37" s="1">
        <v>2.46</v>
      </c>
      <c r="CO37" s="1">
        <v>2.4700000000000002</v>
      </c>
      <c r="CP37" s="1">
        <v>2.67</v>
      </c>
      <c r="CQ37" s="1">
        <v>2.68</v>
      </c>
      <c r="CR37" s="1">
        <v>2.69</v>
      </c>
      <c r="CS37" s="1">
        <v>2.72</v>
      </c>
      <c r="CT37" s="1">
        <v>2.8</v>
      </c>
      <c r="CU37" s="1">
        <v>3.05</v>
      </c>
      <c r="CV37" s="1">
        <v>3.05</v>
      </c>
      <c r="CW37" s="1">
        <v>3.06</v>
      </c>
      <c r="CX37" s="1">
        <v>3.07</v>
      </c>
      <c r="CY37" s="2">
        <v>3.15</v>
      </c>
      <c r="CZ37" s="1">
        <v>3.25</v>
      </c>
      <c r="DA37" s="1">
        <v>3.31</v>
      </c>
      <c r="DB37" s="1">
        <v>3.37</v>
      </c>
      <c r="DC37" s="1">
        <v>3.47</v>
      </c>
      <c r="DD37" s="1">
        <v>3.49</v>
      </c>
      <c r="DE37" s="1">
        <v>3.49</v>
      </c>
      <c r="DF37" s="2">
        <v>3.86</v>
      </c>
      <c r="DG37" s="1">
        <v>4.13</v>
      </c>
      <c r="DH37" s="1">
        <v>4.1900000000000004</v>
      </c>
      <c r="DI37" s="1">
        <v>4.26</v>
      </c>
      <c r="DJ37" s="1">
        <v>4.33</v>
      </c>
      <c r="DK37" s="1">
        <v>4.37</v>
      </c>
      <c r="DL37" s="1">
        <v>4.4400000000000004</v>
      </c>
      <c r="DM37" s="1">
        <v>4.79</v>
      </c>
      <c r="DN37" s="1">
        <v>4.84</v>
      </c>
      <c r="DO37" s="1">
        <v>4.91</v>
      </c>
      <c r="DP37" s="1">
        <v>5.21</v>
      </c>
      <c r="DQ37" s="1">
        <v>5.57</v>
      </c>
      <c r="DR37" s="1">
        <v>5.59</v>
      </c>
      <c r="DS37" s="1">
        <v>5.71</v>
      </c>
      <c r="DT37" s="1">
        <v>6.76</v>
      </c>
      <c r="DU37" s="1">
        <v>7.24</v>
      </c>
      <c r="DV37" s="1">
        <v>7.26</v>
      </c>
      <c r="DW37" s="1">
        <v>7.53</v>
      </c>
      <c r="DX37" s="1">
        <v>7.97</v>
      </c>
      <c r="DY37" s="1">
        <v>8.1999999999999993</v>
      </c>
      <c r="DZ37" s="1">
        <v>8.23</v>
      </c>
      <c r="EA37" s="1">
        <v>8.7200000000000006</v>
      </c>
      <c r="EB37" s="1">
        <v>9.33</v>
      </c>
      <c r="EC37" s="1">
        <v>9.82</v>
      </c>
      <c r="ED37" s="17">
        <v>10.01</v>
      </c>
      <c r="EE37" s="27">
        <v>12.72</v>
      </c>
      <c r="EF37" s="26"/>
    </row>
    <row r="38" spans="1:136" x14ac:dyDescent="0.25">
      <c r="A38" s="2">
        <v>2.09</v>
      </c>
      <c r="C38" s="2">
        <v>2.09</v>
      </c>
      <c r="D38" s="3">
        <f t="shared" si="1"/>
        <v>1</v>
      </c>
      <c r="E38" s="17">
        <v>2.14</v>
      </c>
      <c r="F38" s="20">
        <v>1</v>
      </c>
      <c r="H38" s="14">
        <v>2.14</v>
      </c>
      <c r="I38" s="21">
        <f t="shared" si="2"/>
        <v>0.01</v>
      </c>
    </row>
    <row r="39" spans="1:136" x14ac:dyDescent="0.25">
      <c r="A39" s="1">
        <v>2.14</v>
      </c>
      <c r="C39" s="1">
        <v>2.14</v>
      </c>
      <c r="D39" s="3">
        <f t="shared" si="1"/>
        <v>1</v>
      </c>
      <c r="E39" s="17">
        <v>2.25</v>
      </c>
      <c r="F39" s="20">
        <v>1</v>
      </c>
      <c r="H39" s="14">
        <v>2.25</v>
      </c>
      <c r="I39" s="21">
        <f t="shared" si="2"/>
        <v>0.01</v>
      </c>
    </row>
    <row r="40" spans="1:136" x14ac:dyDescent="0.25">
      <c r="A40" s="1">
        <v>2.25</v>
      </c>
      <c r="C40" s="1">
        <v>2.25</v>
      </c>
      <c r="D40" s="3">
        <f t="shared" si="1"/>
        <v>1</v>
      </c>
      <c r="E40" s="17">
        <v>2.29</v>
      </c>
      <c r="F40" s="20">
        <v>1</v>
      </c>
      <c r="H40" s="14">
        <v>2.29</v>
      </c>
      <c r="I40" s="21">
        <f t="shared" si="2"/>
        <v>0.01</v>
      </c>
    </row>
    <row r="41" spans="1:136" x14ac:dyDescent="0.25">
      <c r="A41" s="1">
        <v>2.29</v>
      </c>
      <c r="C41" s="1">
        <v>2.29</v>
      </c>
      <c r="D41" s="3">
        <f t="shared" si="1"/>
        <v>1</v>
      </c>
      <c r="E41" s="17">
        <v>2.5</v>
      </c>
      <c r="F41" s="20">
        <v>1</v>
      </c>
      <c r="H41" s="14">
        <v>2.5</v>
      </c>
      <c r="I41" s="21">
        <f t="shared" si="2"/>
        <v>0.01</v>
      </c>
    </row>
    <row r="42" spans="1:136" x14ac:dyDescent="0.25">
      <c r="A42" s="1">
        <v>2.5</v>
      </c>
      <c r="C42" s="1">
        <v>2.5</v>
      </c>
      <c r="D42" s="3">
        <f t="shared" si="1"/>
        <v>1</v>
      </c>
      <c r="E42" s="17">
        <v>2.62</v>
      </c>
      <c r="F42" s="20">
        <v>1</v>
      </c>
      <c r="H42" s="14">
        <v>2.62</v>
      </c>
      <c r="I42" s="21">
        <f t="shared" si="2"/>
        <v>0.01</v>
      </c>
      <c r="Q42" s="9">
        <v>0</v>
      </c>
      <c r="R42" s="9" t="s">
        <v>7</v>
      </c>
      <c r="S42" s="9" t="s">
        <v>8</v>
      </c>
      <c r="T42" s="9" t="s">
        <v>9</v>
      </c>
      <c r="U42" s="9" t="s">
        <v>10</v>
      </c>
      <c r="V42" s="9" t="s">
        <v>11</v>
      </c>
      <c r="W42" s="9" t="s">
        <v>12</v>
      </c>
      <c r="X42" s="9" t="s">
        <v>13</v>
      </c>
      <c r="AH42" t="s">
        <v>38</v>
      </c>
      <c r="AJ42" s="14">
        <v>0.11</v>
      </c>
      <c r="AK42" s="14">
        <v>0.13</v>
      </c>
      <c r="AL42" s="15">
        <v>0.14000000000000001</v>
      </c>
      <c r="AM42" s="14">
        <v>0.15</v>
      </c>
      <c r="AN42" s="13">
        <v>0.19</v>
      </c>
      <c r="AO42" s="2">
        <v>0.22</v>
      </c>
      <c r="AP42" s="1">
        <v>0.24</v>
      </c>
      <c r="AQ42" s="1">
        <v>0.27</v>
      </c>
      <c r="AR42" s="1">
        <v>0.31</v>
      </c>
      <c r="AS42" s="1">
        <v>0.32</v>
      </c>
      <c r="AT42" s="1">
        <v>0.51</v>
      </c>
      <c r="AU42" s="1">
        <v>0.52</v>
      </c>
      <c r="AV42" s="1">
        <v>0.53</v>
      </c>
      <c r="AW42" s="1">
        <v>0.55000000000000004</v>
      </c>
      <c r="AX42" s="1">
        <v>0.56000000000000005</v>
      </c>
      <c r="AY42" s="1">
        <v>0.57999999999999996</v>
      </c>
      <c r="AZ42" s="1">
        <v>0.64</v>
      </c>
      <c r="BA42" s="17">
        <v>0.66</v>
      </c>
      <c r="BB42" s="17">
        <v>0.76</v>
      </c>
      <c r="BC42" s="17">
        <v>0.82</v>
      </c>
      <c r="BD42" s="1">
        <v>0.83</v>
      </c>
      <c r="BE42" s="1">
        <v>0.84</v>
      </c>
      <c r="BF42" s="1">
        <v>0.86</v>
      </c>
      <c r="BG42" s="1">
        <v>0.92</v>
      </c>
      <c r="BH42" s="1">
        <v>1</v>
      </c>
      <c r="BI42" s="1">
        <v>1.1100000000000001</v>
      </c>
      <c r="BJ42" s="1">
        <v>1.1399999999999999</v>
      </c>
      <c r="BK42" s="1">
        <v>1.25</v>
      </c>
      <c r="BL42" s="1">
        <v>1.38</v>
      </c>
      <c r="BM42" s="1">
        <v>1.42</v>
      </c>
      <c r="BN42" s="2">
        <v>1.54</v>
      </c>
      <c r="BO42" s="1">
        <v>1.57</v>
      </c>
      <c r="BP42" s="1">
        <v>1.59</v>
      </c>
      <c r="BQ42" s="1">
        <v>1.62</v>
      </c>
      <c r="BR42" s="1">
        <v>1.74</v>
      </c>
      <c r="BS42" s="1">
        <v>1.75</v>
      </c>
      <c r="BT42" s="1">
        <v>1.77</v>
      </c>
      <c r="BU42" s="1">
        <v>1.78</v>
      </c>
      <c r="BV42" s="1">
        <v>1.89</v>
      </c>
      <c r="BW42" s="1">
        <v>1.97</v>
      </c>
      <c r="BX42" s="1">
        <v>2.13</v>
      </c>
      <c r="BY42" s="1">
        <v>2.1800000000000002</v>
      </c>
      <c r="BZ42" s="1">
        <v>2.2000000000000002</v>
      </c>
      <c r="CA42" s="2">
        <v>2.37</v>
      </c>
      <c r="CB42" s="2">
        <v>2.38</v>
      </c>
      <c r="CC42" s="1">
        <v>2.41</v>
      </c>
      <c r="CD42" s="1">
        <v>2.4500000000000002</v>
      </c>
      <c r="CE42" s="1">
        <v>2.46</v>
      </c>
      <c r="CF42" s="1">
        <v>2.4700000000000002</v>
      </c>
      <c r="CG42" s="1">
        <v>2.67</v>
      </c>
      <c r="CH42" s="1">
        <v>2.68</v>
      </c>
      <c r="CI42" s="1">
        <v>2.69</v>
      </c>
      <c r="CJ42" s="1">
        <v>2.72</v>
      </c>
      <c r="CK42" s="1">
        <v>2.8</v>
      </c>
      <c r="CL42" s="1">
        <v>3.05</v>
      </c>
      <c r="CM42" s="1">
        <v>3.06</v>
      </c>
      <c r="CN42" s="1">
        <v>3.07</v>
      </c>
      <c r="CO42" s="2">
        <v>3.15</v>
      </c>
      <c r="CP42" s="1">
        <v>3.25</v>
      </c>
      <c r="CQ42" s="1">
        <v>3.31</v>
      </c>
      <c r="CR42" s="1">
        <v>3.37</v>
      </c>
      <c r="CS42" s="1">
        <v>3.47</v>
      </c>
      <c r="CT42" s="1">
        <v>3.49</v>
      </c>
      <c r="CU42" s="2">
        <v>3.86</v>
      </c>
      <c r="CV42" s="1">
        <v>4.13</v>
      </c>
      <c r="CW42" s="1">
        <v>4.1900000000000004</v>
      </c>
      <c r="CX42" s="1">
        <v>4.26</v>
      </c>
      <c r="CY42" s="1">
        <v>4.33</v>
      </c>
      <c r="CZ42" s="1">
        <v>4.37</v>
      </c>
      <c r="DA42" s="1">
        <v>4.4400000000000004</v>
      </c>
      <c r="DB42" s="1">
        <v>4.79</v>
      </c>
      <c r="DC42" s="1">
        <v>4.84</v>
      </c>
      <c r="DD42" s="1">
        <v>4.91</v>
      </c>
      <c r="DE42" s="1">
        <v>5.21</v>
      </c>
      <c r="DF42" s="1">
        <v>5.57</v>
      </c>
      <c r="DG42" s="1">
        <v>5.59</v>
      </c>
      <c r="DH42" s="1">
        <v>5.71</v>
      </c>
      <c r="DI42" s="1">
        <v>6.76</v>
      </c>
      <c r="DJ42" s="1">
        <v>7.24</v>
      </c>
      <c r="DK42" s="1">
        <v>7.26</v>
      </c>
      <c r="DL42" s="1">
        <v>7.53</v>
      </c>
      <c r="DM42" s="1">
        <v>7.97</v>
      </c>
      <c r="DN42" s="1">
        <v>8.1999999999999993</v>
      </c>
      <c r="DO42" s="1">
        <v>8.23</v>
      </c>
      <c r="DP42" s="1">
        <v>8.7200000000000006</v>
      </c>
      <c r="DQ42" s="1">
        <v>9.33</v>
      </c>
      <c r="DR42" s="1">
        <v>9.82</v>
      </c>
      <c r="DS42" s="17">
        <v>10.01</v>
      </c>
      <c r="DT42" s="27">
        <v>12.72</v>
      </c>
      <c r="DU42" s="23"/>
      <c r="DV42" s="23"/>
      <c r="DW42" s="23"/>
      <c r="DX42" s="23"/>
      <c r="DY42" s="23"/>
      <c r="DZ42" s="23"/>
      <c r="EA42" s="23"/>
      <c r="EB42" s="23"/>
      <c r="EC42" s="23"/>
    </row>
    <row r="43" spans="1:136" x14ac:dyDescent="0.25">
      <c r="A43" s="1">
        <v>2.62</v>
      </c>
      <c r="C43" s="1">
        <v>2.62</v>
      </c>
      <c r="D43" s="3">
        <f t="shared" si="1"/>
        <v>1</v>
      </c>
      <c r="E43" s="17">
        <v>2.64</v>
      </c>
      <c r="F43" s="20">
        <v>1</v>
      </c>
      <c r="H43" s="14">
        <v>2.64</v>
      </c>
      <c r="I43" s="21">
        <f t="shared" si="2"/>
        <v>0.01</v>
      </c>
      <c r="Q43" s="9">
        <v>0</v>
      </c>
      <c r="R43" s="9">
        <f>COUNTIFS($A$14:$A$113,"&gt;=0",$A$14:$A$113,"&lt;3.14")</f>
        <v>0</v>
      </c>
      <c r="S43" s="9">
        <f>COUNTIFS($A$14:$A$113,"&gt;=3.14",$A$14:$A$113,"&lt;6.28")</f>
        <v>0</v>
      </c>
      <c r="T43" s="9">
        <f>COUNTIFS($A$14:$A$113,"&gt;=6.28",$A$14:$A$113,"&lt;9.42")</f>
        <v>0</v>
      </c>
      <c r="U43" s="9">
        <f>COUNTIFS($A$14:$A$113,"&gt;=9.42",$A$14:$A$113,"&lt;12.56")</f>
        <v>0</v>
      </c>
      <c r="V43" s="9">
        <f>COUNTIFS($A$14:$A$113,"&gt;=12.56",$A$14:$A$113,"&lt;15.7")</f>
        <v>0</v>
      </c>
      <c r="W43" s="9">
        <f>COUNTIFS($A$14:$A$113,"&gt;=15.7",$A$14:$A$113,"&lt;18.84")</f>
        <v>0</v>
      </c>
      <c r="X43" s="9">
        <f>COUNTIFS($A$14:$A$113,"&gt;=18.84",$A$14:$A$113,"&lt;22")</f>
        <v>0</v>
      </c>
      <c r="AJ43" s="20">
        <v>1</v>
      </c>
      <c r="AK43" s="14">
        <v>1</v>
      </c>
      <c r="AL43" s="20">
        <v>1</v>
      </c>
      <c r="AM43" s="20">
        <v>1</v>
      </c>
      <c r="AN43" s="20">
        <v>1</v>
      </c>
      <c r="AO43" s="20">
        <v>3</v>
      </c>
      <c r="AP43" s="20">
        <v>1</v>
      </c>
      <c r="AQ43" s="20">
        <v>1</v>
      </c>
      <c r="AR43" s="20">
        <v>1</v>
      </c>
      <c r="AS43" s="20">
        <v>1</v>
      </c>
      <c r="AT43" s="20">
        <v>1</v>
      </c>
      <c r="AU43" s="20">
        <v>2</v>
      </c>
      <c r="AV43" s="20">
        <v>1</v>
      </c>
      <c r="AW43" s="20">
        <v>1</v>
      </c>
      <c r="AX43" s="20">
        <v>1</v>
      </c>
      <c r="AY43" s="20">
        <v>1</v>
      </c>
      <c r="AZ43" s="20">
        <v>2</v>
      </c>
      <c r="BA43" s="20">
        <v>1</v>
      </c>
      <c r="BB43" s="20">
        <v>2</v>
      </c>
      <c r="BC43" s="20">
        <v>3</v>
      </c>
      <c r="BD43" s="20">
        <v>1</v>
      </c>
      <c r="BE43" s="20">
        <v>1</v>
      </c>
      <c r="BF43" s="20">
        <v>1</v>
      </c>
      <c r="BG43" s="20">
        <v>1</v>
      </c>
      <c r="BH43" s="20">
        <v>1</v>
      </c>
      <c r="BI43" s="20">
        <v>1</v>
      </c>
      <c r="BJ43" s="20">
        <v>1</v>
      </c>
      <c r="BK43" s="20">
        <v>1</v>
      </c>
      <c r="BL43" s="20">
        <v>1</v>
      </c>
      <c r="BM43" s="20">
        <v>1</v>
      </c>
      <c r="BN43" s="20">
        <v>1</v>
      </c>
      <c r="BO43" s="20">
        <v>1</v>
      </c>
      <c r="BP43" s="20">
        <v>2</v>
      </c>
      <c r="BQ43" s="20">
        <v>1</v>
      </c>
      <c r="BR43" s="20">
        <v>1</v>
      </c>
      <c r="BS43" s="20">
        <v>1</v>
      </c>
      <c r="BT43" s="20">
        <v>1</v>
      </c>
      <c r="BU43" s="20">
        <v>1</v>
      </c>
      <c r="BV43" s="20">
        <v>1</v>
      </c>
      <c r="BW43" s="20">
        <v>2</v>
      </c>
      <c r="BX43" s="20">
        <v>1</v>
      </c>
      <c r="BY43" s="20">
        <v>1</v>
      </c>
      <c r="BZ43" s="20">
        <v>1</v>
      </c>
      <c r="CA43" s="20">
        <v>1</v>
      </c>
      <c r="CB43" s="20">
        <v>1</v>
      </c>
      <c r="CC43" s="20">
        <v>1</v>
      </c>
      <c r="CD43" s="20">
        <v>1</v>
      </c>
      <c r="CE43" s="20">
        <v>1</v>
      </c>
      <c r="CF43" s="20">
        <v>1</v>
      </c>
      <c r="CG43" s="20">
        <v>1</v>
      </c>
      <c r="CH43" s="20">
        <v>1</v>
      </c>
      <c r="CI43" s="20">
        <v>1</v>
      </c>
      <c r="CJ43" s="20">
        <v>1</v>
      </c>
      <c r="CK43" s="20">
        <v>1</v>
      </c>
      <c r="CL43" s="20">
        <v>2</v>
      </c>
      <c r="CM43" s="20">
        <v>1</v>
      </c>
      <c r="CN43" s="20">
        <v>1</v>
      </c>
      <c r="CO43" s="20">
        <v>1</v>
      </c>
      <c r="CP43" s="20">
        <v>1</v>
      </c>
      <c r="CQ43" s="20">
        <v>1</v>
      </c>
      <c r="CR43" s="20">
        <v>1</v>
      </c>
      <c r="CS43" s="20">
        <v>1</v>
      </c>
      <c r="CT43" s="20">
        <v>2</v>
      </c>
      <c r="CU43" s="20">
        <v>1</v>
      </c>
      <c r="CV43" s="20">
        <v>1</v>
      </c>
      <c r="CW43" s="20">
        <v>1</v>
      </c>
      <c r="CX43" s="20">
        <v>1</v>
      </c>
      <c r="CY43" s="20">
        <v>1</v>
      </c>
      <c r="CZ43" s="20">
        <v>1</v>
      </c>
      <c r="DA43" s="20">
        <v>1</v>
      </c>
      <c r="DB43" s="20">
        <v>1</v>
      </c>
      <c r="DC43" s="20">
        <v>1</v>
      </c>
      <c r="DD43" s="20">
        <v>1</v>
      </c>
      <c r="DE43" s="20">
        <v>1</v>
      </c>
      <c r="DF43" s="20">
        <v>1</v>
      </c>
      <c r="DG43" s="20">
        <v>1</v>
      </c>
      <c r="DH43" s="20">
        <v>1</v>
      </c>
      <c r="DI43" s="20">
        <v>1</v>
      </c>
      <c r="DJ43" s="20">
        <v>1</v>
      </c>
      <c r="DK43" s="20">
        <v>1</v>
      </c>
      <c r="DL43" s="20">
        <v>1</v>
      </c>
      <c r="DM43" s="20">
        <v>1</v>
      </c>
      <c r="DN43" s="20">
        <v>1</v>
      </c>
      <c r="DO43" s="20">
        <v>1</v>
      </c>
      <c r="DP43" s="20">
        <v>1</v>
      </c>
      <c r="DQ43" s="20">
        <v>1</v>
      </c>
      <c r="DR43" s="20">
        <v>1</v>
      </c>
      <c r="DS43" s="20">
        <v>1</v>
      </c>
      <c r="DT43" s="20">
        <v>1</v>
      </c>
      <c r="DU43" s="28">
        <f>SUM(AJ43:DT43)</f>
        <v>100</v>
      </c>
      <c r="DV43" s="28"/>
      <c r="DW43" s="28"/>
      <c r="DX43" s="28"/>
      <c r="DY43" s="28"/>
      <c r="DZ43" s="28"/>
      <c r="EA43" s="28"/>
      <c r="EB43" s="28"/>
      <c r="EC43" s="28"/>
    </row>
    <row r="44" spans="1:136" x14ac:dyDescent="0.25">
      <c r="A44" s="1">
        <v>2.64</v>
      </c>
      <c r="C44" s="1">
        <v>2.64</v>
      </c>
      <c r="D44" s="3">
        <f t="shared" si="1"/>
        <v>1</v>
      </c>
      <c r="E44" s="17">
        <v>2.69</v>
      </c>
      <c r="F44" s="20">
        <v>1</v>
      </c>
      <c r="H44" s="14">
        <v>2.69</v>
      </c>
      <c r="I44" s="21">
        <f t="shared" si="2"/>
        <v>0.01</v>
      </c>
      <c r="Q44" s="9">
        <v>0</v>
      </c>
      <c r="R44" s="9">
        <f>R43*0.01</f>
        <v>0</v>
      </c>
      <c r="S44" s="9">
        <f t="shared" ref="S44:X44" si="7">S43*0.01+R44</f>
        <v>0</v>
      </c>
      <c r="T44" s="9">
        <f t="shared" si="7"/>
        <v>0</v>
      </c>
      <c r="U44" s="9">
        <f t="shared" si="7"/>
        <v>0</v>
      </c>
      <c r="V44" s="9">
        <f t="shared" si="7"/>
        <v>0</v>
      </c>
      <c r="W44" s="9">
        <f t="shared" si="7"/>
        <v>0</v>
      </c>
      <c r="X44" s="9">
        <f t="shared" si="7"/>
        <v>0</v>
      </c>
    </row>
    <row r="45" spans="1:136" x14ac:dyDescent="0.25">
      <c r="A45" s="1">
        <v>2.69</v>
      </c>
      <c r="C45" s="1">
        <v>2.69</v>
      </c>
      <c r="D45" s="3">
        <f t="shared" si="1"/>
        <v>1</v>
      </c>
      <c r="E45" s="17">
        <v>2.82</v>
      </c>
      <c r="F45" s="20">
        <v>1</v>
      </c>
      <c r="H45" s="14">
        <v>2.82</v>
      </c>
      <c r="I45" s="21">
        <f t="shared" si="2"/>
        <v>0.01</v>
      </c>
    </row>
    <row r="46" spans="1:136" x14ac:dyDescent="0.25">
      <c r="A46" s="1">
        <v>2.82</v>
      </c>
      <c r="C46" s="1">
        <v>2.82</v>
      </c>
      <c r="D46" s="3">
        <f t="shared" ref="D46:D77" si="8">COUNTIF($C$14:$C$113,C46)</f>
        <v>1</v>
      </c>
      <c r="E46" s="17">
        <v>2.83</v>
      </c>
      <c r="F46" s="20">
        <v>1</v>
      </c>
      <c r="H46" s="14">
        <v>2.83</v>
      </c>
      <c r="I46" s="21">
        <f t="shared" ref="I46:I77" si="9">F46/100</f>
        <v>0.01</v>
      </c>
      <c r="Q46">
        <v>0</v>
      </c>
      <c r="R46">
        <v>0</v>
      </c>
      <c r="S46">
        <v>3.14</v>
      </c>
      <c r="T46">
        <v>6.28</v>
      </c>
      <c r="U46">
        <v>9.42</v>
      </c>
      <c r="V46">
        <v>12.56</v>
      </c>
      <c r="W46">
        <v>15.7</v>
      </c>
      <c r="X46">
        <v>18.84</v>
      </c>
      <c r="AM46" t="s">
        <v>39</v>
      </c>
    </row>
    <row r="47" spans="1:136" x14ac:dyDescent="0.25">
      <c r="A47" s="1">
        <v>2.83</v>
      </c>
      <c r="C47" s="1">
        <v>2.83</v>
      </c>
      <c r="D47" s="3">
        <f t="shared" si="8"/>
        <v>1</v>
      </c>
      <c r="E47" s="17">
        <v>2.93</v>
      </c>
      <c r="F47" s="20">
        <v>1</v>
      </c>
      <c r="H47" s="14">
        <v>2.93</v>
      </c>
      <c r="I47" s="21">
        <f t="shared" si="9"/>
        <v>0.01</v>
      </c>
      <c r="Q47">
        <v>0</v>
      </c>
      <c r="R47">
        <v>3</v>
      </c>
      <c r="S47">
        <v>6.5</v>
      </c>
      <c r="T47">
        <v>8.1999999999999993</v>
      </c>
      <c r="U47">
        <v>10.5</v>
      </c>
      <c r="V47">
        <v>12.5</v>
      </c>
      <c r="W47">
        <v>15</v>
      </c>
      <c r="X47">
        <v>22</v>
      </c>
      <c r="AJ47" s="20">
        <v>0.04</v>
      </c>
      <c r="AK47" s="20">
        <v>0.01</v>
      </c>
      <c r="AM47" s="14">
        <v>0.11</v>
      </c>
      <c r="AN47" s="14">
        <v>0.13</v>
      </c>
      <c r="AO47" s="15">
        <v>0.14000000000000001</v>
      </c>
      <c r="AP47" s="14">
        <v>0.15</v>
      </c>
      <c r="AQ47" s="13">
        <v>0.19</v>
      </c>
      <c r="AR47" s="2">
        <v>0.22</v>
      </c>
      <c r="AS47" s="1">
        <v>0.24</v>
      </c>
      <c r="AT47" s="1">
        <v>0.27</v>
      </c>
      <c r="AU47" s="1">
        <v>0.31</v>
      </c>
      <c r="AV47" s="1">
        <v>0.32</v>
      </c>
      <c r="AW47" s="1">
        <v>0.51</v>
      </c>
      <c r="AX47" s="1">
        <v>0.52</v>
      </c>
      <c r="AY47" s="1">
        <v>0.53</v>
      </c>
      <c r="AZ47" s="1">
        <v>0.55000000000000004</v>
      </c>
      <c r="BA47" s="1">
        <v>0.56000000000000005</v>
      </c>
      <c r="BB47" s="1">
        <v>0.57999999999999996</v>
      </c>
      <c r="BC47" s="1">
        <v>0.64</v>
      </c>
      <c r="BD47" s="17">
        <v>0.66</v>
      </c>
      <c r="BE47" s="17">
        <v>0.76</v>
      </c>
      <c r="BF47" s="17">
        <v>0.82</v>
      </c>
      <c r="BG47" s="1">
        <v>0.83</v>
      </c>
      <c r="BH47" s="1">
        <v>0.84</v>
      </c>
      <c r="BI47" s="1">
        <v>0.86</v>
      </c>
      <c r="BJ47" s="1">
        <v>0.92</v>
      </c>
      <c r="BK47" s="1">
        <v>1</v>
      </c>
      <c r="BL47" s="1">
        <v>1.1100000000000001</v>
      </c>
      <c r="BM47" s="1">
        <v>1.1399999999999999</v>
      </c>
      <c r="BN47" s="1">
        <v>1.25</v>
      </c>
      <c r="BO47" s="1">
        <v>1.38</v>
      </c>
      <c r="BP47" s="1">
        <v>1.42</v>
      </c>
      <c r="BQ47" s="2">
        <v>1.54</v>
      </c>
      <c r="BR47" s="1">
        <v>1.57</v>
      </c>
      <c r="BS47" s="1">
        <v>1.59</v>
      </c>
      <c r="BT47" s="1">
        <v>1.62</v>
      </c>
      <c r="BU47" s="1">
        <v>1.74</v>
      </c>
      <c r="BV47" s="1">
        <v>1.75</v>
      </c>
      <c r="BW47" s="1">
        <v>1.77</v>
      </c>
      <c r="BX47" s="1">
        <v>1.78</v>
      </c>
      <c r="BY47" s="1">
        <v>1.89</v>
      </c>
      <c r="BZ47" s="1">
        <v>1.97</v>
      </c>
      <c r="CA47" s="1">
        <v>2.13</v>
      </c>
      <c r="CB47" s="1">
        <v>2.1800000000000002</v>
      </c>
      <c r="CC47" s="1">
        <v>2.2000000000000002</v>
      </c>
      <c r="CD47" s="2">
        <v>2.37</v>
      </c>
      <c r="CE47" s="2">
        <v>2.38</v>
      </c>
      <c r="CF47" s="1">
        <v>2.41</v>
      </c>
      <c r="CG47" s="1">
        <v>2.4500000000000002</v>
      </c>
      <c r="CH47" s="1">
        <v>2.46</v>
      </c>
      <c r="CI47" s="1">
        <v>2.4700000000000002</v>
      </c>
      <c r="CJ47" s="1">
        <v>2.67</v>
      </c>
      <c r="CK47" s="1">
        <v>2.68</v>
      </c>
      <c r="CL47" s="1">
        <v>2.69</v>
      </c>
      <c r="CM47" s="1">
        <v>2.72</v>
      </c>
      <c r="CN47" s="1">
        <v>2.8</v>
      </c>
      <c r="CO47" s="1">
        <v>3.05</v>
      </c>
      <c r="CP47" s="1">
        <v>3.06</v>
      </c>
      <c r="CQ47" s="1">
        <v>3.07</v>
      </c>
      <c r="CR47" s="2">
        <v>3.15</v>
      </c>
      <c r="CS47" s="1">
        <v>3.25</v>
      </c>
      <c r="CT47" s="1">
        <v>3.31</v>
      </c>
      <c r="CU47" s="1">
        <v>3.37</v>
      </c>
      <c r="CV47" s="1">
        <v>3.47</v>
      </c>
      <c r="CW47" s="1">
        <v>3.49</v>
      </c>
      <c r="CX47" s="2">
        <v>3.86</v>
      </c>
      <c r="CY47" s="1">
        <v>4.13</v>
      </c>
      <c r="CZ47" s="1">
        <v>4.1900000000000004</v>
      </c>
      <c r="DA47" s="1">
        <v>4.26</v>
      </c>
      <c r="DB47" s="1">
        <v>4.33</v>
      </c>
      <c r="DC47" s="1">
        <v>4.37</v>
      </c>
      <c r="DD47" s="1">
        <v>4.4400000000000004</v>
      </c>
      <c r="DE47" s="1">
        <v>4.79</v>
      </c>
      <c r="DF47" s="1">
        <v>4.84</v>
      </c>
      <c r="DG47" s="1">
        <v>4.91</v>
      </c>
      <c r="DH47" s="1">
        <v>5.21</v>
      </c>
      <c r="DI47" s="1">
        <v>5.57</v>
      </c>
      <c r="DJ47" s="1">
        <v>5.59</v>
      </c>
      <c r="DK47" s="1">
        <v>5.71</v>
      </c>
      <c r="DL47" s="1">
        <v>6.76</v>
      </c>
      <c r="DM47" s="1">
        <v>7.24</v>
      </c>
      <c r="DN47" s="1">
        <v>7.26</v>
      </c>
      <c r="DO47" s="1">
        <v>7.53</v>
      </c>
      <c r="DP47" s="1">
        <v>7.97</v>
      </c>
      <c r="DQ47" s="1">
        <v>8.1999999999999993</v>
      </c>
      <c r="DR47" s="1">
        <v>8.23</v>
      </c>
      <c r="DS47" s="1">
        <v>8.7200000000000006</v>
      </c>
      <c r="DT47" s="1">
        <v>9.33</v>
      </c>
      <c r="DU47" s="1">
        <v>9.82</v>
      </c>
      <c r="DV47" s="17">
        <v>10.01</v>
      </c>
      <c r="DW47" s="27">
        <v>12.72</v>
      </c>
      <c r="DX47" s="28"/>
      <c r="DY47" s="28"/>
      <c r="DZ47" s="28"/>
      <c r="EA47" s="28"/>
      <c r="EB47" s="28"/>
      <c r="EC47" s="28"/>
      <c r="ED47" s="28"/>
      <c r="EE47" s="28"/>
      <c r="EF47" s="28"/>
    </row>
    <row r="48" spans="1:136" x14ac:dyDescent="0.25">
      <c r="A48" s="1">
        <v>2.93</v>
      </c>
      <c r="C48" s="1">
        <v>2.93</v>
      </c>
      <c r="D48" s="3">
        <f t="shared" si="8"/>
        <v>1</v>
      </c>
      <c r="E48" s="17">
        <v>2.95</v>
      </c>
      <c r="F48" s="20">
        <v>1</v>
      </c>
      <c r="H48" s="14">
        <v>2.95</v>
      </c>
      <c r="I48" s="21">
        <f t="shared" si="9"/>
        <v>0.01</v>
      </c>
      <c r="Q48">
        <v>0</v>
      </c>
      <c r="R48">
        <v>0.39</v>
      </c>
      <c r="S48">
        <v>0.56999999999999995</v>
      </c>
      <c r="T48">
        <v>0.81</v>
      </c>
      <c r="U48">
        <v>0.88</v>
      </c>
      <c r="V48">
        <v>0.9</v>
      </c>
      <c r="W48">
        <v>0.97</v>
      </c>
      <c r="X48">
        <v>1</v>
      </c>
      <c r="AJ48" s="20">
        <v>0.09</v>
      </c>
      <c r="AK48" s="20">
        <v>0.01</v>
      </c>
      <c r="AM48" s="20">
        <v>0.01</v>
      </c>
      <c r="AN48" s="20">
        <v>0.01</v>
      </c>
      <c r="AO48" s="20">
        <v>0.01</v>
      </c>
      <c r="AP48" s="20">
        <v>0.01</v>
      </c>
      <c r="AQ48" s="20">
        <v>0.01</v>
      </c>
      <c r="AR48" s="20">
        <v>0.03</v>
      </c>
      <c r="AS48" s="20">
        <v>0.01</v>
      </c>
      <c r="AT48" s="20">
        <v>0.01</v>
      </c>
      <c r="AU48" s="20">
        <v>0.01</v>
      </c>
      <c r="AV48" s="20">
        <v>0.01</v>
      </c>
      <c r="AW48" s="20">
        <v>0.01</v>
      </c>
      <c r="AX48" s="20">
        <v>0.02</v>
      </c>
      <c r="AY48" s="20">
        <v>0.01</v>
      </c>
      <c r="AZ48" s="20">
        <v>0.01</v>
      </c>
      <c r="BA48" s="20">
        <v>0.01</v>
      </c>
      <c r="BB48" s="20">
        <v>0.01</v>
      </c>
      <c r="BC48" s="20">
        <v>0.02</v>
      </c>
      <c r="BD48" s="20">
        <v>0.01</v>
      </c>
      <c r="BE48" s="20">
        <v>0.02</v>
      </c>
      <c r="BF48" s="20">
        <v>0.03</v>
      </c>
      <c r="BG48" s="20">
        <v>0.01</v>
      </c>
      <c r="BH48" s="20">
        <v>0.01</v>
      </c>
      <c r="BI48" s="20">
        <v>0.01</v>
      </c>
      <c r="BJ48" s="20">
        <v>0.01</v>
      </c>
      <c r="BK48" s="20">
        <v>0.01</v>
      </c>
      <c r="BL48" s="20">
        <v>0.01</v>
      </c>
      <c r="BM48" s="20">
        <v>0.01</v>
      </c>
      <c r="BN48" s="20">
        <v>0.01</v>
      </c>
      <c r="BO48" s="20">
        <v>0.01</v>
      </c>
      <c r="BP48" s="20">
        <v>0.01</v>
      </c>
      <c r="BQ48" s="20">
        <v>0.01</v>
      </c>
      <c r="BR48" s="20">
        <v>0.01</v>
      </c>
      <c r="BS48" s="20">
        <v>0.02</v>
      </c>
      <c r="BT48" s="20">
        <v>0.01</v>
      </c>
      <c r="BU48" s="20">
        <v>0.01</v>
      </c>
      <c r="BV48" s="20">
        <v>0.01</v>
      </c>
      <c r="BW48" s="20">
        <v>0.01</v>
      </c>
      <c r="BX48" s="20">
        <v>0.01</v>
      </c>
      <c r="BY48" s="20">
        <v>0.01</v>
      </c>
      <c r="BZ48" s="20">
        <v>0.02</v>
      </c>
      <c r="CA48" s="20">
        <v>0.01</v>
      </c>
      <c r="CB48" s="20">
        <v>0.01</v>
      </c>
      <c r="CC48" s="20">
        <v>0.01</v>
      </c>
      <c r="CD48" s="20">
        <v>0.01</v>
      </c>
      <c r="CE48" s="20">
        <v>0.01</v>
      </c>
      <c r="CF48" s="20">
        <v>0.01</v>
      </c>
      <c r="CG48" s="20">
        <v>0.01</v>
      </c>
      <c r="CH48" s="20">
        <v>0.01</v>
      </c>
      <c r="CI48" s="20">
        <v>0.01</v>
      </c>
      <c r="CJ48" s="20">
        <v>0.01</v>
      </c>
      <c r="CK48" s="20">
        <v>0.01</v>
      </c>
      <c r="CL48" s="20">
        <v>0.01</v>
      </c>
      <c r="CM48" s="20">
        <v>0.01</v>
      </c>
      <c r="CN48" s="20">
        <v>0.01</v>
      </c>
      <c r="CO48" s="20">
        <v>0.02</v>
      </c>
      <c r="CP48" s="20">
        <v>0.01</v>
      </c>
      <c r="CQ48" s="20">
        <v>0.01</v>
      </c>
      <c r="CR48" s="20">
        <v>0.01</v>
      </c>
      <c r="CS48" s="20">
        <v>0.01</v>
      </c>
      <c r="CT48" s="20">
        <v>0.01</v>
      </c>
      <c r="CU48" s="20">
        <v>0.01</v>
      </c>
      <c r="CV48" s="20">
        <v>0.01</v>
      </c>
      <c r="CW48" s="20">
        <v>0.02</v>
      </c>
      <c r="CX48" s="20">
        <v>0.01</v>
      </c>
      <c r="CY48" s="20">
        <v>0.01</v>
      </c>
      <c r="CZ48" s="20">
        <v>0.01</v>
      </c>
      <c r="DA48" s="20">
        <v>0.01</v>
      </c>
      <c r="DB48" s="20">
        <v>0.01</v>
      </c>
      <c r="DC48" s="20">
        <v>0.01</v>
      </c>
      <c r="DD48" s="20">
        <v>0.01</v>
      </c>
      <c r="DE48" s="20">
        <v>0.01</v>
      </c>
      <c r="DF48" s="20">
        <v>0.01</v>
      </c>
      <c r="DG48" s="20">
        <v>0.01</v>
      </c>
      <c r="DH48" s="20">
        <v>0.01</v>
      </c>
      <c r="DI48" s="20">
        <v>0.01</v>
      </c>
      <c r="DJ48" s="20">
        <v>0.01</v>
      </c>
      <c r="DK48" s="20">
        <v>0.01</v>
      </c>
      <c r="DL48" s="20">
        <v>0.01</v>
      </c>
      <c r="DM48" s="20">
        <v>0.01</v>
      </c>
      <c r="DN48" s="20">
        <v>0.01</v>
      </c>
      <c r="DO48" s="20">
        <v>0.01</v>
      </c>
      <c r="DP48" s="20">
        <v>0.01</v>
      </c>
      <c r="DQ48" s="20">
        <v>0.01</v>
      </c>
      <c r="DR48" s="20">
        <v>0.01</v>
      </c>
      <c r="DS48" s="20">
        <v>0.01</v>
      </c>
      <c r="DT48" s="20">
        <v>0.01</v>
      </c>
      <c r="DU48" s="20">
        <v>0.01</v>
      </c>
      <c r="DV48" s="20">
        <v>0.01</v>
      </c>
      <c r="DW48" s="20">
        <v>0.01</v>
      </c>
      <c r="DX48" s="28"/>
      <c r="DY48" s="28"/>
      <c r="DZ48" s="28"/>
      <c r="EA48" s="28"/>
      <c r="EB48" s="28"/>
      <c r="EC48" s="28"/>
      <c r="ED48" s="28"/>
      <c r="EE48" s="28"/>
      <c r="EF48" s="28"/>
    </row>
    <row r="49" spans="1:127" x14ac:dyDescent="0.25">
      <c r="A49" s="1">
        <v>2.95</v>
      </c>
      <c r="C49" s="1">
        <v>2.95</v>
      </c>
      <c r="D49" s="3">
        <f t="shared" si="8"/>
        <v>1</v>
      </c>
      <c r="E49" s="17">
        <v>2.96</v>
      </c>
      <c r="F49" s="20">
        <v>1</v>
      </c>
      <c r="H49" s="14">
        <v>2.96</v>
      </c>
      <c r="I49" s="21">
        <f t="shared" si="9"/>
        <v>0.01</v>
      </c>
      <c r="AJ49" s="20">
        <v>0.19</v>
      </c>
      <c r="AK49" s="20">
        <v>0.01</v>
      </c>
      <c r="AL49" t="s">
        <v>40</v>
      </c>
      <c r="AM49">
        <v>1</v>
      </c>
      <c r="AN49">
        <v>2</v>
      </c>
      <c r="AO49">
        <v>3</v>
      </c>
      <c r="AP49">
        <v>4</v>
      </c>
      <c r="AQ49">
        <v>5</v>
      </c>
      <c r="AR49">
        <v>6</v>
      </c>
      <c r="AS49">
        <v>7</v>
      </c>
      <c r="AT49">
        <v>8</v>
      </c>
      <c r="AU49">
        <v>9</v>
      </c>
      <c r="AV49">
        <v>10</v>
      </c>
      <c r="AW49">
        <v>11</v>
      </c>
      <c r="AX49">
        <v>12</v>
      </c>
      <c r="AY49">
        <v>13</v>
      </c>
      <c r="AZ49">
        <v>14</v>
      </c>
      <c r="BA49">
        <v>15</v>
      </c>
      <c r="BB49">
        <v>16</v>
      </c>
      <c r="BC49">
        <v>17</v>
      </c>
      <c r="BD49">
        <v>18</v>
      </c>
      <c r="BE49">
        <v>19</v>
      </c>
      <c r="BF49">
        <v>20</v>
      </c>
      <c r="BG49">
        <v>21</v>
      </c>
      <c r="BH49">
        <v>22</v>
      </c>
      <c r="BI49">
        <v>23</v>
      </c>
      <c r="BJ49">
        <v>24</v>
      </c>
      <c r="BK49">
        <v>25</v>
      </c>
      <c r="BL49">
        <v>26</v>
      </c>
      <c r="BM49">
        <v>27</v>
      </c>
      <c r="BN49">
        <v>28</v>
      </c>
      <c r="BO49">
        <v>29</v>
      </c>
      <c r="BP49">
        <v>30</v>
      </c>
      <c r="BQ49">
        <v>31</v>
      </c>
      <c r="BR49">
        <v>32</v>
      </c>
      <c r="BS49">
        <v>33</v>
      </c>
      <c r="BT49">
        <v>34</v>
      </c>
      <c r="BU49">
        <v>35</v>
      </c>
      <c r="BV49">
        <v>36</v>
      </c>
      <c r="BW49">
        <v>37</v>
      </c>
      <c r="BX49">
        <v>38</v>
      </c>
      <c r="BY49">
        <v>39</v>
      </c>
      <c r="BZ49">
        <v>40</v>
      </c>
      <c r="CA49">
        <v>41</v>
      </c>
      <c r="CB49">
        <v>42</v>
      </c>
      <c r="CC49">
        <v>43</v>
      </c>
      <c r="CD49">
        <v>44</v>
      </c>
      <c r="CE49">
        <v>45</v>
      </c>
      <c r="CF49">
        <v>46</v>
      </c>
      <c r="CG49">
        <v>47</v>
      </c>
      <c r="CH49">
        <v>48</v>
      </c>
      <c r="CI49">
        <v>49</v>
      </c>
      <c r="CJ49">
        <v>50</v>
      </c>
      <c r="CK49">
        <v>51</v>
      </c>
      <c r="CL49">
        <v>52</v>
      </c>
      <c r="CM49">
        <v>53</v>
      </c>
      <c r="CN49">
        <v>54</v>
      </c>
      <c r="CO49">
        <v>55</v>
      </c>
      <c r="CP49">
        <v>56</v>
      </c>
      <c r="CQ49">
        <v>57</v>
      </c>
      <c r="CR49">
        <v>58</v>
      </c>
      <c r="CS49">
        <v>59</v>
      </c>
      <c r="CT49">
        <v>60</v>
      </c>
      <c r="CU49">
        <v>61</v>
      </c>
      <c r="CV49">
        <v>62</v>
      </c>
      <c r="CW49">
        <v>63</v>
      </c>
      <c r="CX49">
        <v>64</v>
      </c>
      <c r="CY49">
        <v>65</v>
      </c>
      <c r="CZ49">
        <v>66</v>
      </c>
      <c r="DA49">
        <v>67</v>
      </c>
      <c r="DB49">
        <v>68</v>
      </c>
      <c r="DC49">
        <v>69</v>
      </c>
      <c r="DD49">
        <v>70</v>
      </c>
      <c r="DE49">
        <v>71</v>
      </c>
      <c r="DF49">
        <v>72</v>
      </c>
      <c r="DG49">
        <v>73</v>
      </c>
      <c r="DH49">
        <v>74</v>
      </c>
      <c r="DI49">
        <v>75</v>
      </c>
      <c r="DJ49">
        <v>76</v>
      </c>
      <c r="DK49">
        <v>77</v>
      </c>
      <c r="DL49">
        <v>78</v>
      </c>
      <c r="DM49">
        <v>79</v>
      </c>
      <c r="DN49">
        <v>80</v>
      </c>
      <c r="DO49">
        <v>81</v>
      </c>
      <c r="DP49">
        <v>82</v>
      </c>
      <c r="DQ49">
        <v>83</v>
      </c>
      <c r="DR49">
        <v>84</v>
      </c>
      <c r="DS49">
        <v>85</v>
      </c>
      <c r="DT49">
        <v>86</v>
      </c>
      <c r="DU49">
        <v>87</v>
      </c>
      <c r="DV49">
        <v>88</v>
      </c>
      <c r="DW49">
        <v>89</v>
      </c>
    </row>
    <row r="50" spans="1:127" x14ac:dyDescent="0.25">
      <c r="A50" s="1">
        <v>2.96</v>
      </c>
      <c r="C50" s="1">
        <v>2.96</v>
      </c>
      <c r="D50" s="3">
        <f t="shared" si="8"/>
        <v>1</v>
      </c>
      <c r="E50" s="19">
        <v>2.97</v>
      </c>
      <c r="F50" s="20">
        <v>1</v>
      </c>
      <c r="H50" s="15">
        <v>2.97</v>
      </c>
      <c r="I50" s="21">
        <f t="shared" si="9"/>
        <v>0.01</v>
      </c>
      <c r="O50">
        <v>-1</v>
      </c>
      <c r="P50">
        <v>0</v>
      </c>
      <c r="Q50">
        <v>0</v>
      </c>
      <c r="R50">
        <v>1.5</v>
      </c>
      <c r="S50">
        <v>1.5</v>
      </c>
      <c r="T50">
        <v>3</v>
      </c>
      <c r="U50">
        <v>3</v>
      </c>
      <c r="V50">
        <v>4.5</v>
      </c>
      <c r="W50">
        <v>4.5</v>
      </c>
      <c r="X50">
        <v>7</v>
      </c>
      <c r="Y50">
        <v>7</v>
      </c>
      <c r="Z50">
        <v>8.5</v>
      </c>
      <c r="AA50">
        <v>8.5</v>
      </c>
      <c r="AB50">
        <v>10</v>
      </c>
      <c r="AC50">
        <v>10</v>
      </c>
      <c r="AD50">
        <v>13</v>
      </c>
      <c r="AJ50" s="20">
        <v>0.22</v>
      </c>
      <c r="AK50" s="20">
        <v>0.01</v>
      </c>
    </row>
    <row r="51" spans="1:127" x14ac:dyDescent="0.25">
      <c r="A51" s="2">
        <v>2.97</v>
      </c>
      <c r="C51" s="2">
        <v>2.97</v>
      </c>
      <c r="D51" s="3">
        <f t="shared" si="8"/>
        <v>1</v>
      </c>
      <c r="E51" s="17">
        <v>3.01</v>
      </c>
      <c r="F51" s="20">
        <v>1</v>
      </c>
      <c r="H51" s="14">
        <v>3.01</v>
      </c>
      <c r="I51" s="21">
        <f t="shared" si="9"/>
        <v>0.01</v>
      </c>
      <c r="O51">
        <v>0</v>
      </c>
      <c r="P51">
        <v>0</v>
      </c>
      <c r="Q51">
        <v>0.37</v>
      </c>
      <c r="R51">
        <v>0.37</v>
      </c>
      <c r="S51">
        <v>0.63</v>
      </c>
      <c r="T51">
        <v>0.63</v>
      </c>
      <c r="U51">
        <v>0.81</v>
      </c>
      <c r="V51">
        <v>0.81</v>
      </c>
      <c r="W51">
        <v>0.89</v>
      </c>
      <c r="X51">
        <v>0.89</v>
      </c>
      <c r="Y51">
        <v>0.95</v>
      </c>
      <c r="Z51">
        <v>0.95</v>
      </c>
      <c r="AA51">
        <v>0.98</v>
      </c>
      <c r="AB51">
        <v>0.98</v>
      </c>
      <c r="AC51">
        <v>1</v>
      </c>
      <c r="AD51">
        <v>1</v>
      </c>
      <c r="AJ51" s="20">
        <v>0.23</v>
      </c>
      <c r="AK51" s="20">
        <v>0.01</v>
      </c>
    </row>
    <row r="52" spans="1:127" x14ac:dyDescent="0.25">
      <c r="A52" s="1">
        <v>3.01</v>
      </c>
      <c r="C52" s="1">
        <v>3.01</v>
      </c>
      <c r="D52" s="3">
        <f t="shared" si="8"/>
        <v>1</v>
      </c>
      <c r="E52" s="17">
        <v>3.18</v>
      </c>
      <c r="F52" s="20">
        <v>1</v>
      </c>
      <c r="H52" s="14">
        <v>3.18</v>
      </c>
      <c r="I52" s="21">
        <f t="shared" si="9"/>
        <v>0.01</v>
      </c>
      <c r="AJ52" s="20">
        <v>0.25</v>
      </c>
      <c r="AK52" s="20">
        <v>0.01</v>
      </c>
    </row>
    <row r="53" spans="1:127" x14ac:dyDescent="0.25">
      <c r="A53" s="1">
        <v>3.18</v>
      </c>
      <c r="C53" s="1">
        <v>3.18</v>
      </c>
      <c r="D53" s="3">
        <f t="shared" si="8"/>
        <v>1</v>
      </c>
      <c r="E53" s="17">
        <v>3.38</v>
      </c>
      <c r="F53" s="20">
        <v>1</v>
      </c>
      <c r="H53" s="14">
        <v>3.38</v>
      </c>
      <c r="I53" s="21">
        <f t="shared" si="9"/>
        <v>0.01</v>
      </c>
      <c r="AJ53" s="20">
        <v>0.4</v>
      </c>
      <c r="AK53" s="20">
        <v>0.01</v>
      </c>
    </row>
    <row r="54" spans="1:127" x14ac:dyDescent="0.25">
      <c r="A54" s="1">
        <v>3.38</v>
      </c>
      <c r="C54" s="1">
        <v>3.38</v>
      </c>
      <c r="D54" s="3">
        <f t="shared" si="8"/>
        <v>1</v>
      </c>
      <c r="E54" s="17">
        <v>3.65</v>
      </c>
      <c r="F54" s="20">
        <v>1</v>
      </c>
      <c r="H54" s="14">
        <v>3.65</v>
      </c>
      <c r="I54" s="21">
        <f t="shared" si="9"/>
        <v>0.01</v>
      </c>
      <c r="AJ54" s="20">
        <v>0.43</v>
      </c>
      <c r="AK54" s="20">
        <v>0.01</v>
      </c>
    </row>
    <row r="55" spans="1:127" x14ac:dyDescent="0.25">
      <c r="A55" s="1">
        <v>3.65</v>
      </c>
      <c r="C55" s="1">
        <v>3.65</v>
      </c>
      <c r="D55" s="3">
        <f t="shared" si="8"/>
        <v>1</v>
      </c>
      <c r="E55" s="17">
        <v>3.83</v>
      </c>
      <c r="F55" s="20">
        <v>1</v>
      </c>
      <c r="H55" s="14">
        <v>3.83</v>
      </c>
      <c r="I55" s="21">
        <f t="shared" si="9"/>
        <v>0.01</v>
      </c>
      <c r="AJ55" s="20">
        <v>0.44</v>
      </c>
      <c r="AK55" s="20">
        <v>0.01</v>
      </c>
    </row>
    <row r="56" spans="1:127" x14ac:dyDescent="0.25">
      <c r="A56" s="1">
        <v>3.83</v>
      </c>
      <c r="C56" s="1">
        <v>3.83</v>
      </c>
      <c r="D56" s="3">
        <f t="shared" si="8"/>
        <v>1</v>
      </c>
      <c r="E56" s="17">
        <v>3.93</v>
      </c>
      <c r="F56" s="20">
        <v>1</v>
      </c>
      <c r="H56" s="14">
        <v>3.93</v>
      </c>
      <c r="I56" s="21">
        <f t="shared" si="9"/>
        <v>0.01</v>
      </c>
      <c r="AJ56" s="20">
        <v>0.55000000000000004</v>
      </c>
      <c r="AK56" s="20">
        <v>0.01</v>
      </c>
    </row>
    <row r="57" spans="1:127" x14ac:dyDescent="0.25">
      <c r="A57" s="1">
        <v>3.93</v>
      </c>
      <c r="C57" s="1">
        <v>3.93</v>
      </c>
      <c r="D57" s="3">
        <f t="shared" si="8"/>
        <v>1</v>
      </c>
      <c r="E57" s="17">
        <v>4.22</v>
      </c>
      <c r="F57" s="20">
        <v>1</v>
      </c>
      <c r="H57" s="14">
        <v>4.22</v>
      </c>
      <c r="I57" s="21">
        <f t="shared" si="9"/>
        <v>0.01</v>
      </c>
      <c r="AJ57" s="20">
        <v>0.78</v>
      </c>
      <c r="AK57" s="20">
        <v>0.01</v>
      </c>
    </row>
    <row r="58" spans="1:127" x14ac:dyDescent="0.25">
      <c r="A58" s="1">
        <v>4.22</v>
      </c>
      <c r="C58" s="1">
        <v>4.22</v>
      </c>
      <c r="D58" s="3">
        <f t="shared" si="8"/>
        <v>1</v>
      </c>
      <c r="E58" s="17">
        <v>4.28</v>
      </c>
      <c r="F58" s="20">
        <v>1</v>
      </c>
      <c r="H58" s="14">
        <v>4.28</v>
      </c>
      <c r="I58" s="21">
        <f t="shared" si="9"/>
        <v>0.01</v>
      </c>
      <c r="V58" s="22"/>
      <c r="W58" s="20" t="s">
        <v>41</v>
      </c>
      <c r="X58" s="20" t="s">
        <v>42</v>
      </c>
      <c r="Y58" s="20" t="s">
        <v>43</v>
      </c>
      <c r="Z58" s="20" t="s">
        <v>44</v>
      </c>
      <c r="AA58" s="20" t="s">
        <v>46</v>
      </c>
      <c r="AB58" s="20" t="s">
        <v>45</v>
      </c>
      <c r="AC58" s="22" t="s">
        <v>54</v>
      </c>
      <c r="AJ58" s="20">
        <v>0.86</v>
      </c>
      <c r="AK58" s="20">
        <v>0.01</v>
      </c>
    </row>
    <row r="59" spans="1:127" x14ac:dyDescent="0.25">
      <c r="A59" s="1">
        <v>4.28</v>
      </c>
      <c r="C59" s="1">
        <v>4.28</v>
      </c>
      <c r="D59" s="3">
        <f t="shared" si="8"/>
        <v>1</v>
      </c>
      <c r="E59" s="17">
        <v>4.47</v>
      </c>
      <c r="F59" s="20">
        <v>1</v>
      </c>
      <c r="H59" s="14">
        <v>4.47</v>
      </c>
      <c r="I59" s="21">
        <f t="shared" si="9"/>
        <v>0.01</v>
      </c>
      <c r="V59" s="22"/>
      <c r="W59" s="20">
        <f>(_xlfn.EXPON.DIST(1.5,$R$94,TRUE)-_xlfn.EXPON.DIST(0,$R$94,TRUE) )*100</f>
        <v>39.652459909736152</v>
      </c>
      <c r="X59" s="20">
        <f>(_xlfn.EXPON.DIST(3,$R$94,TRUE)-_xlfn.EXPON.DIST(1.5,$R$94,TRUE))*100</f>
        <v>23.929284140803809</v>
      </c>
      <c r="Y59" s="20">
        <f>(_xlfn.EXPON.DIST(4.5,$R$94,TRUE)-_xlfn.EXPON.DIST(3,$R$94,TRUE))*100</f>
        <v>14.440734340184747</v>
      </c>
      <c r="Z59" s="20">
        <f>(_xlfn.EXPON.DIST(7,$R$94,TRUE)-_xlfn.EXPON.DIST(4.5,$R$94,TRUE))*100</f>
        <v>12.506183604619391</v>
      </c>
      <c r="AA59" s="20">
        <f>(_xlfn.EXPON.DIST(8.5,$R$94,TRUE)-_xlfn.EXPON.DIST(7,$R$94,TRUE))*100</f>
        <v>3.7556185052117885</v>
      </c>
      <c r="AB59" s="20">
        <f>(_xlfn.EXPON.DIST(10,$R$94,TRUE)-_xlfn.EXPON.DIST(8.5,$R$94,TRUE))*100</f>
        <v>2.2664233830700486</v>
      </c>
      <c r="AC59" s="20">
        <f>(_xlfn.EXPON.DIST(999999,$R$94,TRUE)-_xlfn.EXPON.DIST(10,$R$94,TRUE))*100</f>
        <v>3.4492961163740676</v>
      </c>
      <c r="AJ59" s="20">
        <v>0.88</v>
      </c>
      <c r="AK59" s="20">
        <v>0.01</v>
      </c>
    </row>
    <row r="60" spans="1:127" x14ac:dyDescent="0.25">
      <c r="A60" s="1">
        <v>4.47</v>
      </c>
      <c r="C60" s="1">
        <v>4.47</v>
      </c>
      <c r="D60" s="3">
        <f t="shared" si="8"/>
        <v>1</v>
      </c>
      <c r="E60" s="17">
        <v>4.49</v>
      </c>
      <c r="F60" s="20">
        <v>1</v>
      </c>
      <c r="H60" s="14">
        <v>4.49</v>
      </c>
      <c r="I60" s="21">
        <f t="shared" si="9"/>
        <v>0.01</v>
      </c>
      <c r="W60" s="20">
        <f t="shared" ref="W60:AC60" si="10">W59/100</f>
        <v>0.39652459909736154</v>
      </c>
      <c r="X60" s="20">
        <f t="shared" si="10"/>
        <v>0.23929284140803808</v>
      </c>
      <c r="Y60" s="20">
        <f t="shared" si="10"/>
        <v>0.14440734340184747</v>
      </c>
      <c r="Z60" s="20">
        <f t="shared" si="10"/>
        <v>0.12506183604619392</v>
      </c>
      <c r="AA60" s="20">
        <f t="shared" si="10"/>
        <v>3.7556185052117885E-2</v>
      </c>
      <c r="AB60" s="20">
        <f t="shared" si="10"/>
        <v>2.2664233830700486E-2</v>
      </c>
      <c r="AC60" s="20">
        <f t="shared" si="10"/>
        <v>3.4492961163740676E-2</v>
      </c>
      <c r="AJ60" s="20">
        <v>0.92</v>
      </c>
      <c r="AK60" s="20">
        <v>0.01</v>
      </c>
    </row>
    <row r="61" spans="1:127" x14ac:dyDescent="0.25">
      <c r="A61" s="1">
        <v>4.49</v>
      </c>
      <c r="C61" s="1">
        <v>4.49</v>
      </c>
      <c r="D61" s="3">
        <f t="shared" si="8"/>
        <v>1</v>
      </c>
      <c r="E61" s="17">
        <v>4.53</v>
      </c>
      <c r="F61" s="20">
        <v>1</v>
      </c>
      <c r="H61" s="14">
        <v>4.53</v>
      </c>
      <c r="I61" s="21">
        <f t="shared" si="9"/>
        <v>0.01</v>
      </c>
      <c r="AJ61" s="20">
        <v>1.06</v>
      </c>
      <c r="AK61" s="20">
        <v>0.01</v>
      </c>
    </row>
    <row r="62" spans="1:127" x14ac:dyDescent="0.25">
      <c r="A62" s="1">
        <v>4.53</v>
      </c>
      <c r="C62" s="1">
        <v>4.53</v>
      </c>
      <c r="D62" s="3">
        <f t="shared" si="8"/>
        <v>1</v>
      </c>
      <c r="E62" s="17">
        <v>4.57</v>
      </c>
      <c r="F62" s="20">
        <v>1</v>
      </c>
      <c r="H62" s="14">
        <v>4.57</v>
      </c>
      <c r="I62" s="21">
        <f t="shared" si="9"/>
        <v>0.01</v>
      </c>
      <c r="AJ62" s="20">
        <v>1.1000000000000001</v>
      </c>
      <c r="AK62" s="20">
        <v>0.02</v>
      </c>
    </row>
    <row r="63" spans="1:127" x14ac:dyDescent="0.25">
      <c r="A63" s="1">
        <v>4.57</v>
      </c>
      <c r="C63" s="1">
        <v>4.57</v>
      </c>
      <c r="D63" s="3">
        <f t="shared" si="8"/>
        <v>1</v>
      </c>
      <c r="E63" s="17">
        <v>4.84</v>
      </c>
      <c r="F63" s="20">
        <v>1</v>
      </c>
      <c r="H63" s="14">
        <v>4.84</v>
      </c>
      <c r="I63" s="21">
        <f t="shared" si="9"/>
        <v>0.01</v>
      </c>
      <c r="W63">
        <f>((R17-W59)^2)/W59</f>
        <v>0.17743019194201434</v>
      </c>
      <c r="X63">
        <f t="shared" ref="X63:AC63" si="11">((S17-X59)^2)/X59</f>
        <v>0.17918898636065037</v>
      </c>
      <c r="Y63">
        <f t="shared" si="11"/>
        <v>0.8772664698835555</v>
      </c>
      <c r="Z63">
        <f t="shared" si="11"/>
        <v>1.6236520524966804</v>
      </c>
      <c r="AA63">
        <f t="shared" si="11"/>
        <v>1.3412566497788367</v>
      </c>
      <c r="AB63">
        <f t="shared" si="11"/>
        <v>0.23743783130998539</v>
      </c>
      <c r="AC63">
        <f t="shared" si="11"/>
        <v>0.60895300434367383</v>
      </c>
      <c r="AJ63" s="20">
        <v>1.26</v>
      </c>
      <c r="AK63" s="20">
        <v>0.01</v>
      </c>
    </row>
    <row r="64" spans="1:127" x14ac:dyDescent="0.25">
      <c r="A64" s="1">
        <v>4.84</v>
      </c>
      <c r="C64" s="1">
        <v>4.84</v>
      </c>
      <c r="D64" s="3">
        <f t="shared" si="8"/>
        <v>1</v>
      </c>
      <c r="E64" s="17">
        <v>4.88</v>
      </c>
      <c r="F64" s="20">
        <v>1</v>
      </c>
      <c r="H64" s="14">
        <v>4.88</v>
      </c>
      <c r="I64" s="21">
        <f t="shared" si="9"/>
        <v>0.01</v>
      </c>
      <c r="W64">
        <f>SUM(W63:AC63)</f>
        <v>5.045185186115396</v>
      </c>
      <c r="AJ64" s="20">
        <v>1.37</v>
      </c>
      <c r="AK64" s="20">
        <v>0.01</v>
      </c>
    </row>
    <row r="65" spans="1:56" x14ac:dyDescent="0.25">
      <c r="A65" s="1">
        <v>4.88</v>
      </c>
      <c r="C65" s="1">
        <v>4.88</v>
      </c>
      <c r="D65" s="3">
        <f t="shared" si="8"/>
        <v>1</v>
      </c>
      <c r="E65" s="19">
        <v>5.61</v>
      </c>
      <c r="F65" s="20">
        <v>1</v>
      </c>
      <c r="H65" s="15">
        <v>5.61</v>
      </c>
      <c r="I65" s="21">
        <f t="shared" si="9"/>
        <v>0.01</v>
      </c>
      <c r="M65">
        <f>_xlfn.EXPON.DIST(2,0.1,TRUE)</f>
        <v>0.18126924692201815</v>
      </c>
      <c r="AJ65" s="20">
        <v>1.51</v>
      </c>
      <c r="AK65" s="20">
        <v>0.01</v>
      </c>
    </row>
    <row r="66" spans="1:56" x14ac:dyDescent="0.25">
      <c r="A66" s="2">
        <v>5.61</v>
      </c>
      <c r="C66" s="2">
        <v>5.61</v>
      </c>
      <c r="D66" s="3">
        <f t="shared" si="8"/>
        <v>1</v>
      </c>
      <c r="E66" s="17">
        <v>5.82</v>
      </c>
      <c r="F66" s="20">
        <v>2</v>
      </c>
      <c r="H66" s="14">
        <v>5.82</v>
      </c>
      <c r="I66" s="21">
        <f t="shared" si="9"/>
        <v>0.02</v>
      </c>
      <c r="AJ66" s="20">
        <v>1.53</v>
      </c>
      <c r="AK66" s="20">
        <v>0.01</v>
      </c>
      <c r="AW66" s="20"/>
      <c r="AX66" s="20"/>
      <c r="AY66" s="20"/>
      <c r="AZ66" s="20"/>
      <c r="BA66" s="20"/>
      <c r="BB66" s="20"/>
      <c r="BC66" s="22"/>
      <c r="BD66" s="22"/>
    </row>
    <row r="67" spans="1:56" x14ac:dyDescent="0.25">
      <c r="A67" s="2">
        <v>5.82</v>
      </c>
      <c r="C67" s="2">
        <v>5.82</v>
      </c>
      <c r="D67" s="3">
        <f t="shared" si="8"/>
        <v>2</v>
      </c>
      <c r="E67" s="17">
        <v>5.98</v>
      </c>
      <c r="F67" s="20">
        <v>1</v>
      </c>
      <c r="H67" s="14">
        <v>5.98</v>
      </c>
      <c r="I67" s="21">
        <f t="shared" si="9"/>
        <v>0.01</v>
      </c>
      <c r="AJ67" s="20">
        <v>1.81</v>
      </c>
      <c r="AK67" s="20">
        <v>0.01</v>
      </c>
      <c r="AW67" s="20" t="s">
        <v>7</v>
      </c>
      <c r="AX67" s="20" t="s">
        <v>29</v>
      </c>
      <c r="AY67" s="20" t="s">
        <v>30</v>
      </c>
      <c r="AZ67" s="20" t="s">
        <v>10</v>
      </c>
      <c r="BA67" s="20" t="s">
        <v>31</v>
      </c>
      <c r="BB67" s="20" t="s">
        <v>32</v>
      </c>
      <c r="BC67" s="22" t="s">
        <v>13</v>
      </c>
      <c r="BD67" s="22"/>
    </row>
    <row r="68" spans="1:56" x14ac:dyDescent="0.25">
      <c r="A68" s="1">
        <v>5.82</v>
      </c>
      <c r="C68" s="1">
        <v>5.82</v>
      </c>
      <c r="D68" s="3">
        <f t="shared" si="8"/>
        <v>2</v>
      </c>
      <c r="E68" s="17">
        <v>6.27</v>
      </c>
      <c r="F68" s="20">
        <v>1</v>
      </c>
      <c r="H68" s="14">
        <v>6.27</v>
      </c>
      <c r="I68" s="21">
        <f t="shared" si="9"/>
        <v>0.01</v>
      </c>
      <c r="AJ68" s="20">
        <v>1.84</v>
      </c>
      <c r="AK68" s="20">
        <v>0.01</v>
      </c>
      <c r="AW68" s="20">
        <f>_xlfn.EXPON.DIST(3.14,$R$94,TRUE)-_xlfn.EXPON.DIST(0,$R$94,TRUE)</f>
        <v>0.65258595601029556</v>
      </c>
      <c r="AX68" s="20">
        <f>_xlfn.EXPON.DIST(7,$R$94,TRUE)-_xlfn.EXPON.DIST(3.14,$R$94,TRUE)</f>
        <v>0.25270066394314539</v>
      </c>
      <c r="AY68" s="20">
        <f>_xlfn.EXPON.DIST(9.42,$R$94,TRUE)-_xlfn.EXPON.DIST(7,$R$94,TRUE)</f>
        <v>5.2781714646154665E-2</v>
      </c>
      <c r="AZ68" s="20">
        <f>_xlfn.EXPON.DIST(12.56,$R$94,TRUE)-_xlfn.EXPON.DIST(9.42,$R$94,TRUE)</f>
        <v>2.7364015952426768E-2</v>
      </c>
      <c r="BA68" s="20">
        <f>_xlfn.EXPON.DIST(15.5,$R$94,TRUE)-_xlfn.EXPON.DIST(12.56,$R$94,TRUE)</f>
        <v>9.1540983160738332E-3</v>
      </c>
      <c r="BB68" s="20">
        <f>_xlfn.EXPON.DIST(18.84,$R$94,TRUE)-_xlfn.EXPON.DIST(17.5,$R$94,TRUE)</f>
        <v>1.002493434755114E-3</v>
      </c>
      <c r="BC68" s="20">
        <f>_xlfn.EXPON.DIST(22,$R$94,TRUE)-_xlfn.EXPON.DIST(18.84,$R$94,TRUE)</f>
        <v>1.1515183776598104E-3</v>
      </c>
      <c r="BD68" s="22"/>
    </row>
    <row r="69" spans="1:56" x14ac:dyDescent="0.25">
      <c r="A69" s="1">
        <v>5.98</v>
      </c>
      <c r="C69" s="1">
        <v>5.98</v>
      </c>
      <c r="D69" s="3">
        <f t="shared" si="8"/>
        <v>1</v>
      </c>
      <c r="E69" s="17">
        <v>6.47</v>
      </c>
      <c r="F69" s="20">
        <v>1</v>
      </c>
      <c r="H69" s="14">
        <v>6.47</v>
      </c>
      <c r="I69" s="21">
        <f t="shared" si="9"/>
        <v>0.01</v>
      </c>
      <c r="AJ69" s="20">
        <v>1.92</v>
      </c>
      <c r="AK69" s="20">
        <v>0.01</v>
      </c>
      <c r="AW69" s="20">
        <f>AW68*100</f>
        <v>65.258595601029555</v>
      </c>
      <c r="AX69" s="20">
        <f>AX68*100</f>
        <v>25.27006639431454</v>
      </c>
      <c r="AY69" s="20">
        <f>AY68*100</f>
        <v>5.2781714646154665</v>
      </c>
      <c r="AZ69" s="20">
        <f t="shared" ref="AZ69:BC69" si="12">AZ68*100</f>
        <v>2.7364015952426768</v>
      </c>
      <c r="BA69" s="20">
        <f t="shared" si="12"/>
        <v>0.91540983160738332</v>
      </c>
      <c r="BB69" s="20">
        <f t="shared" si="12"/>
        <v>0.1002493434755114</v>
      </c>
      <c r="BC69" s="20">
        <f t="shared" si="12"/>
        <v>0.11515183776598104</v>
      </c>
      <c r="BD69" s="22"/>
    </row>
    <row r="70" spans="1:56" x14ac:dyDescent="0.25">
      <c r="A70" s="1">
        <v>6.27</v>
      </c>
      <c r="C70" s="1">
        <v>6.27</v>
      </c>
      <c r="D70" s="3">
        <f t="shared" si="8"/>
        <v>1</v>
      </c>
      <c r="E70" s="17">
        <v>6.51</v>
      </c>
      <c r="F70" s="20">
        <v>1</v>
      </c>
      <c r="H70" s="14">
        <v>6.51</v>
      </c>
      <c r="I70" s="21">
        <f t="shared" si="9"/>
        <v>0.01</v>
      </c>
      <c r="AJ70" s="20">
        <v>2.09</v>
      </c>
      <c r="AK70" s="20">
        <v>0.01</v>
      </c>
    </row>
    <row r="71" spans="1:56" x14ac:dyDescent="0.25">
      <c r="A71" s="1">
        <v>6.47</v>
      </c>
      <c r="C71" s="1">
        <v>6.47</v>
      </c>
      <c r="D71" s="3">
        <f t="shared" si="8"/>
        <v>1</v>
      </c>
      <c r="E71" s="17">
        <v>6.55</v>
      </c>
      <c r="F71" s="20">
        <v>1</v>
      </c>
      <c r="H71" s="14">
        <v>6.55</v>
      </c>
      <c r="I71" s="21">
        <f t="shared" si="9"/>
        <v>0.01</v>
      </c>
      <c r="AJ71" s="20">
        <v>2.14</v>
      </c>
      <c r="AK71" s="20">
        <v>0.01</v>
      </c>
    </row>
    <row r="72" spans="1:56" x14ac:dyDescent="0.25">
      <c r="A72" s="1">
        <v>6.51</v>
      </c>
      <c r="C72" s="1">
        <v>6.51</v>
      </c>
      <c r="D72" s="3">
        <f t="shared" si="8"/>
        <v>1</v>
      </c>
      <c r="E72" s="17">
        <v>6.65</v>
      </c>
      <c r="F72" s="20">
        <v>1</v>
      </c>
      <c r="H72" s="14">
        <v>6.65</v>
      </c>
      <c r="I72" s="21">
        <f t="shared" si="9"/>
        <v>0.01</v>
      </c>
      <c r="AJ72" s="20">
        <v>2.25</v>
      </c>
      <c r="AK72" s="20">
        <v>0.01</v>
      </c>
    </row>
    <row r="73" spans="1:56" x14ac:dyDescent="0.25">
      <c r="A73" s="1">
        <v>6.55</v>
      </c>
      <c r="C73" s="1">
        <v>6.55</v>
      </c>
      <c r="D73" s="3">
        <f t="shared" si="8"/>
        <v>1</v>
      </c>
      <c r="E73" s="17">
        <v>6.67</v>
      </c>
      <c r="F73" s="20">
        <v>1</v>
      </c>
      <c r="H73" s="14">
        <v>6.67</v>
      </c>
      <c r="I73" s="21">
        <f t="shared" si="9"/>
        <v>0.01</v>
      </c>
      <c r="AJ73" s="20">
        <v>2.29</v>
      </c>
      <c r="AK73" s="20">
        <v>0.01</v>
      </c>
    </row>
    <row r="74" spans="1:56" x14ac:dyDescent="0.25">
      <c r="A74" s="1">
        <v>6.65</v>
      </c>
      <c r="C74" s="1">
        <v>6.65</v>
      </c>
      <c r="D74" s="3">
        <f t="shared" si="8"/>
        <v>1</v>
      </c>
      <c r="E74" s="17">
        <v>6.72</v>
      </c>
      <c r="F74" s="20">
        <v>1</v>
      </c>
      <c r="H74" s="14">
        <v>6.72</v>
      </c>
      <c r="I74" s="21">
        <f t="shared" si="9"/>
        <v>0.01</v>
      </c>
      <c r="AJ74" s="20">
        <v>2.5</v>
      </c>
      <c r="AK74" s="20">
        <v>0.01</v>
      </c>
    </row>
    <row r="75" spans="1:56" x14ac:dyDescent="0.25">
      <c r="A75" s="1">
        <v>6.67</v>
      </c>
      <c r="C75" s="1">
        <v>6.67</v>
      </c>
      <c r="D75" s="3">
        <f t="shared" si="8"/>
        <v>1</v>
      </c>
      <c r="E75" s="17">
        <v>6.89</v>
      </c>
      <c r="F75" s="20">
        <v>1</v>
      </c>
      <c r="H75" s="14">
        <v>6.89</v>
      </c>
      <c r="I75" s="21">
        <f t="shared" si="9"/>
        <v>0.01</v>
      </c>
      <c r="AJ75" s="20">
        <v>2.62</v>
      </c>
      <c r="AK75" s="20">
        <v>0.01</v>
      </c>
    </row>
    <row r="76" spans="1:56" x14ac:dyDescent="0.25">
      <c r="A76" s="1">
        <v>6.72</v>
      </c>
      <c r="C76" s="1">
        <v>6.72</v>
      </c>
      <c r="D76" s="3">
        <f t="shared" si="8"/>
        <v>1</v>
      </c>
      <c r="E76" s="17">
        <v>6.95</v>
      </c>
      <c r="F76" s="20">
        <v>1</v>
      </c>
      <c r="H76" s="14">
        <v>6.95</v>
      </c>
      <c r="I76" s="21">
        <f t="shared" si="9"/>
        <v>0.01</v>
      </c>
      <c r="AJ76" s="20">
        <v>2.64</v>
      </c>
      <c r="AK76" s="20">
        <v>0.01</v>
      </c>
    </row>
    <row r="77" spans="1:56" x14ac:dyDescent="0.25">
      <c r="A77" s="1">
        <v>6.89</v>
      </c>
      <c r="C77" s="1">
        <v>6.89</v>
      </c>
      <c r="D77" s="3">
        <f t="shared" si="8"/>
        <v>1</v>
      </c>
      <c r="E77" s="17">
        <v>6.98</v>
      </c>
      <c r="F77" s="20">
        <v>1</v>
      </c>
      <c r="H77" s="14">
        <v>6.98</v>
      </c>
      <c r="I77" s="21">
        <f t="shared" si="9"/>
        <v>0.01</v>
      </c>
      <c r="AJ77" s="20">
        <v>2.69</v>
      </c>
      <c r="AK77" s="20">
        <v>0.01</v>
      </c>
    </row>
    <row r="78" spans="1:56" x14ac:dyDescent="0.25">
      <c r="A78" s="1">
        <v>6.95</v>
      </c>
      <c r="C78" s="1">
        <v>6.95</v>
      </c>
      <c r="D78" s="3">
        <f t="shared" ref="D78:D109" si="13">COUNTIF($C$14:$C$113,C78)</f>
        <v>1</v>
      </c>
      <c r="E78" s="17">
        <v>7.11</v>
      </c>
      <c r="F78" s="20">
        <v>1</v>
      </c>
      <c r="H78" s="14">
        <v>7.11</v>
      </c>
      <c r="I78" s="21">
        <f t="shared" ref="I78:I111" si="14">F78/100</f>
        <v>0.01</v>
      </c>
      <c r="AJ78" s="20">
        <v>2.82</v>
      </c>
      <c r="AK78" s="20">
        <v>0.01</v>
      </c>
    </row>
    <row r="79" spans="1:56" x14ac:dyDescent="0.25">
      <c r="A79" s="1">
        <v>6.98</v>
      </c>
      <c r="C79" s="1">
        <v>6.98</v>
      </c>
      <c r="D79" s="3">
        <f t="shared" si="13"/>
        <v>1</v>
      </c>
      <c r="E79" s="19">
        <v>7.21</v>
      </c>
      <c r="F79" s="20">
        <v>1</v>
      </c>
      <c r="H79" s="15">
        <v>7.21</v>
      </c>
      <c r="I79" s="21">
        <f t="shared" si="14"/>
        <v>0.01</v>
      </c>
      <c r="AJ79" s="20">
        <v>2.83</v>
      </c>
      <c r="AK79" s="20">
        <v>0.01</v>
      </c>
    </row>
    <row r="80" spans="1:56" x14ac:dyDescent="0.25">
      <c r="A80" s="1">
        <v>7.11</v>
      </c>
      <c r="C80" s="1">
        <v>7.11</v>
      </c>
      <c r="D80" s="3">
        <f t="shared" si="13"/>
        <v>1</v>
      </c>
      <c r="E80" s="17">
        <v>7.27</v>
      </c>
      <c r="F80" s="20">
        <v>1</v>
      </c>
      <c r="H80" s="14">
        <v>7.27</v>
      </c>
      <c r="I80" s="21">
        <f t="shared" si="14"/>
        <v>0.01</v>
      </c>
      <c r="AJ80" s="20">
        <v>2.93</v>
      </c>
      <c r="AK80" s="20">
        <v>0.01</v>
      </c>
    </row>
    <row r="81" spans="1:37" x14ac:dyDescent="0.25">
      <c r="A81" s="2">
        <v>7.21</v>
      </c>
      <c r="C81" s="2">
        <v>7.21</v>
      </c>
      <c r="D81" s="3">
        <f t="shared" si="13"/>
        <v>1</v>
      </c>
      <c r="E81" s="17">
        <v>7.39</v>
      </c>
      <c r="F81" s="20">
        <v>1</v>
      </c>
      <c r="H81" s="14">
        <v>7.39</v>
      </c>
      <c r="I81" s="21">
        <f t="shared" si="14"/>
        <v>0.01</v>
      </c>
      <c r="AJ81" s="20">
        <v>2.95</v>
      </c>
      <c r="AK81" s="20">
        <v>0.01</v>
      </c>
    </row>
    <row r="82" spans="1:37" x14ac:dyDescent="0.25">
      <c r="A82" s="1">
        <v>7.27</v>
      </c>
      <c r="C82" s="1">
        <v>7.27</v>
      </c>
      <c r="D82" s="3">
        <f t="shared" si="13"/>
        <v>1</v>
      </c>
      <c r="E82" s="17">
        <v>7.48</v>
      </c>
      <c r="F82" s="20">
        <v>1</v>
      </c>
      <c r="H82" s="14">
        <v>7.48</v>
      </c>
      <c r="I82" s="21">
        <f t="shared" si="14"/>
        <v>0.01</v>
      </c>
      <c r="AJ82" s="20">
        <v>2.96</v>
      </c>
      <c r="AK82" s="20">
        <v>0.01</v>
      </c>
    </row>
    <row r="83" spans="1:37" x14ac:dyDescent="0.25">
      <c r="A83" s="1">
        <v>7.39</v>
      </c>
      <c r="C83" s="1">
        <v>7.39</v>
      </c>
      <c r="D83" s="3">
        <f t="shared" si="13"/>
        <v>1</v>
      </c>
      <c r="E83" s="17">
        <v>7.53</v>
      </c>
      <c r="F83" s="20">
        <v>1</v>
      </c>
      <c r="H83" s="14">
        <v>7.53</v>
      </c>
      <c r="I83" s="21">
        <f t="shared" si="14"/>
        <v>0.01</v>
      </c>
      <c r="Q83" t="s">
        <v>33</v>
      </c>
      <c r="AJ83" s="20">
        <v>2.97</v>
      </c>
      <c r="AK83" s="20">
        <v>0.01</v>
      </c>
    </row>
    <row r="84" spans="1:37" x14ac:dyDescent="0.25">
      <c r="A84" s="1">
        <v>7.48</v>
      </c>
      <c r="C84" s="1">
        <v>7.48</v>
      </c>
      <c r="D84" s="3">
        <f t="shared" si="13"/>
        <v>1</v>
      </c>
      <c r="E84" s="17">
        <v>7.56</v>
      </c>
      <c r="F84" s="20">
        <v>1</v>
      </c>
      <c r="H84" s="14">
        <v>7.56</v>
      </c>
      <c r="I84" s="21">
        <f t="shared" si="14"/>
        <v>0.01</v>
      </c>
      <c r="Q84" t="s">
        <v>34</v>
      </c>
      <c r="AJ84" s="20">
        <v>3.01</v>
      </c>
      <c r="AK84" s="20">
        <v>0.01</v>
      </c>
    </row>
    <row r="85" spans="1:37" x14ac:dyDescent="0.25">
      <c r="A85" s="1">
        <v>7.53</v>
      </c>
      <c r="C85" s="1">
        <v>7.53</v>
      </c>
      <c r="D85" s="3">
        <f t="shared" si="13"/>
        <v>1</v>
      </c>
      <c r="E85" s="17">
        <v>7.81</v>
      </c>
      <c r="F85" s="20">
        <v>1</v>
      </c>
      <c r="H85" s="14">
        <v>7.81</v>
      </c>
      <c r="I85" s="21">
        <f t="shared" si="14"/>
        <v>0.01</v>
      </c>
      <c r="AJ85" s="20">
        <v>3.18</v>
      </c>
      <c r="AK85" s="20">
        <v>0.01</v>
      </c>
    </row>
    <row r="86" spans="1:37" x14ac:dyDescent="0.25">
      <c r="A86" s="1">
        <v>7.56</v>
      </c>
      <c r="C86" s="1">
        <v>7.56</v>
      </c>
      <c r="D86" s="3">
        <f t="shared" si="13"/>
        <v>1</v>
      </c>
      <c r="E86" s="17">
        <v>7.98</v>
      </c>
      <c r="F86" s="20">
        <v>1</v>
      </c>
      <c r="H86" s="14">
        <v>7.98</v>
      </c>
      <c r="I86" s="21">
        <f t="shared" si="14"/>
        <v>0.01</v>
      </c>
      <c r="Q86" t="s">
        <v>35</v>
      </c>
      <c r="AJ86" s="20">
        <v>3.38</v>
      </c>
      <c r="AK86" s="20">
        <v>0.01</v>
      </c>
    </row>
    <row r="87" spans="1:37" x14ac:dyDescent="0.25">
      <c r="A87" s="1">
        <v>7.81</v>
      </c>
      <c r="C87" s="1">
        <v>7.81</v>
      </c>
      <c r="D87" s="3">
        <f t="shared" si="13"/>
        <v>1</v>
      </c>
      <c r="E87" s="19">
        <v>8.07</v>
      </c>
      <c r="F87" s="20">
        <v>1</v>
      </c>
      <c r="H87" s="15">
        <v>8.07</v>
      </c>
      <c r="I87" s="21">
        <f t="shared" si="14"/>
        <v>0.01</v>
      </c>
      <c r="AJ87" s="20">
        <v>3.65</v>
      </c>
      <c r="AK87" s="20">
        <v>0.01</v>
      </c>
    </row>
    <row r="88" spans="1:37" x14ac:dyDescent="0.25">
      <c r="A88" s="1">
        <v>7.98</v>
      </c>
      <c r="C88" s="1">
        <v>7.98</v>
      </c>
      <c r="D88" s="3">
        <f t="shared" si="13"/>
        <v>1</v>
      </c>
      <c r="E88" s="17">
        <v>8.23</v>
      </c>
      <c r="F88" s="20">
        <v>1</v>
      </c>
      <c r="H88" s="14">
        <v>8.23</v>
      </c>
      <c r="I88" s="21">
        <f t="shared" si="14"/>
        <v>0.01</v>
      </c>
      <c r="Q88" t="s">
        <v>36</v>
      </c>
      <c r="T88">
        <f>_xlfn.CHISQ.INV(0.9,5)</f>
        <v>9.2363568997811178</v>
      </c>
      <c r="AJ88" s="20">
        <v>3.83</v>
      </c>
      <c r="AK88" s="20">
        <v>0.01</v>
      </c>
    </row>
    <row r="89" spans="1:37" x14ac:dyDescent="0.25">
      <c r="A89" s="2">
        <v>8.07</v>
      </c>
      <c r="C89" s="2">
        <v>8.07</v>
      </c>
      <c r="D89" s="3">
        <f t="shared" si="13"/>
        <v>1</v>
      </c>
      <c r="E89" s="17">
        <v>9.1199999999999992</v>
      </c>
      <c r="F89" s="20">
        <v>1</v>
      </c>
      <c r="H89" s="14">
        <v>9.1199999999999992</v>
      </c>
      <c r="I89" s="21">
        <f t="shared" si="14"/>
        <v>0.01</v>
      </c>
      <c r="AJ89" s="20">
        <v>3.93</v>
      </c>
      <c r="AK89" s="20">
        <v>0.01</v>
      </c>
    </row>
    <row r="90" spans="1:37" x14ac:dyDescent="0.25">
      <c r="A90" s="1">
        <v>8.23</v>
      </c>
      <c r="C90" s="1">
        <v>8.23</v>
      </c>
      <c r="D90" s="3">
        <f t="shared" si="13"/>
        <v>1</v>
      </c>
      <c r="E90" s="17">
        <v>9.2200000000000006</v>
      </c>
      <c r="F90" s="20">
        <v>1</v>
      </c>
      <c r="H90" s="14">
        <v>9.2200000000000006</v>
      </c>
      <c r="I90" s="21">
        <f t="shared" si="14"/>
        <v>0.01</v>
      </c>
      <c r="AJ90" s="20">
        <v>4.22</v>
      </c>
      <c r="AK90" s="20">
        <v>0.01</v>
      </c>
    </row>
    <row r="91" spans="1:37" x14ac:dyDescent="0.25">
      <c r="A91" s="1">
        <v>9.1199999999999992</v>
      </c>
      <c r="C91" s="1">
        <v>9.1199999999999992</v>
      </c>
      <c r="D91" s="3">
        <f t="shared" si="13"/>
        <v>1</v>
      </c>
      <c r="E91" s="17">
        <v>9.2799999999999994</v>
      </c>
      <c r="F91" s="20">
        <v>1</v>
      </c>
      <c r="H91" s="14">
        <v>9.2799999999999994</v>
      </c>
      <c r="I91" s="21">
        <f t="shared" si="14"/>
        <v>0.01</v>
      </c>
      <c r="AJ91" s="20">
        <v>4.28</v>
      </c>
      <c r="AK91" s="20">
        <v>0.01</v>
      </c>
    </row>
    <row r="92" spans="1:37" x14ac:dyDescent="0.25">
      <c r="A92" s="1">
        <v>9.2200000000000006</v>
      </c>
      <c r="C92" s="1">
        <v>9.2200000000000006</v>
      </c>
      <c r="D92" s="3">
        <f t="shared" si="13"/>
        <v>1</v>
      </c>
      <c r="E92" s="17">
        <v>9.32</v>
      </c>
      <c r="F92" s="20">
        <v>1</v>
      </c>
      <c r="H92" s="14">
        <v>9.32</v>
      </c>
      <c r="I92" s="21">
        <f t="shared" si="14"/>
        <v>0.01</v>
      </c>
      <c r="AJ92" s="20">
        <v>4.47</v>
      </c>
      <c r="AK92" s="20">
        <v>0.01</v>
      </c>
    </row>
    <row r="93" spans="1:37" x14ac:dyDescent="0.25">
      <c r="A93" s="1">
        <v>9.2799999999999994</v>
      </c>
      <c r="C93" s="1">
        <v>9.2799999999999994</v>
      </c>
      <c r="D93" s="3">
        <f t="shared" si="13"/>
        <v>1</v>
      </c>
      <c r="E93" s="17">
        <v>9.67</v>
      </c>
      <c r="F93" s="20">
        <v>1</v>
      </c>
      <c r="H93" s="14">
        <v>9.67</v>
      </c>
      <c r="I93" s="21">
        <f t="shared" si="14"/>
        <v>0.01</v>
      </c>
      <c r="AJ93" s="20">
        <v>4.49</v>
      </c>
      <c r="AK93" s="20">
        <v>0.01</v>
      </c>
    </row>
    <row r="94" spans="1:37" x14ac:dyDescent="0.25">
      <c r="A94" s="1">
        <v>9.32</v>
      </c>
      <c r="C94" s="1">
        <v>9.32</v>
      </c>
      <c r="D94" s="3">
        <f t="shared" si="13"/>
        <v>1</v>
      </c>
      <c r="E94" s="17">
        <v>9.86</v>
      </c>
      <c r="F94" s="20">
        <v>1</v>
      </c>
      <c r="H94" s="14">
        <v>9.86</v>
      </c>
      <c r="I94" s="21">
        <f t="shared" si="14"/>
        <v>0.01</v>
      </c>
      <c r="Q94" s="12" t="s">
        <v>37</v>
      </c>
      <c r="R94">
        <v>0.3367</v>
      </c>
      <c r="AJ94" s="20">
        <v>4.53</v>
      </c>
      <c r="AK94" s="20">
        <v>0.01</v>
      </c>
    </row>
    <row r="95" spans="1:37" x14ac:dyDescent="0.25">
      <c r="A95" s="1">
        <v>9.67</v>
      </c>
      <c r="C95" s="1">
        <v>9.67</v>
      </c>
      <c r="D95" s="3">
        <f t="shared" si="13"/>
        <v>1</v>
      </c>
      <c r="E95" s="17">
        <v>10.94</v>
      </c>
      <c r="F95" s="20">
        <v>1</v>
      </c>
      <c r="H95" s="14">
        <v>10.94</v>
      </c>
      <c r="I95" s="21">
        <f t="shared" si="14"/>
        <v>0.01</v>
      </c>
      <c r="AJ95" s="20">
        <v>4.57</v>
      </c>
      <c r="AK95" s="20">
        <v>0.01</v>
      </c>
    </row>
    <row r="96" spans="1:37" x14ac:dyDescent="0.25">
      <c r="A96" s="1">
        <v>9.86</v>
      </c>
      <c r="C96" s="1">
        <v>9.86</v>
      </c>
      <c r="D96" s="3">
        <f t="shared" si="13"/>
        <v>1</v>
      </c>
      <c r="E96" s="17">
        <v>11.27</v>
      </c>
      <c r="F96" s="20">
        <v>1</v>
      </c>
      <c r="H96" s="14">
        <v>11.27</v>
      </c>
      <c r="I96" s="21">
        <f t="shared" si="14"/>
        <v>0.01</v>
      </c>
      <c r="AJ96" s="20">
        <v>4.84</v>
      </c>
      <c r="AK96" s="20">
        <v>0.01</v>
      </c>
    </row>
    <row r="97" spans="1:37" x14ac:dyDescent="0.25">
      <c r="A97" s="1">
        <v>10.94</v>
      </c>
      <c r="C97" s="1">
        <v>10.94</v>
      </c>
      <c r="D97" s="3">
        <f t="shared" si="13"/>
        <v>1</v>
      </c>
      <c r="E97" s="17">
        <v>11.28</v>
      </c>
      <c r="F97" s="20">
        <v>1</v>
      </c>
      <c r="H97" s="14">
        <v>11.28</v>
      </c>
      <c r="I97" s="21">
        <f t="shared" si="14"/>
        <v>0.01</v>
      </c>
      <c r="AJ97" s="20">
        <v>4.88</v>
      </c>
      <c r="AK97" s="20">
        <v>0.01</v>
      </c>
    </row>
    <row r="98" spans="1:37" x14ac:dyDescent="0.25">
      <c r="A98" s="1">
        <v>11.27</v>
      </c>
      <c r="C98" s="1">
        <v>11.27</v>
      </c>
      <c r="D98" s="3">
        <f t="shared" si="13"/>
        <v>1</v>
      </c>
      <c r="E98" s="17">
        <v>11.44</v>
      </c>
      <c r="F98" s="20">
        <v>1</v>
      </c>
      <c r="H98" s="14">
        <v>11.44</v>
      </c>
      <c r="I98" s="21">
        <f t="shared" si="14"/>
        <v>0.01</v>
      </c>
      <c r="Q98">
        <v>0.16339335315839301</v>
      </c>
      <c r="AJ98" s="20">
        <v>5.61</v>
      </c>
      <c r="AK98" s="20">
        <v>0.01</v>
      </c>
    </row>
    <row r="99" spans="1:37" x14ac:dyDescent="0.25">
      <c r="A99" s="1">
        <v>11.28</v>
      </c>
      <c r="C99" s="1">
        <v>11.28</v>
      </c>
      <c r="D99" s="3">
        <f t="shared" si="13"/>
        <v>1</v>
      </c>
      <c r="E99" s="17">
        <v>12.55</v>
      </c>
      <c r="F99" s="20">
        <v>1</v>
      </c>
      <c r="H99" s="14">
        <v>12.55</v>
      </c>
      <c r="I99" s="21">
        <f t="shared" si="14"/>
        <v>0.01</v>
      </c>
      <c r="AJ99" s="20">
        <v>5.82</v>
      </c>
      <c r="AK99" s="20">
        <v>0.02</v>
      </c>
    </row>
    <row r="100" spans="1:37" x14ac:dyDescent="0.25">
      <c r="A100" s="1">
        <v>11.44</v>
      </c>
      <c r="C100" s="1">
        <v>11.44</v>
      </c>
      <c r="D100" s="3">
        <f t="shared" si="13"/>
        <v>1</v>
      </c>
      <c r="E100" s="17">
        <v>12.97</v>
      </c>
      <c r="F100" s="20">
        <v>1</v>
      </c>
      <c r="H100" s="14">
        <v>12.97</v>
      </c>
      <c r="I100" s="21">
        <f t="shared" si="14"/>
        <v>0.01</v>
      </c>
      <c r="AJ100" s="20">
        <v>5.98</v>
      </c>
      <c r="AK100" s="20">
        <v>0.01</v>
      </c>
    </row>
    <row r="101" spans="1:37" x14ac:dyDescent="0.25">
      <c r="A101" s="1">
        <v>12.55</v>
      </c>
      <c r="C101" s="1">
        <v>12.55</v>
      </c>
      <c r="D101" s="3">
        <f t="shared" si="13"/>
        <v>1</v>
      </c>
      <c r="E101" s="17">
        <v>13.06</v>
      </c>
      <c r="F101" s="20">
        <v>1</v>
      </c>
      <c r="H101" s="14">
        <v>13.06</v>
      </c>
      <c r="I101" s="21">
        <f t="shared" si="14"/>
        <v>0.01</v>
      </c>
      <c r="AJ101" s="20">
        <v>6.27</v>
      </c>
      <c r="AK101" s="20">
        <v>0.01</v>
      </c>
    </row>
    <row r="102" spans="1:37" x14ac:dyDescent="0.25">
      <c r="A102" s="1">
        <v>12.97</v>
      </c>
      <c r="C102" s="1">
        <v>12.97</v>
      </c>
      <c r="D102" s="3">
        <f t="shared" si="13"/>
        <v>1</v>
      </c>
      <c r="E102" s="17">
        <v>16.37</v>
      </c>
      <c r="F102" s="20">
        <v>1</v>
      </c>
      <c r="H102" s="14">
        <v>16.37</v>
      </c>
      <c r="I102" s="21">
        <f t="shared" si="14"/>
        <v>0.01</v>
      </c>
      <c r="AJ102" s="20">
        <v>6.47</v>
      </c>
      <c r="AK102" s="20">
        <v>0.01</v>
      </c>
    </row>
    <row r="103" spans="1:37" x14ac:dyDescent="0.25">
      <c r="A103" s="1">
        <v>13.06</v>
      </c>
      <c r="C103" s="1">
        <v>13.06</v>
      </c>
      <c r="D103" s="3">
        <f t="shared" si="13"/>
        <v>1</v>
      </c>
      <c r="E103" s="17">
        <v>17.149999999999999</v>
      </c>
      <c r="F103" s="20">
        <v>1</v>
      </c>
      <c r="H103" s="14">
        <v>17.149999999999999</v>
      </c>
      <c r="I103" s="21">
        <f t="shared" si="14"/>
        <v>0.01</v>
      </c>
      <c r="AJ103" s="20">
        <v>6.51</v>
      </c>
      <c r="AK103" s="20">
        <v>0.01</v>
      </c>
    </row>
    <row r="104" spans="1:37" x14ac:dyDescent="0.25">
      <c r="A104" s="1">
        <v>16.37</v>
      </c>
      <c r="C104" s="1">
        <v>16.37</v>
      </c>
      <c r="D104" s="3">
        <f t="shared" si="13"/>
        <v>1</v>
      </c>
      <c r="E104" s="17">
        <v>17.41</v>
      </c>
      <c r="F104" s="20">
        <v>1</v>
      </c>
      <c r="H104" s="14">
        <v>17.41</v>
      </c>
      <c r="I104" s="21">
        <f t="shared" si="14"/>
        <v>0.01</v>
      </c>
      <c r="AJ104" s="20">
        <v>6.55</v>
      </c>
      <c r="AK104" s="20">
        <v>0.01</v>
      </c>
    </row>
    <row r="105" spans="1:37" x14ac:dyDescent="0.25">
      <c r="A105" s="1">
        <v>17.149999999999999</v>
      </c>
      <c r="C105" s="1">
        <v>17.149999999999999</v>
      </c>
      <c r="D105" s="3">
        <f t="shared" si="13"/>
        <v>1</v>
      </c>
      <c r="E105" s="17">
        <v>17.53</v>
      </c>
      <c r="F105" s="20">
        <v>1</v>
      </c>
      <c r="H105" s="14">
        <v>17.53</v>
      </c>
      <c r="I105" s="21">
        <f t="shared" si="14"/>
        <v>0.01</v>
      </c>
      <c r="AJ105" s="20">
        <v>6.65</v>
      </c>
      <c r="AK105" s="20">
        <v>0.01</v>
      </c>
    </row>
    <row r="106" spans="1:37" x14ac:dyDescent="0.25">
      <c r="A106" s="1">
        <v>17.41</v>
      </c>
      <c r="C106" s="1">
        <v>17.41</v>
      </c>
      <c r="D106" s="3">
        <f t="shared" si="13"/>
        <v>1</v>
      </c>
      <c r="E106" s="17">
        <v>17.78</v>
      </c>
      <c r="F106" s="20">
        <v>1</v>
      </c>
      <c r="H106" s="14">
        <v>17.78</v>
      </c>
      <c r="I106" s="21">
        <f t="shared" si="14"/>
        <v>0.01</v>
      </c>
      <c r="AJ106" s="20">
        <v>6.67</v>
      </c>
      <c r="AK106" s="20">
        <v>0.01</v>
      </c>
    </row>
    <row r="107" spans="1:37" x14ac:dyDescent="0.25">
      <c r="A107" s="1">
        <v>17.53</v>
      </c>
      <c r="C107" s="1">
        <v>17.53</v>
      </c>
      <c r="D107" s="3">
        <f t="shared" si="13"/>
        <v>1</v>
      </c>
      <c r="E107" s="17">
        <v>18.68</v>
      </c>
      <c r="F107" s="20">
        <v>1</v>
      </c>
      <c r="H107" s="14">
        <v>18.68</v>
      </c>
      <c r="I107" s="21">
        <f t="shared" si="14"/>
        <v>0.01</v>
      </c>
      <c r="AJ107" s="20">
        <v>6.72</v>
      </c>
      <c r="AK107" s="20">
        <v>0.01</v>
      </c>
    </row>
    <row r="108" spans="1:37" x14ac:dyDescent="0.25">
      <c r="A108" s="1">
        <v>17.78</v>
      </c>
      <c r="C108" s="1">
        <v>17.78</v>
      </c>
      <c r="D108" s="3">
        <f t="shared" si="13"/>
        <v>1</v>
      </c>
      <c r="E108" s="17">
        <v>18.71</v>
      </c>
      <c r="F108" s="20">
        <v>1</v>
      </c>
      <c r="H108" s="14">
        <v>18.71</v>
      </c>
      <c r="I108" s="21">
        <f t="shared" si="14"/>
        <v>0.01</v>
      </c>
      <c r="AJ108" s="20">
        <v>6.89</v>
      </c>
      <c r="AK108" s="20">
        <v>0.01</v>
      </c>
    </row>
    <row r="109" spans="1:37" x14ac:dyDescent="0.25">
      <c r="A109" s="1">
        <v>18.68</v>
      </c>
      <c r="C109" s="1">
        <v>18.68</v>
      </c>
      <c r="D109" s="3">
        <f t="shared" si="13"/>
        <v>1</v>
      </c>
      <c r="E109" s="17">
        <v>18.89</v>
      </c>
      <c r="F109" s="20">
        <v>1</v>
      </c>
      <c r="H109" s="14">
        <v>18.89</v>
      </c>
      <c r="I109" s="21">
        <f t="shared" si="14"/>
        <v>0.01</v>
      </c>
      <c r="AJ109" s="20">
        <v>6.95</v>
      </c>
      <c r="AK109" s="20">
        <v>0.01</v>
      </c>
    </row>
    <row r="110" spans="1:37" x14ac:dyDescent="0.25">
      <c r="A110" s="1">
        <v>18.71</v>
      </c>
      <c r="C110" s="1">
        <v>18.71</v>
      </c>
      <c r="D110" s="3">
        <f t="shared" ref="D110:D113" si="15">COUNTIF($C$14:$C$113,C110)</f>
        <v>1</v>
      </c>
      <c r="E110" s="17">
        <v>20.07</v>
      </c>
      <c r="F110" s="20">
        <v>1</v>
      </c>
      <c r="H110" s="14">
        <v>20.07</v>
      </c>
      <c r="I110" s="21">
        <f t="shared" si="14"/>
        <v>0.01</v>
      </c>
      <c r="AJ110" s="20">
        <v>6.98</v>
      </c>
      <c r="AK110" s="20">
        <v>0.01</v>
      </c>
    </row>
    <row r="111" spans="1:37" x14ac:dyDescent="0.25">
      <c r="A111" s="1">
        <v>18.89</v>
      </c>
      <c r="C111" s="1">
        <v>18.89</v>
      </c>
      <c r="D111" s="3">
        <f t="shared" si="15"/>
        <v>1</v>
      </c>
      <c r="E111" s="17">
        <v>21.2</v>
      </c>
      <c r="F111" s="20">
        <v>1</v>
      </c>
      <c r="H111" s="14">
        <v>21.2</v>
      </c>
      <c r="I111" s="21">
        <f t="shared" si="14"/>
        <v>0.01</v>
      </c>
      <c r="AJ111" s="20">
        <v>7.11</v>
      </c>
      <c r="AK111" s="20">
        <v>0.01</v>
      </c>
    </row>
    <row r="112" spans="1:37" x14ac:dyDescent="0.25">
      <c r="A112" s="1">
        <v>20.07</v>
      </c>
      <c r="C112" s="1">
        <v>20.07</v>
      </c>
      <c r="D112" s="3">
        <f t="shared" si="15"/>
        <v>1</v>
      </c>
      <c r="E112" s="3" t="s">
        <v>28</v>
      </c>
      <c r="F112" s="3">
        <f>SUM(F14:F111)</f>
        <v>100</v>
      </c>
      <c r="H112" s="3" t="s">
        <v>28</v>
      </c>
      <c r="I112" s="5">
        <f>SUM(I14:I111)</f>
        <v>1.0000000000000007</v>
      </c>
      <c r="AJ112" s="20">
        <v>7.21</v>
      </c>
      <c r="AK112" s="20">
        <v>0.01</v>
      </c>
    </row>
    <row r="113" spans="1:37" x14ac:dyDescent="0.25">
      <c r="A113" s="1">
        <v>21.2</v>
      </c>
      <c r="C113" s="1">
        <v>21.2</v>
      </c>
      <c r="D113" s="3">
        <f t="shared" si="15"/>
        <v>1</v>
      </c>
      <c r="AJ113" s="20">
        <v>7.27</v>
      </c>
      <c r="AK113" s="20">
        <v>0.01</v>
      </c>
    </row>
    <row r="114" spans="1:37" x14ac:dyDescent="0.25">
      <c r="AJ114" s="20">
        <v>7.39</v>
      </c>
      <c r="AK114" s="20">
        <v>0.01</v>
      </c>
    </row>
    <row r="115" spans="1:37" x14ac:dyDescent="0.25">
      <c r="E115" s="4">
        <v>0.04</v>
      </c>
      <c r="F115" s="3">
        <v>1</v>
      </c>
      <c r="G115" s="3">
        <f t="shared" ref="G115:G146" si="16" xml:space="preserve"> E115*F115</f>
        <v>0.04</v>
      </c>
      <c r="H115" s="3">
        <f t="shared" ref="H115:H146" si="17">(E115-$M$14) ^ 2</f>
        <v>7.8456010000000012</v>
      </c>
      <c r="AJ115" s="20">
        <v>7.48</v>
      </c>
      <c r="AK115" s="20">
        <v>0.01</v>
      </c>
    </row>
    <row r="116" spans="1:37" x14ac:dyDescent="0.25">
      <c r="E116" s="1">
        <v>0.09</v>
      </c>
      <c r="F116" s="6">
        <v>1</v>
      </c>
      <c r="G116" s="3">
        <f t="shared" si="16"/>
        <v>0.09</v>
      </c>
      <c r="H116" s="3">
        <f t="shared" si="17"/>
        <v>7.5680010000000015</v>
      </c>
      <c r="AJ116" s="20">
        <v>7.53</v>
      </c>
      <c r="AK116" s="20">
        <v>0.01</v>
      </c>
    </row>
    <row r="117" spans="1:37" x14ac:dyDescent="0.25">
      <c r="E117" s="8">
        <v>0.19</v>
      </c>
      <c r="F117" s="3">
        <v>1</v>
      </c>
      <c r="G117" s="3">
        <f t="shared" si="16"/>
        <v>0.19</v>
      </c>
      <c r="H117" s="3">
        <f t="shared" si="17"/>
        <v>7.0278010000000011</v>
      </c>
      <c r="AJ117" s="20">
        <v>7.56</v>
      </c>
      <c r="AK117" s="20">
        <v>0.01</v>
      </c>
    </row>
    <row r="118" spans="1:37" x14ac:dyDescent="0.25">
      <c r="E118" s="1">
        <v>0.22</v>
      </c>
      <c r="F118" s="3">
        <v>1</v>
      </c>
      <c r="G118" s="3">
        <f t="shared" si="16"/>
        <v>0.22</v>
      </c>
      <c r="H118" s="3">
        <f t="shared" si="17"/>
        <v>6.8696409999999997</v>
      </c>
      <c r="AJ118" s="20">
        <v>7.81</v>
      </c>
      <c r="AK118" s="20">
        <v>0.01</v>
      </c>
    </row>
    <row r="119" spans="1:37" x14ac:dyDescent="0.25">
      <c r="E119" s="1">
        <v>0.23</v>
      </c>
      <c r="F119" s="3">
        <v>1</v>
      </c>
      <c r="G119" s="3">
        <f t="shared" si="16"/>
        <v>0.23</v>
      </c>
      <c r="H119" s="3">
        <f t="shared" si="17"/>
        <v>6.8173210000000015</v>
      </c>
      <c r="AJ119" s="20">
        <v>7.98</v>
      </c>
      <c r="AK119" s="20">
        <v>0.01</v>
      </c>
    </row>
    <row r="120" spans="1:37" x14ac:dyDescent="0.25">
      <c r="E120" s="2">
        <v>0.25</v>
      </c>
      <c r="F120" s="3">
        <v>1</v>
      </c>
      <c r="G120" s="3">
        <f t="shared" si="16"/>
        <v>0.25</v>
      </c>
      <c r="H120" s="3">
        <f t="shared" si="17"/>
        <v>6.7132810000000012</v>
      </c>
      <c r="AJ120" s="20">
        <v>8.07</v>
      </c>
      <c r="AK120" s="20">
        <v>0.01</v>
      </c>
    </row>
    <row r="121" spans="1:37" x14ac:dyDescent="0.25">
      <c r="E121" s="2">
        <v>0.4</v>
      </c>
      <c r="F121" s="3">
        <v>1</v>
      </c>
      <c r="G121" s="3">
        <f t="shared" si="16"/>
        <v>0.4</v>
      </c>
      <c r="H121" s="3">
        <f t="shared" si="17"/>
        <v>5.9584810000000017</v>
      </c>
      <c r="AJ121" s="20">
        <v>8.23</v>
      </c>
      <c r="AK121" s="20">
        <v>0.01</v>
      </c>
    </row>
    <row r="122" spans="1:37" x14ac:dyDescent="0.25">
      <c r="E122" s="1">
        <v>0.43</v>
      </c>
      <c r="F122" s="3">
        <v>1</v>
      </c>
      <c r="G122" s="3">
        <f t="shared" si="16"/>
        <v>0.43</v>
      </c>
      <c r="H122" s="3">
        <f t="shared" si="17"/>
        <v>5.8129210000000002</v>
      </c>
      <c r="AJ122" s="20">
        <v>9.1199999999999992</v>
      </c>
      <c r="AK122" s="20">
        <v>0.01</v>
      </c>
    </row>
    <row r="123" spans="1:37" x14ac:dyDescent="0.25">
      <c r="E123" s="1">
        <v>0.44</v>
      </c>
      <c r="F123" s="3">
        <v>1</v>
      </c>
      <c r="G123" s="3">
        <f t="shared" si="16"/>
        <v>0.44</v>
      </c>
      <c r="H123" s="3">
        <f t="shared" si="17"/>
        <v>5.7648010000000012</v>
      </c>
      <c r="AJ123" s="20">
        <v>9.2200000000000006</v>
      </c>
      <c r="AK123" s="20">
        <v>0.01</v>
      </c>
    </row>
    <row r="124" spans="1:37" x14ac:dyDescent="0.25">
      <c r="E124" s="1">
        <v>0.55000000000000004</v>
      </c>
      <c r="F124" s="3">
        <v>1</v>
      </c>
      <c r="G124" s="3">
        <f t="shared" si="16"/>
        <v>0.55000000000000004</v>
      </c>
      <c r="H124" s="3">
        <f t="shared" si="17"/>
        <v>5.2486810000000013</v>
      </c>
      <c r="AJ124" s="20">
        <v>9.2799999999999994</v>
      </c>
      <c r="AK124" s="20">
        <v>0.01</v>
      </c>
    </row>
    <row r="125" spans="1:37" x14ac:dyDescent="0.25">
      <c r="E125" s="1">
        <v>0.78</v>
      </c>
      <c r="F125" s="3">
        <v>1</v>
      </c>
      <c r="G125" s="3">
        <f t="shared" si="16"/>
        <v>0.78</v>
      </c>
      <c r="H125" s="3">
        <f t="shared" si="17"/>
        <v>4.2477209999999994</v>
      </c>
      <c r="AJ125" s="20">
        <v>9.32</v>
      </c>
      <c r="AK125" s="20">
        <v>0.01</v>
      </c>
    </row>
    <row r="126" spans="1:37" x14ac:dyDescent="0.25">
      <c r="E126" s="1">
        <v>0.86</v>
      </c>
      <c r="F126" s="3">
        <v>1</v>
      </c>
      <c r="G126" s="3">
        <f t="shared" si="16"/>
        <v>0.86</v>
      </c>
      <c r="H126" s="3">
        <f t="shared" si="17"/>
        <v>3.9243610000000011</v>
      </c>
      <c r="AJ126" s="20">
        <v>9.67</v>
      </c>
      <c r="AK126" s="20">
        <v>0.01</v>
      </c>
    </row>
    <row r="127" spans="1:37" x14ac:dyDescent="0.25">
      <c r="E127" s="1">
        <v>0.88</v>
      </c>
      <c r="F127" s="3">
        <v>1</v>
      </c>
      <c r="G127" s="3">
        <f t="shared" si="16"/>
        <v>0.88</v>
      </c>
      <c r="H127" s="3">
        <f t="shared" si="17"/>
        <v>3.8455210000000011</v>
      </c>
      <c r="AJ127" s="20">
        <v>9.86</v>
      </c>
      <c r="AK127" s="20">
        <v>0.01</v>
      </c>
    </row>
    <row r="128" spans="1:37" x14ac:dyDescent="0.25">
      <c r="E128" s="1">
        <v>0.92</v>
      </c>
      <c r="F128" s="3">
        <v>1</v>
      </c>
      <c r="G128" s="3">
        <f t="shared" si="16"/>
        <v>0.92</v>
      </c>
      <c r="H128" s="3">
        <f t="shared" si="17"/>
        <v>3.6902410000000012</v>
      </c>
      <c r="AJ128" s="20">
        <v>10.94</v>
      </c>
      <c r="AK128" s="20">
        <v>0.01</v>
      </c>
    </row>
    <row r="129" spans="5:37" x14ac:dyDescent="0.25">
      <c r="E129" s="1">
        <v>1.06</v>
      </c>
      <c r="F129" s="3">
        <v>1</v>
      </c>
      <c r="G129" s="3">
        <f t="shared" si="16"/>
        <v>1.06</v>
      </c>
      <c r="H129" s="3">
        <f t="shared" si="17"/>
        <v>3.1719610000000005</v>
      </c>
      <c r="AJ129" s="20">
        <v>11.27</v>
      </c>
      <c r="AK129" s="20">
        <v>0.01</v>
      </c>
    </row>
    <row r="130" spans="5:37" x14ac:dyDescent="0.25">
      <c r="E130" s="1">
        <v>1.1000000000000001</v>
      </c>
      <c r="F130" s="3">
        <v>2</v>
      </c>
      <c r="G130" s="3">
        <f t="shared" si="16"/>
        <v>2.2000000000000002</v>
      </c>
      <c r="H130" s="3">
        <f t="shared" si="17"/>
        <v>3.0310810000000004</v>
      </c>
      <c r="AJ130" s="20">
        <v>11.28</v>
      </c>
      <c r="AK130" s="20">
        <v>0.01</v>
      </c>
    </row>
    <row r="131" spans="5:37" x14ac:dyDescent="0.25">
      <c r="E131" s="1">
        <v>1.26</v>
      </c>
      <c r="F131" s="3">
        <v>1</v>
      </c>
      <c r="G131" s="3">
        <f t="shared" si="16"/>
        <v>1.26</v>
      </c>
      <c r="H131" s="3">
        <f t="shared" si="17"/>
        <v>2.4995610000000004</v>
      </c>
      <c r="AJ131" s="20">
        <v>11.44</v>
      </c>
      <c r="AK131" s="20">
        <v>0.01</v>
      </c>
    </row>
    <row r="132" spans="5:37" x14ac:dyDescent="0.25">
      <c r="E132" s="1">
        <v>1.37</v>
      </c>
      <c r="F132" s="3">
        <v>1</v>
      </c>
      <c r="G132" s="3">
        <f t="shared" si="16"/>
        <v>1.37</v>
      </c>
      <c r="H132" s="3">
        <f t="shared" si="17"/>
        <v>2.1638410000000001</v>
      </c>
      <c r="AJ132" s="20">
        <v>12.55</v>
      </c>
      <c r="AK132" s="20">
        <v>0.01</v>
      </c>
    </row>
    <row r="133" spans="5:37" x14ac:dyDescent="0.25">
      <c r="E133" s="1">
        <v>1.51</v>
      </c>
      <c r="F133" s="3">
        <v>1</v>
      </c>
      <c r="G133" s="3">
        <f t="shared" si="16"/>
        <v>1.51</v>
      </c>
      <c r="H133" s="3">
        <f t="shared" si="17"/>
        <v>1.7715610000000004</v>
      </c>
      <c r="AJ133" s="20">
        <v>12.97</v>
      </c>
      <c r="AK133" s="20">
        <v>0.01</v>
      </c>
    </row>
    <row r="134" spans="5:37" x14ac:dyDescent="0.25">
      <c r="E134" s="1">
        <v>1.53</v>
      </c>
      <c r="F134" s="3">
        <v>1</v>
      </c>
      <c r="G134" s="3">
        <f t="shared" si="16"/>
        <v>1.53</v>
      </c>
      <c r="H134" s="3">
        <f t="shared" si="17"/>
        <v>1.7187210000000004</v>
      </c>
      <c r="AJ134" s="20">
        <v>13.06</v>
      </c>
      <c r="AK134" s="20">
        <v>0.01</v>
      </c>
    </row>
    <row r="135" spans="5:37" x14ac:dyDescent="0.25">
      <c r="E135" s="1">
        <v>1.81</v>
      </c>
      <c r="F135" s="3">
        <v>1</v>
      </c>
      <c r="G135" s="3">
        <f t="shared" si="16"/>
        <v>1.81</v>
      </c>
      <c r="H135" s="3">
        <f t="shared" si="17"/>
        <v>1.0629610000000003</v>
      </c>
      <c r="AJ135" s="20">
        <v>16.37</v>
      </c>
      <c r="AK135" s="20">
        <v>0.01</v>
      </c>
    </row>
    <row r="136" spans="5:37" x14ac:dyDescent="0.25">
      <c r="E136" s="2">
        <v>1.84</v>
      </c>
      <c r="F136" s="3">
        <v>1</v>
      </c>
      <c r="G136" s="3">
        <f t="shared" si="16"/>
        <v>1.84</v>
      </c>
      <c r="H136" s="3">
        <f t="shared" si="17"/>
        <v>1.0020010000000001</v>
      </c>
      <c r="AJ136" s="20">
        <v>17.149999999999999</v>
      </c>
      <c r="AK136" s="20">
        <v>0.01</v>
      </c>
    </row>
    <row r="137" spans="5:37" x14ac:dyDescent="0.25">
      <c r="E137" s="1">
        <v>1.92</v>
      </c>
      <c r="F137" s="3">
        <v>1</v>
      </c>
      <c r="G137" s="3">
        <f t="shared" si="16"/>
        <v>1.92</v>
      </c>
      <c r="H137" s="3">
        <f t="shared" si="17"/>
        <v>0.84824100000000047</v>
      </c>
      <c r="AJ137" s="20">
        <v>17.41</v>
      </c>
      <c r="AK137" s="20">
        <v>0.01</v>
      </c>
    </row>
    <row r="138" spans="5:37" x14ac:dyDescent="0.25">
      <c r="E138" s="2">
        <v>2.09</v>
      </c>
      <c r="F138" s="3">
        <v>1</v>
      </c>
      <c r="G138" s="3">
        <f t="shared" si="16"/>
        <v>2.09</v>
      </c>
      <c r="H138" s="3">
        <f t="shared" si="17"/>
        <v>0.56400100000000053</v>
      </c>
      <c r="AJ138" s="20">
        <v>17.53</v>
      </c>
      <c r="AK138" s="20">
        <v>0.01</v>
      </c>
    </row>
    <row r="139" spans="5:37" x14ac:dyDescent="0.25">
      <c r="E139" s="1">
        <v>2.14</v>
      </c>
      <c r="F139" s="3">
        <v>1</v>
      </c>
      <c r="G139" s="3">
        <f t="shared" si="16"/>
        <v>2.14</v>
      </c>
      <c r="H139" s="3">
        <f t="shared" si="17"/>
        <v>0.49140100000000009</v>
      </c>
      <c r="AJ139" s="20">
        <v>17.78</v>
      </c>
      <c r="AK139" s="20">
        <v>0.01</v>
      </c>
    </row>
    <row r="140" spans="5:37" x14ac:dyDescent="0.25">
      <c r="E140" s="1">
        <v>2.25</v>
      </c>
      <c r="F140" s="3">
        <v>1</v>
      </c>
      <c r="G140" s="3">
        <f t="shared" si="16"/>
        <v>2.25</v>
      </c>
      <c r="H140" s="3">
        <f t="shared" si="17"/>
        <v>0.34928100000000023</v>
      </c>
      <c r="AJ140" s="20">
        <v>18.68</v>
      </c>
      <c r="AK140" s="20">
        <v>0.01</v>
      </c>
    </row>
    <row r="141" spans="5:37" x14ac:dyDescent="0.25">
      <c r="E141" s="1">
        <v>2.29</v>
      </c>
      <c r="F141" s="3">
        <v>1</v>
      </c>
      <c r="G141" s="3">
        <f t="shared" si="16"/>
        <v>2.29</v>
      </c>
      <c r="H141" s="3">
        <f t="shared" si="17"/>
        <v>0.30360100000000018</v>
      </c>
      <c r="AJ141" s="20">
        <v>18.71</v>
      </c>
      <c r="AK141" s="20">
        <v>0.01</v>
      </c>
    </row>
    <row r="142" spans="5:37" x14ac:dyDescent="0.25">
      <c r="E142" s="1">
        <v>2.5</v>
      </c>
      <c r="F142" s="3">
        <v>1</v>
      </c>
      <c r="G142" s="3">
        <f t="shared" si="16"/>
        <v>2.5</v>
      </c>
      <c r="H142" s="3">
        <f t="shared" si="17"/>
        <v>0.11628100000000013</v>
      </c>
      <c r="AJ142" s="20">
        <v>18.89</v>
      </c>
      <c r="AK142" s="20">
        <v>0.01</v>
      </c>
    </row>
    <row r="143" spans="5:37" x14ac:dyDescent="0.25">
      <c r="E143" s="1">
        <v>2.62</v>
      </c>
      <c r="F143" s="3">
        <v>1</v>
      </c>
      <c r="G143" s="3">
        <f t="shared" si="16"/>
        <v>2.62</v>
      </c>
      <c r="H143" s="3">
        <f t="shared" si="17"/>
        <v>4.8841000000000037E-2</v>
      </c>
      <c r="AJ143" s="20">
        <v>20.07</v>
      </c>
      <c r="AK143" s="20">
        <v>0.01</v>
      </c>
    </row>
    <row r="144" spans="5:37" x14ac:dyDescent="0.25">
      <c r="E144" s="1">
        <v>2.64</v>
      </c>
      <c r="F144" s="3">
        <v>1</v>
      </c>
      <c r="G144" s="3">
        <f t="shared" si="16"/>
        <v>2.64</v>
      </c>
      <c r="H144" s="3">
        <f t="shared" si="17"/>
        <v>4.0401000000000027E-2</v>
      </c>
      <c r="AJ144" s="20">
        <v>21.2</v>
      </c>
      <c r="AK144" s="20">
        <v>0.01</v>
      </c>
    </row>
    <row r="145" spans="5:8" x14ac:dyDescent="0.25">
      <c r="E145" s="1">
        <v>2.69</v>
      </c>
      <c r="F145" s="3">
        <v>1</v>
      </c>
      <c r="G145" s="3">
        <f t="shared" si="16"/>
        <v>2.69</v>
      </c>
      <c r="H145" s="3">
        <f t="shared" si="17"/>
        <v>2.2801000000000075E-2</v>
      </c>
    </row>
    <row r="146" spans="5:8" x14ac:dyDescent="0.25">
      <c r="E146" s="1">
        <v>2.82</v>
      </c>
      <c r="F146" s="3">
        <v>1</v>
      </c>
      <c r="G146" s="3">
        <f t="shared" si="16"/>
        <v>2.82</v>
      </c>
      <c r="H146" s="3">
        <f t="shared" si="17"/>
        <v>4.4100000000001479E-4</v>
      </c>
    </row>
    <row r="147" spans="5:8" x14ac:dyDescent="0.25">
      <c r="E147" s="1">
        <v>2.83</v>
      </c>
      <c r="F147" s="3">
        <v>1</v>
      </c>
      <c r="G147" s="3">
        <f t="shared" ref="G147:G178" si="18" xml:space="preserve"> E147*F147</f>
        <v>2.83</v>
      </c>
      <c r="H147" s="3">
        <f t="shared" ref="H147:H178" si="19">(E147-$M$14) ^ 2</f>
        <v>1.2100000000000266E-4</v>
      </c>
    </row>
    <row r="148" spans="5:8" x14ac:dyDescent="0.25">
      <c r="E148" s="1">
        <v>2.93</v>
      </c>
      <c r="F148" s="3">
        <v>1</v>
      </c>
      <c r="G148" s="3">
        <f t="shared" si="18"/>
        <v>2.93</v>
      </c>
      <c r="H148" s="3">
        <f t="shared" si="19"/>
        <v>7.920999999999994E-3</v>
      </c>
    </row>
    <row r="149" spans="5:8" x14ac:dyDescent="0.25">
      <c r="E149" s="1">
        <v>2.95</v>
      </c>
      <c r="F149" s="3">
        <v>1</v>
      </c>
      <c r="G149" s="3">
        <f t="shared" si="18"/>
        <v>2.95</v>
      </c>
      <c r="H149" s="3">
        <f t="shared" si="19"/>
        <v>1.1880999999999997E-2</v>
      </c>
    </row>
    <row r="150" spans="5:8" x14ac:dyDescent="0.25">
      <c r="E150" s="1">
        <v>2.96</v>
      </c>
      <c r="F150" s="3">
        <v>1</v>
      </c>
      <c r="G150" s="3">
        <f t="shared" si="18"/>
        <v>2.96</v>
      </c>
      <c r="H150" s="3">
        <f t="shared" si="19"/>
        <v>1.4160999999999946E-2</v>
      </c>
    </row>
    <row r="151" spans="5:8" x14ac:dyDescent="0.25">
      <c r="E151" s="2">
        <v>2.97</v>
      </c>
      <c r="F151" s="3">
        <v>1</v>
      </c>
      <c r="G151" s="3">
        <f t="shared" si="18"/>
        <v>2.97</v>
      </c>
      <c r="H151" s="3">
        <f t="shared" si="19"/>
        <v>1.6641E-2</v>
      </c>
    </row>
    <row r="152" spans="5:8" x14ac:dyDescent="0.25">
      <c r="E152" s="1">
        <v>3.01</v>
      </c>
      <c r="F152" s="3">
        <v>1</v>
      </c>
      <c r="G152" s="3">
        <f t="shared" si="18"/>
        <v>3.01</v>
      </c>
      <c r="H152" s="3">
        <f t="shared" si="19"/>
        <v>2.8560999999999864E-2</v>
      </c>
    </row>
    <row r="153" spans="5:8" x14ac:dyDescent="0.25">
      <c r="E153" s="1">
        <v>3.18</v>
      </c>
      <c r="F153" s="3">
        <v>1</v>
      </c>
      <c r="G153" s="3">
        <f t="shared" si="18"/>
        <v>3.18</v>
      </c>
      <c r="H153" s="3">
        <f t="shared" si="19"/>
        <v>0.11492099999999998</v>
      </c>
    </row>
    <row r="154" spans="5:8" x14ac:dyDescent="0.25">
      <c r="E154" s="1">
        <v>3.38</v>
      </c>
      <c r="F154" s="3">
        <v>1</v>
      </c>
      <c r="G154" s="3">
        <f t="shared" si="18"/>
        <v>3.38</v>
      </c>
      <c r="H154" s="3">
        <f t="shared" si="19"/>
        <v>0.2905209999999997</v>
      </c>
    </row>
    <row r="155" spans="5:8" x14ac:dyDescent="0.25">
      <c r="E155" s="1">
        <v>3.65</v>
      </c>
      <c r="F155" s="3">
        <v>1</v>
      </c>
      <c r="G155" s="3">
        <f t="shared" si="18"/>
        <v>3.65</v>
      </c>
      <c r="H155" s="3">
        <f t="shared" si="19"/>
        <v>0.65448099999999954</v>
      </c>
    </row>
    <row r="156" spans="5:8" x14ac:dyDescent="0.25">
      <c r="E156" s="1">
        <v>3.83</v>
      </c>
      <c r="F156" s="3">
        <v>1</v>
      </c>
      <c r="G156" s="3">
        <f t="shared" si="18"/>
        <v>3.83</v>
      </c>
      <c r="H156" s="3">
        <f t="shared" si="19"/>
        <v>0.9781209999999998</v>
      </c>
    </row>
    <row r="157" spans="5:8" x14ac:dyDescent="0.25">
      <c r="E157" s="1">
        <v>3.93</v>
      </c>
      <c r="F157" s="3">
        <v>1</v>
      </c>
      <c r="G157" s="3">
        <f t="shared" si="18"/>
        <v>3.93</v>
      </c>
      <c r="H157" s="3">
        <f t="shared" si="19"/>
        <v>1.185921</v>
      </c>
    </row>
    <row r="158" spans="5:8" x14ac:dyDescent="0.25">
      <c r="E158" s="1">
        <v>4.22</v>
      </c>
      <c r="F158" s="3">
        <v>1</v>
      </c>
      <c r="G158" s="3">
        <f t="shared" si="18"/>
        <v>4.22</v>
      </c>
      <c r="H158" s="3">
        <f t="shared" si="19"/>
        <v>1.9016409999999988</v>
      </c>
    </row>
    <row r="159" spans="5:8" x14ac:dyDescent="0.25">
      <c r="E159" s="1">
        <v>4.28</v>
      </c>
      <c r="F159" s="3">
        <v>1</v>
      </c>
      <c r="G159" s="3">
        <f t="shared" si="18"/>
        <v>4.28</v>
      </c>
      <c r="H159" s="3">
        <f t="shared" si="19"/>
        <v>2.0707210000000003</v>
      </c>
    </row>
    <row r="160" spans="5:8" x14ac:dyDescent="0.25">
      <c r="E160" s="1">
        <v>4.47</v>
      </c>
      <c r="F160" s="3">
        <v>1</v>
      </c>
      <c r="G160" s="3">
        <f t="shared" si="18"/>
        <v>4.47</v>
      </c>
      <c r="H160" s="3">
        <f t="shared" si="19"/>
        <v>2.6536409999999986</v>
      </c>
    </row>
    <row r="161" spans="5:8" x14ac:dyDescent="0.25">
      <c r="E161" s="1">
        <v>4.49</v>
      </c>
      <c r="F161" s="3">
        <v>1</v>
      </c>
      <c r="G161" s="3">
        <f t="shared" si="18"/>
        <v>4.49</v>
      </c>
      <c r="H161" s="3">
        <f t="shared" si="19"/>
        <v>2.719201</v>
      </c>
    </row>
    <row r="162" spans="5:8" x14ac:dyDescent="0.25">
      <c r="E162" s="1">
        <v>4.53</v>
      </c>
      <c r="F162" s="3">
        <v>1</v>
      </c>
      <c r="G162" s="3">
        <f t="shared" si="18"/>
        <v>4.53</v>
      </c>
      <c r="H162" s="3">
        <f t="shared" si="19"/>
        <v>2.8527210000000003</v>
      </c>
    </row>
    <row r="163" spans="5:8" x14ac:dyDescent="0.25">
      <c r="E163" s="1">
        <v>4.57</v>
      </c>
      <c r="F163" s="3">
        <v>1</v>
      </c>
      <c r="G163" s="3">
        <f t="shared" si="18"/>
        <v>4.57</v>
      </c>
      <c r="H163" s="3">
        <f t="shared" si="19"/>
        <v>2.9894410000000002</v>
      </c>
    </row>
    <row r="164" spans="5:8" x14ac:dyDescent="0.25">
      <c r="E164" s="1">
        <v>4.84</v>
      </c>
      <c r="F164" s="3">
        <v>1</v>
      </c>
      <c r="G164" s="3">
        <f t="shared" si="18"/>
        <v>4.84</v>
      </c>
      <c r="H164" s="3">
        <f t="shared" si="19"/>
        <v>3.9960009999999988</v>
      </c>
    </row>
    <row r="165" spans="5:8" x14ac:dyDescent="0.25">
      <c r="E165" s="1">
        <v>4.88</v>
      </c>
      <c r="F165" s="3">
        <v>1</v>
      </c>
      <c r="G165" s="3">
        <f t="shared" si="18"/>
        <v>4.88</v>
      </c>
      <c r="H165" s="3">
        <f t="shared" si="19"/>
        <v>4.1575209999999991</v>
      </c>
    </row>
    <row r="166" spans="5:8" x14ac:dyDescent="0.25">
      <c r="E166" s="2">
        <v>5.61</v>
      </c>
      <c r="F166" s="3">
        <v>1</v>
      </c>
      <c r="G166" s="3">
        <f t="shared" si="18"/>
        <v>5.61</v>
      </c>
      <c r="H166" s="3">
        <f t="shared" si="19"/>
        <v>7.6673610000000005</v>
      </c>
    </row>
    <row r="167" spans="5:8" x14ac:dyDescent="0.25">
      <c r="E167" s="1">
        <v>5.82</v>
      </c>
      <c r="F167" s="3">
        <v>2</v>
      </c>
      <c r="G167" s="3">
        <f t="shared" si="18"/>
        <v>11.64</v>
      </c>
      <c r="H167" s="3">
        <f t="shared" si="19"/>
        <v>8.8744410000000009</v>
      </c>
    </row>
    <row r="168" spans="5:8" x14ac:dyDescent="0.25">
      <c r="E168" s="1">
        <v>5.98</v>
      </c>
      <c r="F168" s="3">
        <v>1</v>
      </c>
      <c r="G168" s="3">
        <f t="shared" si="18"/>
        <v>5.98</v>
      </c>
      <c r="H168" s="3">
        <f t="shared" si="19"/>
        <v>9.8533210000000011</v>
      </c>
    </row>
    <row r="169" spans="5:8" x14ac:dyDescent="0.25">
      <c r="E169" s="1">
        <v>6.27</v>
      </c>
      <c r="F169" s="3">
        <v>1</v>
      </c>
      <c r="G169" s="3">
        <f t="shared" si="18"/>
        <v>6.27</v>
      </c>
      <c r="H169" s="3">
        <f t="shared" si="19"/>
        <v>11.758040999999995</v>
      </c>
    </row>
    <row r="170" spans="5:8" x14ac:dyDescent="0.25">
      <c r="E170" s="1">
        <v>6.47</v>
      </c>
      <c r="F170" s="3">
        <v>1</v>
      </c>
      <c r="G170" s="3">
        <f t="shared" si="18"/>
        <v>6.47</v>
      </c>
      <c r="H170" s="3">
        <f t="shared" si="19"/>
        <v>13.169640999999997</v>
      </c>
    </row>
    <row r="171" spans="5:8" x14ac:dyDescent="0.25">
      <c r="E171" s="1">
        <v>6.51</v>
      </c>
      <c r="F171" s="3">
        <v>1</v>
      </c>
      <c r="G171" s="3">
        <f t="shared" si="18"/>
        <v>6.51</v>
      </c>
      <c r="H171" s="3">
        <f t="shared" si="19"/>
        <v>13.461560999999998</v>
      </c>
    </row>
    <row r="172" spans="5:8" x14ac:dyDescent="0.25">
      <c r="E172" s="1">
        <v>6.55</v>
      </c>
      <c r="F172" s="3">
        <v>1</v>
      </c>
      <c r="G172" s="3">
        <f t="shared" si="18"/>
        <v>6.55</v>
      </c>
      <c r="H172" s="3">
        <f t="shared" si="19"/>
        <v>13.756680999999997</v>
      </c>
    </row>
    <row r="173" spans="5:8" x14ac:dyDescent="0.25">
      <c r="E173" s="1">
        <v>6.65</v>
      </c>
      <c r="F173" s="3">
        <v>1</v>
      </c>
      <c r="G173" s="3">
        <f t="shared" si="18"/>
        <v>6.65</v>
      </c>
      <c r="H173" s="3">
        <f t="shared" si="19"/>
        <v>14.508481000000002</v>
      </c>
    </row>
    <row r="174" spans="5:8" x14ac:dyDescent="0.25">
      <c r="E174" s="1">
        <v>6.67</v>
      </c>
      <c r="F174" s="3">
        <v>1</v>
      </c>
      <c r="G174" s="3">
        <f t="shared" si="18"/>
        <v>6.67</v>
      </c>
      <c r="H174" s="3">
        <f t="shared" si="19"/>
        <v>14.661240999999999</v>
      </c>
    </row>
    <row r="175" spans="5:8" x14ac:dyDescent="0.25">
      <c r="E175" s="1">
        <v>6.72</v>
      </c>
      <c r="F175" s="3">
        <v>1</v>
      </c>
      <c r="G175" s="3">
        <f t="shared" si="18"/>
        <v>6.72</v>
      </c>
      <c r="H175" s="3">
        <f t="shared" si="19"/>
        <v>15.046640999999996</v>
      </c>
    </row>
    <row r="176" spans="5:8" x14ac:dyDescent="0.25">
      <c r="E176" s="1">
        <v>6.89</v>
      </c>
      <c r="F176" s="3">
        <v>1</v>
      </c>
      <c r="G176" s="3">
        <f t="shared" si="18"/>
        <v>6.89</v>
      </c>
      <c r="H176" s="3">
        <f t="shared" si="19"/>
        <v>16.394400999999995</v>
      </c>
    </row>
    <row r="177" spans="5:8" x14ac:dyDescent="0.25">
      <c r="E177" s="1">
        <v>6.95</v>
      </c>
      <c r="F177" s="3">
        <v>1</v>
      </c>
      <c r="G177" s="3">
        <f t="shared" si="18"/>
        <v>6.95</v>
      </c>
      <c r="H177" s="3">
        <f t="shared" si="19"/>
        <v>16.883880999999999</v>
      </c>
    </row>
    <row r="178" spans="5:8" x14ac:dyDescent="0.25">
      <c r="E178" s="1">
        <v>6.98</v>
      </c>
      <c r="F178" s="3">
        <v>1</v>
      </c>
      <c r="G178" s="3">
        <f t="shared" si="18"/>
        <v>6.98</v>
      </c>
      <c r="H178" s="3">
        <f t="shared" si="19"/>
        <v>17.131321000000003</v>
      </c>
    </row>
    <row r="179" spans="5:8" x14ac:dyDescent="0.25">
      <c r="E179" s="1">
        <v>7.11</v>
      </c>
      <c r="F179" s="3">
        <v>1</v>
      </c>
      <c r="G179" s="3">
        <f t="shared" ref="G179:G210" si="20" xml:space="preserve"> E179*F179</f>
        <v>7.11</v>
      </c>
      <c r="H179" s="3">
        <f t="shared" ref="H179:H212" si="21">(E179-$M$14) ^ 2</f>
        <v>18.224361000000002</v>
      </c>
    </row>
    <row r="180" spans="5:8" x14ac:dyDescent="0.25">
      <c r="E180" s="2">
        <v>7.21</v>
      </c>
      <c r="F180" s="3">
        <v>1</v>
      </c>
      <c r="G180" s="3">
        <f t="shared" si="20"/>
        <v>7.21</v>
      </c>
      <c r="H180" s="3">
        <f t="shared" si="21"/>
        <v>19.088160999999999</v>
      </c>
    </row>
    <row r="181" spans="5:8" x14ac:dyDescent="0.25">
      <c r="E181" s="1">
        <v>7.27</v>
      </c>
      <c r="F181" s="3">
        <v>1</v>
      </c>
      <c r="G181" s="3">
        <f t="shared" si="20"/>
        <v>7.27</v>
      </c>
      <c r="H181" s="3">
        <f t="shared" si="21"/>
        <v>19.616040999999996</v>
      </c>
    </row>
    <row r="182" spans="5:8" x14ac:dyDescent="0.25">
      <c r="E182" s="1">
        <v>7.39</v>
      </c>
      <c r="F182" s="3">
        <v>1</v>
      </c>
      <c r="G182" s="3">
        <f t="shared" si="20"/>
        <v>7.39</v>
      </c>
      <c r="H182" s="3">
        <f t="shared" si="21"/>
        <v>20.693400999999994</v>
      </c>
    </row>
    <row r="183" spans="5:8" x14ac:dyDescent="0.25">
      <c r="E183" s="1">
        <v>7.48</v>
      </c>
      <c r="F183" s="3">
        <v>1</v>
      </c>
      <c r="G183" s="3">
        <f t="shared" si="20"/>
        <v>7.48</v>
      </c>
      <c r="H183" s="3">
        <f t="shared" si="21"/>
        <v>21.520321000000003</v>
      </c>
    </row>
    <row r="184" spans="5:8" x14ac:dyDescent="0.25">
      <c r="E184" s="1">
        <v>7.53</v>
      </c>
      <c r="F184" s="3">
        <v>1</v>
      </c>
      <c r="G184" s="3">
        <f t="shared" si="20"/>
        <v>7.53</v>
      </c>
      <c r="H184" s="3">
        <f t="shared" si="21"/>
        <v>21.986720999999999</v>
      </c>
    </row>
    <row r="185" spans="5:8" x14ac:dyDescent="0.25">
      <c r="E185" s="1">
        <v>7.56</v>
      </c>
      <c r="F185" s="3">
        <v>1</v>
      </c>
      <c r="G185" s="3">
        <f t="shared" si="20"/>
        <v>7.56</v>
      </c>
      <c r="H185" s="3">
        <f t="shared" si="21"/>
        <v>22.268960999999994</v>
      </c>
    </row>
    <row r="186" spans="5:8" x14ac:dyDescent="0.25">
      <c r="E186" s="1">
        <v>7.81</v>
      </c>
      <c r="F186" s="3">
        <v>1</v>
      </c>
      <c r="G186" s="3">
        <f t="shared" si="20"/>
        <v>7.81</v>
      </c>
      <c r="H186" s="3">
        <f t="shared" si="21"/>
        <v>24.690960999999994</v>
      </c>
    </row>
    <row r="187" spans="5:8" x14ac:dyDescent="0.25">
      <c r="E187" s="1">
        <v>7.98</v>
      </c>
      <c r="F187" s="3">
        <v>1</v>
      </c>
      <c r="G187" s="3">
        <f t="shared" si="20"/>
        <v>7.98</v>
      </c>
      <c r="H187" s="3">
        <f t="shared" si="21"/>
        <v>26.409321000000002</v>
      </c>
    </row>
    <row r="188" spans="5:8" x14ac:dyDescent="0.25">
      <c r="E188" s="2">
        <v>8.07</v>
      </c>
      <c r="F188" s="3">
        <v>1</v>
      </c>
      <c r="G188" s="3">
        <f t="shared" si="20"/>
        <v>8.07</v>
      </c>
      <c r="H188" s="3">
        <f t="shared" si="21"/>
        <v>27.342441000000001</v>
      </c>
    </row>
    <row r="189" spans="5:8" x14ac:dyDescent="0.25">
      <c r="E189" s="1">
        <v>8.23</v>
      </c>
      <c r="F189" s="3">
        <v>1</v>
      </c>
      <c r="G189" s="3">
        <f t="shared" si="20"/>
        <v>8.23</v>
      </c>
      <c r="H189" s="3">
        <f t="shared" si="21"/>
        <v>29.041321000000003</v>
      </c>
    </row>
    <row r="190" spans="5:8" x14ac:dyDescent="0.25">
      <c r="E190" s="1">
        <v>9.1199999999999992</v>
      </c>
      <c r="F190" s="3">
        <v>1</v>
      </c>
      <c r="G190" s="3">
        <f t="shared" si="20"/>
        <v>9.1199999999999992</v>
      </c>
      <c r="H190" s="3">
        <f t="shared" si="21"/>
        <v>39.425840999999991</v>
      </c>
    </row>
    <row r="191" spans="5:8" x14ac:dyDescent="0.25">
      <c r="E191" s="1">
        <v>9.2200000000000006</v>
      </c>
      <c r="F191" s="3">
        <v>1</v>
      </c>
      <c r="G191" s="3">
        <f t="shared" si="20"/>
        <v>9.2200000000000006</v>
      </c>
      <c r="H191" s="3">
        <f t="shared" si="21"/>
        <v>40.691641000000004</v>
      </c>
    </row>
    <row r="192" spans="5:8" x14ac:dyDescent="0.25">
      <c r="E192" s="1">
        <v>9.2799999999999994</v>
      </c>
      <c r="F192" s="3">
        <v>1</v>
      </c>
      <c r="G192" s="3">
        <f t="shared" si="20"/>
        <v>9.2799999999999994</v>
      </c>
      <c r="H192" s="3">
        <f t="shared" si="21"/>
        <v>41.460720999999992</v>
      </c>
    </row>
    <row r="193" spans="5:8" x14ac:dyDescent="0.25">
      <c r="E193" s="1">
        <v>9.32</v>
      </c>
      <c r="F193" s="3">
        <v>1</v>
      </c>
      <c r="G193" s="3">
        <f t="shared" si="20"/>
        <v>9.32</v>
      </c>
      <c r="H193" s="3">
        <f t="shared" si="21"/>
        <v>41.977440999999999</v>
      </c>
    </row>
    <row r="194" spans="5:8" x14ac:dyDescent="0.25">
      <c r="E194" s="1">
        <v>9.67</v>
      </c>
      <c r="F194" s="3">
        <v>1</v>
      </c>
      <c r="G194" s="3">
        <f t="shared" si="20"/>
        <v>9.67</v>
      </c>
      <c r="H194" s="3">
        <f t="shared" si="21"/>
        <v>46.635240999999994</v>
      </c>
    </row>
    <row r="195" spans="5:8" x14ac:dyDescent="0.25">
      <c r="E195" s="1">
        <v>9.86</v>
      </c>
      <c r="F195" s="3">
        <v>1</v>
      </c>
      <c r="G195" s="3">
        <f t="shared" si="20"/>
        <v>9.86</v>
      </c>
      <c r="H195" s="3">
        <f t="shared" si="21"/>
        <v>49.266360999999989</v>
      </c>
    </row>
    <row r="196" spans="5:8" x14ac:dyDescent="0.25">
      <c r="E196" s="1">
        <v>10.94</v>
      </c>
      <c r="F196" s="3">
        <v>1</v>
      </c>
      <c r="G196" s="3">
        <f t="shared" si="20"/>
        <v>10.94</v>
      </c>
      <c r="H196" s="3">
        <f t="shared" si="21"/>
        <v>65.593800999999999</v>
      </c>
    </row>
    <row r="197" spans="5:8" x14ac:dyDescent="0.25">
      <c r="E197" s="1">
        <v>11.27</v>
      </c>
      <c r="F197" s="3">
        <v>1</v>
      </c>
      <c r="G197" s="3">
        <f t="shared" si="20"/>
        <v>11.27</v>
      </c>
      <c r="H197" s="3">
        <f t="shared" si="21"/>
        <v>71.048040999999969</v>
      </c>
    </row>
    <row r="198" spans="5:8" x14ac:dyDescent="0.25">
      <c r="E198" s="1">
        <v>11.28</v>
      </c>
      <c r="F198" s="3">
        <v>1</v>
      </c>
      <c r="G198" s="3">
        <f t="shared" si="20"/>
        <v>11.28</v>
      </c>
      <c r="H198" s="3">
        <f t="shared" si="21"/>
        <v>71.216721000000007</v>
      </c>
    </row>
    <row r="199" spans="5:8" x14ac:dyDescent="0.25">
      <c r="E199" s="1">
        <v>11.44</v>
      </c>
      <c r="F199" s="3">
        <v>1</v>
      </c>
      <c r="G199" s="3">
        <f t="shared" si="20"/>
        <v>11.44</v>
      </c>
      <c r="H199" s="3">
        <f t="shared" si="21"/>
        <v>73.942801000000003</v>
      </c>
    </row>
    <row r="200" spans="5:8" x14ac:dyDescent="0.25">
      <c r="E200" s="1">
        <v>12.55</v>
      </c>
      <c r="F200" s="3">
        <v>1</v>
      </c>
      <c r="G200" s="3">
        <f t="shared" si="20"/>
        <v>12.55</v>
      </c>
      <c r="H200" s="3">
        <f t="shared" si="21"/>
        <v>94.264680999999996</v>
      </c>
    </row>
    <row r="201" spans="5:8" x14ac:dyDescent="0.25">
      <c r="E201" s="1">
        <v>12.97</v>
      </c>
      <c r="F201" s="3">
        <v>1</v>
      </c>
      <c r="G201" s="3">
        <f t="shared" si="20"/>
        <v>12.97</v>
      </c>
      <c r="H201" s="3">
        <f t="shared" si="21"/>
        <v>102.59664100000003</v>
      </c>
    </row>
    <row r="202" spans="5:8" x14ac:dyDescent="0.25">
      <c r="E202" s="1">
        <v>13.06</v>
      </c>
      <c r="F202" s="3">
        <v>1</v>
      </c>
      <c r="G202" s="3">
        <f t="shared" si="20"/>
        <v>13.06</v>
      </c>
      <c r="H202" s="3">
        <f t="shared" si="21"/>
        <v>104.42796100000002</v>
      </c>
    </row>
    <row r="203" spans="5:8" x14ac:dyDescent="0.25">
      <c r="E203" s="1">
        <v>16.37</v>
      </c>
      <c r="F203" s="3">
        <v>1</v>
      </c>
      <c r="G203" s="3">
        <f t="shared" si="20"/>
        <v>16.37</v>
      </c>
      <c r="H203" s="3">
        <f t="shared" si="21"/>
        <v>183.033841</v>
      </c>
    </row>
    <row r="204" spans="5:8" x14ac:dyDescent="0.25">
      <c r="E204" s="1">
        <v>17.149999999999999</v>
      </c>
      <c r="F204" s="3">
        <v>1</v>
      </c>
      <c r="G204" s="3">
        <f t="shared" si="20"/>
        <v>17.149999999999999</v>
      </c>
      <c r="H204" s="3">
        <f t="shared" si="21"/>
        <v>204.74748099999994</v>
      </c>
    </row>
    <row r="205" spans="5:8" x14ac:dyDescent="0.25">
      <c r="E205" s="1">
        <v>17.41</v>
      </c>
      <c r="F205" s="3">
        <v>1</v>
      </c>
      <c r="G205" s="3">
        <f t="shared" si="20"/>
        <v>17.41</v>
      </c>
      <c r="H205" s="3">
        <f t="shared" si="21"/>
        <v>212.25576099999998</v>
      </c>
    </row>
    <row r="206" spans="5:8" x14ac:dyDescent="0.25">
      <c r="E206" s="1">
        <v>17.53</v>
      </c>
      <c r="F206" s="3">
        <v>1</v>
      </c>
      <c r="G206" s="3">
        <f t="shared" si="20"/>
        <v>17.53</v>
      </c>
      <c r="H206" s="3">
        <f t="shared" si="21"/>
        <v>215.76672099999999</v>
      </c>
    </row>
    <row r="207" spans="5:8" x14ac:dyDescent="0.25">
      <c r="E207" s="1">
        <v>17.78</v>
      </c>
      <c r="F207" s="3">
        <v>1</v>
      </c>
      <c r="G207" s="3">
        <f t="shared" si="20"/>
        <v>17.78</v>
      </c>
      <c r="H207" s="3">
        <f t="shared" si="21"/>
        <v>223.173721</v>
      </c>
    </row>
    <row r="208" spans="5:8" x14ac:dyDescent="0.25">
      <c r="E208" s="1">
        <v>18.68</v>
      </c>
      <c r="F208" s="3">
        <v>1</v>
      </c>
      <c r="G208" s="3">
        <f t="shared" si="20"/>
        <v>18.68</v>
      </c>
      <c r="H208" s="3">
        <f t="shared" si="21"/>
        <v>250.87392099999997</v>
      </c>
    </row>
    <row r="209" spans="5:8" x14ac:dyDescent="0.25">
      <c r="E209" s="1">
        <v>18.71</v>
      </c>
      <c r="F209" s="3">
        <v>1</v>
      </c>
      <c r="G209" s="3">
        <f t="shared" si="20"/>
        <v>18.71</v>
      </c>
      <c r="H209" s="3">
        <f t="shared" si="21"/>
        <v>251.82516099999998</v>
      </c>
    </row>
    <row r="210" spans="5:8" x14ac:dyDescent="0.25">
      <c r="E210" s="1">
        <v>18.89</v>
      </c>
      <c r="F210" s="3">
        <v>1</v>
      </c>
      <c r="G210" s="3">
        <f t="shared" si="20"/>
        <v>18.89</v>
      </c>
      <c r="H210" s="3">
        <f t="shared" si="21"/>
        <v>257.570401</v>
      </c>
    </row>
    <row r="211" spans="5:8" x14ac:dyDescent="0.25">
      <c r="E211" s="1">
        <v>20.07</v>
      </c>
      <c r="F211" s="3">
        <v>1</v>
      </c>
      <c r="G211" s="3">
        <f t="shared" ref="G211:G212" si="22" xml:space="preserve"> E211*F211</f>
        <v>20.07</v>
      </c>
      <c r="H211" s="3">
        <f t="shared" si="21"/>
        <v>296.83844099999999</v>
      </c>
    </row>
    <row r="212" spans="5:8" x14ac:dyDescent="0.25">
      <c r="E212" s="1">
        <v>21.2</v>
      </c>
      <c r="F212" s="3">
        <v>1</v>
      </c>
      <c r="G212" s="3">
        <f t="shared" si="22"/>
        <v>21.2</v>
      </c>
      <c r="H212" s="3">
        <f t="shared" si="21"/>
        <v>337.05288099999996</v>
      </c>
    </row>
  </sheetData>
  <sortState ref="A14:A113">
    <sortCondition ref="A14:A113"/>
  </sortState>
  <conditionalFormatting sqref="M1:Q1">
    <cfRule type="top10" dxfId="0" priority="1" percent="1" rank="10"/>
  </conditionalFormatting>
  <pageMargins left="0.70000000000000007" right="0.70000000000000007" top="0.75" bottom="0.75" header="0.30000000000000004" footer="0.30000000000000004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Tadas PC</cp:lastModifiedBy>
  <dcterms:created xsi:type="dcterms:W3CDTF">2017-12-05T11:41:36Z</dcterms:created>
  <dcterms:modified xsi:type="dcterms:W3CDTF">2017-12-13T00:03:37Z</dcterms:modified>
</cp:coreProperties>
</file>