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frasch\Desktop\"/>
    </mc:Choice>
  </mc:AlternateContent>
  <xr:revisionPtr revIDLastSave="0" documentId="8_{6779DEAB-7A92-4AA9-9027-44CC8D4AE0B5}" xr6:coauthVersionLast="43" xr6:coauthVersionMax="43" xr10:uidLastSave="{00000000-0000-0000-0000-000000000000}"/>
  <bookViews>
    <workbookView xWindow="-120" yWindow="-120" windowWidth="29040" windowHeight="15840" tabRatio="528" firstSheet="1" activeTab="2" xr2:uid="{00000000-000D-0000-FFFF-FFFF00000000}"/>
  </bookViews>
  <sheets>
    <sheet name="13-14-15 Tons" sheetId="4" r:id="rId1"/>
    <sheet name="2014 T per Acre" sheetId="3" r:id="rId2"/>
    <sheet name="2015 Harvest Tracking" sheetId="5" r:id="rId3"/>
    <sheet name="2016 Harvest Tracking" sheetId="6" r:id="rId4"/>
    <sheet name="2017 Harvest Tracking" sheetId="8" r:id="rId5"/>
  </sheets>
  <definedNames>
    <definedName name="Z_F76F088D_E257_4637_81FB_2D037F8BCE3A_.wvu.Cols" localSheetId="0" hidden="1">'13-14-15 Tons'!$E:$H</definedName>
  </definedNames>
  <calcPr calcId="181029"/>
  <customWorkbookViews>
    <customWorkbookView name="2015 Estimate" guid="{F76F088D-E257-4637-81FB-2D037F8BCE3A}" maximized="1" windowWidth="1600" windowHeight="627" tabRatio="52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5" l="1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35" i="6"/>
  <c r="G136" i="6"/>
  <c r="G11" i="6"/>
  <c r="G12" i="6"/>
  <c r="G13" i="6"/>
  <c r="G14" i="6"/>
  <c r="G15" i="6"/>
  <c r="G16" i="6"/>
  <c r="G17" i="6"/>
  <c r="G18" i="6"/>
  <c r="G19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4" i="6"/>
  <c r="G10" i="6" l="1"/>
  <c r="G9" i="6"/>
  <c r="G8" i="6"/>
  <c r="G7" i="6"/>
  <c r="G6" i="6"/>
  <c r="G5" i="6"/>
  <c r="H91" i="5" l="1"/>
  <c r="I91" i="5"/>
  <c r="K87" i="5"/>
  <c r="K88" i="5"/>
  <c r="I56" i="5"/>
  <c r="D188" i="6" l="1"/>
  <c r="D187" i="6"/>
  <c r="K53" i="5"/>
  <c r="K38" i="5"/>
  <c r="J100" i="5"/>
  <c r="J101" i="5"/>
  <c r="J102" i="5"/>
  <c r="J103" i="5"/>
  <c r="K102" i="5"/>
  <c r="K103" i="5"/>
  <c r="K126" i="5"/>
  <c r="I66" i="5"/>
  <c r="I24" i="5" l="1"/>
  <c r="I26" i="5"/>
  <c r="I25" i="5" l="1"/>
  <c r="H25" i="5"/>
  <c r="J18" i="5"/>
  <c r="K18" i="5"/>
  <c r="K16" i="5"/>
  <c r="J14" i="5"/>
  <c r="J12" i="5"/>
  <c r="K12" i="5"/>
  <c r="J10" i="5"/>
  <c r="K10" i="5"/>
  <c r="J167" i="5"/>
  <c r="H24" i="5"/>
  <c r="H26" i="5"/>
  <c r="H33" i="5"/>
  <c r="H34" i="5"/>
  <c r="H41" i="5"/>
  <c r="H42" i="5"/>
  <c r="H56" i="5"/>
  <c r="H57" i="5"/>
  <c r="H58" i="5"/>
  <c r="H66" i="5"/>
  <c r="H67" i="5"/>
  <c r="H68" i="5"/>
  <c r="H77" i="5"/>
  <c r="H78" i="5" s="1"/>
  <c r="H90" i="5"/>
  <c r="H110" i="5"/>
  <c r="H112" i="5"/>
  <c r="H120" i="5"/>
  <c r="H121" i="5"/>
  <c r="H129" i="5"/>
  <c r="H130" i="5" s="1"/>
  <c r="H139" i="5"/>
  <c r="H141" i="5"/>
  <c r="H168" i="5"/>
  <c r="H169" i="5"/>
  <c r="H170" i="5"/>
  <c r="H176" i="5"/>
  <c r="H178" i="5"/>
  <c r="H36" i="5" l="1"/>
  <c r="H69" i="5"/>
  <c r="H182" i="5"/>
  <c r="H123" i="5"/>
  <c r="H179" i="5"/>
  <c r="H27" i="5"/>
  <c r="H93" i="5"/>
  <c r="H171" i="5"/>
  <c r="H142" i="5"/>
  <c r="H113" i="5"/>
  <c r="H59" i="5"/>
  <c r="H44" i="5"/>
  <c r="H181" i="5"/>
  <c r="I178" i="5"/>
  <c r="I176" i="5"/>
  <c r="I168" i="5"/>
  <c r="I169" i="5"/>
  <c r="I170" i="5"/>
  <c r="I139" i="5"/>
  <c r="I141" i="5"/>
  <c r="I129" i="5"/>
  <c r="I120" i="5"/>
  <c r="I121" i="5"/>
  <c r="I112" i="5"/>
  <c r="I110" i="5"/>
  <c r="K100" i="5"/>
  <c r="K101" i="5"/>
  <c r="I90" i="5"/>
  <c r="I77" i="5"/>
  <c r="I78" i="5" s="1"/>
  <c r="I67" i="5"/>
  <c r="I68" i="5"/>
  <c r="I57" i="5"/>
  <c r="I58" i="5"/>
  <c r="I41" i="5"/>
  <c r="I42" i="5"/>
  <c r="I33" i="5"/>
  <c r="J33" i="5" s="1"/>
  <c r="I34" i="5"/>
  <c r="K14" i="5"/>
  <c r="K15" i="5"/>
  <c r="K54" i="5"/>
  <c r="K117" i="5"/>
  <c r="J115" i="5"/>
  <c r="J116" i="5"/>
  <c r="K95" i="5"/>
  <c r="H186" i="5" l="1"/>
  <c r="H185" i="5"/>
  <c r="I69" i="5"/>
  <c r="I123" i="5"/>
  <c r="I113" i="5"/>
  <c r="I36" i="5"/>
  <c r="I179" i="5"/>
  <c r="I130" i="5"/>
  <c r="I182" i="5"/>
  <c r="I44" i="5"/>
  <c r="I93" i="5"/>
  <c r="I59" i="5"/>
  <c r="I142" i="5"/>
  <c r="I181" i="5"/>
  <c r="I27" i="5"/>
  <c r="H183" i="5"/>
  <c r="I171" i="5"/>
  <c r="K99" i="5"/>
  <c r="I183" i="5" l="1"/>
  <c r="J23" i="5"/>
  <c r="K23" i="5"/>
  <c r="K132" i="5"/>
  <c r="K133" i="5"/>
  <c r="K134" i="5"/>
  <c r="K135" i="5"/>
  <c r="K136" i="5"/>
  <c r="K137" i="5"/>
  <c r="K138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73" i="5"/>
  <c r="K174" i="5"/>
  <c r="K175" i="5"/>
  <c r="K97" i="5"/>
  <c r="K105" i="5"/>
  <c r="K106" i="5"/>
  <c r="K107" i="5"/>
  <c r="K108" i="5"/>
  <c r="K109" i="5"/>
  <c r="K115" i="5"/>
  <c r="K116" i="5"/>
  <c r="K118" i="5"/>
  <c r="K119" i="5"/>
  <c r="K125" i="5"/>
  <c r="K82" i="5"/>
  <c r="K83" i="5"/>
  <c r="K84" i="5"/>
  <c r="K85" i="5"/>
  <c r="K86" i="5"/>
  <c r="K71" i="5"/>
  <c r="K72" i="5"/>
  <c r="K73" i="5"/>
  <c r="K74" i="5"/>
  <c r="K76" i="5"/>
  <c r="K80" i="5"/>
  <c r="K81" i="5"/>
  <c r="K39" i="5"/>
  <c r="K40" i="5"/>
  <c r="K46" i="5"/>
  <c r="K47" i="5"/>
  <c r="K48" i="5"/>
  <c r="K49" i="5"/>
  <c r="K51" i="5"/>
  <c r="K52" i="5"/>
  <c r="K55" i="5"/>
  <c r="K61" i="5"/>
  <c r="K63" i="5"/>
  <c r="K64" i="5"/>
  <c r="K65" i="5"/>
  <c r="K29" i="5"/>
  <c r="K30" i="5"/>
  <c r="K31" i="5"/>
  <c r="K32" i="5"/>
  <c r="K35" i="5"/>
  <c r="K5" i="5"/>
  <c r="K6" i="5"/>
  <c r="K7" i="5"/>
  <c r="K8" i="5"/>
  <c r="K9" i="5"/>
  <c r="K11" i="5"/>
  <c r="K13" i="5"/>
  <c r="K17" i="5"/>
  <c r="K19" i="5"/>
  <c r="K20" i="5"/>
  <c r="K21" i="5"/>
  <c r="K22" i="5"/>
  <c r="K42" i="5" l="1"/>
  <c r="K178" i="5"/>
  <c r="K141" i="5"/>
  <c r="K121" i="5"/>
  <c r="K68" i="5"/>
  <c r="K67" i="5"/>
  <c r="K112" i="5" l="1"/>
  <c r="K66" i="5"/>
  <c r="K90" i="5"/>
  <c r="K25" i="5" l="1"/>
  <c r="J4" i="5"/>
  <c r="J5" i="5"/>
  <c r="J6" i="5"/>
  <c r="J7" i="5"/>
  <c r="J8" i="5"/>
  <c r="J9" i="5"/>
  <c r="J11" i="5"/>
  <c r="J13" i="5"/>
  <c r="J16" i="5"/>
  <c r="J17" i="5"/>
  <c r="J19" i="5"/>
  <c r="J20" i="5"/>
  <c r="J21" i="5"/>
  <c r="J22" i="5"/>
  <c r="J25" i="5"/>
  <c r="J29" i="5"/>
  <c r="J30" i="5"/>
  <c r="J31" i="5"/>
  <c r="J32" i="5"/>
  <c r="J35" i="5"/>
  <c r="J38" i="5"/>
  <c r="J39" i="5"/>
  <c r="J40" i="5"/>
  <c r="J42" i="5"/>
  <c r="J46" i="5"/>
  <c r="J47" i="5"/>
  <c r="J48" i="5"/>
  <c r="J49" i="5"/>
  <c r="J51" i="5"/>
  <c r="J52" i="5"/>
  <c r="J53" i="5"/>
  <c r="J55" i="5"/>
  <c r="J61" i="5"/>
  <c r="J63" i="5"/>
  <c r="J64" i="5"/>
  <c r="J65" i="5"/>
  <c r="J66" i="5"/>
  <c r="J67" i="5"/>
  <c r="J68" i="5"/>
  <c r="J71" i="5"/>
  <c r="J72" i="5"/>
  <c r="J73" i="5"/>
  <c r="J74" i="5"/>
  <c r="J76" i="5"/>
  <c r="J80" i="5"/>
  <c r="J81" i="5"/>
  <c r="J82" i="5"/>
  <c r="J83" i="5"/>
  <c r="J84" i="5"/>
  <c r="J85" i="5"/>
  <c r="J86" i="5"/>
  <c r="J88" i="5"/>
  <c r="J90" i="5"/>
  <c r="J95" i="5"/>
  <c r="J97" i="5"/>
  <c r="J99" i="5"/>
  <c r="J105" i="5"/>
  <c r="J106" i="5"/>
  <c r="J107" i="5"/>
  <c r="J108" i="5"/>
  <c r="J109" i="5"/>
  <c r="J112" i="5"/>
  <c r="J118" i="5"/>
  <c r="J119" i="5"/>
  <c r="J121" i="5"/>
  <c r="J125" i="5"/>
  <c r="J126" i="5"/>
  <c r="J127" i="5"/>
  <c r="J128" i="5"/>
  <c r="J132" i="5"/>
  <c r="J133" i="5"/>
  <c r="J134" i="5"/>
  <c r="J135" i="5"/>
  <c r="J136" i="5"/>
  <c r="J137" i="5"/>
  <c r="J138" i="5"/>
  <c r="J141" i="5"/>
  <c r="J144" i="5"/>
  <c r="J145" i="5"/>
  <c r="J146" i="5"/>
  <c r="J147" i="5"/>
  <c r="J148" i="5"/>
  <c r="J149" i="5"/>
  <c r="J150" i="5"/>
  <c r="J151" i="5"/>
  <c r="J157" i="5"/>
  <c r="J158" i="5"/>
  <c r="J159" i="5"/>
  <c r="J160" i="5"/>
  <c r="J161" i="5"/>
  <c r="J162" i="5"/>
  <c r="J163" i="5"/>
  <c r="J164" i="5"/>
  <c r="J165" i="5"/>
  <c r="J166" i="5"/>
  <c r="J173" i="5"/>
  <c r="J174" i="5"/>
  <c r="J175" i="5"/>
  <c r="J178" i="5"/>
  <c r="J153" i="5"/>
  <c r="J154" i="5"/>
  <c r="J155" i="5"/>
  <c r="J156" i="5"/>
  <c r="J152" i="5"/>
  <c r="J87" i="5" l="1"/>
  <c r="K176" i="5"/>
  <c r="K170" i="5"/>
  <c r="K169" i="5"/>
  <c r="K168" i="5"/>
  <c r="K139" i="5"/>
  <c r="K129" i="5"/>
  <c r="K120" i="5"/>
  <c r="K110" i="5"/>
  <c r="K91" i="5"/>
  <c r="K78" i="5"/>
  <c r="K77" i="5"/>
  <c r="K69" i="5"/>
  <c r="K58" i="5"/>
  <c r="K57" i="5"/>
  <c r="K56" i="5"/>
  <c r="K41" i="5"/>
  <c r="K34" i="5"/>
  <c r="K33" i="5"/>
  <c r="K26" i="5"/>
  <c r="K24" i="5"/>
  <c r="K181" i="5" l="1"/>
  <c r="K182" i="5"/>
  <c r="K36" i="5"/>
  <c r="J34" i="5"/>
  <c r="J58" i="5"/>
  <c r="K93" i="5"/>
  <c r="J91" i="5"/>
  <c r="K130" i="5"/>
  <c r="J129" i="5"/>
  <c r="J170" i="5"/>
  <c r="J24" i="5"/>
  <c r="K44" i="5"/>
  <c r="J41" i="5"/>
  <c r="J69" i="5"/>
  <c r="K113" i="5"/>
  <c r="J110" i="5"/>
  <c r="K142" i="5"/>
  <c r="J139" i="5"/>
  <c r="K179" i="5"/>
  <c r="J176" i="5"/>
  <c r="J26" i="5"/>
  <c r="J56" i="5"/>
  <c r="J77" i="5"/>
  <c r="J120" i="5"/>
  <c r="K171" i="5"/>
  <c r="J168" i="5"/>
  <c r="J57" i="5"/>
  <c r="J78" i="5"/>
  <c r="K123" i="5"/>
  <c r="J169" i="5"/>
  <c r="K59" i="5"/>
  <c r="K27" i="5"/>
  <c r="K186" i="5" l="1"/>
  <c r="K185" i="5"/>
  <c r="J181" i="5"/>
  <c r="K183" i="5"/>
  <c r="J182" i="5"/>
  <c r="J113" i="5"/>
  <c r="J130" i="5"/>
  <c r="J27" i="5"/>
  <c r="J142" i="5"/>
  <c r="J44" i="5"/>
  <c r="J36" i="5"/>
  <c r="J59" i="5"/>
  <c r="J123" i="5"/>
  <c r="J179" i="5"/>
  <c r="J171" i="5"/>
  <c r="J93" i="5"/>
  <c r="J185" i="5" l="1"/>
  <c r="J186" i="5"/>
  <c r="J183" i="5"/>
  <c r="L162" i="4"/>
  <c r="L163" i="4"/>
  <c r="L164" i="4"/>
  <c r="L77" i="4"/>
  <c r="L78" i="4"/>
  <c r="M78" i="4" s="1"/>
  <c r="D5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0" i="4"/>
  <c r="M24" i="4"/>
  <c r="M25" i="4"/>
  <c r="M26" i="4"/>
  <c r="M27" i="4"/>
  <c r="M33" i="4"/>
  <c r="M34" i="4"/>
  <c r="M35" i="4"/>
  <c r="M37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9" i="4"/>
  <c r="M61" i="4"/>
  <c r="M62" i="4"/>
  <c r="M63" i="4"/>
  <c r="M64" i="4"/>
  <c r="M65" i="4"/>
  <c r="M66" i="4"/>
  <c r="M69" i="4"/>
  <c r="M70" i="4"/>
  <c r="M71" i="4"/>
  <c r="M72" i="4"/>
  <c r="M73" i="4"/>
  <c r="M74" i="4"/>
  <c r="M80" i="4"/>
  <c r="M81" i="4"/>
  <c r="M82" i="4"/>
  <c r="M83" i="4"/>
  <c r="M84" i="4"/>
  <c r="M85" i="4"/>
  <c r="M86" i="4"/>
  <c r="M87" i="4"/>
  <c r="M89" i="4"/>
  <c r="M94" i="4"/>
  <c r="M98" i="4"/>
  <c r="M100" i="4"/>
  <c r="M101" i="4"/>
  <c r="M102" i="4"/>
  <c r="M103" i="4"/>
  <c r="M104" i="4"/>
  <c r="M107" i="4"/>
  <c r="M110" i="4"/>
  <c r="M111" i="4"/>
  <c r="M112" i="4"/>
  <c r="M113" i="4"/>
  <c r="M115" i="4"/>
  <c r="M119" i="4"/>
  <c r="M120" i="4"/>
  <c r="M126" i="4"/>
  <c r="M127" i="4"/>
  <c r="M128" i="4"/>
  <c r="M129" i="4"/>
  <c r="M130" i="4"/>
  <c r="M131" i="4"/>
  <c r="M132" i="4"/>
  <c r="M135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7" i="4"/>
  <c r="M168" i="4"/>
  <c r="M169" i="4"/>
  <c r="M172" i="4"/>
  <c r="M4" i="4"/>
  <c r="L170" i="4"/>
  <c r="L133" i="4"/>
  <c r="L136" i="4" s="1"/>
  <c r="L123" i="4"/>
  <c r="L114" i="4"/>
  <c r="L117" i="4" s="1"/>
  <c r="L105" i="4"/>
  <c r="L108" i="4" s="1"/>
  <c r="L90" i="4"/>
  <c r="L92" i="4" s="1"/>
  <c r="L67" i="4"/>
  <c r="L56" i="4"/>
  <c r="L55" i="4"/>
  <c r="L54" i="4"/>
  <c r="L36" i="4"/>
  <c r="L39" i="4" s="1"/>
  <c r="L29" i="4"/>
  <c r="L28" i="4"/>
  <c r="L21" i="4"/>
  <c r="L19" i="4"/>
  <c r="L124" i="4" l="1"/>
  <c r="M124" i="4" s="1"/>
  <c r="L173" i="4"/>
  <c r="L165" i="4"/>
  <c r="L178" i="4"/>
  <c r="L57" i="4"/>
  <c r="M54" i="4"/>
  <c r="L31" i="4"/>
  <c r="L22" i="4"/>
  <c r="L177" i="4"/>
  <c r="G178" i="5"/>
  <c r="G177" i="5"/>
  <c r="F176" i="5"/>
  <c r="E176" i="5"/>
  <c r="D176" i="5"/>
  <c r="D179" i="5" s="1"/>
  <c r="G175" i="5"/>
  <c r="G174" i="5"/>
  <c r="G173" i="5"/>
  <c r="F170" i="5"/>
  <c r="E170" i="5"/>
  <c r="D170" i="5"/>
  <c r="F169" i="5"/>
  <c r="E169" i="5"/>
  <c r="D169" i="5"/>
  <c r="F168" i="5"/>
  <c r="E168" i="5"/>
  <c r="D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1" i="5"/>
  <c r="G140" i="5"/>
  <c r="F139" i="5"/>
  <c r="E139" i="5"/>
  <c r="D139" i="5"/>
  <c r="D142" i="5" s="1"/>
  <c r="G138" i="5"/>
  <c r="G137" i="5"/>
  <c r="G136" i="5"/>
  <c r="G135" i="5"/>
  <c r="G134" i="5"/>
  <c r="G133" i="5"/>
  <c r="G132" i="5"/>
  <c r="G130" i="5"/>
  <c r="F129" i="5"/>
  <c r="D129" i="5"/>
  <c r="G128" i="5"/>
  <c r="G127" i="5"/>
  <c r="G126" i="5"/>
  <c r="G125" i="5"/>
  <c r="G122" i="5"/>
  <c r="G121" i="5"/>
  <c r="F120" i="5"/>
  <c r="E120" i="5"/>
  <c r="E123" i="5" s="1"/>
  <c r="D120" i="5"/>
  <c r="D123" i="5" s="1"/>
  <c r="G119" i="5"/>
  <c r="G118" i="5"/>
  <c r="G116" i="5"/>
  <c r="G115" i="5"/>
  <c r="G112" i="5"/>
  <c r="G111" i="5"/>
  <c r="F110" i="5"/>
  <c r="E110" i="5"/>
  <c r="D110" i="5"/>
  <c r="D113" i="5" s="1"/>
  <c r="G109" i="5"/>
  <c r="G108" i="5"/>
  <c r="G107" i="5"/>
  <c r="G106" i="5"/>
  <c r="G105" i="5"/>
  <c r="G99" i="5"/>
  <c r="G97" i="5"/>
  <c r="G95" i="5"/>
  <c r="F91" i="5"/>
  <c r="E91" i="5"/>
  <c r="E93" i="5" s="1"/>
  <c r="D91" i="5"/>
  <c r="D93" i="5" s="1"/>
  <c r="G90" i="5"/>
  <c r="G89" i="5"/>
  <c r="G88" i="5"/>
  <c r="G86" i="5"/>
  <c r="G85" i="5"/>
  <c r="G84" i="5"/>
  <c r="G83" i="5"/>
  <c r="G82" i="5"/>
  <c r="G81" i="5"/>
  <c r="G80" i="5"/>
  <c r="G78" i="5"/>
  <c r="F77" i="5"/>
  <c r="E77" i="5"/>
  <c r="D77" i="5"/>
  <c r="G76" i="5"/>
  <c r="G75" i="5"/>
  <c r="G74" i="5"/>
  <c r="G73" i="5"/>
  <c r="G72" i="5"/>
  <c r="G71" i="5"/>
  <c r="F69" i="5"/>
  <c r="E69" i="5"/>
  <c r="D69" i="5"/>
  <c r="G68" i="5"/>
  <c r="G67" i="5"/>
  <c r="G66" i="5"/>
  <c r="G65" i="5"/>
  <c r="G64" i="5"/>
  <c r="G63" i="5"/>
  <c r="G61" i="5"/>
  <c r="F58" i="5"/>
  <c r="E58" i="5"/>
  <c r="D58" i="5"/>
  <c r="F57" i="5"/>
  <c r="E57" i="5"/>
  <c r="D57" i="5"/>
  <c r="F56" i="5"/>
  <c r="E56" i="5"/>
  <c r="D56" i="5"/>
  <c r="G55" i="5"/>
  <c r="G54" i="5"/>
  <c r="G53" i="5"/>
  <c r="G52" i="5"/>
  <c r="G51" i="5"/>
  <c r="G50" i="5"/>
  <c r="G49" i="5"/>
  <c r="G48" i="5"/>
  <c r="G47" i="5"/>
  <c r="G46" i="5"/>
  <c r="G43" i="5"/>
  <c r="G42" i="5"/>
  <c r="F41" i="5"/>
  <c r="E41" i="5"/>
  <c r="E44" i="5" s="1"/>
  <c r="D41" i="5"/>
  <c r="D44" i="5" s="1"/>
  <c r="G40" i="5"/>
  <c r="G39" i="5"/>
  <c r="G38" i="5"/>
  <c r="G35" i="5"/>
  <c r="F34" i="5"/>
  <c r="E34" i="5"/>
  <c r="D34" i="5"/>
  <c r="F33" i="5"/>
  <c r="E33" i="5"/>
  <c r="D33" i="5"/>
  <c r="G32" i="5"/>
  <c r="G31" i="5"/>
  <c r="G30" i="5"/>
  <c r="G29" i="5"/>
  <c r="E27" i="5"/>
  <c r="D27" i="5"/>
  <c r="F26" i="5"/>
  <c r="D26" i="5"/>
  <c r="G25" i="5"/>
  <c r="F24" i="5"/>
  <c r="E24" i="5"/>
  <c r="E182" i="5" s="1"/>
  <c r="D24" i="5"/>
  <c r="G22" i="5"/>
  <c r="G21" i="5"/>
  <c r="G20" i="5"/>
  <c r="G19" i="5"/>
  <c r="G17" i="5"/>
  <c r="G16" i="5"/>
  <c r="G13" i="5"/>
  <c r="G11" i="5"/>
  <c r="G9" i="5"/>
  <c r="G8" i="5"/>
  <c r="G7" i="5"/>
  <c r="G6" i="5"/>
  <c r="G5" i="5"/>
  <c r="G4" i="5"/>
  <c r="F182" i="5" l="1"/>
  <c r="F181" i="5"/>
  <c r="D182" i="5"/>
  <c r="G26" i="5"/>
  <c r="F113" i="5"/>
  <c r="F142" i="5"/>
  <c r="F93" i="5"/>
  <c r="G93" i="5" s="1"/>
  <c r="G129" i="5"/>
  <c r="F44" i="5"/>
  <c r="G44" i="5" s="1"/>
  <c r="D36" i="5"/>
  <c r="G57" i="5"/>
  <c r="L179" i="4"/>
  <c r="F171" i="5"/>
  <c r="G176" i="5"/>
  <c r="D59" i="5"/>
  <c r="D181" i="5" s="1"/>
  <c r="G34" i="5"/>
  <c r="G58" i="5"/>
  <c r="G169" i="5"/>
  <c r="F59" i="5"/>
  <c r="F27" i="5"/>
  <c r="F36" i="5"/>
  <c r="E59" i="5"/>
  <c r="E181" i="5" s="1"/>
  <c r="E183" i="5" s="1"/>
  <c r="G69" i="5"/>
  <c r="G110" i="5"/>
  <c r="G170" i="5"/>
  <c r="F179" i="5"/>
  <c r="G24" i="5"/>
  <c r="G33" i="5"/>
  <c r="G56" i="5"/>
  <c r="G77" i="5"/>
  <c r="G91" i="5"/>
  <c r="E171" i="5"/>
  <c r="G120" i="5"/>
  <c r="F123" i="5"/>
  <c r="D171" i="5"/>
  <c r="E36" i="5"/>
  <c r="G139" i="5"/>
  <c r="G168" i="5"/>
  <c r="G41" i="5"/>
  <c r="D183" i="5" l="1"/>
  <c r="G182" i="5"/>
  <c r="G181" i="5"/>
  <c r="F183" i="5"/>
  <c r="G183" i="5" s="1"/>
  <c r="G113" i="5"/>
  <c r="G142" i="5"/>
  <c r="G123" i="5"/>
  <c r="G179" i="5"/>
  <c r="G36" i="5"/>
  <c r="G27" i="5"/>
  <c r="G59" i="5"/>
  <c r="G171" i="5"/>
  <c r="F57" i="3"/>
  <c r="F58" i="3"/>
  <c r="F59" i="3"/>
  <c r="F60" i="3"/>
  <c r="F61" i="3"/>
  <c r="F62" i="3"/>
  <c r="F63" i="3"/>
  <c r="F120" i="3"/>
  <c r="F121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87" i="3"/>
  <c r="F88" i="3"/>
  <c r="F89" i="3"/>
  <c r="F90" i="3"/>
  <c r="F91" i="3"/>
  <c r="F92" i="3"/>
  <c r="F84" i="3"/>
  <c r="F79" i="3"/>
  <c r="F80" i="3"/>
  <c r="F81" i="3"/>
  <c r="F73" i="3"/>
  <c r="F74" i="3"/>
  <c r="F75" i="3"/>
  <c r="F76" i="3"/>
  <c r="F68" i="3"/>
  <c r="F70" i="3"/>
  <c r="F46" i="3"/>
  <c r="F4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1" i="3"/>
  <c r="F22" i="3"/>
  <c r="F23" i="3"/>
  <c r="F2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K98" i="4"/>
  <c r="K96" i="4"/>
  <c r="K171" i="4"/>
  <c r="K172" i="4"/>
  <c r="K169" i="4"/>
  <c r="K168" i="4"/>
  <c r="K132" i="4"/>
  <c r="K134" i="4"/>
  <c r="K135" i="4"/>
  <c r="K120" i="4"/>
  <c r="K121" i="4"/>
  <c r="K122" i="4"/>
  <c r="K124" i="4"/>
  <c r="K115" i="4"/>
  <c r="K116" i="4"/>
  <c r="K104" i="4"/>
  <c r="K106" i="4"/>
  <c r="K107" i="4"/>
  <c r="K89" i="4"/>
  <c r="K73" i="4"/>
  <c r="K74" i="4"/>
  <c r="K75" i="4"/>
  <c r="K76" i="4"/>
  <c r="K78" i="4"/>
  <c r="K64" i="4"/>
  <c r="K65" i="4"/>
  <c r="K66" i="4"/>
  <c r="K49" i="4"/>
  <c r="K50" i="4"/>
  <c r="K51" i="4"/>
  <c r="K52" i="4"/>
  <c r="K53" i="4"/>
  <c r="K37" i="4"/>
  <c r="K38" i="4"/>
  <c r="K30" i="4"/>
  <c r="K27" i="4"/>
  <c r="K13" i="4"/>
  <c r="K14" i="4"/>
  <c r="K15" i="4"/>
  <c r="K16" i="4"/>
  <c r="K17" i="4"/>
  <c r="K18" i="4"/>
  <c r="K20" i="4"/>
  <c r="J90" i="4"/>
  <c r="J54" i="4"/>
  <c r="J55" i="4"/>
  <c r="I90" i="4"/>
  <c r="I92" i="4" s="1"/>
  <c r="I54" i="4"/>
  <c r="K54" i="4" l="1"/>
  <c r="K90" i="4"/>
  <c r="J164" i="4" l="1"/>
  <c r="J163" i="4"/>
  <c r="J162" i="4"/>
  <c r="I164" i="4"/>
  <c r="I163" i="4"/>
  <c r="I162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38" i="4"/>
  <c r="D162" i="4"/>
  <c r="M162" i="4" s="1"/>
  <c r="D164" i="4"/>
  <c r="M164" i="4" s="1"/>
  <c r="D163" i="4"/>
  <c r="M163" i="4" s="1"/>
  <c r="J92" i="4"/>
  <c r="K92" i="4" s="1"/>
  <c r="D90" i="4"/>
  <c r="K81" i="4"/>
  <c r="K82" i="4"/>
  <c r="K83" i="4"/>
  <c r="K84" i="4"/>
  <c r="K85" i="4"/>
  <c r="K86" i="4"/>
  <c r="K87" i="4"/>
  <c r="K88" i="4"/>
  <c r="K80" i="4"/>
  <c r="J105" i="4"/>
  <c r="J108" i="4" s="1"/>
  <c r="K108" i="4" s="1"/>
  <c r="I105" i="4"/>
  <c r="D105" i="4"/>
  <c r="K101" i="4"/>
  <c r="K102" i="4"/>
  <c r="K103" i="4"/>
  <c r="K100" i="4"/>
  <c r="K94" i="4"/>
  <c r="F170" i="4"/>
  <c r="H170" i="4"/>
  <c r="I170" i="4"/>
  <c r="J170" i="4"/>
  <c r="J173" i="4" s="1"/>
  <c r="K173" i="4" s="1"/>
  <c r="D170" i="4"/>
  <c r="K167" i="4"/>
  <c r="J77" i="4"/>
  <c r="I77" i="4"/>
  <c r="D77" i="4"/>
  <c r="M77" i="4" s="1"/>
  <c r="K70" i="4"/>
  <c r="K71" i="4"/>
  <c r="K72" i="4"/>
  <c r="K69" i="4"/>
  <c r="E67" i="4"/>
  <c r="F67" i="4"/>
  <c r="G67" i="4"/>
  <c r="H67" i="4"/>
  <c r="I67" i="4"/>
  <c r="J67" i="4"/>
  <c r="D67" i="4"/>
  <c r="M67" i="4" s="1"/>
  <c r="K62" i="4"/>
  <c r="K63" i="4"/>
  <c r="K61" i="4"/>
  <c r="J133" i="4"/>
  <c r="J136" i="4" s="1"/>
  <c r="K136" i="4" s="1"/>
  <c r="I133" i="4"/>
  <c r="F133" i="4"/>
  <c r="H133" i="4"/>
  <c r="D133" i="4"/>
  <c r="J123" i="4"/>
  <c r="K123" i="4" s="1"/>
  <c r="D123" i="4"/>
  <c r="M123" i="4" s="1"/>
  <c r="K127" i="4"/>
  <c r="K128" i="4"/>
  <c r="K129" i="4"/>
  <c r="K130" i="4"/>
  <c r="K131" i="4"/>
  <c r="K126" i="4"/>
  <c r="F114" i="4"/>
  <c r="F117" i="4" s="1"/>
  <c r="H114" i="4"/>
  <c r="H117" i="4" s="1"/>
  <c r="I114" i="4"/>
  <c r="J114" i="4"/>
  <c r="J117" i="4" s="1"/>
  <c r="D114" i="4"/>
  <c r="K111" i="4"/>
  <c r="K112" i="4"/>
  <c r="K113" i="4"/>
  <c r="K110" i="4"/>
  <c r="K59" i="4"/>
  <c r="I56" i="4"/>
  <c r="J56" i="4"/>
  <c r="I55" i="4"/>
  <c r="D56" i="4"/>
  <c r="M56" i="4" s="1"/>
  <c r="D55" i="4"/>
  <c r="M55" i="4" s="1"/>
  <c r="J28" i="4"/>
  <c r="J36" i="4"/>
  <c r="J39" i="4" s="1"/>
  <c r="I36" i="4"/>
  <c r="J29" i="4"/>
  <c r="I29" i="4"/>
  <c r="I28" i="4"/>
  <c r="J21" i="4"/>
  <c r="I19" i="4"/>
  <c r="J19" i="4"/>
  <c r="I22" i="4"/>
  <c r="K42" i="4"/>
  <c r="K43" i="4"/>
  <c r="K44" i="4"/>
  <c r="K45" i="4"/>
  <c r="K46" i="4"/>
  <c r="K47" i="4"/>
  <c r="K48" i="4"/>
  <c r="K41" i="4"/>
  <c r="K119" i="4"/>
  <c r="K34" i="4"/>
  <c r="K35" i="4"/>
  <c r="K33" i="4"/>
  <c r="D36" i="4"/>
  <c r="D29" i="4"/>
  <c r="M29" i="4" s="1"/>
  <c r="D28" i="4"/>
  <c r="M28" i="4" s="1"/>
  <c r="K25" i="4"/>
  <c r="K26" i="4"/>
  <c r="K24" i="4"/>
  <c r="K5" i="4"/>
  <c r="K6" i="4"/>
  <c r="K7" i="4"/>
  <c r="K8" i="4"/>
  <c r="K9" i="4"/>
  <c r="K10" i="4"/>
  <c r="K11" i="4"/>
  <c r="K12" i="4"/>
  <c r="K4" i="4"/>
  <c r="D22" i="4"/>
  <c r="M22" i="4" s="1"/>
  <c r="D21" i="4"/>
  <c r="M21" i="4" s="1"/>
  <c r="D19" i="4"/>
  <c r="M19" i="4" s="1"/>
  <c r="K29" i="4" l="1"/>
  <c r="D136" i="4"/>
  <c r="M136" i="4" s="1"/>
  <c r="M133" i="4"/>
  <c r="D108" i="4"/>
  <c r="M108" i="4" s="1"/>
  <c r="M105" i="4"/>
  <c r="D92" i="4"/>
  <c r="M92" i="4" s="1"/>
  <c r="M90" i="4"/>
  <c r="D39" i="4"/>
  <c r="M39" i="4" s="1"/>
  <c r="M36" i="4"/>
  <c r="D117" i="4"/>
  <c r="M117" i="4" s="1"/>
  <c r="M114" i="4"/>
  <c r="D173" i="4"/>
  <c r="M173" i="4" s="1"/>
  <c r="M170" i="4"/>
  <c r="K67" i="4"/>
  <c r="J177" i="4"/>
  <c r="K133" i="4"/>
  <c r="K105" i="4"/>
  <c r="D165" i="4"/>
  <c r="M165" i="4" s="1"/>
  <c r="K77" i="4"/>
  <c r="D177" i="4"/>
  <c r="M177" i="4" s="1"/>
  <c r="K55" i="4"/>
  <c r="I57" i="4"/>
  <c r="K19" i="4"/>
  <c r="I177" i="4"/>
  <c r="D178" i="4"/>
  <c r="M178" i="4" s="1"/>
  <c r="K163" i="4"/>
  <c r="I165" i="4"/>
  <c r="K162" i="4"/>
  <c r="K21" i="4"/>
  <c r="J178" i="4"/>
  <c r="I39" i="4"/>
  <c r="K39" i="4" s="1"/>
  <c r="K36" i="4"/>
  <c r="K56" i="4"/>
  <c r="I178" i="4"/>
  <c r="I117" i="4"/>
  <c r="K117" i="4" s="1"/>
  <c r="K114" i="4"/>
  <c r="K28" i="4"/>
  <c r="J165" i="4"/>
  <c r="K170" i="4"/>
  <c r="K164" i="4"/>
  <c r="J22" i="4"/>
  <c r="J31" i="4"/>
  <c r="D57" i="4"/>
  <c r="M57" i="4" s="1"/>
  <c r="J57" i="4"/>
  <c r="I31" i="4"/>
  <c r="D31" i="4"/>
  <c r="M31" i="4" s="1"/>
  <c r="F119" i="3"/>
  <c r="F94" i="3"/>
  <c r="F86" i="3"/>
  <c r="F83" i="3"/>
  <c r="F78" i="3"/>
  <c r="F72" i="3"/>
  <c r="F66" i="3"/>
  <c r="F56" i="3"/>
  <c r="F50" i="3"/>
  <c r="F51" i="3"/>
  <c r="F52" i="3"/>
  <c r="F49" i="3"/>
  <c r="F45" i="3"/>
  <c r="F43" i="3"/>
  <c r="F26" i="3"/>
  <c r="F27" i="3"/>
  <c r="F25" i="3"/>
  <c r="F4" i="3"/>
  <c r="J179" i="4" l="1"/>
  <c r="D179" i="4"/>
  <c r="M179" i="4" s="1"/>
  <c r="K177" i="4"/>
  <c r="K178" i="4"/>
  <c r="K31" i="4"/>
  <c r="K165" i="4"/>
  <c r="K22" i="4"/>
  <c r="K57" i="4"/>
  <c r="I179" i="4"/>
  <c r="K179" i="4" s="1"/>
  <c r="E159" i="4" l="1"/>
  <c r="G159" i="4"/>
  <c r="E47" i="4" l="1"/>
  <c r="G47" i="4"/>
  <c r="E46" i="4"/>
  <c r="G46" i="4"/>
  <c r="E45" i="4"/>
  <c r="G45" i="4"/>
  <c r="G168" i="4" l="1"/>
  <c r="E168" i="4"/>
  <c r="G167" i="4"/>
  <c r="E167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13" i="4"/>
  <c r="E113" i="4"/>
  <c r="G111" i="4"/>
  <c r="E111" i="4"/>
  <c r="G110" i="4"/>
  <c r="E110" i="4"/>
  <c r="G103" i="4"/>
  <c r="E103" i="4"/>
  <c r="G102" i="4"/>
  <c r="E102" i="4"/>
  <c r="G101" i="4"/>
  <c r="E101" i="4"/>
  <c r="G100" i="4"/>
  <c r="E100" i="4"/>
  <c r="G96" i="4"/>
  <c r="E96" i="4"/>
  <c r="G94" i="4"/>
  <c r="E94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62" i="4"/>
  <c r="E62" i="4"/>
  <c r="G61" i="4"/>
  <c r="E61" i="4"/>
  <c r="G59" i="4"/>
  <c r="E59" i="4"/>
  <c r="G44" i="4"/>
  <c r="E44" i="4"/>
  <c r="G43" i="4"/>
  <c r="E43" i="4"/>
  <c r="G42" i="4"/>
  <c r="E42" i="4"/>
  <c r="G41" i="4"/>
  <c r="E41" i="4"/>
  <c r="G35" i="4"/>
  <c r="E35" i="4"/>
  <c r="G34" i="4"/>
  <c r="E34" i="4"/>
  <c r="G33" i="4"/>
  <c r="E33" i="4"/>
  <c r="H27" i="4"/>
  <c r="G26" i="4"/>
  <c r="E26" i="4"/>
  <c r="G25" i="4"/>
  <c r="E25" i="4"/>
  <c r="G24" i="4"/>
  <c r="E24" i="4"/>
  <c r="G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E133" i="4" l="1"/>
  <c r="G114" i="4"/>
  <c r="G117" i="4" s="1"/>
  <c r="G170" i="4"/>
  <c r="E114" i="4"/>
  <c r="E117" i="4" s="1"/>
  <c r="G133" i="4"/>
  <c r="E170" i="4"/>
  <c r="F178" i="4"/>
  <c r="H178" i="4"/>
  <c r="H177" i="4"/>
  <c r="H179" i="4" l="1"/>
  <c r="F177" i="4"/>
  <c r="F179" i="4" s="1"/>
  <c r="G178" i="4" s="1"/>
  <c r="G177" i="4" l="1"/>
</calcChain>
</file>

<file path=xl/sharedStrings.xml><?xml version="1.0" encoding="utf-8"?>
<sst xmlns="http://schemas.openxmlformats.org/spreadsheetml/2006/main" count="1422" uniqueCount="200">
  <si>
    <t>Varietal</t>
  </si>
  <si>
    <t>Source</t>
  </si>
  <si>
    <t>Chardonnay</t>
  </si>
  <si>
    <t>QGV</t>
  </si>
  <si>
    <t>PAT</t>
  </si>
  <si>
    <t>MRT</t>
  </si>
  <si>
    <t>OSO</t>
  </si>
  <si>
    <t>Contract</t>
  </si>
  <si>
    <t>Non-Contract</t>
  </si>
  <si>
    <t>Total</t>
  </si>
  <si>
    <t>F1B2</t>
  </si>
  <si>
    <t>F2B4</t>
  </si>
  <si>
    <t>F2B5</t>
  </si>
  <si>
    <t>Chasselas</t>
  </si>
  <si>
    <t>F3B4</t>
  </si>
  <si>
    <t>Chenin Blanc</t>
  </si>
  <si>
    <t>F4B1</t>
  </si>
  <si>
    <t>Gewurztraminer</t>
  </si>
  <si>
    <t>F5B1</t>
  </si>
  <si>
    <t>Optima</t>
  </si>
  <si>
    <t>F5B2</t>
  </si>
  <si>
    <t>Pinot Blanc</t>
  </si>
  <si>
    <t>F5B3</t>
  </si>
  <si>
    <t>Pinot Gris</t>
  </si>
  <si>
    <t>F5B4</t>
  </si>
  <si>
    <t>Sauvignon Blanc</t>
  </si>
  <si>
    <t>Total White</t>
  </si>
  <si>
    <t>Cabernet Sauvignon</t>
  </si>
  <si>
    <t>Foch</t>
  </si>
  <si>
    <t>F1B7</t>
  </si>
  <si>
    <t>Merlot</t>
  </si>
  <si>
    <t>F2B3</t>
  </si>
  <si>
    <t>F3B3</t>
  </si>
  <si>
    <t>Pinot Noir</t>
  </si>
  <si>
    <t>Syrah</t>
  </si>
  <si>
    <t>Total Red</t>
  </si>
  <si>
    <t>F2B6</t>
  </si>
  <si>
    <t>F1B3</t>
  </si>
  <si>
    <t>B3</t>
  </si>
  <si>
    <t>F5B8/9</t>
  </si>
  <si>
    <t>B1-4</t>
  </si>
  <si>
    <t>Turton</t>
  </si>
  <si>
    <t>Anders</t>
  </si>
  <si>
    <t>Large</t>
  </si>
  <si>
    <t>F1B5</t>
  </si>
  <si>
    <t>F2B9</t>
  </si>
  <si>
    <t>Drought</t>
  </si>
  <si>
    <t>DeRosa</t>
  </si>
  <si>
    <t>Riesling and Icewine</t>
  </si>
  <si>
    <t>F1B4</t>
  </si>
  <si>
    <t>F2B1</t>
  </si>
  <si>
    <t>F2B2</t>
  </si>
  <si>
    <t>F3B1</t>
  </si>
  <si>
    <t>F3B2</t>
  </si>
  <si>
    <t>F3B5</t>
  </si>
  <si>
    <t>B1,2,4</t>
  </si>
  <si>
    <t>F1B6</t>
  </si>
  <si>
    <t>F1B1</t>
  </si>
  <si>
    <t>F4B5</t>
  </si>
  <si>
    <t>F4B6</t>
  </si>
  <si>
    <t>F5B7</t>
  </si>
  <si>
    <t>F4B4</t>
  </si>
  <si>
    <t>Gamay Noir</t>
  </si>
  <si>
    <t>F2B7</t>
  </si>
  <si>
    <t>F2B8</t>
  </si>
  <si>
    <t>F6B1/2</t>
  </si>
  <si>
    <t>F3B6</t>
  </si>
  <si>
    <t>F3B7</t>
  </si>
  <si>
    <t>F3B8</t>
  </si>
  <si>
    <t>F4B2</t>
  </si>
  <si>
    <t>F4B3</t>
  </si>
  <si>
    <t>F4B7</t>
  </si>
  <si>
    <t>F4B8</t>
  </si>
  <si>
    <t>F4B9</t>
  </si>
  <si>
    <t>F4B10</t>
  </si>
  <si>
    <t>F4B11</t>
  </si>
  <si>
    <t>F5B5</t>
  </si>
  <si>
    <t>F5B6</t>
  </si>
  <si>
    <t>2012 Actual</t>
  </si>
  <si>
    <t>Bartel</t>
  </si>
  <si>
    <t>Icewine</t>
  </si>
  <si>
    <t>2011 Actual</t>
  </si>
  <si>
    <t>Acres</t>
  </si>
  <si>
    <t>T/Acr</t>
  </si>
  <si>
    <t>Lease - BFV</t>
  </si>
  <si>
    <t>B2</t>
  </si>
  <si>
    <t>Lease - MAN</t>
  </si>
  <si>
    <t>Constellation</t>
  </si>
  <si>
    <t>B1</t>
  </si>
  <si>
    <t>Lease - MRT</t>
  </si>
  <si>
    <t>B3-5</t>
  </si>
  <si>
    <t>Seven Mtns</t>
  </si>
  <si>
    <t>Greata Ranch</t>
  </si>
  <si>
    <t>Muller Thurgau</t>
  </si>
  <si>
    <t>QG Owned: QG, Boucherie Mountain Vineyards, Patricia, Osoyoos</t>
  </si>
  <si>
    <t>QG Lease - Managed: Mannhardt, Martyna, Blue Fox, Illig, Westpoint</t>
  </si>
  <si>
    <t xml:space="preserve">QG Contracted: Anders, Drought, DeRosa, 7 Mountains, Petretta (Lakeshore), Turton, Large, Greata, Bartel </t>
  </si>
  <si>
    <t xml:space="preserve">Grand Total </t>
  </si>
  <si>
    <t>SHV - Musque</t>
  </si>
  <si>
    <t>Sylvan Heights (SHV)</t>
  </si>
  <si>
    <t>Joyce Prowse</t>
  </si>
  <si>
    <t>Doug Deshner</t>
  </si>
  <si>
    <t>Culos</t>
  </si>
  <si>
    <t>Viognier</t>
  </si>
  <si>
    <t>DCV</t>
  </si>
  <si>
    <t>Update:Oct 13, 2014</t>
  </si>
  <si>
    <t>Tons</t>
  </si>
  <si>
    <t>(T/Acre)</t>
  </si>
  <si>
    <t>Actual (Tons)</t>
  </si>
  <si>
    <t>x</t>
  </si>
  <si>
    <t xml:space="preserve">Sylvan Heights </t>
  </si>
  <si>
    <t>Sylvan Heights  - Musque</t>
  </si>
  <si>
    <t>traded GRV</t>
  </si>
  <si>
    <r>
      <rPr>
        <b/>
        <sz val="11"/>
        <color theme="1"/>
        <rFont val="Calibri"/>
        <family val="2"/>
      </rPr>
      <t>Δ 2013-2014</t>
    </r>
    <r>
      <rPr>
        <b/>
        <sz val="11"/>
        <color theme="1"/>
        <rFont val="Calibri"/>
        <family val="2"/>
        <scheme val="minor"/>
      </rPr>
      <t xml:space="preserve"> </t>
    </r>
  </si>
  <si>
    <t>Peller</t>
  </si>
  <si>
    <t>Total QGV</t>
  </si>
  <si>
    <t xml:space="preserve">Lease </t>
  </si>
  <si>
    <t>Total Contract</t>
  </si>
  <si>
    <t xml:space="preserve">Total </t>
  </si>
  <si>
    <t xml:space="preserve">Total Lease </t>
  </si>
  <si>
    <t>Total Lease</t>
  </si>
  <si>
    <t>Lease</t>
  </si>
  <si>
    <t>Dick Cleave</t>
  </si>
  <si>
    <t>Grand Total Contract</t>
  </si>
  <si>
    <t>Grand Total QG &amp; Lease</t>
  </si>
  <si>
    <t>MAN- Lease</t>
  </si>
  <si>
    <t>Estimated (Tons)</t>
  </si>
  <si>
    <t>Estimated (T/acre)</t>
  </si>
  <si>
    <t>Chass- targetting 7T/acre (maybe 8?)</t>
  </si>
  <si>
    <t>Chenin- tagetting 5T/acre</t>
  </si>
  <si>
    <t>Gew- target 5T/acre, drop growers</t>
  </si>
  <si>
    <t>Pinot blanc- target 5T/acre</t>
  </si>
  <si>
    <t>Pinot gris- target 4-5T/acre</t>
  </si>
  <si>
    <t>Riesling- no icewine, target 4T/acre</t>
  </si>
  <si>
    <t>Drop SHV</t>
  </si>
  <si>
    <t>Merlot- target 3.5-4T/acre</t>
  </si>
  <si>
    <t>Pinot noir- target 3.5-4 T/acre</t>
  </si>
  <si>
    <t>Chd- averaging no more than 5.5T/acre or less</t>
  </si>
  <si>
    <t>2015 Estimated (Tons)</t>
  </si>
  <si>
    <t>Icewine (B4?)</t>
  </si>
  <si>
    <t xml:space="preserve">Red Total </t>
  </si>
  <si>
    <t>White Total</t>
  </si>
  <si>
    <t>Δ Actual - Target</t>
  </si>
  <si>
    <r>
      <t xml:space="preserve">% </t>
    </r>
    <r>
      <rPr>
        <sz val="11"/>
        <color theme="1"/>
        <rFont val="Calibri"/>
        <family val="2"/>
      </rPr>
      <t>Δ Actual-Target</t>
    </r>
  </si>
  <si>
    <t>Contact</t>
  </si>
  <si>
    <t>11%-39%</t>
  </si>
  <si>
    <t>≤ 10%</t>
  </si>
  <si>
    <t>≥40%</t>
  </si>
  <si>
    <t xml:space="preserve">Avg. Bunch </t>
  </si>
  <si>
    <t>Wieght</t>
  </si>
  <si>
    <t>˚Brix</t>
  </si>
  <si>
    <t>pH</t>
  </si>
  <si>
    <t xml:space="preserve">TA </t>
  </si>
  <si>
    <t>n/a</t>
  </si>
  <si>
    <t>F3B2 &amp; F4B4</t>
  </si>
  <si>
    <t>?</t>
  </si>
  <si>
    <t>Auxerrious</t>
  </si>
  <si>
    <t>F5B1 Lower</t>
  </si>
  <si>
    <t>F5B1 Upper</t>
  </si>
  <si>
    <t>F5B2 Lower</t>
  </si>
  <si>
    <t>F5B2 Upper</t>
  </si>
  <si>
    <t>F5B3 Lower</t>
  </si>
  <si>
    <t>F5B3 Upper</t>
  </si>
  <si>
    <t>F5B4 Lower</t>
  </si>
  <si>
    <t>F5B4 Upper</t>
  </si>
  <si>
    <t>F2B10</t>
  </si>
  <si>
    <t>Cabernet franc</t>
  </si>
  <si>
    <t xml:space="preserve">Contract </t>
  </si>
  <si>
    <t>(BA)</t>
  </si>
  <si>
    <t>(CLEAN)</t>
  </si>
  <si>
    <t>F2&amp;3</t>
  </si>
  <si>
    <t>2016 Estimated (Tons)</t>
  </si>
  <si>
    <t xml:space="preserve">Upper </t>
  </si>
  <si>
    <t>Lower</t>
  </si>
  <si>
    <t>B4</t>
  </si>
  <si>
    <t xml:space="preserve">Westpoint </t>
  </si>
  <si>
    <t>1-4</t>
  </si>
  <si>
    <t>Illig</t>
  </si>
  <si>
    <t xml:space="preserve">Illig </t>
  </si>
  <si>
    <t>Ehrenselfser</t>
  </si>
  <si>
    <t>F6B2</t>
  </si>
  <si>
    <t>F6B1</t>
  </si>
  <si>
    <t>Drought - PN</t>
  </si>
  <si>
    <t>Drought - Rose</t>
  </si>
  <si>
    <t>Westpoint - PN</t>
  </si>
  <si>
    <t>Westpoint - PM</t>
  </si>
  <si>
    <t xml:space="preserve">Lower </t>
  </si>
  <si>
    <t>Weight (Grams)</t>
  </si>
  <si>
    <t>F4B7/8/9</t>
  </si>
  <si>
    <t>F2B5/6/7</t>
  </si>
  <si>
    <t>F5 Upper</t>
  </si>
  <si>
    <t>F3B6/8</t>
  </si>
  <si>
    <t>F3B5/7</t>
  </si>
  <si>
    <t>F1B6 Green</t>
  </si>
  <si>
    <t>F1B6 Tropical</t>
  </si>
  <si>
    <t>F5 Lower</t>
  </si>
  <si>
    <t xml:space="preserve">F2,F3 </t>
  </si>
  <si>
    <t>B1,B2,B4</t>
  </si>
  <si>
    <t>F2B2/IT</t>
  </si>
  <si>
    <t>2017 Estimated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</si>
</sst>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6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</cellStyleXfs>
  <cellXfs count="35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/>
    <xf numFmtId="164" fontId="0" fillId="0" borderId="0" xfId="0" applyNumberFormat="1" applyFont="1"/>
    <xf numFmtId="0" fontId="3" fillId="0" borderId="0" xfId="0" applyFont="1" applyFill="1" applyBorder="1" applyAlignment="1">
      <alignment vertical="center"/>
    </xf>
    <xf numFmtId="0" fontId="2" fillId="0" borderId="3" xfId="0" applyFont="1" applyBorder="1"/>
    <xf numFmtId="164" fontId="3" fillId="2" borderId="8" xfId="0" applyNumberFormat="1" applyFont="1" applyFill="1" applyBorder="1" applyAlignment="1">
      <alignment horizontal="center" vertical="center"/>
    </xf>
    <xf numFmtId="0" fontId="0" fillId="0" borderId="3" xfId="0" applyFont="1" applyBorder="1"/>
    <xf numFmtId="164" fontId="2" fillId="0" borderId="1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/>
    <xf numFmtId="164" fontId="0" fillId="2" borderId="1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164" fontId="6" fillId="2" borderId="9" xfId="0" applyNumberFormat="1" applyFont="1" applyFill="1" applyBorder="1" applyAlignment="1">
      <alignment horizontal="center" vertical="center"/>
    </xf>
    <xf numFmtId="0" fontId="0" fillId="0" borderId="2" xfId="0" applyFont="1" applyBorder="1"/>
    <xf numFmtId="9" fontId="2" fillId="0" borderId="3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9" fontId="2" fillId="0" borderId="3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165" fontId="0" fillId="0" borderId="4" xfId="2" applyNumberFormat="1" applyFont="1" applyBorder="1" applyAlignment="1">
      <alignment horizontal="left" vertical="center"/>
    </xf>
    <xf numFmtId="165" fontId="3" fillId="0" borderId="4" xfId="2" applyNumberFormat="1" applyFont="1" applyBorder="1" applyAlignment="1">
      <alignment horizontal="left" vertical="center"/>
    </xf>
    <xf numFmtId="165" fontId="10" fillId="0" borderId="6" xfId="2" applyNumberFormat="1" applyFont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center" vertical="center"/>
    </xf>
    <xf numFmtId="165" fontId="10" fillId="0" borderId="0" xfId="2" applyNumberFormat="1" applyFont="1" applyBorder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165" fontId="10" fillId="0" borderId="3" xfId="2" applyNumberFormat="1" applyFont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2" fontId="0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vertical="center"/>
    </xf>
    <xf numFmtId="164" fontId="6" fillId="6" borderId="13" xfId="0" applyNumberFormat="1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164" fontId="0" fillId="6" borderId="18" xfId="0" applyNumberFormat="1" applyFon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vertical="center"/>
    </xf>
    <xf numFmtId="164" fontId="0" fillId="6" borderId="13" xfId="0" applyNumberFormat="1" applyFont="1" applyFill="1" applyBorder="1" applyAlignment="1">
      <alignment horizontal="center" vertical="center"/>
    </xf>
    <xf numFmtId="0" fontId="0" fillId="6" borderId="18" xfId="0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3" xfId="0" applyNumberFormat="1" applyFont="1" applyBorder="1" applyAlignment="1">
      <alignment horizontal="center"/>
    </xf>
    <xf numFmtId="2" fontId="0" fillId="6" borderId="18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4" fillId="7" borderId="0" xfId="0" applyFont="1" applyFill="1"/>
    <xf numFmtId="164" fontId="0" fillId="7" borderId="1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4" fillId="0" borderId="0" xfId="0" applyFont="1" applyFill="1"/>
    <xf numFmtId="2" fontId="6" fillId="0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/>
    <xf numFmtId="2" fontId="6" fillId="0" borderId="1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5" xfId="0" applyFont="1" applyFill="1" applyBorder="1" applyAlignment="1">
      <alignment vertical="center"/>
    </xf>
    <xf numFmtId="2" fontId="0" fillId="6" borderId="12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6" fillId="6" borderId="13" xfId="0" applyNumberFormat="1" applyFont="1" applyFill="1" applyBorder="1" applyAlignment="1">
      <alignment horizontal="center" vertical="center"/>
    </xf>
    <xf numFmtId="2" fontId="6" fillId="6" borderId="14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6" borderId="1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6" fillId="3" borderId="0" xfId="0" applyFont="1" applyFill="1"/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4" borderId="19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0" fontId="0" fillId="0" borderId="0" xfId="0" applyFill="1"/>
    <xf numFmtId="2" fontId="0" fillId="0" borderId="18" xfId="0" applyNumberFormat="1" applyFill="1" applyBorder="1"/>
    <xf numFmtId="164" fontId="4" fillId="0" borderId="18" xfId="0" applyNumberFormat="1" applyFont="1" applyFill="1" applyBorder="1" applyAlignment="1">
      <alignment horizontal="center" vertical="center"/>
    </xf>
    <xf numFmtId="0" fontId="0" fillId="0" borderId="18" xfId="0" applyFill="1" applyBorder="1"/>
    <xf numFmtId="164" fontId="0" fillId="0" borderId="18" xfId="0" applyNumberForma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2" fontId="4" fillId="0" borderId="18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6" fillId="0" borderId="3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2" fontId="4" fillId="0" borderId="18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4" fillId="0" borderId="13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2" xfId="0" applyFont="1" applyBorder="1"/>
    <xf numFmtId="0" fontId="6" fillId="0" borderId="1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4" fillId="0" borderId="13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6" borderId="18" xfId="0" applyFill="1" applyBorder="1"/>
    <xf numFmtId="1" fontId="6" fillId="6" borderId="18" xfId="0" applyNumberFormat="1" applyFont="1" applyFill="1" applyBorder="1" applyAlignment="1">
      <alignment horizontal="center" vertical="center"/>
    </xf>
    <xf numFmtId="1" fontId="6" fillId="0" borderId="18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6" borderId="18" xfId="0" applyNumberFormat="1" applyFont="1" applyFill="1" applyBorder="1" applyAlignment="1">
      <alignment horizontal="center"/>
    </xf>
    <xf numFmtId="0" fontId="2" fillId="6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9" fontId="0" fillId="6" borderId="18" xfId="2" applyFont="1" applyFill="1" applyBorder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8" borderId="0" xfId="0" applyNumberFormat="1" applyFill="1"/>
    <xf numFmtId="0" fontId="0" fillId="11" borderId="0" xfId="0" applyFill="1"/>
    <xf numFmtId="164" fontId="0" fillId="6" borderId="18" xfId="0" applyNumberFormat="1" applyFill="1" applyBorder="1"/>
    <xf numFmtId="0" fontId="0" fillId="6" borderId="12" xfId="0" applyFill="1" applyBorder="1"/>
    <xf numFmtId="164" fontId="2" fillId="0" borderId="0" xfId="0" applyNumberFormat="1" applyFont="1"/>
    <xf numFmtId="164" fontId="2" fillId="6" borderId="18" xfId="0" applyNumberFormat="1" applyFont="1" applyFill="1" applyBorder="1"/>
    <xf numFmtId="0" fontId="2" fillId="6" borderId="18" xfId="0" applyFont="1" applyFill="1" applyBorder="1"/>
    <xf numFmtId="0" fontId="0" fillId="0" borderId="18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0" borderId="18" xfId="2" applyNumberFormat="1" applyFont="1" applyFill="1" applyBorder="1"/>
    <xf numFmtId="0" fontId="0" fillId="6" borderId="18" xfId="2" applyNumberFormat="1" applyFont="1" applyFill="1" applyBorder="1"/>
    <xf numFmtId="0" fontId="0" fillId="12" borderId="0" xfId="0" applyFill="1"/>
    <xf numFmtId="9" fontId="0" fillId="5" borderId="0" xfId="0" applyNumberFormat="1" applyFill="1"/>
    <xf numFmtId="0" fontId="0" fillId="0" borderId="4" xfId="0" applyFill="1" applyBorder="1" applyAlignment="1">
      <alignment horizontal="center"/>
    </xf>
    <xf numFmtId="0" fontId="13" fillId="6" borderId="18" xfId="0" applyFont="1" applyFill="1" applyBorder="1"/>
    <xf numFmtId="9" fontId="0" fillId="12" borderId="18" xfId="2" applyFont="1" applyFill="1" applyBorder="1"/>
    <xf numFmtId="9" fontId="0" fillId="11" borderId="18" xfId="2" applyFont="1" applyFill="1" applyBorder="1"/>
    <xf numFmtId="0" fontId="2" fillId="0" borderId="0" xfId="0" applyFont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2" fontId="0" fillId="6" borderId="18" xfId="0" applyNumberFormat="1" applyFill="1" applyBorder="1"/>
    <xf numFmtId="0" fontId="4" fillId="0" borderId="3" xfId="0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0" fillId="11" borderId="3" xfId="0" applyFill="1" applyBorder="1"/>
    <xf numFmtId="0" fontId="0" fillId="6" borderId="13" xfId="0" applyFill="1" applyBorder="1" applyAlignment="1">
      <alignment horizontal="center"/>
    </xf>
    <xf numFmtId="0" fontId="0" fillId="6" borderId="13" xfId="0" applyFill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6" borderId="12" xfId="0" applyFill="1" applyBorder="1" applyAlignment="1">
      <alignment horizontal="center"/>
    </xf>
    <xf numFmtId="9" fontId="0" fillId="12" borderId="12" xfId="2" applyFont="1" applyFill="1" applyBorder="1"/>
    <xf numFmtId="2" fontId="4" fillId="0" borderId="15" xfId="0" applyNumberFormat="1" applyFont="1" applyFill="1" applyBorder="1" applyAlignment="1">
      <alignment horizontal="center"/>
    </xf>
    <xf numFmtId="2" fontId="4" fillId="0" borderId="17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4" fillId="0" borderId="0" xfId="0" applyNumberFormat="1" applyFont="1" applyFill="1"/>
    <xf numFmtId="164" fontId="6" fillId="0" borderId="0" xfId="0" applyNumberFormat="1" applyFont="1" applyFill="1"/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/>
    <xf numFmtId="0" fontId="0" fillId="0" borderId="18" xfId="0" applyBorder="1"/>
    <xf numFmtId="0" fontId="0" fillId="0" borderId="12" xfId="0" applyBorder="1"/>
    <xf numFmtId="2" fontId="4" fillId="0" borderId="0" xfId="0" applyNumberFormat="1" applyFont="1" applyFill="1"/>
    <xf numFmtId="0" fontId="0" fillId="0" borderId="2" xfId="0" applyBorder="1" applyAlignment="1">
      <alignment vertical="center"/>
    </xf>
    <xf numFmtId="0" fontId="0" fillId="0" borderId="0" xfId="0" applyBorder="1"/>
    <xf numFmtId="0" fontId="4" fillId="0" borderId="21" xfId="0" applyFont="1" applyFill="1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191"/>
  <sheetViews>
    <sheetView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M148" sqref="M148"/>
    </sheetView>
  </sheetViews>
  <sheetFormatPr defaultColWidth="9.140625" defaultRowHeight="15.75" customHeight="1" x14ac:dyDescent="0.25"/>
  <cols>
    <col min="1" max="1" width="21" style="71" bestFit="1" customWidth="1"/>
    <col min="2" max="2" width="11.85546875" style="69" customWidth="1"/>
    <col min="3" max="3" width="19" style="69" bestFit="1" customWidth="1"/>
    <col min="4" max="4" width="9.85546875" style="6" bestFit="1" customWidth="1"/>
    <col min="5" max="5" width="7.140625" style="69" hidden="1" customWidth="1"/>
    <col min="6" max="6" width="9.85546875" style="69" hidden="1" customWidth="1"/>
    <col min="7" max="7" width="9" style="69" hidden="1" customWidth="1"/>
    <col min="8" max="8" width="9.85546875" style="69" hidden="1" customWidth="1"/>
    <col min="9" max="9" width="11.5703125" style="119" customWidth="1"/>
    <col min="10" max="10" width="12.85546875" style="67" customWidth="1"/>
    <col min="11" max="11" width="14.5703125" style="119" customWidth="1"/>
    <col min="12" max="12" width="16.85546875" style="279" customWidth="1"/>
    <col min="13" max="13" width="18.85546875" style="6" customWidth="1"/>
    <col min="14" max="14" width="51.85546875" style="69" customWidth="1"/>
    <col min="15" max="15" width="19.85546875" style="69" bestFit="1" customWidth="1"/>
    <col min="16" max="19" width="9.140625" style="69"/>
    <col min="20" max="20" width="18.5703125" style="69" customWidth="1"/>
    <col min="21" max="27" width="9.140625" style="69"/>
    <col min="28" max="28" width="9.140625" style="69" customWidth="1"/>
    <col min="29" max="16384" width="9.140625" style="69"/>
  </cols>
  <sheetData>
    <row r="1" spans="1:40" ht="15.75" customHeight="1" x14ac:dyDescent="0.25">
      <c r="D1" s="63"/>
      <c r="E1" s="354" t="s">
        <v>81</v>
      </c>
      <c r="F1" s="354"/>
      <c r="G1" s="354" t="s">
        <v>78</v>
      </c>
      <c r="H1" s="354"/>
      <c r="I1" s="110">
        <v>2013</v>
      </c>
      <c r="J1" s="90">
        <v>2014</v>
      </c>
      <c r="K1" s="122"/>
      <c r="L1" s="279">
        <v>2015</v>
      </c>
      <c r="M1" s="6">
        <v>2015</v>
      </c>
    </row>
    <row r="2" spans="1:40" ht="15.75" customHeight="1" x14ac:dyDescent="0.25">
      <c r="A2" s="71" t="s">
        <v>0</v>
      </c>
      <c r="B2" s="355" t="s">
        <v>1</v>
      </c>
      <c r="C2" s="355"/>
      <c r="D2" s="77" t="s">
        <v>82</v>
      </c>
      <c r="E2" s="61" t="s">
        <v>83</v>
      </c>
      <c r="F2" s="68" t="s">
        <v>9</v>
      </c>
      <c r="G2" s="61" t="s">
        <v>83</v>
      </c>
      <c r="H2" s="68" t="s">
        <v>9</v>
      </c>
      <c r="I2" s="110" t="s">
        <v>108</v>
      </c>
      <c r="J2" s="90" t="s">
        <v>108</v>
      </c>
      <c r="K2" s="110" t="s">
        <v>113</v>
      </c>
      <c r="L2" s="278" t="s">
        <v>126</v>
      </c>
      <c r="M2" s="2" t="s">
        <v>127</v>
      </c>
      <c r="O2" s="71"/>
      <c r="T2" s="71"/>
    </row>
    <row r="3" spans="1:40" ht="15.75" customHeight="1" x14ac:dyDescent="0.25">
      <c r="A3" s="3" t="s">
        <v>2</v>
      </c>
      <c r="B3" s="4"/>
      <c r="C3" s="4"/>
      <c r="D3" s="62"/>
      <c r="E3" s="30"/>
      <c r="F3" s="5"/>
      <c r="G3" s="61"/>
      <c r="H3" s="68"/>
      <c r="I3" s="110"/>
      <c r="J3" s="78"/>
      <c r="K3" s="110"/>
      <c r="P3" s="76"/>
      <c r="Q3" s="76"/>
      <c r="R3" s="76"/>
      <c r="T3" s="8"/>
      <c r="U3" s="351"/>
      <c r="V3" s="352"/>
      <c r="W3" s="351"/>
      <c r="X3" s="352"/>
      <c r="Y3" s="351"/>
      <c r="Z3" s="352"/>
      <c r="AA3" s="351"/>
      <c r="AB3" s="352"/>
      <c r="AC3" s="351"/>
      <c r="AD3" s="352"/>
      <c r="AE3" s="351"/>
      <c r="AF3" s="353"/>
      <c r="AG3" s="353"/>
      <c r="AH3" s="353"/>
      <c r="AI3" s="351"/>
      <c r="AJ3" s="352"/>
      <c r="AK3" s="351"/>
      <c r="AL3" s="352"/>
    </row>
    <row r="4" spans="1:40" ht="15.75" customHeight="1" x14ac:dyDescent="0.25">
      <c r="A4" s="1"/>
      <c r="B4" s="9" t="s">
        <v>3</v>
      </c>
      <c r="C4" s="9" t="s">
        <v>10</v>
      </c>
      <c r="D4" s="91">
        <v>0.75</v>
      </c>
      <c r="E4" s="31">
        <v>2.2799999999999998</v>
      </c>
      <c r="F4" s="32">
        <v>4.51</v>
      </c>
      <c r="G4" s="33">
        <v>5</v>
      </c>
      <c r="H4" s="103">
        <v>4.2699999999999996</v>
      </c>
      <c r="I4" s="126">
        <v>1.57</v>
      </c>
      <c r="J4" s="95">
        <v>2.63</v>
      </c>
      <c r="K4" s="126">
        <f>I4-J4</f>
        <v>-1.0599999999999998</v>
      </c>
      <c r="L4" s="279">
        <v>2.5</v>
      </c>
      <c r="M4" s="281">
        <f>L4/D4</f>
        <v>3.3333333333333335</v>
      </c>
      <c r="N4" s="69" t="s">
        <v>137</v>
      </c>
      <c r="O4" s="71"/>
      <c r="T4" s="8"/>
      <c r="U4" s="88"/>
      <c r="V4" s="89"/>
      <c r="W4" s="88"/>
      <c r="X4" s="89"/>
      <c r="Y4" s="88"/>
      <c r="Z4" s="89"/>
      <c r="AA4" s="88"/>
      <c r="AB4" s="89"/>
      <c r="AC4" s="88"/>
      <c r="AD4" s="89"/>
      <c r="AE4" s="88"/>
      <c r="AF4" s="89"/>
      <c r="AG4" s="88"/>
      <c r="AH4" s="89"/>
      <c r="AI4" s="88"/>
      <c r="AJ4" s="89"/>
      <c r="AK4" s="88"/>
      <c r="AL4" s="89"/>
    </row>
    <row r="5" spans="1:40" ht="15.75" customHeight="1" x14ac:dyDescent="0.25">
      <c r="A5" s="1"/>
      <c r="B5" s="9" t="s">
        <v>3</v>
      </c>
      <c r="C5" s="9" t="s">
        <v>11</v>
      </c>
      <c r="D5" s="62">
        <v>1.4</v>
      </c>
      <c r="E5" s="31">
        <v>7.46</v>
      </c>
      <c r="F5" s="32">
        <f t="shared" ref="F5:F12" si="0">E5*$D5</f>
        <v>10.443999999999999</v>
      </c>
      <c r="G5" s="33">
        <f t="shared" ref="G5:G13" si="1">H5/D5</f>
        <v>7.1428571428571432</v>
      </c>
      <c r="H5" s="103">
        <v>10</v>
      </c>
      <c r="I5" s="126">
        <v>8</v>
      </c>
      <c r="J5" s="95">
        <v>3.67</v>
      </c>
      <c r="K5" s="126">
        <f t="shared" ref="K5:K18" si="2">I5-J5</f>
        <v>4.33</v>
      </c>
      <c r="L5" s="279">
        <v>8.5</v>
      </c>
      <c r="M5" s="281">
        <f t="shared" ref="M5:M67" si="3">L5/D5</f>
        <v>6.0714285714285721</v>
      </c>
      <c r="P5" s="7"/>
      <c r="Q5" s="7"/>
      <c r="R5" s="7"/>
      <c r="T5" s="124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</row>
    <row r="6" spans="1:40" ht="15.75" customHeight="1" x14ac:dyDescent="0.25">
      <c r="B6" s="9" t="s">
        <v>3</v>
      </c>
      <c r="C6" s="9" t="s">
        <v>12</v>
      </c>
      <c r="D6" s="62">
        <v>0.72</v>
      </c>
      <c r="E6" s="31">
        <v>11.46</v>
      </c>
      <c r="F6" s="32">
        <f t="shared" si="0"/>
        <v>8.2512000000000008</v>
      </c>
      <c r="G6" s="33">
        <f t="shared" si="1"/>
        <v>8.7916666666666679</v>
      </c>
      <c r="H6" s="103">
        <v>6.33</v>
      </c>
      <c r="I6" s="126">
        <v>4.84</v>
      </c>
      <c r="J6" s="95">
        <v>13.19</v>
      </c>
      <c r="K6" s="126">
        <f t="shared" si="2"/>
        <v>-8.35</v>
      </c>
      <c r="L6" s="279">
        <v>5</v>
      </c>
      <c r="M6" s="281">
        <f t="shared" si="3"/>
        <v>6.9444444444444446</v>
      </c>
      <c r="P6" s="7"/>
      <c r="Q6" s="7"/>
      <c r="R6" s="7"/>
      <c r="T6" s="124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N6" s="11"/>
    </row>
    <row r="7" spans="1:40" ht="15.75" customHeight="1" x14ac:dyDescent="0.25">
      <c r="B7" s="9" t="s">
        <v>3</v>
      </c>
      <c r="C7" s="9" t="s">
        <v>14</v>
      </c>
      <c r="D7" s="62">
        <v>2.39</v>
      </c>
      <c r="E7" s="31">
        <v>6.76</v>
      </c>
      <c r="F7" s="32">
        <f t="shared" si="0"/>
        <v>16.156400000000001</v>
      </c>
      <c r="G7" s="33">
        <f t="shared" si="1"/>
        <v>4.6276150627615058</v>
      </c>
      <c r="H7" s="103">
        <v>11.06</v>
      </c>
      <c r="I7" s="126">
        <v>15.51</v>
      </c>
      <c r="J7" s="95">
        <v>15.96</v>
      </c>
      <c r="K7" s="126">
        <f t="shared" si="2"/>
        <v>-0.45000000000000107</v>
      </c>
      <c r="L7" s="279">
        <v>12</v>
      </c>
      <c r="M7" s="281">
        <f t="shared" si="3"/>
        <v>5.02092050209205</v>
      </c>
      <c r="P7" s="7"/>
      <c r="Q7" s="7"/>
      <c r="R7" s="7"/>
      <c r="T7" s="124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</row>
    <row r="8" spans="1:40" ht="15.75" customHeight="1" x14ac:dyDescent="0.25">
      <c r="B8" s="9" t="s">
        <v>3</v>
      </c>
      <c r="C8" s="9" t="s">
        <v>16</v>
      </c>
      <c r="D8" s="62">
        <v>2.35</v>
      </c>
      <c r="E8" s="31">
        <v>4.41</v>
      </c>
      <c r="F8" s="32">
        <f t="shared" si="0"/>
        <v>10.3635</v>
      </c>
      <c r="G8" s="33">
        <f t="shared" si="1"/>
        <v>4.7234042553191484</v>
      </c>
      <c r="H8" s="103">
        <v>11.1</v>
      </c>
      <c r="I8" s="126">
        <v>13.53</v>
      </c>
      <c r="J8" s="95">
        <v>14.05</v>
      </c>
      <c r="K8" s="126">
        <f t="shared" si="2"/>
        <v>-0.52000000000000135</v>
      </c>
      <c r="L8" s="279">
        <v>14</v>
      </c>
      <c r="M8" s="281">
        <f t="shared" si="3"/>
        <v>5.957446808510638</v>
      </c>
      <c r="P8" s="7"/>
      <c r="Q8" s="7"/>
      <c r="R8" s="7"/>
      <c r="T8" s="124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</row>
    <row r="9" spans="1:40" ht="15.75" customHeight="1" x14ac:dyDescent="0.25">
      <c r="B9" s="9" t="s">
        <v>3</v>
      </c>
      <c r="C9" s="9" t="s">
        <v>18</v>
      </c>
      <c r="D9" s="62">
        <v>1.8</v>
      </c>
      <c r="E9" s="31">
        <v>4.42</v>
      </c>
      <c r="F9" s="32">
        <f t="shared" si="0"/>
        <v>7.9560000000000004</v>
      </c>
      <c r="G9" s="33">
        <f t="shared" si="1"/>
        <v>4.6499999999999995</v>
      </c>
      <c r="H9" s="103">
        <v>8.3699999999999992</v>
      </c>
      <c r="I9" s="126">
        <v>11.45</v>
      </c>
      <c r="J9" s="95">
        <v>12.12</v>
      </c>
      <c r="K9" s="126">
        <f t="shared" si="2"/>
        <v>-0.66999999999999993</v>
      </c>
      <c r="L9" s="279">
        <v>10</v>
      </c>
      <c r="M9" s="281">
        <f t="shared" si="3"/>
        <v>5.5555555555555554</v>
      </c>
      <c r="P9" s="7"/>
      <c r="Q9" s="7"/>
      <c r="R9" s="7"/>
      <c r="T9" s="124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</row>
    <row r="10" spans="1:40" ht="15.75" customHeight="1" x14ac:dyDescent="0.25">
      <c r="B10" s="9" t="s">
        <v>3</v>
      </c>
      <c r="C10" s="9" t="s">
        <v>20</v>
      </c>
      <c r="D10" s="62">
        <v>1.92</v>
      </c>
      <c r="E10" s="31">
        <v>4.45</v>
      </c>
      <c r="F10" s="32">
        <f t="shared" si="0"/>
        <v>8.5440000000000005</v>
      </c>
      <c r="G10" s="33">
        <f t="shared" si="1"/>
        <v>5.25</v>
      </c>
      <c r="H10" s="103">
        <v>10.08</v>
      </c>
      <c r="I10" s="126">
        <v>10.74</v>
      </c>
      <c r="J10" s="95">
        <v>13.61</v>
      </c>
      <c r="K10" s="126">
        <f t="shared" si="2"/>
        <v>-2.8699999999999992</v>
      </c>
      <c r="L10" s="279">
        <v>11</v>
      </c>
      <c r="M10" s="281">
        <f t="shared" si="3"/>
        <v>5.729166666666667</v>
      </c>
      <c r="P10" s="7"/>
      <c r="Q10" s="7"/>
      <c r="R10" s="7"/>
      <c r="T10" s="124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</row>
    <row r="11" spans="1:40" ht="15.75" customHeight="1" x14ac:dyDescent="0.25">
      <c r="B11" s="9" t="s">
        <v>3</v>
      </c>
      <c r="C11" s="9" t="s">
        <v>22</v>
      </c>
      <c r="D11" s="62">
        <v>1.43</v>
      </c>
      <c r="E11" s="31">
        <v>3.51</v>
      </c>
      <c r="F11" s="32">
        <f t="shared" si="0"/>
        <v>5.0192999999999994</v>
      </c>
      <c r="G11" s="33">
        <f t="shared" si="1"/>
        <v>5.5174825174825175</v>
      </c>
      <c r="H11" s="103">
        <v>7.89</v>
      </c>
      <c r="I11" s="126">
        <v>9.11</v>
      </c>
      <c r="J11" s="95">
        <v>9.8000000000000007</v>
      </c>
      <c r="K11" s="126">
        <f t="shared" si="2"/>
        <v>-0.69000000000000128</v>
      </c>
      <c r="L11" s="279">
        <v>8</v>
      </c>
      <c r="M11" s="281">
        <f t="shared" si="3"/>
        <v>5.594405594405595</v>
      </c>
      <c r="P11" s="7"/>
      <c r="Q11" s="7"/>
      <c r="R11" s="7"/>
      <c r="T11" s="124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</row>
    <row r="12" spans="1:40" ht="15.75" customHeight="1" x14ac:dyDescent="0.25">
      <c r="B12" s="9" t="s">
        <v>3</v>
      </c>
      <c r="C12" s="9" t="s">
        <v>24</v>
      </c>
      <c r="D12" s="62">
        <v>1.03</v>
      </c>
      <c r="E12" s="31">
        <v>6.36</v>
      </c>
      <c r="F12" s="32">
        <f t="shared" si="0"/>
        <v>6.5508000000000006</v>
      </c>
      <c r="G12" s="33">
        <f t="shared" si="1"/>
        <v>3.1844660194174756</v>
      </c>
      <c r="H12" s="103">
        <v>3.28</v>
      </c>
      <c r="I12" s="126">
        <v>5</v>
      </c>
      <c r="J12" s="95">
        <v>3.91</v>
      </c>
      <c r="K12" s="126">
        <f t="shared" si="2"/>
        <v>1.0899999999999999</v>
      </c>
      <c r="L12" s="279">
        <v>5</v>
      </c>
      <c r="M12" s="281">
        <f t="shared" si="3"/>
        <v>4.8543689320388346</v>
      </c>
      <c r="P12" s="7"/>
      <c r="Q12" s="7"/>
      <c r="R12" s="7"/>
      <c r="T12" s="124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</row>
    <row r="13" spans="1:40" ht="15.75" customHeight="1" x14ac:dyDescent="0.25">
      <c r="B13" s="35" t="s">
        <v>84</v>
      </c>
      <c r="C13" s="9" t="s">
        <v>85</v>
      </c>
      <c r="D13" s="62">
        <v>0.85</v>
      </c>
      <c r="E13" s="31"/>
      <c r="F13" s="32"/>
      <c r="G13" s="34">
        <f t="shared" si="1"/>
        <v>0</v>
      </c>
      <c r="H13" s="34">
        <v>0</v>
      </c>
      <c r="I13" s="112">
        <v>0</v>
      </c>
      <c r="J13" s="95">
        <v>2.0299999999999998</v>
      </c>
      <c r="K13" s="126">
        <f t="shared" si="2"/>
        <v>-2.0299999999999998</v>
      </c>
      <c r="L13" s="279">
        <v>3</v>
      </c>
      <c r="M13" s="281">
        <f t="shared" si="3"/>
        <v>3.5294117647058822</v>
      </c>
      <c r="P13" s="7"/>
      <c r="Q13" s="7"/>
      <c r="R13" s="7"/>
      <c r="T13" s="124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</row>
    <row r="14" spans="1:40" ht="15.75" customHeight="1" x14ac:dyDescent="0.25">
      <c r="B14" s="35" t="s">
        <v>7</v>
      </c>
      <c r="C14" s="72" t="s">
        <v>110</v>
      </c>
      <c r="D14" s="127">
        <v>2</v>
      </c>
      <c r="E14" s="31"/>
      <c r="F14" s="32"/>
      <c r="G14" s="31"/>
      <c r="H14" s="103"/>
      <c r="I14" s="112">
        <v>0</v>
      </c>
      <c r="J14" s="95">
        <v>10.56</v>
      </c>
      <c r="K14" s="126">
        <f t="shared" si="2"/>
        <v>-10.56</v>
      </c>
      <c r="L14" s="279">
        <v>10</v>
      </c>
      <c r="M14" s="281">
        <f t="shared" si="3"/>
        <v>5</v>
      </c>
      <c r="P14" s="7"/>
      <c r="Q14" s="7"/>
      <c r="R14" s="7"/>
      <c r="T14" s="124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</row>
    <row r="15" spans="1:40" ht="15.75" customHeight="1" x14ac:dyDescent="0.25">
      <c r="B15" s="35" t="s">
        <v>7</v>
      </c>
      <c r="C15" s="72" t="s">
        <v>111</v>
      </c>
      <c r="D15" s="127">
        <v>1.5</v>
      </c>
      <c r="E15" s="31"/>
      <c r="F15" s="32"/>
      <c r="G15" s="31"/>
      <c r="H15" s="103"/>
      <c r="I15" s="112">
        <v>0</v>
      </c>
      <c r="J15" s="95">
        <v>7.54</v>
      </c>
      <c r="K15" s="126">
        <f t="shared" si="2"/>
        <v>-7.54</v>
      </c>
      <c r="L15" s="279">
        <v>7.5</v>
      </c>
      <c r="M15" s="281">
        <f t="shared" si="3"/>
        <v>5</v>
      </c>
      <c r="O15" s="13"/>
      <c r="P15" s="27"/>
      <c r="Q15" s="28"/>
      <c r="R15" s="26"/>
      <c r="T15" s="35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</row>
    <row r="16" spans="1:40" ht="15.75" customHeight="1" x14ac:dyDescent="0.25">
      <c r="B16" s="35" t="s">
        <v>7</v>
      </c>
      <c r="C16" s="72" t="s">
        <v>100</v>
      </c>
      <c r="D16" s="127">
        <v>1.25</v>
      </c>
      <c r="E16" s="31"/>
      <c r="F16" s="32"/>
      <c r="G16" s="31"/>
      <c r="H16" s="103"/>
      <c r="I16" s="112">
        <v>0</v>
      </c>
      <c r="J16" s="95">
        <v>5.22</v>
      </c>
      <c r="K16" s="126">
        <f t="shared" si="2"/>
        <v>-5.22</v>
      </c>
      <c r="L16" s="279">
        <v>5</v>
      </c>
      <c r="M16" s="281">
        <f t="shared" si="3"/>
        <v>4</v>
      </c>
      <c r="O16" s="43"/>
      <c r="P16" s="77"/>
      <c r="Q16" s="73"/>
      <c r="R16" s="75"/>
      <c r="T16" s="35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</row>
    <row r="17" spans="1:38" ht="15.75" customHeight="1" x14ac:dyDescent="0.25">
      <c r="B17" s="35" t="s">
        <v>7</v>
      </c>
      <c r="C17" s="94" t="s">
        <v>87</v>
      </c>
      <c r="D17" s="127">
        <v>10.5</v>
      </c>
      <c r="E17" s="31"/>
      <c r="F17" s="32"/>
      <c r="G17" s="31"/>
      <c r="H17" s="104"/>
      <c r="I17" s="113">
        <v>0</v>
      </c>
      <c r="J17" s="97">
        <v>56.35</v>
      </c>
      <c r="K17" s="126">
        <f t="shared" si="2"/>
        <v>-56.35</v>
      </c>
      <c r="L17" s="279">
        <v>56.35</v>
      </c>
      <c r="M17" s="281">
        <f t="shared" si="3"/>
        <v>5.3666666666666671</v>
      </c>
      <c r="P17" s="6"/>
      <c r="Q17" s="6"/>
      <c r="R17" s="74"/>
      <c r="T17" s="79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ht="15.75" customHeight="1" x14ac:dyDescent="0.25">
      <c r="B18" s="137" t="s">
        <v>7</v>
      </c>
      <c r="C18" s="138" t="s">
        <v>114</v>
      </c>
      <c r="D18" s="139">
        <v>19.21</v>
      </c>
      <c r="E18" s="31"/>
      <c r="F18" s="32"/>
      <c r="G18" s="31"/>
      <c r="H18" s="104"/>
      <c r="I18" s="113">
        <v>101.3</v>
      </c>
      <c r="J18" s="97">
        <v>0</v>
      </c>
      <c r="K18" s="126">
        <f t="shared" si="2"/>
        <v>101.3</v>
      </c>
      <c r="L18" s="279">
        <v>0</v>
      </c>
      <c r="M18" s="281">
        <f t="shared" si="3"/>
        <v>0</v>
      </c>
      <c r="P18" s="6"/>
      <c r="Q18" s="6"/>
      <c r="R18" s="74"/>
      <c r="T18" s="79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</row>
    <row r="19" spans="1:38" ht="15.75" customHeight="1" x14ac:dyDescent="0.25">
      <c r="B19" s="12"/>
      <c r="C19" s="151" t="s">
        <v>115</v>
      </c>
      <c r="D19" s="152">
        <f>SUM(D4:D12)</f>
        <v>13.79</v>
      </c>
      <c r="E19" s="172"/>
      <c r="F19" s="173"/>
      <c r="G19" s="172"/>
      <c r="H19" s="174"/>
      <c r="I19" s="175">
        <f>SUM(I4:I12)</f>
        <v>79.75</v>
      </c>
      <c r="J19" s="176">
        <f>SUM(J4:J12)</f>
        <v>88.939999999999984</v>
      </c>
      <c r="K19" s="175">
        <f>I19-J19</f>
        <v>-9.1899999999999835</v>
      </c>
      <c r="L19" s="279">
        <f>SUM(L4:L12)</f>
        <v>76</v>
      </c>
      <c r="M19" s="281">
        <f t="shared" si="3"/>
        <v>5.5112400290065269</v>
      </c>
      <c r="O19" s="71"/>
      <c r="P19" s="6"/>
      <c r="Q19" s="6"/>
      <c r="R19" s="74"/>
      <c r="T19" s="124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</row>
    <row r="20" spans="1:38" ht="15.75" customHeight="1" x14ac:dyDescent="0.25">
      <c r="B20" s="12"/>
      <c r="C20" s="92" t="s">
        <v>119</v>
      </c>
      <c r="D20" s="148">
        <v>0.85</v>
      </c>
      <c r="E20" s="166"/>
      <c r="F20" s="173"/>
      <c r="G20" s="166"/>
      <c r="H20" s="174"/>
      <c r="I20" s="177">
        <v>0</v>
      </c>
      <c r="J20" s="149">
        <v>2.0299999999999998</v>
      </c>
      <c r="K20" s="177">
        <f>I20-J20</f>
        <v>-2.0299999999999998</v>
      </c>
      <c r="L20" s="279">
        <v>3</v>
      </c>
      <c r="M20" s="281">
        <f t="shared" si="3"/>
        <v>3.5294117647058822</v>
      </c>
      <c r="P20" s="7"/>
      <c r="Q20" s="7"/>
      <c r="R20" s="7"/>
      <c r="T20" s="124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</row>
    <row r="21" spans="1:38" ht="15.75" customHeight="1" thickBot="1" x14ac:dyDescent="0.3">
      <c r="C21" s="150" t="s">
        <v>117</v>
      </c>
      <c r="D21" s="178">
        <f>SUM(D14:D17)</f>
        <v>15.25</v>
      </c>
      <c r="E21" s="179"/>
      <c r="F21" s="180"/>
      <c r="G21" s="179"/>
      <c r="H21" s="181"/>
      <c r="I21" s="182">
        <v>101.3</v>
      </c>
      <c r="J21" s="183">
        <f>SUM(J14:J17)</f>
        <v>79.67</v>
      </c>
      <c r="K21" s="182">
        <f>I21-J21</f>
        <v>21.629999999999995</v>
      </c>
      <c r="L21" s="279">
        <f>SUM(L14:L17)</f>
        <v>78.849999999999994</v>
      </c>
      <c r="M21" s="281">
        <f t="shared" si="3"/>
        <v>5.1704918032786882</v>
      </c>
      <c r="P21" s="7"/>
      <c r="Q21" s="7"/>
      <c r="R21" s="7"/>
      <c r="T21" s="124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</row>
    <row r="22" spans="1:38" ht="15.75" customHeight="1" thickTop="1" x14ac:dyDescent="0.25">
      <c r="C22" s="146" t="s">
        <v>118</v>
      </c>
      <c r="D22" s="149">
        <f>SUM(D4:D17)</f>
        <v>29.89</v>
      </c>
      <c r="E22" s="149"/>
      <c r="F22" s="149"/>
      <c r="G22" s="149"/>
      <c r="H22" s="149"/>
      <c r="I22" s="177">
        <f>SUM(I4:I12,I18)</f>
        <v>181.05</v>
      </c>
      <c r="J22" s="149">
        <f>SUM(J19:J21)</f>
        <v>170.64</v>
      </c>
      <c r="K22" s="177">
        <f>SUM(K19:K21)</f>
        <v>10.410000000000013</v>
      </c>
      <c r="L22" s="279">
        <f>SUM(L19:L21)</f>
        <v>157.85</v>
      </c>
      <c r="M22" s="281">
        <f t="shared" si="3"/>
        <v>5.2810304449648706</v>
      </c>
      <c r="P22" s="7"/>
      <c r="Q22" s="7"/>
      <c r="R22" s="7"/>
      <c r="T22" s="124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</row>
    <row r="23" spans="1:38" s="15" customFormat="1" ht="15.75" customHeight="1" x14ac:dyDescent="0.25">
      <c r="A23" s="3" t="s">
        <v>13</v>
      </c>
      <c r="D23" s="3"/>
      <c r="E23" s="105"/>
      <c r="F23" s="105"/>
      <c r="G23" s="105"/>
      <c r="H23" s="105"/>
      <c r="I23" s="99"/>
      <c r="J23" s="83"/>
      <c r="K23" s="118"/>
      <c r="L23" s="279"/>
      <c r="M23" s="281"/>
      <c r="P23" s="125"/>
      <c r="Q23" s="125"/>
      <c r="R23" s="125"/>
      <c r="T23" s="124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</row>
    <row r="24" spans="1:38" ht="15.75" customHeight="1" x14ac:dyDescent="0.25">
      <c r="B24" s="9" t="s">
        <v>3</v>
      </c>
      <c r="C24" s="9" t="s">
        <v>29</v>
      </c>
      <c r="D24" s="93">
        <v>4.32</v>
      </c>
      <c r="E24" s="135">
        <f>F24/D24</f>
        <v>5.9490740740740735</v>
      </c>
      <c r="F24" s="189">
        <v>25.7</v>
      </c>
      <c r="G24" s="135">
        <f>H24/D24</f>
        <v>9.129629629629628</v>
      </c>
      <c r="H24" s="190">
        <v>39.44</v>
      </c>
      <c r="I24" s="126">
        <v>23.12</v>
      </c>
      <c r="J24" s="97">
        <v>36.31</v>
      </c>
      <c r="K24" s="126">
        <f>I24-J24</f>
        <v>-13.190000000000001</v>
      </c>
      <c r="L24" s="279">
        <v>30</v>
      </c>
      <c r="M24" s="281">
        <f t="shared" si="3"/>
        <v>6.9444444444444438</v>
      </c>
      <c r="N24" s="69" t="s">
        <v>128</v>
      </c>
      <c r="P24" s="7"/>
      <c r="Q24" s="7"/>
      <c r="R24" s="7"/>
      <c r="T24" s="124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</row>
    <row r="25" spans="1:38" ht="15.75" customHeight="1" x14ac:dyDescent="0.25">
      <c r="B25" s="9" t="s">
        <v>3</v>
      </c>
      <c r="C25" s="9" t="s">
        <v>31</v>
      </c>
      <c r="D25" s="93">
        <v>1.92</v>
      </c>
      <c r="E25" s="135">
        <f>F25/D25</f>
        <v>6.354166666666667</v>
      </c>
      <c r="F25" s="189">
        <v>12.2</v>
      </c>
      <c r="G25" s="135">
        <f>H25/D25</f>
        <v>8.984375</v>
      </c>
      <c r="H25" s="190">
        <v>17.25</v>
      </c>
      <c r="I25" s="126">
        <v>8.64</v>
      </c>
      <c r="J25" s="97">
        <v>17.260000000000002</v>
      </c>
      <c r="K25" s="126">
        <f t="shared" ref="K25:K28" si="4">I25-J25</f>
        <v>-8.620000000000001</v>
      </c>
      <c r="L25" s="279">
        <v>13.5</v>
      </c>
      <c r="M25" s="281">
        <f t="shared" si="3"/>
        <v>7.03125</v>
      </c>
      <c r="P25" s="7"/>
      <c r="Q25" s="7"/>
      <c r="R25" s="7"/>
      <c r="T25" s="124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</row>
    <row r="26" spans="1:38" ht="15.75" customHeight="1" x14ac:dyDescent="0.25">
      <c r="B26" s="9" t="s">
        <v>86</v>
      </c>
      <c r="C26" s="9" t="s">
        <v>32</v>
      </c>
      <c r="D26" s="39">
        <v>3.29</v>
      </c>
      <c r="E26" s="135">
        <f>F26/D26</f>
        <v>5.9270516717325226</v>
      </c>
      <c r="F26" s="189">
        <v>19.5</v>
      </c>
      <c r="G26" s="135">
        <f>H26/D26</f>
        <v>12.398176291793312</v>
      </c>
      <c r="H26" s="190">
        <v>40.79</v>
      </c>
      <c r="I26" s="126">
        <v>22.68</v>
      </c>
      <c r="J26" s="95">
        <v>38.07</v>
      </c>
      <c r="K26" s="126">
        <f t="shared" si="4"/>
        <v>-15.39</v>
      </c>
      <c r="L26" s="279">
        <v>25</v>
      </c>
      <c r="M26" s="281">
        <f t="shared" si="3"/>
        <v>7.598784194528875</v>
      </c>
      <c r="P26" s="7"/>
      <c r="Q26" s="7"/>
      <c r="R26" s="7"/>
      <c r="T26" s="124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</row>
    <row r="27" spans="1:38" ht="15.75" customHeight="1" x14ac:dyDescent="0.25">
      <c r="B27" s="9" t="s">
        <v>84</v>
      </c>
      <c r="C27" s="9" t="s">
        <v>88</v>
      </c>
      <c r="D27" s="39">
        <v>4.63</v>
      </c>
      <c r="E27" s="135"/>
      <c r="F27" s="189"/>
      <c r="G27" s="221">
        <v>0</v>
      </c>
      <c r="H27" s="221">
        <f t="shared" ref="H27" si="5">G27*$D27</f>
        <v>0</v>
      </c>
      <c r="I27" s="128">
        <v>0</v>
      </c>
      <c r="J27" s="95">
        <v>13.82</v>
      </c>
      <c r="K27" s="126">
        <f t="shared" si="4"/>
        <v>-13.82</v>
      </c>
      <c r="L27" s="279">
        <v>18</v>
      </c>
      <c r="M27" s="281">
        <f t="shared" si="3"/>
        <v>3.8876889848812097</v>
      </c>
      <c r="P27" s="7"/>
      <c r="Q27" s="7"/>
      <c r="R27" s="7"/>
      <c r="T27" s="79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</row>
    <row r="28" spans="1:38" ht="15.75" customHeight="1" x14ac:dyDescent="0.25">
      <c r="B28" s="12"/>
      <c r="C28" s="151" t="s">
        <v>115</v>
      </c>
      <c r="D28" s="159">
        <f>SUM(D24:D25)</f>
        <v>6.24</v>
      </c>
      <c r="E28" s="159"/>
      <c r="F28" s="160"/>
      <c r="G28" s="159"/>
      <c r="H28" s="160"/>
      <c r="I28" s="161">
        <f>SUM(I24:I25)</f>
        <v>31.76</v>
      </c>
      <c r="J28" s="162">
        <f>SUM(J24:J25)</f>
        <v>53.570000000000007</v>
      </c>
      <c r="K28" s="161">
        <f t="shared" si="4"/>
        <v>-21.810000000000006</v>
      </c>
      <c r="L28" s="279">
        <f>SUM(L24:L25)</f>
        <v>43.5</v>
      </c>
      <c r="M28" s="281">
        <f t="shared" si="3"/>
        <v>6.9711538461538458</v>
      </c>
      <c r="O28" s="13"/>
      <c r="P28" s="27"/>
      <c r="Q28" s="28"/>
      <c r="R28" s="26"/>
      <c r="T28" s="79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</row>
    <row r="29" spans="1:38" ht="15.75" customHeight="1" x14ac:dyDescent="0.25">
      <c r="B29" s="12"/>
      <c r="C29" s="71" t="s">
        <v>120</v>
      </c>
      <c r="D29" s="134">
        <f>SUM(D26:D27)</f>
        <v>7.92</v>
      </c>
      <c r="E29" s="134"/>
      <c r="F29" s="164"/>
      <c r="G29" s="134"/>
      <c r="H29" s="164"/>
      <c r="I29" s="165">
        <f>SUM(I26)</f>
        <v>22.68</v>
      </c>
      <c r="J29" s="166">
        <f>SUM(J26)</f>
        <v>38.07</v>
      </c>
      <c r="K29" s="171">
        <f>I29-J29</f>
        <v>-15.39</v>
      </c>
      <c r="L29" s="279">
        <f>SUM(L26)</f>
        <v>25</v>
      </c>
      <c r="M29" s="281">
        <f t="shared" si="3"/>
        <v>3.1565656565656566</v>
      </c>
      <c r="P29" s="6"/>
      <c r="Q29" s="6"/>
      <c r="R29" s="74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</row>
    <row r="30" spans="1:38" ht="15.75" customHeight="1" thickBot="1" x14ac:dyDescent="0.3">
      <c r="C30" s="156" t="s">
        <v>117</v>
      </c>
      <c r="D30" s="167">
        <v>0</v>
      </c>
      <c r="E30" s="167"/>
      <c r="F30" s="168"/>
      <c r="G30" s="167"/>
      <c r="H30" s="168"/>
      <c r="I30" s="169">
        <v>0</v>
      </c>
      <c r="J30" s="170">
        <v>13.82</v>
      </c>
      <c r="K30" s="169">
        <f t="shared" ref="K30" si="6">I30-J30</f>
        <v>-13.82</v>
      </c>
      <c r="L30" s="279">
        <v>13.82</v>
      </c>
      <c r="M30" s="281"/>
      <c r="O30" s="13"/>
      <c r="P30" s="27"/>
      <c r="Q30" s="27"/>
      <c r="R30" s="29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</row>
    <row r="31" spans="1:38" ht="15.75" customHeight="1" thickTop="1" x14ac:dyDescent="0.25">
      <c r="C31" s="79" t="s">
        <v>118</v>
      </c>
      <c r="D31" s="134">
        <f>SUM(D28:D29)</f>
        <v>14.16</v>
      </c>
      <c r="E31" s="133"/>
      <c r="F31" s="133"/>
      <c r="G31" s="133"/>
      <c r="H31" s="133"/>
      <c r="I31" s="171">
        <f>SUM(I28:I29)</f>
        <v>54.44</v>
      </c>
      <c r="J31" s="158">
        <f>SUM(J28:J30)</f>
        <v>105.46000000000001</v>
      </c>
      <c r="K31" s="171">
        <f>I31-J31</f>
        <v>-51.02000000000001</v>
      </c>
      <c r="L31" s="279">
        <f>SUM(L28:L30)</f>
        <v>82.32</v>
      </c>
      <c r="M31" s="281">
        <f t="shared" si="3"/>
        <v>5.8135593220338979</v>
      </c>
      <c r="U31" s="11"/>
    </row>
    <row r="32" spans="1:38" s="15" customFormat="1" ht="15.75" customHeight="1" x14ac:dyDescent="0.25">
      <c r="A32" s="3" t="s">
        <v>15</v>
      </c>
      <c r="C32" s="3"/>
      <c r="D32" s="37"/>
      <c r="E32" s="105"/>
      <c r="F32" s="16"/>
      <c r="G32" s="105"/>
      <c r="H32" s="105"/>
      <c r="I32" s="99"/>
      <c r="J32" s="83"/>
      <c r="K32" s="118"/>
      <c r="L32" s="279"/>
      <c r="M32" s="281"/>
    </row>
    <row r="33" spans="1:14" ht="15.75" customHeight="1" x14ac:dyDescent="0.25">
      <c r="B33" s="9" t="s">
        <v>3</v>
      </c>
      <c r="C33" s="9" t="s">
        <v>36</v>
      </c>
      <c r="D33" s="39">
        <v>4.04</v>
      </c>
      <c r="E33" s="135">
        <f>F33/D33</f>
        <v>5.2722772277227721</v>
      </c>
      <c r="F33" s="189">
        <v>21.3</v>
      </c>
      <c r="G33" s="135">
        <f>H33/D33</f>
        <v>5.6534653465346532</v>
      </c>
      <c r="H33" s="190">
        <v>22.84</v>
      </c>
      <c r="I33" s="126">
        <v>23.62</v>
      </c>
      <c r="J33" s="95">
        <v>20.239999999999998</v>
      </c>
      <c r="K33" s="126">
        <f>I33-J33</f>
        <v>3.3800000000000026</v>
      </c>
      <c r="L33" s="279">
        <v>20</v>
      </c>
      <c r="M33" s="281">
        <f t="shared" si="3"/>
        <v>4.9504950495049505</v>
      </c>
      <c r="N33" s="69" t="s">
        <v>129</v>
      </c>
    </row>
    <row r="34" spans="1:14" ht="15.75" customHeight="1" x14ac:dyDescent="0.25">
      <c r="B34" s="9" t="s">
        <v>86</v>
      </c>
      <c r="C34" s="9" t="s">
        <v>37</v>
      </c>
      <c r="D34" s="39">
        <v>5.04</v>
      </c>
      <c r="E34" s="135">
        <f>F34/D34</f>
        <v>5.2063492063492056</v>
      </c>
      <c r="F34" s="189">
        <v>26.24</v>
      </c>
      <c r="G34" s="135">
        <f t="shared" ref="G34:G35" si="7">H34/D34</f>
        <v>7.5634920634920633</v>
      </c>
      <c r="H34" s="190">
        <v>38.119999999999997</v>
      </c>
      <c r="I34" s="126">
        <v>27.94</v>
      </c>
      <c r="J34" s="95">
        <v>29.95</v>
      </c>
      <c r="K34" s="126">
        <f t="shared" ref="K34:K39" si="8">I34-J34</f>
        <v>-2.009999999999998</v>
      </c>
      <c r="L34" s="279">
        <v>25</v>
      </c>
      <c r="M34" s="281">
        <f t="shared" si="3"/>
        <v>4.9603174603174605</v>
      </c>
    </row>
    <row r="35" spans="1:14" ht="15.75" customHeight="1" x14ac:dyDescent="0.25">
      <c r="B35" s="9" t="s">
        <v>6</v>
      </c>
      <c r="C35" s="9" t="s">
        <v>38</v>
      </c>
      <c r="D35" s="39">
        <v>1.65</v>
      </c>
      <c r="E35" s="135">
        <f>F35/D35</f>
        <v>8.0121212121212135</v>
      </c>
      <c r="F35" s="189">
        <v>13.22</v>
      </c>
      <c r="G35" s="135">
        <f t="shared" si="7"/>
        <v>8.2060606060606052</v>
      </c>
      <c r="H35" s="190">
        <v>13.54</v>
      </c>
      <c r="I35" s="126">
        <v>14.07</v>
      </c>
      <c r="J35" s="95">
        <v>12.07</v>
      </c>
      <c r="K35" s="126">
        <f t="shared" si="8"/>
        <v>2</v>
      </c>
      <c r="L35" s="279">
        <v>10</v>
      </c>
      <c r="M35" s="281">
        <f t="shared" si="3"/>
        <v>6.0606060606060606</v>
      </c>
    </row>
    <row r="36" spans="1:14" ht="15.75" customHeight="1" x14ac:dyDescent="0.25">
      <c r="B36" s="12"/>
      <c r="C36" s="151" t="s">
        <v>115</v>
      </c>
      <c r="D36" s="163">
        <f>SUM(D33,D35)</f>
        <v>5.6899999999999995</v>
      </c>
      <c r="E36" s="163"/>
      <c r="F36" s="163"/>
      <c r="G36" s="163"/>
      <c r="H36" s="163"/>
      <c r="I36" s="161">
        <f>SUM(I33,I35)</f>
        <v>37.69</v>
      </c>
      <c r="J36" s="222">
        <f>SUM(J33,J35)</f>
        <v>32.31</v>
      </c>
      <c r="K36" s="161">
        <f t="shared" si="8"/>
        <v>5.3799999999999955</v>
      </c>
      <c r="L36" s="279">
        <f>SUM(L33,L35)</f>
        <v>30</v>
      </c>
      <c r="M36" s="281">
        <f t="shared" si="3"/>
        <v>5.272407732864675</v>
      </c>
    </row>
    <row r="37" spans="1:14" ht="15.75" customHeight="1" x14ac:dyDescent="0.25">
      <c r="B37" s="12"/>
      <c r="C37" s="71" t="s">
        <v>119</v>
      </c>
      <c r="D37" s="158">
        <v>5.04</v>
      </c>
      <c r="E37" s="158"/>
      <c r="F37" s="213"/>
      <c r="G37" s="158"/>
      <c r="H37" s="213"/>
      <c r="I37" s="165">
        <v>27.94</v>
      </c>
      <c r="J37" s="149">
        <v>29.95</v>
      </c>
      <c r="K37" s="171">
        <f t="shared" si="8"/>
        <v>-2.009999999999998</v>
      </c>
      <c r="L37" s="279">
        <v>25</v>
      </c>
      <c r="M37" s="281">
        <f t="shared" si="3"/>
        <v>4.9603174603174605</v>
      </c>
    </row>
    <row r="38" spans="1:14" ht="15.75" customHeight="1" thickBot="1" x14ac:dyDescent="0.3">
      <c r="C38" s="156" t="s">
        <v>117</v>
      </c>
      <c r="D38" s="170" t="s">
        <v>109</v>
      </c>
      <c r="E38" s="170"/>
      <c r="F38" s="170"/>
      <c r="G38" s="170"/>
      <c r="H38" s="170"/>
      <c r="I38" s="169">
        <v>0</v>
      </c>
      <c r="J38" s="170">
        <v>0</v>
      </c>
      <c r="K38" s="169">
        <f t="shared" si="8"/>
        <v>0</v>
      </c>
      <c r="L38" s="279">
        <v>0</v>
      </c>
      <c r="M38" s="281"/>
    </row>
    <row r="39" spans="1:14" ht="15.75" customHeight="1" thickTop="1" x14ac:dyDescent="0.25">
      <c r="C39" s="79" t="s">
        <v>118</v>
      </c>
      <c r="D39" s="134">
        <f>SUM(D36,D37)</f>
        <v>10.73</v>
      </c>
      <c r="E39" s="133"/>
      <c r="F39" s="133"/>
      <c r="G39" s="133"/>
      <c r="H39" s="133"/>
      <c r="I39" s="171">
        <f>SUM(I36:I37)</f>
        <v>65.63</v>
      </c>
      <c r="J39" s="158">
        <f>SUM(J36:J37)</f>
        <v>62.260000000000005</v>
      </c>
      <c r="K39" s="171">
        <f t="shared" si="8"/>
        <v>3.3699999999999903</v>
      </c>
      <c r="L39" s="279">
        <f>SUM(L36:L37)</f>
        <v>55</v>
      </c>
      <c r="M39" s="281">
        <f t="shared" si="3"/>
        <v>5.1258154706430563</v>
      </c>
    </row>
    <row r="40" spans="1:14" s="15" customFormat="1" ht="15.75" customHeight="1" x14ac:dyDescent="0.25">
      <c r="A40" s="3" t="s">
        <v>17</v>
      </c>
      <c r="C40" s="3"/>
      <c r="D40" s="37"/>
      <c r="E40" s="105"/>
      <c r="F40" s="16"/>
      <c r="G40" s="105"/>
      <c r="H40" s="105"/>
      <c r="I40" s="99"/>
      <c r="J40" s="83"/>
      <c r="K40" s="118"/>
      <c r="L40" s="279"/>
      <c r="M40" s="281"/>
    </row>
    <row r="41" spans="1:14" ht="15.75" customHeight="1" x14ac:dyDescent="0.25">
      <c r="B41" s="9" t="s">
        <v>3</v>
      </c>
      <c r="C41" s="9" t="s">
        <v>39</v>
      </c>
      <c r="D41" s="62">
        <v>1.89</v>
      </c>
      <c r="E41" s="33">
        <f t="shared" ref="E41:E47" si="9">F41/D41</f>
        <v>3.8571428571428572</v>
      </c>
      <c r="F41" s="32">
        <v>7.29</v>
      </c>
      <c r="G41" s="33">
        <f>H41/D41</f>
        <v>3.412698412698413</v>
      </c>
      <c r="H41" s="103">
        <v>6.45</v>
      </c>
      <c r="I41" s="126">
        <v>8.3699999999999992</v>
      </c>
      <c r="J41" s="95">
        <v>9.23</v>
      </c>
      <c r="K41" s="126">
        <f>I41-J41</f>
        <v>-0.86000000000000121</v>
      </c>
      <c r="L41" s="279">
        <v>9</v>
      </c>
      <c r="M41" s="281">
        <f t="shared" si="3"/>
        <v>4.7619047619047619</v>
      </c>
      <c r="N41" s="69" t="s">
        <v>130</v>
      </c>
    </row>
    <row r="42" spans="1:14" ht="15.75" customHeight="1" x14ac:dyDescent="0.25">
      <c r="B42" s="9" t="s">
        <v>86</v>
      </c>
      <c r="C42" s="9" t="s">
        <v>31</v>
      </c>
      <c r="D42" s="62">
        <v>0.57999999999999996</v>
      </c>
      <c r="E42" s="33">
        <f t="shared" si="9"/>
        <v>1.1379310344827587</v>
      </c>
      <c r="F42" s="32">
        <v>0.66</v>
      </c>
      <c r="G42" s="33">
        <f t="shared" ref="G42:G47" si="10">H42/D42</f>
        <v>5.6551724137931032</v>
      </c>
      <c r="H42" s="103">
        <v>3.28</v>
      </c>
      <c r="I42" s="126">
        <v>3.04</v>
      </c>
      <c r="J42" s="95">
        <v>2.68</v>
      </c>
      <c r="K42" s="126">
        <f t="shared" ref="K42:K57" si="11">I42-J42</f>
        <v>0.35999999999999988</v>
      </c>
      <c r="L42" s="279">
        <v>3</v>
      </c>
      <c r="M42" s="281">
        <f t="shared" si="3"/>
        <v>5.1724137931034484</v>
      </c>
    </row>
    <row r="43" spans="1:14" ht="15.75" customHeight="1" x14ac:dyDescent="0.25">
      <c r="B43" s="72" t="s">
        <v>4</v>
      </c>
      <c r="C43" s="9" t="s">
        <v>40</v>
      </c>
      <c r="D43" s="62">
        <v>9.11</v>
      </c>
      <c r="E43" s="33">
        <f t="shared" si="9"/>
        <v>1.7069154774972559</v>
      </c>
      <c r="F43" s="32">
        <v>15.55</v>
      </c>
      <c r="G43" s="33">
        <f t="shared" si="10"/>
        <v>1.96377607025247</v>
      </c>
      <c r="H43" s="103">
        <v>17.89</v>
      </c>
      <c r="I43" s="126">
        <v>21.02</v>
      </c>
      <c r="J43" s="95">
        <v>31.83</v>
      </c>
      <c r="K43" s="126">
        <f t="shared" si="11"/>
        <v>-10.809999999999999</v>
      </c>
      <c r="L43" s="279">
        <v>25</v>
      </c>
      <c r="M43" s="281">
        <f t="shared" si="3"/>
        <v>2.7442371020856204</v>
      </c>
    </row>
    <row r="44" spans="1:14" ht="15.75" customHeight="1" x14ac:dyDescent="0.25">
      <c r="B44" s="9" t="s">
        <v>89</v>
      </c>
      <c r="C44" s="9" t="s">
        <v>90</v>
      </c>
      <c r="D44" s="62">
        <v>7.34</v>
      </c>
      <c r="E44" s="33">
        <f t="shared" si="9"/>
        <v>4.4468664850136239</v>
      </c>
      <c r="F44" s="32">
        <v>32.64</v>
      </c>
      <c r="G44" s="33">
        <f t="shared" si="10"/>
        <v>5.5871934604904627</v>
      </c>
      <c r="H44" s="103">
        <v>41.01</v>
      </c>
      <c r="I44" s="126">
        <v>51.91</v>
      </c>
      <c r="J44" s="95">
        <v>41.95</v>
      </c>
      <c r="K44" s="126">
        <f t="shared" si="11"/>
        <v>9.9599999999999937</v>
      </c>
      <c r="L44" s="279">
        <v>37.5</v>
      </c>
      <c r="M44" s="281">
        <f t="shared" si="3"/>
        <v>5.1089918256130789</v>
      </c>
    </row>
    <row r="45" spans="1:14" ht="15.75" customHeight="1" x14ac:dyDescent="0.25">
      <c r="A45" s="1"/>
      <c r="B45" s="18" t="s">
        <v>7</v>
      </c>
      <c r="C45" s="18" t="s">
        <v>41</v>
      </c>
      <c r="D45" s="129">
        <v>2</v>
      </c>
      <c r="E45" s="40">
        <f t="shared" si="9"/>
        <v>4.12</v>
      </c>
      <c r="F45" s="41">
        <v>8.24</v>
      </c>
      <c r="G45" s="40">
        <f t="shared" si="10"/>
        <v>2.93</v>
      </c>
      <c r="H45" s="107">
        <v>5.86</v>
      </c>
      <c r="I45" s="140">
        <v>5.38</v>
      </c>
      <c r="J45" s="97">
        <v>7.8</v>
      </c>
      <c r="K45" s="126">
        <f t="shared" si="11"/>
        <v>-2.42</v>
      </c>
      <c r="L45" s="279">
        <v>0</v>
      </c>
      <c r="M45" s="281">
        <f t="shared" si="3"/>
        <v>0</v>
      </c>
    </row>
    <row r="46" spans="1:14" ht="15.75" customHeight="1" x14ac:dyDescent="0.25">
      <c r="B46" s="18" t="s">
        <v>7</v>
      </c>
      <c r="C46" s="18" t="s">
        <v>42</v>
      </c>
      <c r="D46" s="129">
        <v>2</v>
      </c>
      <c r="E46" s="40">
        <f t="shared" si="9"/>
        <v>2.92</v>
      </c>
      <c r="F46" s="41">
        <v>5.84</v>
      </c>
      <c r="G46" s="40">
        <f t="shared" si="10"/>
        <v>2.9449999999999998</v>
      </c>
      <c r="H46" s="107">
        <v>5.89</v>
      </c>
      <c r="I46" s="140">
        <v>2.4</v>
      </c>
      <c r="J46" s="97">
        <v>8.4</v>
      </c>
      <c r="K46" s="126">
        <f t="shared" si="11"/>
        <v>-6</v>
      </c>
      <c r="L46" s="279">
        <v>8</v>
      </c>
      <c r="M46" s="281">
        <f t="shared" si="3"/>
        <v>4</v>
      </c>
    </row>
    <row r="47" spans="1:14" ht="15.75" customHeight="1" x14ac:dyDescent="0.25">
      <c r="B47" s="18" t="s">
        <v>7</v>
      </c>
      <c r="C47" s="18" t="s">
        <v>43</v>
      </c>
      <c r="D47" s="129">
        <v>4</v>
      </c>
      <c r="E47" s="40">
        <f t="shared" si="9"/>
        <v>1.69</v>
      </c>
      <c r="F47" s="41">
        <v>6.76</v>
      </c>
      <c r="G47" s="40">
        <f t="shared" si="10"/>
        <v>2.73</v>
      </c>
      <c r="H47" s="107">
        <v>10.92</v>
      </c>
      <c r="I47" s="140">
        <v>24.55</v>
      </c>
      <c r="J47" s="97">
        <v>16.86</v>
      </c>
      <c r="K47" s="126">
        <f t="shared" si="11"/>
        <v>7.6900000000000013</v>
      </c>
      <c r="L47" s="279">
        <v>16</v>
      </c>
      <c r="M47" s="281">
        <f t="shared" si="3"/>
        <v>4</v>
      </c>
    </row>
    <row r="48" spans="1:14" ht="15.75" customHeight="1" x14ac:dyDescent="0.25">
      <c r="B48" s="18" t="s">
        <v>7</v>
      </c>
      <c r="C48" s="18" t="s">
        <v>91</v>
      </c>
      <c r="D48" s="129">
        <v>4.25</v>
      </c>
      <c r="E48" s="40"/>
      <c r="F48" s="41"/>
      <c r="G48" s="40"/>
      <c r="H48" s="107"/>
      <c r="I48" s="140">
        <v>14.49</v>
      </c>
      <c r="J48" s="97">
        <v>17.53</v>
      </c>
      <c r="K48" s="126">
        <f t="shared" si="11"/>
        <v>-3.0400000000000009</v>
      </c>
      <c r="L48" s="279">
        <v>15</v>
      </c>
      <c r="M48" s="281">
        <f t="shared" si="3"/>
        <v>3.5294117647058822</v>
      </c>
    </row>
    <row r="49" spans="1:14" ht="15.75" customHeight="1" x14ac:dyDescent="0.25">
      <c r="B49" s="18" t="s">
        <v>7</v>
      </c>
      <c r="C49" s="72" t="s">
        <v>99</v>
      </c>
      <c r="D49" s="129">
        <v>3</v>
      </c>
      <c r="E49" s="40"/>
      <c r="F49" s="41"/>
      <c r="G49" s="40"/>
      <c r="H49" s="107"/>
      <c r="I49" s="113">
        <v>0</v>
      </c>
      <c r="J49" s="95">
        <v>16.14</v>
      </c>
      <c r="K49" s="126">
        <f t="shared" si="11"/>
        <v>-16.14</v>
      </c>
      <c r="L49" s="279">
        <v>0</v>
      </c>
      <c r="M49" s="281">
        <f t="shared" si="3"/>
        <v>0</v>
      </c>
    </row>
    <row r="50" spans="1:14" ht="15.75" customHeight="1" x14ac:dyDescent="0.25">
      <c r="B50" s="18" t="s">
        <v>7</v>
      </c>
      <c r="C50" s="72" t="s">
        <v>100</v>
      </c>
      <c r="D50" s="129">
        <v>6.5</v>
      </c>
      <c r="E50" s="40"/>
      <c r="F50" s="41"/>
      <c r="G50" s="40"/>
      <c r="H50" s="107"/>
      <c r="I50" s="113">
        <v>0</v>
      </c>
      <c r="J50" s="95">
        <v>15.06</v>
      </c>
      <c r="K50" s="126">
        <f t="shared" si="11"/>
        <v>-15.06</v>
      </c>
      <c r="L50" s="279">
        <v>15</v>
      </c>
      <c r="M50" s="281">
        <f t="shared" si="3"/>
        <v>2.3076923076923075</v>
      </c>
    </row>
    <row r="51" spans="1:14" ht="15.75" customHeight="1" x14ac:dyDescent="0.25">
      <c r="B51" s="18" t="s">
        <v>7</v>
      </c>
      <c r="C51" s="72" t="s">
        <v>102</v>
      </c>
      <c r="D51" s="129">
        <v>4</v>
      </c>
      <c r="E51" s="40"/>
      <c r="F51" s="41"/>
      <c r="G51" s="40"/>
      <c r="H51" s="107"/>
      <c r="I51" s="113">
        <v>0</v>
      </c>
      <c r="J51" s="95">
        <v>10.48</v>
      </c>
      <c r="K51" s="126">
        <f t="shared" si="11"/>
        <v>-10.48</v>
      </c>
      <c r="L51" s="279">
        <v>0</v>
      </c>
      <c r="M51" s="281">
        <f t="shared" si="3"/>
        <v>0</v>
      </c>
    </row>
    <row r="52" spans="1:14" ht="15.75" customHeight="1" x14ac:dyDescent="0.25">
      <c r="B52" s="18" t="s">
        <v>7</v>
      </c>
      <c r="C52" s="72" t="s">
        <v>101</v>
      </c>
      <c r="D52" s="129">
        <v>0.3</v>
      </c>
      <c r="E52" s="40"/>
      <c r="F52" s="41"/>
      <c r="G52" s="40"/>
      <c r="H52" s="107"/>
      <c r="I52" s="113">
        <v>0</v>
      </c>
      <c r="J52" s="95">
        <v>1.39</v>
      </c>
      <c r="K52" s="126">
        <f t="shared" si="11"/>
        <v>-1.39</v>
      </c>
      <c r="L52" s="279">
        <v>0</v>
      </c>
      <c r="M52" s="281">
        <f t="shared" si="3"/>
        <v>0</v>
      </c>
    </row>
    <row r="53" spans="1:14" ht="15.75" customHeight="1" x14ac:dyDescent="0.25">
      <c r="B53" s="143" t="s">
        <v>7</v>
      </c>
      <c r="C53" s="137" t="s">
        <v>114</v>
      </c>
      <c r="D53" s="144">
        <v>19.62</v>
      </c>
      <c r="E53" s="40"/>
      <c r="F53" s="107"/>
      <c r="G53" s="40"/>
      <c r="H53" s="107"/>
      <c r="I53" s="113">
        <v>55.72</v>
      </c>
      <c r="J53" s="142">
        <v>0</v>
      </c>
      <c r="K53" s="126">
        <f t="shared" si="11"/>
        <v>55.72</v>
      </c>
      <c r="L53" s="279">
        <v>0</v>
      </c>
      <c r="M53" s="281">
        <f t="shared" si="3"/>
        <v>0</v>
      </c>
    </row>
    <row r="54" spans="1:14" ht="15.75" customHeight="1" x14ac:dyDescent="0.25">
      <c r="A54" s="69"/>
      <c r="B54" s="12"/>
      <c r="C54" s="151" t="s">
        <v>115</v>
      </c>
      <c r="D54" s="176">
        <f>SUM(D41+D43)</f>
        <v>11</v>
      </c>
      <c r="E54" s="176"/>
      <c r="F54" s="176"/>
      <c r="G54" s="176"/>
      <c r="H54" s="176"/>
      <c r="I54" s="187">
        <f>SUM(I41,I43)</f>
        <v>29.39</v>
      </c>
      <c r="J54" s="176">
        <f>SUM(J41,J43)</f>
        <v>41.06</v>
      </c>
      <c r="K54" s="161">
        <f t="shared" si="11"/>
        <v>-11.670000000000002</v>
      </c>
      <c r="L54" s="279">
        <f>SUM(L41,L43)</f>
        <v>34</v>
      </c>
      <c r="M54" s="281">
        <f t="shared" si="3"/>
        <v>3.0909090909090908</v>
      </c>
    </row>
    <row r="55" spans="1:14" ht="15.75" customHeight="1" x14ac:dyDescent="0.25">
      <c r="B55" s="12"/>
      <c r="C55" s="145" t="s">
        <v>119</v>
      </c>
      <c r="D55" s="149">
        <f>SUM(D42,D44)</f>
        <v>7.92</v>
      </c>
      <c r="E55" s="149"/>
      <c r="F55" s="149"/>
      <c r="G55" s="149"/>
      <c r="H55" s="149"/>
      <c r="I55" s="165">
        <f>SUM(I42,I44)</f>
        <v>54.949999999999996</v>
      </c>
      <c r="J55" s="149">
        <f>SUM(J42,J44)</f>
        <v>44.63</v>
      </c>
      <c r="K55" s="171">
        <f t="shared" si="11"/>
        <v>10.319999999999993</v>
      </c>
      <c r="L55" s="279">
        <f>SUM(L42,L44)</f>
        <v>40.5</v>
      </c>
      <c r="M55" s="281">
        <f t="shared" si="3"/>
        <v>5.1136363636363633</v>
      </c>
    </row>
    <row r="56" spans="1:14" ht="15.75" customHeight="1" thickBot="1" x14ac:dyDescent="0.3">
      <c r="C56" s="150" t="s">
        <v>117</v>
      </c>
      <c r="D56" s="183">
        <f>SUM(D45:D52)</f>
        <v>26.05</v>
      </c>
      <c r="E56" s="183"/>
      <c r="F56" s="183"/>
      <c r="G56" s="183"/>
      <c r="H56" s="183"/>
      <c r="I56" s="188">
        <f>SUM(I45:I48,I53)</f>
        <v>102.53999999999999</v>
      </c>
      <c r="J56" s="183">
        <f>SUM(J45:J52)</f>
        <v>93.660000000000011</v>
      </c>
      <c r="K56" s="169">
        <f t="shared" si="11"/>
        <v>8.8799999999999812</v>
      </c>
      <c r="L56" s="279">
        <f>SUM(L45:L52)</f>
        <v>54</v>
      </c>
      <c r="M56" s="281">
        <f t="shared" si="3"/>
        <v>2.0729366602687138</v>
      </c>
    </row>
    <row r="57" spans="1:14" ht="15.75" customHeight="1" thickTop="1" x14ac:dyDescent="0.25">
      <c r="C57" s="146" t="s">
        <v>9</v>
      </c>
      <c r="D57" s="186">
        <f>SUM(D54:D56)</f>
        <v>44.97</v>
      </c>
      <c r="E57" s="185"/>
      <c r="F57" s="185"/>
      <c r="G57" s="185"/>
      <c r="H57" s="185"/>
      <c r="I57" s="165">
        <f>SUM(I54:I56)</f>
        <v>186.88</v>
      </c>
      <c r="J57" s="149">
        <f>SUM(J54:J56)</f>
        <v>179.35000000000002</v>
      </c>
      <c r="K57" s="171">
        <f t="shared" si="11"/>
        <v>7.5299999999999727</v>
      </c>
      <c r="L57" s="279">
        <f>SUM(L54:L56)</f>
        <v>128.5</v>
      </c>
      <c r="M57" s="281">
        <f t="shared" si="3"/>
        <v>2.8574605292417168</v>
      </c>
    </row>
    <row r="58" spans="1:14" s="15" customFormat="1" ht="15.75" customHeight="1" x14ac:dyDescent="0.25">
      <c r="A58" s="3" t="s">
        <v>19</v>
      </c>
      <c r="C58" s="3"/>
      <c r="D58" s="37"/>
      <c r="E58" s="105"/>
      <c r="F58" s="16"/>
      <c r="G58" s="105"/>
      <c r="H58" s="105"/>
      <c r="I58" s="99"/>
      <c r="J58" s="83"/>
      <c r="K58" s="116"/>
      <c r="L58" s="279"/>
      <c r="M58" s="281"/>
    </row>
    <row r="59" spans="1:14" ht="15.75" customHeight="1" x14ac:dyDescent="0.25">
      <c r="B59" s="9" t="s">
        <v>3</v>
      </c>
      <c r="C59" s="9" t="s">
        <v>37</v>
      </c>
      <c r="D59" s="39">
        <v>4.43</v>
      </c>
      <c r="E59" s="135">
        <f>F59/D59</f>
        <v>1.3431151241534991</v>
      </c>
      <c r="F59" s="189">
        <v>5.95</v>
      </c>
      <c r="G59" s="135">
        <f>H59/D59</f>
        <v>3.7200902934537248</v>
      </c>
      <c r="H59" s="190">
        <v>16.48</v>
      </c>
      <c r="I59" s="126">
        <v>7.02</v>
      </c>
      <c r="J59" s="95">
        <v>12.88</v>
      </c>
      <c r="K59" s="171">
        <f>I59-J59</f>
        <v>-5.8600000000000012</v>
      </c>
      <c r="L59" s="279">
        <v>10</v>
      </c>
      <c r="M59" s="281">
        <f t="shared" si="3"/>
        <v>2.2573363431151243</v>
      </c>
    </row>
    <row r="60" spans="1:14" s="15" customFormat="1" ht="15.75" customHeight="1" x14ac:dyDescent="0.25">
      <c r="A60" s="3" t="s">
        <v>21</v>
      </c>
      <c r="C60" s="3"/>
      <c r="D60" s="37"/>
      <c r="E60" s="105"/>
      <c r="F60" s="16"/>
      <c r="G60" s="105"/>
      <c r="H60" s="105"/>
      <c r="I60" s="99"/>
      <c r="J60" s="83"/>
      <c r="K60" s="118"/>
      <c r="L60" s="279"/>
      <c r="M60" s="281"/>
    </row>
    <row r="61" spans="1:14" ht="15.75" customHeight="1" x14ac:dyDescent="0.25">
      <c r="B61" s="9" t="s">
        <v>3</v>
      </c>
      <c r="C61" s="9" t="s">
        <v>44</v>
      </c>
      <c r="D61" s="39">
        <v>3.55</v>
      </c>
      <c r="E61" s="135">
        <f>F61/D61</f>
        <v>2.4281690140845069</v>
      </c>
      <c r="F61" s="189">
        <v>8.6199999999999992</v>
      </c>
      <c r="G61" s="135">
        <f>H61/D61</f>
        <v>5.7098591549295774</v>
      </c>
      <c r="H61" s="190">
        <v>20.27</v>
      </c>
      <c r="I61" s="126">
        <v>13.77</v>
      </c>
      <c r="J61" s="95">
        <v>22</v>
      </c>
      <c r="K61" s="126">
        <f>I61-J61</f>
        <v>-8.23</v>
      </c>
      <c r="L61" s="279">
        <v>20</v>
      </c>
      <c r="M61" s="281">
        <f t="shared" si="3"/>
        <v>5.6338028169014089</v>
      </c>
      <c r="N61" s="69" t="s">
        <v>131</v>
      </c>
    </row>
    <row r="62" spans="1:14" ht="15.75" customHeight="1" x14ac:dyDescent="0.25">
      <c r="B62" s="9" t="s">
        <v>86</v>
      </c>
      <c r="C62" s="9" t="s">
        <v>45</v>
      </c>
      <c r="D62" s="39">
        <v>1.9</v>
      </c>
      <c r="E62" s="135">
        <f>F62/D62</f>
        <v>2.1578947368421053</v>
      </c>
      <c r="F62" s="189">
        <v>4.0999999999999996</v>
      </c>
      <c r="G62" s="135">
        <f>H62/D62</f>
        <v>4.121052631578948</v>
      </c>
      <c r="H62" s="190">
        <v>7.83</v>
      </c>
      <c r="I62" s="126">
        <v>7.47</v>
      </c>
      <c r="J62" s="95">
        <v>8.77</v>
      </c>
      <c r="K62" s="126">
        <f t="shared" ref="K62:K67" si="12">I62-J62</f>
        <v>-1.2999999999999998</v>
      </c>
      <c r="L62" s="279">
        <v>8</v>
      </c>
      <c r="M62" s="281">
        <f t="shared" si="3"/>
        <v>4.2105263157894735</v>
      </c>
    </row>
    <row r="63" spans="1:14" ht="15.75" customHeight="1" x14ac:dyDescent="0.25">
      <c r="B63" s="18" t="s">
        <v>7</v>
      </c>
      <c r="C63" s="18" t="s">
        <v>92</v>
      </c>
      <c r="D63" s="129">
        <v>7</v>
      </c>
      <c r="E63" s="141"/>
      <c r="F63" s="192">
        <v>30.08</v>
      </c>
      <c r="G63" s="141"/>
      <c r="H63" s="193">
        <v>40.35</v>
      </c>
      <c r="I63" s="140">
        <v>40.96</v>
      </c>
      <c r="J63" s="97">
        <v>34.729999999999997</v>
      </c>
      <c r="K63" s="126">
        <f t="shared" si="12"/>
        <v>6.230000000000004</v>
      </c>
      <c r="L63" s="279">
        <v>35</v>
      </c>
      <c r="M63" s="281">
        <f t="shared" si="3"/>
        <v>5</v>
      </c>
    </row>
    <row r="64" spans="1:14" ht="15.75" customHeight="1" x14ac:dyDescent="0.25">
      <c r="B64" s="12"/>
      <c r="C64" s="151" t="s">
        <v>115</v>
      </c>
      <c r="D64" s="198">
        <v>3.55</v>
      </c>
      <c r="E64" s="176"/>
      <c r="F64" s="176"/>
      <c r="G64" s="176"/>
      <c r="H64" s="176"/>
      <c r="I64" s="187">
        <v>13.77</v>
      </c>
      <c r="J64" s="176">
        <v>22</v>
      </c>
      <c r="K64" s="161">
        <f t="shared" si="12"/>
        <v>-8.23</v>
      </c>
      <c r="L64" s="279">
        <v>22</v>
      </c>
      <c r="M64" s="281">
        <f t="shared" si="3"/>
        <v>6.1971830985915499</v>
      </c>
    </row>
    <row r="65" spans="1:14" ht="15.75" customHeight="1" x14ac:dyDescent="0.25">
      <c r="B65" s="12"/>
      <c r="C65" s="71" t="s">
        <v>119</v>
      </c>
      <c r="D65" s="199">
        <v>1.9</v>
      </c>
      <c r="E65" s="149"/>
      <c r="F65" s="149"/>
      <c r="G65" s="149"/>
      <c r="H65" s="149"/>
      <c r="I65" s="165">
        <v>7.47</v>
      </c>
      <c r="J65" s="149">
        <v>8.77</v>
      </c>
      <c r="K65" s="171">
        <f t="shared" si="12"/>
        <v>-1.2999999999999998</v>
      </c>
      <c r="L65" s="279">
        <v>8.77</v>
      </c>
      <c r="M65" s="281">
        <f t="shared" si="3"/>
        <v>4.6157894736842104</v>
      </c>
    </row>
    <row r="66" spans="1:14" ht="15.75" customHeight="1" thickBot="1" x14ac:dyDescent="0.3">
      <c r="C66" s="156" t="s">
        <v>117</v>
      </c>
      <c r="D66" s="200">
        <v>7</v>
      </c>
      <c r="E66" s="183"/>
      <c r="F66" s="183"/>
      <c r="G66" s="183"/>
      <c r="H66" s="183"/>
      <c r="I66" s="188">
        <v>40.96</v>
      </c>
      <c r="J66" s="183">
        <v>34.729999999999997</v>
      </c>
      <c r="K66" s="169">
        <f t="shared" si="12"/>
        <v>6.230000000000004</v>
      </c>
      <c r="L66" s="279">
        <v>34.729999999999997</v>
      </c>
      <c r="M66" s="281">
        <f t="shared" si="3"/>
        <v>4.9614285714285709</v>
      </c>
    </row>
    <row r="67" spans="1:14" ht="15.75" customHeight="1" thickTop="1" x14ac:dyDescent="0.25">
      <c r="B67" s="9"/>
      <c r="C67" s="79" t="s">
        <v>118</v>
      </c>
      <c r="D67" s="186">
        <f>SUM(D64:D66)</f>
        <v>12.45</v>
      </c>
      <c r="E67" s="186">
        <f t="shared" ref="E67:J67" si="13">SUM(E64:E66)</f>
        <v>0</v>
      </c>
      <c r="F67" s="186">
        <f t="shared" si="13"/>
        <v>0</v>
      </c>
      <c r="G67" s="186">
        <f t="shared" si="13"/>
        <v>0</v>
      </c>
      <c r="H67" s="186">
        <f t="shared" si="13"/>
        <v>0</v>
      </c>
      <c r="I67" s="186">
        <f t="shared" si="13"/>
        <v>62.2</v>
      </c>
      <c r="J67" s="186">
        <f t="shared" si="13"/>
        <v>65.5</v>
      </c>
      <c r="K67" s="171">
        <f t="shared" si="12"/>
        <v>-3.2999999999999972</v>
      </c>
      <c r="L67" s="279">
        <f t="shared" ref="L67" si="14">SUM(L64:L66)</f>
        <v>65.5</v>
      </c>
      <c r="M67" s="281">
        <f t="shared" si="3"/>
        <v>5.2610441767068279</v>
      </c>
    </row>
    <row r="68" spans="1:14" s="15" customFormat="1" ht="15.75" customHeight="1" x14ac:dyDescent="0.25">
      <c r="A68" s="3" t="s">
        <v>23</v>
      </c>
      <c r="D68" s="42"/>
      <c r="E68" s="105"/>
      <c r="F68" s="16"/>
      <c r="G68" s="105"/>
      <c r="H68" s="105"/>
      <c r="I68" s="99"/>
      <c r="J68" s="83"/>
      <c r="K68" s="118"/>
      <c r="L68" s="279"/>
      <c r="M68" s="281"/>
    </row>
    <row r="69" spans="1:14" ht="15.75" customHeight="1" x14ac:dyDescent="0.25">
      <c r="B69" s="18" t="s">
        <v>7</v>
      </c>
      <c r="C69" s="18" t="s">
        <v>42</v>
      </c>
      <c r="D69" s="129">
        <v>6</v>
      </c>
      <c r="E69" s="141"/>
      <c r="F69" s="192">
        <v>28.04</v>
      </c>
      <c r="G69" s="141"/>
      <c r="H69" s="193">
        <v>23.04</v>
      </c>
      <c r="I69" s="140">
        <v>16.170000000000002</v>
      </c>
      <c r="J69" s="97">
        <v>27.14</v>
      </c>
      <c r="K69" s="126">
        <f>I69-J69</f>
        <v>-10.969999999999999</v>
      </c>
      <c r="L69" s="279">
        <v>24</v>
      </c>
      <c r="M69" s="281">
        <f t="shared" ref="M69:M132" si="15">L69/D69</f>
        <v>4</v>
      </c>
      <c r="N69" s="69" t="s">
        <v>132</v>
      </c>
    </row>
    <row r="70" spans="1:14" ht="15.75" customHeight="1" x14ac:dyDescent="0.25">
      <c r="B70" s="18" t="s">
        <v>7</v>
      </c>
      <c r="C70" s="18" t="s">
        <v>46</v>
      </c>
      <c r="D70" s="129">
        <v>3.8</v>
      </c>
      <c r="E70" s="141"/>
      <c r="F70" s="192">
        <v>13.71</v>
      </c>
      <c r="G70" s="141"/>
      <c r="H70" s="193">
        <v>17.29</v>
      </c>
      <c r="I70" s="140">
        <v>11.46</v>
      </c>
      <c r="J70" s="97">
        <v>16.02</v>
      </c>
      <c r="K70" s="126">
        <f t="shared" ref="K70:K78" si="16">I70-J70</f>
        <v>-4.5599999999999987</v>
      </c>
      <c r="L70" s="279">
        <v>15</v>
      </c>
      <c r="M70" s="281">
        <f t="shared" si="15"/>
        <v>3.9473684210526319</v>
      </c>
    </row>
    <row r="71" spans="1:14" ht="15.75" customHeight="1" x14ac:dyDescent="0.25">
      <c r="B71" s="18" t="s">
        <v>7</v>
      </c>
      <c r="C71" s="18" t="s">
        <v>47</v>
      </c>
      <c r="D71" s="129">
        <v>2.5</v>
      </c>
      <c r="E71" s="141"/>
      <c r="F71" s="192"/>
      <c r="G71" s="141"/>
      <c r="H71" s="193"/>
      <c r="I71" s="140">
        <v>8.6</v>
      </c>
      <c r="J71" s="97">
        <v>11.9</v>
      </c>
      <c r="K71" s="126">
        <f t="shared" si="16"/>
        <v>-3.3000000000000007</v>
      </c>
      <c r="L71" s="279">
        <v>10</v>
      </c>
      <c r="M71" s="281">
        <f t="shared" si="15"/>
        <v>4</v>
      </c>
    </row>
    <row r="72" spans="1:14" ht="15.75" customHeight="1" x14ac:dyDescent="0.25">
      <c r="B72" s="18" t="s">
        <v>7</v>
      </c>
      <c r="C72" s="18" t="s">
        <v>91</v>
      </c>
      <c r="D72" s="129">
        <v>1</v>
      </c>
      <c r="E72" s="141"/>
      <c r="F72" s="192"/>
      <c r="G72" s="141"/>
      <c r="H72" s="193"/>
      <c r="I72" s="140">
        <v>4.2300000000000004</v>
      </c>
      <c r="J72" s="97">
        <v>7.49</v>
      </c>
      <c r="K72" s="126">
        <f t="shared" si="16"/>
        <v>-3.26</v>
      </c>
      <c r="L72" s="279">
        <v>5</v>
      </c>
      <c r="M72" s="281">
        <f t="shared" si="15"/>
        <v>5</v>
      </c>
    </row>
    <row r="73" spans="1:14" ht="15.75" customHeight="1" x14ac:dyDescent="0.25">
      <c r="B73" s="18" t="s">
        <v>7</v>
      </c>
      <c r="C73" s="18" t="s">
        <v>102</v>
      </c>
      <c r="D73" s="129">
        <v>4</v>
      </c>
      <c r="E73" s="141"/>
      <c r="F73" s="192"/>
      <c r="G73" s="141"/>
      <c r="H73" s="193"/>
      <c r="I73" s="140">
        <v>0</v>
      </c>
      <c r="J73" s="97">
        <v>12.6</v>
      </c>
      <c r="K73" s="126">
        <f t="shared" si="16"/>
        <v>-12.6</v>
      </c>
      <c r="L73" s="279">
        <v>0</v>
      </c>
      <c r="M73" s="281">
        <f t="shared" si="15"/>
        <v>0</v>
      </c>
    </row>
    <row r="74" spans="1:14" ht="15.75" customHeight="1" x14ac:dyDescent="0.25">
      <c r="B74" s="18" t="s">
        <v>7</v>
      </c>
      <c r="C74" s="201" t="s">
        <v>79</v>
      </c>
      <c r="D74" s="202">
        <v>5</v>
      </c>
      <c r="E74" s="203"/>
      <c r="F74" s="204"/>
      <c r="G74" s="203"/>
      <c r="H74" s="205"/>
      <c r="I74" s="206">
        <v>30.25</v>
      </c>
      <c r="J74" s="207">
        <v>30.74</v>
      </c>
      <c r="K74" s="126">
        <f t="shared" si="16"/>
        <v>-0.48999999999999844</v>
      </c>
      <c r="L74" s="279">
        <v>25</v>
      </c>
      <c r="M74" s="281">
        <f t="shared" si="15"/>
        <v>5</v>
      </c>
    </row>
    <row r="75" spans="1:14" ht="15.75" customHeight="1" x14ac:dyDescent="0.25">
      <c r="B75" s="12"/>
      <c r="C75" s="209" t="s">
        <v>115</v>
      </c>
      <c r="D75" s="149" t="s">
        <v>109</v>
      </c>
      <c r="E75" s="149"/>
      <c r="F75" s="149"/>
      <c r="G75" s="149"/>
      <c r="H75" s="149"/>
      <c r="I75" s="165">
        <v>0</v>
      </c>
      <c r="J75" s="149">
        <v>0</v>
      </c>
      <c r="K75" s="161">
        <f t="shared" si="16"/>
        <v>0</v>
      </c>
      <c r="L75" s="279">
        <v>0</v>
      </c>
      <c r="M75" s="281"/>
    </row>
    <row r="76" spans="1:14" ht="15.75" customHeight="1" x14ac:dyDescent="0.25">
      <c r="B76" s="12"/>
      <c r="C76" s="210" t="s">
        <v>120</v>
      </c>
      <c r="D76" s="149" t="s">
        <v>109</v>
      </c>
      <c r="E76" s="149"/>
      <c r="F76" s="149"/>
      <c r="G76" s="149"/>
      <c r="H76" s="149"/>
      <c r="I76" s="165">
        <v>0</v>
      </c>
      <c r="J76" s="149">
        <v>0</v>
      </c>
      <c r="K76" s="171">
        <f t="shared" si="16"/>
        <v>0</v>
      </c>
      <c r="L76" s="279">
        <v>0</v>
      </c>
      <c r="M76" s="281"/>
    </row>
    <row r="77" spans="1:14" ht="15.75" customHeight="1" thickBot="1" x14ac:dyDescent="0.3">
      <c r="C77" s="211" t="s">
        <v>117</v>
      </c>
      <c r="D77" s="183">
        <f>SUM(D69:D74)</f>
        <v>22.3</v>
      </c>
      <c r="E77" s="183"/>
      <c r="F77" s="183"/>
      <c r="G77" s="183"/>
      <c r="H77" s="183"/>
      <c r="I77" s="188">
        <f>SUM(I69:I72,I74)</f>
        <v>70.710000000000008</v>
      </c>
      <c r="J77" s="183">
        <f>SUM(J69:J74)</f>
        <v>105.88999999999999</v>
      </c>
      <c r="K77" s="169">
        <f t="shared" si="16"/>
        <v>-35.179999999999978</v>
      </c>
      <c r="L77" s="279">
        <f>SUM(L69:L76)</f>
        <v>79</v>
      </c>
      <c r="M77" s="281">
        <f t="shared" si="15"/>
        <v>3.5426008968609866</v>
      </c>
    </row>
    <row r="78" spans="1:14" ht="15.75" customHeight="1" thickTop="1" x14ac:dyDescent="0.25">
      <c r="C78" s="212" t="s">
        <v>118</v>
      </c>
      <c r="D78" s="186">
        <v>28.79</v>
      </c>
      <c r="E78" s="186"/>
      <c r="F78" s="186"/>
      <c r="G78" s="186"/>
      <c r="H78" s="186"/>
      <c r="I78" s="165">
        <v>70.709999999999994</v>
      </c>
      <c r="J78" s="149">
        <v>105.9</v>
      </c>
      <c r="K78" s="171">
        <f t="shared" si="16"/>
        <v>-35.190000000000012</v>
      </c>
      <c r="L78" s="279">
        <f>SUM(L69:L76)</f>
        <v>79</v>
      </c>
      <c r="M78" s="281">
        <f t="shared" si="15"/>
        <v>2.7440083362278571</v>
      </c>
    </row>
    <row r="79" spans="1:14" s="15" customFormat="1" ht="15.75" customHeight="1" x14ac:dyDescent="0.25">
      <c r="A79" s="3" t="s">
        <v>48</v>
      </c>
      <c r="C79" s="3"/>
      <c r="D79" s="37"/>
      <c r="E79" s="105"/>
      <c r="F79" s="16"/>
      <c r="G79" s="105"/>
      <c r="H79" s="105"/>
      <c r="I79" s="99"/>
      <c r="J79" s="83"/>
      <c r="K79" s="118"/>
      <c r="L79" s="279"/>
      <c r="M79" s="281"/>
    </row>
    <row r="80" spans="1:14" ht="15.75" customHeight="1" x14ac:dyDescent="0.25">
      <c r="B80" s="9" t="s">
        <v>3</v>
      </c>
      <c r="C80" s="9" t="s">
        <v>49</v>
      </c>
      <c r="D80" s="39">
        <v>5.07</v>
      </c>
      <c r="E80" s="135">
        <f>F80/D80</f>
        <v>3.8737672583826428</v>
      </c>
      <c r="F80" s="189">
        <v>19.64</v>
      </c>
      <c r="G80" s="135">
        <f t="shared" ref="G80:G87" si="17">H80/D80</f>
        <v>4.2899408284023668</v>
      </c>
      <c r="H80" s="190">
        <v>21.75</v>
      </c>
      <c r="I80" s="126">
        <v>21.98</v>
      </c>
      <c r="J80" s="95">
        <v>16.75</v>
      </c>
      <c r="K80" s="126">
        <f>I80-J80</f>
        <v>5.23</v>
      </c>
      <c r="L80" s="279">
        <v>20</v>
      </c>
      <c r="M80" s="281">
        <f t="shared" si="15"/>
        <v>3.944773175542406</v>
      </c>
      <c r="N80" s="69" t="s">
        <v>133</v>
      </c>
    </row>
    <row r="81" spans="1:13" ht="15.75" customHeight="1" x14ac:dyDescent="0.25">
      <c r="B81" s="9" t="s">
        <v>86</v>
      </c>
      <c r="C81" s="9" t="s">
        <v>50</v>
      </c>
      <c r="D81" s="39">
        <v>1.23</v>
      </c>
      <c r="E81" s="135">
        <f t="shared" ref="E81:E87" si="18">F81/D81</f>
        <v>6.6016260162601617</v>
      </c>
      <c r="F81" s="189">
        <v>8.1199999999999992</v>
      </c>
      <c r="G81" s="135">
        <f t="shared" si="17"/>
        <v>3.0081300813008132</v>
      </c>
      <c r="H81" s="190">
        <v>3.7</v>
      </c>
      <c r="I81" s="126">
        <v>6.64</v>
      </c>
      <c r="J81" s="95">
        <v>5.35</v>
      </c>
      <c r="K81" s="126">
        <f t="shared" ref="K81:K92" si="19">I81-J81</f>
        <v>1.29</v>
      </c>
      <c r="L81" s="279">
        <v>5</v>
      </c>
      <c r="M81" s="281">
        <f t="shared" si="15"/>
        <v>4.0650406504065044</v>
      </c>
    </row>
    <row r="82" spans="1:13" ht="15.75" customHeight="1" x14ac:dyDescent="0.25">
      <c r="B82" s="9" t="s">
        <v>86</v>
      </c>
      <c r="C82" s="9" t="s">
        <v>51</v>
      </c>
      <c r="D82" s="39">
        <v>1.58</v>
      </c>
      <c r="E82" s="135">
        <f t="shared" si="18"/>
        <v>4.6139240506329111</v>
      </c>
      <c r="F82" s="189">
        <v>7.29</v>
      </c>
      <c r="G82" s="135">
        <f t="shared" si="17"/>
        <v>5.3670886075949369</v>
      </c>
      <c r="H82" s="190">
        <v>8.48</v>
      </c>
      <c r="I82" s="126">
        <v>7.57</v>
      </c>
      <c r="J82" s="95">
        <v>4.91</v>
      </c>
      <c r="K82" s="126">
        <f t="shared" si="19"/>
        <v>2.66</v>
      </c>
      <c r="L82" s="279">
        <v>5</v>
      </c>
      <c r="M82" s="281">
        <f t="shared" si="15"/>
        <v>3.1645569620253164</v>
      </c>
    </row>
    <row r="83" spans="1:13" ht="15.75" customHeight="1" x14ac:dyDescent="0.25">
      <c r="B83" s="9" t="s">
        <v>86</v>
      </c>
      <c r="C83" s="9" t="s">
        <v>11</v>
      </c>
      <c r="D83" s="39">
        <v>0.21</v>
      </c>
      <c r="E83" s="135">
        <f t="shared" si="18"/>
        <v>7.4761904761904772</v>
      </c>
      <c r="F83" s="189">
        <v>1.57</v>
      </c>
      <c r="G83" s="135">
        <f t="shared" si="17"/>
        <v>7.6190476190476195</v>
      </c>
      <c r="H83" s="190">
        <v>1.6</v>
      </c>
      <c r="I83" s="126">
        <v>1.69</v>
      </c>
      <c r="J83" s="95">
        <v>0.92</v>
      </c>
      <c r="K83" s="126">
        <f t="shared" si="19"/>
        <v>0.76999999999999991</v>
      </c>
      <c r="L83" s="279">
        <v>1</v>
      </c>
      <c r="M83" s="281">
        <f t="shared" si="15"/>
        <v>4.7619047619047619</v>
      </c>
    </row>
    <row r="84" spans="1:13" ht="15.75" customHeight="1" x14ac:dyDescent="0.25">
      <c r="A84" s="1"/>
      <c r="B84" s="9" t="s">
        <v>86</v>
      </c>
      <c r="C84" s="9" t="s">
        <v>52</v>
      </c>
      <c r="D84" s="39">
        <v>0.68</v>
      </c>
      <c r="E84" s="135">
        <f t="shared" si="18"/>
        <v>7.4117647058823524</v>
      </c>
      <c r="F84" s="189">
        <v>5.04</v>
      </c>
      <c r="G84" s="135">
        <f t="shared" si="17"/>
        <v>8.602941176470587</v>
      </c>
      <c r="H84" s="190">
        <v>5.85</v>
      </c>
      <c r="I84" s="126">
        <v>2.8</v>
      </c>
      <c r="J84" s="95">
        <v>0.75</v>
      </c>
      <c r="K84" s="126">
        <f t="shared" si="19"/>
        <v>2.0499999999999998</v>
      </c>
      <c r="L84" s="279">
        <v>2</v>
      </c>
      <c r="M84" s="281">
        <f t="shared" si="15"/>
        <v>2.9411764705882351</v>
      </c>
    </row>
    <row r="85" spans="1:13" ht="15.75" customHeight="1" x14ac:dyDescent="0.25">
      <c r="B85" s="9" t="s">
        <v>86</v>
      </c>
      <c r="C85" s="9" t="s">
        <v>53</v>
      </c>
      <c r="D85" s="39">
        <v>0.74</v>
      </c>
      <c r="E85" s="135">
        <f t="shared" si="18"/>
        <v>5.6486486486486482</v>
      </c>
      <c r="F85" s="189">
        <v>4.18</v>
      </c>
      <c r="G85" s="135">
        <f t="shared" si="17"/>
        <v>10.756756756756756</v>
      </c>
      <c r="H85" s="190">
        <v>7.96</v>
      </c>
      <c r="I85" s="126">
        <v>4.0599999999999996</v>
      </c>
      <c r="J85" s="95">
        <v>6.08</v>
      </c>
      <c r="K85" s="126">
        <f t="shared" si="19"/>
        <v>-2.0200000000000005</v>
      </c>
      <c r="L85" s="279">
        <v>5</v>
      </c>
      <c r="M85" s="281">
        <f t="shared" si="15"/>
        <v>6.756756756756757</v>
      </c>
    </row>
    <row r="86" spans="1:13" ht="15.75" customHeight="1" x14ac:dyDescent="0.25">
      <c r="B86" s="9" t="s">
        <v>86</v>
      </c>
      <c r="C86" s="9" t="s">
        <v>54</v>
      </c>
      <c r="D86" s="39">
        <v>1.1299999999999999</v>
      </c>
      <c r="E86" s="135">
        <f t="shared" si="18"/>
        <v>4.6283185840707972</v>
      </c>
      <c r="F86" s="189">
        <v>5.23</v>
      </c>
      <c r="G86" s="135">
        <f t="shared" si="17"/>
        <v>4.9823008849557526</v>
      </c>
      <c r="H86" s="190">
        <v>5.63</v>
      </c>
      <c r="I86" s="126">
        <v>6.08</v>
      </c>
      <c r="J86" s="142">
        <v>4.6900000000000004</v>
      </c>
      <c r="K86" s="126">
        <f t="shared" si="19"/>
        <v>1.3899999999999997</v>
      </c>
      <c r="L86" s="279">
        <v>5</v>
      </c>
      <c r="M86" s="281">
        <f t="shared" si="15"/>
        <v>4.4247787610619476</v>
      </c>
    </row>
    <row r="87" spans="1:13" ht="15.75" customHeight="1" x14ac:dyDescent="0.25">
      <c r="B87" s="9" t="s">
        <v>89</v>
      </c>
      <c r="C87" s="9" t="s">
        <v>55</v>
      </c>
      <c r="D87" s="39">
        <v>6.15</v>
      </c>
      <c r="E87" s="135">
        <f t="shared" si="18"/>
        <v>6.3203252032520316</v>
      </c>
      <c r="F87" s="189">
        <v>38.869999999999997</v>
      </c>
      <c r="G87" s="135">
        <f t="shared" si="17"/>
        <v>5.9235772357723571</v>
      </c>
      <c r="H87" s="190">
        <v>36.43</v>
      </c>
      <c r="I87" s="126">
        <v>28.64</v>
      </c>
      <c r="J87" s="95">
        <v>18.73</v>
      </c>
      <c r="K87" s="126">
        <f t="shared" si="19"/>
        <v>9.91</v>
      </c>
      <c r="L87" s="279">
        <v>25</v>
      </c>
      <c r="M87" s="281">
        <f t="shared" si="15"/>
        <v>4.0650406504065035</v>
      </c>
    </row>
    <row r="88" spans="1:13" ht="15.75" customHeight="1" x14ac:dyDescent="0.25">
      <c r="B88" s="72" t="s">
        <v>80</v>
      </c>
      <c r="C88" s="72" t="s">
        <v>5</v>
      </c>
      <c r="D88" s="219" t="s">
        <v>109</v>
      </c>
      <c r="E88" s="135"/>
      <c r="F88" s="189"/>
      <c r="G88" s="135"/>
      <c r="H88" s="190"/>
      <c r="I88" s="126">
        <v>5.67</v>
      </c>
      <c r="J88" s="95">
        <v>16.98</v>
      </c>
      <c r="K88" s="126">
        <f t="shared" si="19"/>
        <v>-11.31</v>
      </c>
      <c r="M88" s="281"/>
    </row>
    <row r="89" spans="1:13" ht="15.75" customHeight="1" x14ac:dyDescent="0.25">
      <c r="B89" s="12"/>
      <c r="C89" s="151" t="s">
        <v>115</v>
      </c>
      <c r="D89" s="176">
        <v>5.07</v>
      </c>
      <c r="E89" s="176"/>
      <c r="F89" s="176"/>
      <c r="G89" s="176"/>
      <c r="H89" s="176"/>
      <c r="I89" s="187">
        <v>21.98</v>
      </c>
      <c r="J89" s="176">
        <v>16.75</v>
      </c>
      <c r="K89" s="161">
        <f t="shared" si="19"/>
        <v>5.23</v>
      </c>
      <c r="L89" s="279">
        <v>16.75</v>
      </c>
      <c r="M89" s="281">
        <f t="shared" si="15"/>
        <v>3.3037475345167651</v>
      </c>
    </row>
    <row r="90" spans="1:13" ht="15.75" customHeight="1" x14ac:dyDescent="0.25">
      <c r="B90" s="12"/>
      <c r="C90" s="71" t="s">
        <v>119</v>
      </c>
      <c r="D90" s="149">
        <f>SUM(D81:D87)</f>
        <v>11.72</v>
      </c>
      <c r="E90" s="149"/>
      <c r="F90" s="149"/>
      <c r="G90" s="149"/>
      <c r="H90" s="149"/>
      <c r="I90" s="165">
        <f>SUM(I81:I85,I87:I88)</f>
        <v>57.07</v>
      </c>
      <c r="J90" s="149">
        <f>SUM(J81:J85,J87:J88)</f>
        <v>53.72</v>
      </c>
      <c r="K90" s="171">
        <f t="shared" si="19"/>
        <v>3.3500000000000014</v>
      </c>
      <c r="L90" s="279">
        <f>SUM(L81:L85,L87:L88)</f>
        <v>43</v>
      </c>
      <c r="M90" s="281">
        <f t="shared" si="15"/>
        <v>3.668941979522184</v>
      </c>
    </row>
    <row r="91" spans="1:13" ht="15.75" customHeight="1" thickBot="1" x14ac:dyDescent="0.3">
      <c r="C91" s="156" t="s">
        <v>117</v>
      </c>
      <c r="D91" s="183" t="s">
        <v>109</v>
      </c>
      <c r="E91" s="183"/>
      <c r="F91" s="183"/>
      <c r="G91" s="183"/>
      <c r="H91" s="183"/>
      <c r="I91" s="188">
        <v>0</v>
      </c>
      <c r="J91" s="183">
        <v>0</v>
      </c>
      <c r="K91" s="169">
        <v>0</v>
      </c>
      <c r="L91" s="279">
        <v>0</v>
      </c>
      <c r="M91" s="281"/>
    </row>
    <row r="92" spans="1:13" ht="15.75" customHeight="1" thickTop="1" x14ac:dyDescent="0.25">
      <c r="C92" s="79" t="s">
        <v>118</v>
      </c>
      <c r="D92" s="186">
        <f>SUM(D89,D90)</f>
        <v>16.79</v>
      </c>
      <c r="E92" s="186"/>
      <c r="F92" s="186"/>
      <c r="G92" s="186"/>
      <c r="H92" s="186"/>
      <c r="I92" s="165">
        <f>SUM(I89,I90)</f>
        <v>79.05</v>
      </c>
      <c r="J92" s="149">
        <f>SUM(J89,J90)</f>
        <v>70.47</v>
      </c>
      <c r="K92" s="171">
        <f t="shared" si="19"/>
        <v>8.5799999999999983</v>
      </c>
      <c r="L92" s="279">
        <f>SUM(L89,L90)</f>
        <v>59.75</v>
      </c>
      <c r="M92" s="281">
        <f t="shared" si="15"/>
        <v>3.5586658725431808</v>
      </c>
    </row>
    <row r="93" spans="1:13" s="15" customFormat="1" ht="15.75" customHeight="1" x14ac:dyDescent="0.25">
      <c r="A93" s="3" t="s">
        <v>25</v>
      </c>
      <c r="C93" s="3"/>
      <c r="D93" s="37"/>
      <c r="E93" s="105"/>
      <c r="F93" s="16"/>
      <c r="G93" s="105"/>
      <c r="H93" s="105"/>
      <c r="I93" s="99"/>
      <c r="J93" s="83"/>
      <c r="K93" s="116"/>
      <c r="L93" s="279"/>
      <c r="M93" s="281"/>
    </row>
    <row r="94" spans="1:13" s="25" customFormat="1" ht="15.75" customHeight="1" x14ac:dyDescent="0.25">
      <c r="A94" s="44"/>
      <c r="B94" s="123" t="s">
        <v>3</v>
      </c>
      <c r="C94" s="123" t="s">
        <v>56</v>
      </c>
      <c r="D94" s="214">
        <v>1.49</v>
      </c>
      <c r="E94" s="215">
        <f>F94/D94</f>
        <v>2.6577181208053693</v>
      </c>
      <c r="F94" s="216">
        <v>3.96</v>
      </c>
      <c r="G94" s="215">
        <f>H94/D94</f>
        <v>4.6577181208053693</v>
      </c>
      <c r="H94" s="217">
        <v>6.94</v>
      </c>
      <c r="I94" s="218">
        <v>6.36</v>
      </c>
      <c r="J94" s="207">
        <v>8.1</v>
      </c>
      <c r="K94" s="230">
        <f>I94-J94</f>
        <v>-1.7399999999999993</v>
      </c>
      <c r="L94" s="279">
        <v>7</v>
      </c>
      <c r="M94" s="281">
        <f t="shared" si="15"/>
        <v>4.6979865771812079</v>
      </c>
    </row>
    <row r="95" spans="1:13" ht="15.75" customHeight="1" x14ac:dyDescent="0.25">
      <c r="A95" s="1" t="s">
        <v>93</v>
      </c>
      <c r="B95" s="8"/>
      <c r="C95" s="1"/>
      <c r="D95" s="87"/>
      <c r="E95" s="38"/>
      <c r="F95" s="17"/>
      <c r="G95" s="38"/>
      <c r="H95" s="38"/>
      <c r="I95" s="114"/>
      <c r="J95" s="65"/>
      <c r="K95" s="115"/>
      <c r="M95" s="281"/>
    </row>
    <row r="96" spans="1:13" ht="15.75" customHeight="1" x14ac:dyDescent="0.25">
      <c r="B96" s="72" t="s">
        <v>7</v>
      </c>
      <c r="C96" s="72" t="s">
        <v>99</v>
      </c>
      <c r="D96" s="36">
        <v>1</v>
      </c>
      <c r="E96" s="33">
        <f>F96/D96</f>
        <v>3.96</v>
      </c>
      <c r="F96" s="32">
        <v>3.96</v>
      </c>
      <c r="G96" s="33">
        <f>H96/D96</f>
        <v>6.94</v>
      </c>
      <c r="H96" s="103">
        <v>6.94</v>
      </c>
      <c r="I96" s="112">
        <v>0</v>
      </c>
      <c r="J96" s="95">
        <v>4.84</v>
      </c>
      <c r="K96" s="115">
        <f>I96-J96</f>
        <v>-4.84</v>
      </c>
      <c r="M96" s="281"/>
    </row>
    <row r="97" spans="1:13" s="15" customFormat="1" ht="15.75" customHeight="1" x14ac:dyDescent="0.25">
      <c r="A97" s="13" t="s">
        <v>103</v>
      </c>
      <c r="C97" s="81"/>
      <c r="D97" s="82"/>
      <c r="E97" s="83"/>
      <c r="F97" s="84"/>
      <c r="G97" s="83"/>
      <c r="H97" s="84"/>
      <c r="I97" s="116"/>
      <c r="J97" s="84"/>
      <c r="K97" s="116"/>
      <c r="L97" s="279"/>
      <c r="M97" s="281"/>
    </row>
    <row r="98" spans="1:13" ht="15.75" customHeight="1" x14ac:dyDescent="0.25">
      <c r="A98" s="43"/>
      <c r="B98" s="94" t="s">
        <v>7</v>
      </c>
      <c r="C98" s="130" t="s">
        <v>122</v>
      </c>
      <c r="D98" s="131">
        <v>1</v>
      </c>
      <c r="E98" s="66"/>
      <c r="F98" s="132"/>
      <c r="G98" s="66"/>
      <c r="H98" s="132"/>
      <c r="I98" s="113">
        <v>0</v>
      </c>
      <c r="J98" s="97">
        <v>5.52</v>
      </c>
      <c r="K98" s="115">
        <f>I98-J98</f>
        <v>-5.52</v>
      </c>
      <c r="L98" s="279">
        <v>5</v>
      </c>
      <c r="M98" s="281">
        <f t="shared" si="15"/>
        <v>5</v>
      </c>
    </row>
    <row r="99" spans="1:13" s="15" customFormat="1" ht="15.75" customHeight="1" x14ac:dyDescent="0.25">
      <c r="A99" s="13" t="s">
        <v>27</v>
      </c>
      <c r="C99" s="3"/>
      <c r="D99" s="37"/>
      <c r="E99" s="105"/>
      <c r="F99" s="16"/>
      <c r="G99" s="105"/>
      <c r="H99" s="105"/>
      <c r="I99" s="99"/>
      <c r="J99" s="83"/>
      <c r="K99" s="118"/>
      <c r="L99" s="279"/>
      <c r="M99" s="281"/>
    </row>
    <row r="100" spans="1:13" ht="15.75" customHeight="1" x14ac:dyDescent="0.25">
      <c r="B100" s="9" t="s">
        <v>3</v>
      </c>
      <c r="C100" s="9" t="s">
        <v>57</v>
      </c>
      <c r="D100" s="39">
        <v>7.0000000000000007E-2</v>
      </c>
      <c r="E100" s="135">
        <f>F100/D100</f>
        <v>4.7142857142857144</v>
      </c>
      <c r="F100" s="189">
        <v>0.33</v>
      </c>
      <c r="G100" s="135">
        <f>H100/D100</f>
        <v>3.2857142857142856</v>
      </c>
      <c r="H100" s="190">
        <v>0.23</v>
      </c>
      <c r="I100" s="126">
        <v>0.32</v>
      </c>
      <c r="J100" s="95">
        <v>0.25</v>
      </c>
      <c r="K100" s="126">
        <f>I100-J100</f>
        <v>7.0000000000000007E-2</v>
      </c>
      <c r="L100" s="279">
        <v>0.25</v>
      </c>
      <c r="M100" s="281">
        <f t="shared" si="15"/>
        <v>3.5714285714285712</v>
      </c>
    </row>
    <row r="101" spans="1:13" ht="15.75" customHeight="1" x14ac:dyDescent="0.25">
      <c r="A101" s="1"/>
      <c r="B101" s="9"/>
      <c r="C101" s="9" t="s">
        <v>58</v>
      </c>
      <c r="D101" s="39">
        <v>2.36</v>
      </c>
      <c r="E101" s="135">
        <f>F101/D101</f>
        <v>3.4745762711864407</v>
      </c>
      <c r="F101" s="189">
        <v>8.1999999999999993</v>
      </c>
      <c r="G101" s="135">
        <f>H101/D101</f>
        <v>3.4745762711864407</v>
      </c>
      <c r="H101" s="190">
        <v>8.1999999999999993</v>
      </c>
      <c r="I101" s="126">
        <v>10.74</v>
      </c>
      <c r="J101" s="95">
        <v>9.5399999999999991</v>
      </c>
      <c r="K101" s="126">
        <f t="shared" ref="K101:K108" si="20">I101-J101</f>
        <v>1.2000000000000011</v>
      </c>
      <c r="L101" s="279">
        <v>9</v>
      </c>
      <c r="M101" s="281">
        <f t="shared" si="15"/>
        <v>3.8135593220338984</v>
      </c>
    </row>
    <row r="102" spans="1:13" ht="15.75" customHeight="1" x14ac:dyDescent="0.25">
      <c r="B102" s="9"/>
      <c r="C102" s="9" t="s">
        <v>59</v>
      </c>
      <c r="D102" s="39">
        <v>1.17</v>
      </c>
      <c r="E102" s="135">
        <f>F102/D102</f>
        <v>3.4786324786324792</v>
      </c>
      <c r="F102" s="189">
        <v>4.07</v>
      </c>
      <c r="G102" s="135">
        <f>H102/D102</f>
        <v>4.8461538461538467</v>
      </c>
      <c r="H102" s="190">
        <v>5.67</v>
      </c>
      <c r="I102" s="126">
        <v>5.42</v>
      </c>
      <c r="J102" s="95">
        <v>4.26</v>
      </c>
      <c r="K102" s="126">
        <f t="shared" si="20"/>
        <v>1.1600000000000001</v>
      </c>
      <c r="L102" s="279">
        <v>4.5</v>
      </c>
      <c r="M102" s="281">
        <f t="shared" si="15"/>
        <v>3.8461538461538463</v>
      </c>
    </row>
    <row r="103" spans="1:13" ht="15.75" customHeight="1" x14ac:dyDescent="0.25">
      <c r="B103" s="9"/>
      <c r="C103" s="9" t="s">
        <v>60</v>
      </c>
      <c r="D103" s="39">
        <v>0.95</v>
      </c>
      <c r="E103" s="135">
        <f>F103/D103</f>
        <v>4.6315789473684212</v>
      </c>
      <c r="F103" s="189">
        <v>4.4000000000000004</v>
      </c>
      <c r="G103" s="135">
        <f>H103/D103</f>
        <v>4.7473684210526317</v>
      </c>
      <c r="H103" s="190">
        <v>4.51</v>
      </c>
      <c r="I103" s="126">
        <v>5.52</v>
      </c>
      <c r="J103" s="95">
        <v>3.13</v>
      </c>
      <c r="K103" s="126">
        <f t="shared" si="20"/>
        <v>2.3899999999999997</v>
      </c>
      <c r="L103" s="279">
        <v>3.5</v>
      </c>
      <c r="M103" s="281">
        <f t="shared" si="15"/>
        <v>3.6842105263157898</v>
      </c>
    </row>
    <row r="104" spans="1:13" ht="15.75" customHeight="1" x14ac:dyDescent="0.25">
      <c r="B104" s="18" t="s">
        <v>7</v>
      </c>
      <c r="C104" s="18" t="s">
        <v>122</v>
      </c>
      <c r="D104" s="129">
        <v>12.06</v>
      </c>
      <c r="E104" s="141"/>
      <c r="F104" s="192"/>
      <c r="G104" s="141"/>
      <c r="H104" s="193"/>
      <c r="I104" s="140">
        <v>0</v>
      </c>
      <c r="J104" s="97">
        <v>17.004999999999999</v>
      </c>
      <c r="K104" s="126">
        <f t="shared" si="20"/>
        <v>-17.004999999999999</v>
      </c>
      <c r="L104" s="279">
        <v>15</v>
      </c>
      <c r="M104" s="281">
        <f t="shared" si="15"/>
        <v>1.2437810945273631</v>
      </c>
    </row>
    <row r="105" spans="1:13" ht="15.75" customHeight="1" x14ac:dyDescent="0.25">
      <c r="B105" s="12"/>
      <c r="C105" s="151" t="s">
        <v>115</v>
      </c>
      <c r="D105" s="176">
        <f>SUM(D100:D103)</f>
        <v>4.55</v>
      </c>
      <c r="E105" s="176"/>
      <c r="F105" s="176"/>
      <c r="G105" s="176"/>
      <c r="H105" s="176"/>
      <c r="I105" s="187">
        <f>SUM(I100:I103)</f>
        <v>22</v>
      </c>
      <c r="J105" s="176">
        <f>SUM(J100:J103)</f>
        <v>17.18</v>
      </c>
      <c r="K105" s="161">
        <f t="shared" si="20"/>
        <v>4.82</v>
      </c>
      <c r="L105" s="279">
        <f>SUM(L100:L103)</f>
        <v>17.25</v>
      </c>
      <c r="M105" s="281">
        <f t="shared" si="15"/>
        <v>3.7912087912087915</v>
      </c>
    </row>
    <row r="106" spans="1:13" ht="15.75" customHeight="1" x14ac:dyDescent="0.25">
      <c r="B106" s="12"/>
      <c r="C106" s="71" t="s">
        <v>120</v>
      </c>
      <c r="D106" s="149" t="s">
        <v>109</v>
      </c>
      <c r="E106" s="149"/>
      <c r="F106" s="149"/>
      <c r="G106" s="149"/>
      <c r="H106" s="149"/>
      <c r="I106" s="165">
        <v>0</v>
      </c>
      <c r="J106" s="149">
        <v>0</v>
      </c>
      <c r="K106" s="171">
        <f t="shared" si="20"/>
        <v>0</v>
      </c>
      <c r="L106" s="279">
        <v>0</v>
      </c>
      <c r="M106" s="281"/>
    </row>
    <row r="107" spans="1:13" ht="15.75" customHeight="1" thickBot="1" x14ac:dyDescent="0.3">
      <c r="C107" s="156" t="s">
        <v>117</v>
      </c>
      <c r="D107" s="183">
        <v>12.06</v>
      </c>
      <c r="E107" s="183"/>
      <c r="F107" s="183"/>
      <c r="G107" s="183"/>
      <c r="H107" s="183"/>
      <c r="I107" s="188">
        <v>0</v>
      </c>
      <c r="J107" s="183">
        <v>17.010000000000002</v>
      </c>
      <c r="K107" s="169">
        <f t="shared" si="20"/>
        <v>-17.010000000000002</v>
      </c>
      <c r="L107" s="279">
        <v>15</v>
      </c>
      <c r="M107" s="281">
        <f t="shared" si="15"/>
        <v>1.2437810945273631</v>
      </c>
    </row>
    <row r="108" spans="1:13" ht="15.75" customHeight="1" thickTop="1" x14ac:dyDescent="0.25">
      <c r="C108" s="79" t="s">
        <v>118</v>
      </c>
      <c r="D108" s="186">
        <f>SUM(D105,D107)</f>
        <v>16.61</v>
      </c>
      <c r="E108" s="186"/>
      <c r="F108" s="186"/>
      <c r="G108" s="186"/>
      <c r="H108" s="186"/>
      <c r="I108" s="165">
        <v>22</v>
      </c>
      <c r="J108" s="149">
        <f>SUM(J105,J107)</f>
        <v>34.19</v>
      </c>
      <c r="K108" s="171">
        <f t="shared" si="20"/>
        <v>-12.189999999999998</v>
      </c>
      <c r="L108" s="279">
        <f>SUM(L105,L107)</f>
        <v>32.25</v>
      </c>
      <c r="M108" s="281">
        <f t="shared" si="15"/>
        <v>1.9416014449127033</v>
      </c>
    </row>
    <row r="109" spans="1:13" s="15" customFormat="1" ht="15.75" customHeight="1" x14ac:dyDescent="0.25">
      <c r="A109" s="3" t="s">
        <v>28</v>
      </c>
      <c r="C109" s="3"/>
      <c r="D109" s="37"/>
      <c r="E109" s="105"/>
      <c r="F109" s="16"/>
      <c r="G109" s="105"/>
      <c r="H109" s="105"/>
      <c r="I109" s="99"/>
      <c r="J109" s="83"/>
      <c r="K109" s="118"/>
      <c r="L109" s="279"/>
      <c r="M109" s="281"/>
    </row>
    <row r="110" spans="1:13" ht="15.75" customHeight="1" x14ac:dyDescent="0.25">
      <c r="B110" s="9" t="s">
        <v>3</v>
      </c>
      <c r="C110" s="9" t="s">
        <v>53</v>
      </c>
      <c r="D110" s="39">
        <v>1.1000000000000001</v>
      </c>
      <c r="E110" s="135">
        <f>F110/D110</f>
        <v>4.8</v>
      </c>
      <c r="F110" s="189">
        <v>5.28</v>
      </c>
      <c r="G110" s="135">
        <f>H110/D110</f>
        <v>3.8272727272727267</v>
      </c>
      <c r="H110" s="190">
        <v>4.21</v>
      </c>
      <c r="I110" s="126">
        <v>4.45</v>
      </c>
      <c r="J110" s="95">
        <v>4.53</v>
      </c>
      <c r="K110" s="126">
        <f>I110-J110</f>
        <v>-8.0000000000000071E-2</v>
      </c>
      <c r="L110" s="279">
        <v>4.5</v>
      </c>
      <c r="M110" s="281">
        <f t="shared" si="15"/>
        <v>4.0909090909090908</v>
      </c>
    </row>
    <row r="111" spans="1:13" ht="15.75" customHeight="1" x14ac:dyDescent="0.25">
      <c r="B111" s="9" t="s">
        <v>3</v>
      </c>
      <c r="C111" s="9" t="s">
        <v>61</v>
      </c>
      <c r="D111" s="39">
        <v>0.83</v>
      </c>
      <c r="E111" s="135">
        <f>F111/D111</f>
        <v>4.7951807228915664</v>
      </c>
      <c r="F111" s="189">
        <v>3.98</v>
      </c>
      <c r="G111" s="135">
        <f>H111/D111</f>
        <v>4.9156626506024104</v>
      </c>
      <c r="H111" s="190">
        <v>4.08</v>
      </c>
      <c r="I111" s="126">
        <v>4.0599999999999996</v>
      </c>
      <c r="J111" s="95">
        <v>4.49</v>
      </c>
      <c r="K111" s="126">
        <f t="shared" ref="K111:K117" si="21">I111-J111</f>
        <v>-0.4300000000000006</v>
      </c>
      <c r="L111" s="279">
        <v>4.5</v>
      </c>
      <c r="M111" s="281">
        <f t="shared" si="15"/>
        <v>5.4216867469879517</v>
      </c>
    </row>
    <row r="112" spans="1:13" ht="15.75" customHeight="1" x14ac:dyDescent="0.25">
      <c r="B112" s="72" t="s">
        <v>86</v>
      </c>
      <c r="C112" s="9"/>
      <c r="D112" s="39">
        <v>0.05</v>
      </c>
      <c r="E112" s="135"/>
      <c r="F112" s="189"/>
      <c r="G112" s="135"/>
      <c r="H112" s="190"/>
      <c r="I112" s="128">
        <v>0.24</v>
      </c>
      <c r="J112" s="95">
        <v>0.23</v>
      </c>
      <c r="K112" s="126">
        <f t="shared" si="21"/>
        <v>9.9999999999999811E-3</v>
      </c>
      <c r="L112" s="279">
        <v>0.23</v>
      </c>
      <c r="M112" s="281">
        <f t="shared" si="15"/>
        <v>4.5999999999999996</v>
      </c>
    </row>
    <row r="113" spans="1:14" ht="15.75" customHeight="1" x14ac:dyDescent="0.25">
      <c r="B113" s="9" t="s">
        <v>6</v>
      </c>
      <c r="C113" s="9"/>
      <c r="D113" s="39">
        <v>13.45</v>
      </c>
      <c r="E113" s="135">
        <f>F113/D113</f>
        <v>5.9977695167286251</v>
      </c>
      <c r="F113" s="189">
        <v>80.67</v>
      </c>
      <c r="G113" s="135">
        <f>H113/D113</f>
        <v>3.5591078066914497</v>
      </c>
      <c r="H113" s="190">
        <v>47.87</v>
      </c>
      <c r="I113" s="126">
        <v>58.79</v>
      </c>
      <c r="J113" s="95">
        <v>61.53</v>
      </c>
      <c r="K113" s="126">
        <f t="shared" si="21"/>
        <v>-2.740000000000002</v>
      </c>
      <c r="L113" s="279">
        <v>60</v>
      </c>
      <c r="M113" s="281">
        <f t="shared" si="15"/>
        <v>4.4609665427509295</v>
      </c>
    </row>
    <row r="114" spans="1:14" ht="15.75" customHeight="1" x14ac:dyDescent="0.25">
      <c r="B114" s="12"/>
      <c r="C114" s="151" t="s">
        <v>115</v>
      </c>
      <c r="D114" s="176">
        <f>SUM(D110:D111,D113)</f>
        <v>15.379999999999999</v>
      </c>
      <c r="E114" s="176">
        <f t="shared" ref="E114:J114" si="22">SUM(E110:E111,E113)</f>
        <v>15.59295023962019</v>
      </c>
      <c r="F114" s="176">
        <f t="shared" si="22"/>
        <v>89.93</v>
      </c>
      <c r="G114" s="176">
        <f t="shared" si="22"/>
        <v>12.302043184566585</v>
      </c>
      <c r="H114" s="176">
        <f t="shared" si="22"/>
        <v>56.16</v>
      </c>
      <c r="I114" s="187">
        <f t="shared" si="22"/>
        <v>67.3</v>
      </c>
      <c r="J114" s="176">
        <f t="shared" si="22"/>
        <v>70.55</v>
      </c>
      <c r="K114" s="161">
        <f t="shared" si="21"/>
        <v>-3.25</v>
      </c>
      <c r="L114" s="279">
        <f t="shared" ref="L114" si="23">SUM(L110:L111,L113)</f>
        <v>69</v>
      </c>
      <c r="M114" s="281">
        <f t="shared" si="15"/>
        <v>4.4863459037711317</v>
      </c>
    </row>
    <row r="115" spans="1:14" ht="15.75" customHeight="1" x14ac:dyDescent="0.25">
      <c r="B115" s="12"/>
      <c r="C115" s="71" t="s">
        <v>119</v>
      </c>
      <c r="D115" s="149">
        <v>0.05</v>
      </c>
      <c r="E115" s="149"/>
      <c r="F115" s="149"/>
      <c r="G115" s="149"/>
      <c r="H115" s="149"/>
      <c r="I115" s="165">
        <v>0.24</v>
      </c>
      <c r="J115" s="149">
        <v>0.23</v>
      </c>
      <c r="K115" s="171">
        <f t="shared" si="21"/>
        <v>9.9999999999999811E-3</v>
      </c>
      <c r="L115" s="279">
        <v>0.23</v>
      </c>
      <c r="M115" s="281">
        <f t="shared" si="15"/>
        <v>4.5999999999999996</v>
      </c>
    </row>
    <row r="116" spans="1:14" ht="15.75" customHeight="1" thickBot="1" x14ac:dyDescent="0.3">
      <c r="C116" s="156" t="s">
        <v>117</v>
      </c>
      <c r="D116" s="183" t="s">
        <v>109</v>
      </c>
      <c r="E116" s="183"/>
      <c r="F116" s="183"/>
      <c r="G116" s="183"/>
      <c r="H116" s="183"/>
      <c r="I116" s="188">
        <v>0</v>
      </c>
      <c r="J116" s="183">
        <v>0</v>
      </c>
      <c r="K116" s="169">
        <f t="shared" si="21"/>
        <v>0</v>
      </c>
      <c r="L116" s="279">
        <v>0</v>
      </c>
      <c r="M116" s="281"/>
    </row>
    <row r="117" spans="1:14" ht="15.75" customHeight="1" thickTop="1" x14ac:dyDescent="0.25">
      <c r="C117" s="79" t="s">
        <v>118</v>
      </c>
      <c r="D117" s="186">
        <f>SUM(D114:D115)</f>
        <v>15.43</v>
      </c>
      <c r="E117" s="185">
        <f t="shared" ref="E117:J117" si="24">SUM(E114:E115)</f>
        <v>15.59295023962019</v>
      </c>
      <c r="F117" s="185">
        <f t="shared" si="24"/>
        <v>89.93</v>
      </c>
      <c r="G117" s="185">
        <f t="shared" si="24"/>
        <v>12.302043184566585</v>
      </c>
      <c r="H117" s="185">
        <f t="shared" si="24"/>
        <v>56.16</v>
      </c>
      <c r="I117" s="165">
        <f t="shared" si="24"/>
        <v>67.539999999999992</v>
      </c>
      <c r="J117" s="149">
        <f t="shared" si="24"/>
        <v>70.78</v>
      </c>
      <c r="K117" s="171">
        <f t="shared" si="21"/>
        <v>-3.2400000000000091</v>
      </c>
      <c r="L117" s="279">
        <f t="shared" ref="L117" si="25">SUM(L114:L115)</f>
        <v>69.23</v>
      </c>
      <c r="M117" s="281">
        <f t="shared" si="15"/>
        <v>4.4867141931302656</v>
      </c>
    </row>
    <row r="118" spans="1:14" s="15" customFormat="1" ht="15.75" customHeight="1" x14ac:dyDescent="0.25">
      <c r="A118" s="3" t="s">
        <v>62</v>
      </c>
      <c r="C118" s="3"/>
      <c r="D118" s="37"/>
      <c r="E118" s="105"/>
      <c r="F118" s="16"/>
      <c r="G118" s="105"/>
      <c r="H118" s="105"/>
      <c r="I118" s="99"/>
      <c r="J118" s="83"/>
      <c r="K118" s="118"/>
      <c r="L118" s="279"/>
      <c r="M118" s="281"/>
    </row>
    <row r="119" spans="1:14" ht="15.75" customHeight="1" x14ac:dyDescent="0.25">
      <c r="B119" s="18" t="s">
        <v>7</v>
      </c>
      <c r="C119" s="18" t="s">
        <v>46</v>
      </c>
      <c r="D119" s="129">
        <v>11.2</v>
      </c>
      <c r="E119" s="141"/>
      <c r="F119" s="192">
        <v>63.69</v>
      </c>
      <c r="G119" s="141"/>
      <c r="H119" s="193">
        <v>63.84</v>
      </c>
      <c r="I119" s="140">
        <v>59.91</v>
      </c>
      <c r="J119" s="97">
        <v>66.959999999999994</v>
      </c>
      <c r="K119" s="126">
        <f>I119-J119</f>
        <v>-7.0499999999999972</v>
      </c>
      <c r="L119" s="279">
        <v>60</v>
      </c>
      <c r="M119" s="281">
        <f t="shared" si="15"/>
        <v>5.3571428571428577</v>
      </c>
      <c r="N119" s="69" t="s">
        <v>134</v>
      </c>
    </row>
    <row r="120" spans="1:14" ht="15.75" customHeight="1" x14ac:dyDescent="0.25">
      <c r="B120" s="18" t="s">
        <v>7</v>
      </c>
      <c r="C120" s="72" t="s">
        <v>99</v>
      </c>
      <c r="D120" s="129">
        <v>7</v>
      </c>
      <c r="E120" s="141"/>
      <c r="F120" s="192"/>
      <c r="G120" s="141"/>
      <c r="H120" s="193"/>
      <c r="I120" s="140">
        <v>0</v>
      </c>
      <c r="J120" s="95">
        <v>48.88</v>
      </c>
      <c r="K120" s="126">
        <f t="shared" ref="K120:K124" si="26">I120-J120</f>
        <v>-48.88</v>
      </c>
      <c r="L120" s="279">
        <v>0</v>
      </c>
      <c r="M120" s="281">
        <f t="shared" si="15"/>
        <v>0</v>
      </c>
    </row>
    <row r="121" spans="1:14" ht="15.75" customHeight="1" x14ac:dyDescent="0.25">
      <c r="B121" s="12"/>
      <c r="C121" s="151" t="s">
        <v>115</v>
      </c>
      <c r="D121" s="195" t="s">
        <v>109</v>
      </c>
      <c r="E121" s="191"/>
      <c r="F121" s="191"/>
      <c r="G121" s="191"/>
      <c r="H121" s="191"/>
      <c r="I121" s="196">
        <v>0</v>
      </c>
      <c r="J121" s="195">
        <v>0</v>
      </c>
      <c r="K121" s="161">
        <f t="shared" si="26"/>
        <v>0</v>
      </c>
      <c r="L121" s="279">
        <v>0</v>
      </c>
      <c r="M121" s="281"/>
    </row>
    <row r="122" spans="1:14" ht="15.75" customHeight="1" x14ac:dyDescent="0.25">
      <c r="B122" s="12"/>
      <c r="C122" s="71" t="s">
        <v>120</v>
      </c>
      <c r="D122" s="142" t="s">
        <v>109</v>
      </c>
      <c r="E122" s="95"/>
      <c r="F122" s="197"/>
      <c r="G122" s="95"/>
      <c r="H122" s="197"/>
      <c r="I122" s="140">
        <v>0</v>
      </c>
      <c r="J122" s="97">
        <v>0</v>
      </c>
      <c r="K122" s="171">
        <f t="shared" si="26"/>
        <v>0</v>
      </c>
      <c r="L122" s="279">
        <v>0</v>
      </c>
      <c r="M122" s="281"/>
    </row>
    <row r="123" spans="1:14" ht="15.75" customHeight="1" thickBot="1" x14ac:dyDescent="0.3">
      <c r="C123" s="156" t="s">
        <v>117</v>
      </c>
      <c r="D123" s="194">
        <f>SUM(D119:D120)</f>
        <v>18.2</v>
      </c>
      <c r="E123" s="194"/>
      <c r="F123" s="170"/>
      <c r="G123" s="194"/>
      <c r="H123" s="170"/>
      <c r="I123" s="169">
        <v>59.91</v>
      </c>
      <c r="J123" s="170">
        <f>SUM(J119:J120)</f>
        <v>115.84</v>
      </c>
      <c r="K123" s="169">
        <f t="shared" si="26"/>
        <v>-55.930000000000007</v>
      </c>
      <c r="L123" s="279">
        <f>SUM(L119:L120)</f>
        <v>60</v>
      </c>
      <c r="M123" s="281">
        <f t="shared" si="15"/>
        <v>3.296703296703297</v>
      </c>
    </row>
    <row r="124" spans="1:14" ht="15.75" customHeight="1" thickTop="1" x14ac:dyDescent="0.25">
      <c r="C124" s="79" t="s">
        <v>118</v>
      </c>
      <c r="D124" s="134">
        <v>18.2</v>
      </c>
      <c r="E124" s="133"/>
      <c r="F124" s="133"/>
      <c r="G124" s="133"/>
      <c r="H124" s="133"/>
      <c r="I124" s="171">
        <v>59.91</v>
      </c>
      <c r="J124" s="158">
        <v>115.84</v>
      </c>
      <c r="K124" s="171">
        <f t="shared" si="26"/>
        <v>-55.930000000000007</v>
      </c>
      <c r="L124" s="279">
        <f>L123</f>
        <v>60</v>
      </c>
      <c r="M124" s="281">
        <f t="shared" si="15"/>
        <v>3.296703296703297</v>
      </c>
    </row>
    <row r="125" spans="1:14" s="15" customFormat="1" ht="15.75" customHeight="1" x14ac:dyDescent="0.25">
      <c r="A125" s="13" t="s">
        <v>30</v>
      </c>
      <c r="C125" s="3"/>
      <c r="D125" s="37"/>
      <c r="E125" s="105"/>
      <c r="F125" s="16"/>
      <c r="G125" s="105"/>
      <c r="H125" s="105"/>
      <c r="I125" s="99"/>
      <c r="J125" s="83"/>
      <c r="K125" s="118"/>
      <c r="L125" s="279"/>
      <c r="M125" s="281"/>
    </row>
    <row r="126" spans="1:14" ht="15.75" customHeight="1" x14ac:dyDescent="0.25">
      <c r="B126" s="9" t="s">
        <v>3</v>
      </c>
      <c r="C126" s="9" t="s">
        <v>57</v>
      </c>
      <c r="D126" s="39">
        <v>0.66</v>
      </c>
      <c r="E126" s="135">
        <f t="shared" ref="E126:E131" si="27">F126/D126</f>
        <v>3.6515151515151514</v>
      </c>
      <c r="F126" s="189">
        <v>2.41</v>
      </c>
      <c r="G126" s="135">
        <f t="shared" ref="G126:G131" si="28">H126/D126</f>
        <v>5.3484848484848477</v>
      </c>
      <c r="H126" s="190">
        <v>3.53</v>
      </c>
      <c r="I126" s="126">
        <v>3.36</v>
      </c>
      <c r="J126" s="95">
        <v>2.82</v>
      </c>
      <c r="K126" s="126">
        <f>I126-J126</f>
        <v>0.54</v>
      </c>
      <c r="L126" s="279">
        <v>2</v>
      </c>
      <c r="M126" s="281">
        <f t="shared" si="15"/>
        <v>3.0303030303030303</v>
      </c>
      <c r="N126" s="69" t="s">
        <v>135</v>
      </c>
    </row>
    <row r="127" spans="1:14" ht="15.75" customHeight="1" x14ac:dyDescent="0.25">
      <c r="A127" s="1"/>
      <c r="B127" s="9" t="s">
        <v>3</v>
      </c>
      <c r="C127" s="9" t="s">
        <v>51</v>
      </c>
      <c r="D127" s="39">
        <v>2.79</v>
      </c>
      <c r="E127" s="135">
        <f t="shared" si="27"/>
        <v>3.5197132616487457</v>
      </c>
      <c r="F127" s="189">
        <v>9.82</v>
      </c>
      <c r="G127" s="135">
        <f t="shared" si="28"/>
        <v>4.6810035842293907</v>
      </c>
      <c r="H127" s="190">
        <v>13.06</v>
      </c>
      <c r="I127" s="126">
        <v>13.42</v>
      </c>
      <c r="J127" s="95">
        <v>16.260000000000002</v>
      </c>
      <c r="K127" s="126">
        <f t="shared" ref="K127:K136" si="29">I127-J127</f>
        <v>-2.8400000000000016</v>
      </c>
      <c r="L127" s="279">
        <v>10</v>
      </c>
      <c r="M127" s="281">
        <f t="shared" si="15"/>
        <v>3.5842293906810037</v>
      </c>
    </row>
    <row r="128" spans="1:14" ht="15.75" customHeight="1" x14ac:dyDescent="0.25">
      <c r="B128" s="9" t="s">
        <v>3</v>
      </c>
      <c r="C128" s="9" t="s">
        <v>63</v>
      </c>
      <c r="D128" s="39">
        <v>2.7</v>
      </c>
      <c r="E128" s="135">
        <f t="shared" si="27"/>
        <v>2.4518518518518517</v>
      </c>
      <c r="F128" s="189">
        <v>6.62</v>
      </c>
      <c r="G128" s="135">
        <f t="shared" si="28"/>
        <v>3.903703703703703</v>
      </c>
      <c r="H128" s="190">
        <v>10.54</v>
      </c>
      <c r="I128" s="126">
        <v>10.86</v>
      </c>
      <c r="J128" s="95">
        <v>8.07</v>
      </c>
      <c r="K128" s="126">
        <f t="shared" si="29"/>
        <v>2.7899999999999991</v>
      </c>
      <c r="L128" s="279">
        <v>8</v>
      </c>
      <c r="M128" s="281">
        <f t="shared" si="15"/>
        <v>2.9629629629629628</v>
      </c>
    </row>
    <row r="129" spans="1:14" ht="15.75" customHeight="1" x14ac:dyDescent="0.25">
      <c r="B129" s="9" t="s">
        <v>3</v>
      </c>
      <c r="C129" s="9" t="s">
        <v>64</v>
      </c>
      <c r="D129" s="39">
        <v>0.85</v>
      </c>
      <c r="E129" s="135">
        <f t="shared" si="27"/>
        <v>3.5529411764705885</v>
      </c>
      <c r="F129" s="189">
        <v>3.02</v>
      </c>
      <c r="G129" s="135">
        <f t="shared" si="28"/>
        <v>6.8588235294117652</v>
      </c>
      <c r="H129" s="190">
        <v>5.83</v>
      </c>
      <c r="I129" s="126">
        <v>3.21</v>
      </c>
      <c r="J129" s="95">
        <v>1.4</v>
      </c>
      <c r="K129" s="126">
        <f t="shared" si="29"/>
        <v>1.81</v>
      </c>
      <c r="L129" s="279">
        <v>2</v>
      </c>
      <c r="M129" s="281">
        <f t="shared" si="15"/>
        <v>2.3529411764705883</v>
      </c>
    </row>
    <row r="130" spans="1:14" ht="15.75" customHeight="1" x14ac:dyDescent="0.25">
      <c r="B130" s="9" t="s">
        <v>3</v>
      </c>
      <c r="C130" s="9" t="s">
        <v>45</v>
      </c>
      <c r="D130" s="39">
        <v>0.78</v>
      </c>
      <c r="E130" s="135">
        <f t="shared" si="27"/>
        <v>3.8589743589743586</v>
      </c>
      <c r="F130" s="189">
        <v>3.01</v>
      </c>
      <c r="G130" s="135">
        <f t="shared" si="28"/>
        <v>2.7692307692307692</v>
      </c>
      <c r="H130" s="190">
        <v>2.16</v>
      </c>
      <c r="I130" s="126">
        <v>2.7</v>
      </c>
      <c r="J130" s="95">
        <v>1.67</v>
      </c>
      <c r="K130" s="126">
        <f t="shared" si="29"/>
        <v>1.0300000000000002</v>
      </c>
      <c r="L130" s="279">
        <v>1.67</v>
      </c>
      <c r="M130" s="281">
        <f t="shared" si="15"/>
        <v>2.141025641025641</v>
      </c>
    </row>
    <row r="131" spans="1:14" ht="15.75" customHeight="1" x14ac:dyDescent="0.25">
      <c r="A131" s="1"/>
      <c r="B131" s="9" t="s">
        <v>3</v>
      </c>
      <c r="C131" s="9" t="s">
        <v>65</v>
      </c>
      <c r="D131" s="39">
        <v>4.92</v>
      </c>
      <c r="E131" s="135">
        <f t="shared" si="27"/>
        <v>4.0040650406504064</v>
      </c>
      <c r="F131" s="189">
        <v>19.7</v>
      </c>
      <c r="G131" s="135">
        <f t="shared" si="28"/>
        <v>3.9146341463414638</v>
      </c>
      <c r="H131" s="190">
        <v>19.260000000000002</v>
      </c>
      <c r="I131" s="126">
        <v>19.28</v>
      </c>
      <c r="J131" s="95">
        <v>21.55</v>
      </c>
      <c r="K131" s="126">
        <f t="shared" si="29"/>
        <v>-2.2699999999999996</v>
      </c>
      <c r="L131" s="279">
        <v>18</v>
      </c>
      <c r="M131" s="281">
        <f t="shared" si="15"/>
        <v>3.6585365853658538</v>
      </c>
    </row>
    <row r="132" spans="1:14" ht="15.75" customHeight="1" x14ac:dyDescent="0.25">
      <c r="A132" s="1"/>
      <c r="B132" s="18" t="s">
        <v>7</v>
      </c>
      <c r="C132" s="18" t="s">
        <v>87</v>
      </c>
      <c r="D132" s="129">
        <v>6.41</v>
      </c>
      <c r="E132" s="141"/>
      <c r="F132" s="192"/>
      <c r="G132" s="141"/>
      <c r="H132" s="193"/>
      <c r="I132" s="140">
        <v>0</v>
      </c>
      <c r="J132" s="97">
        <v>23.13</v>
      </c>
      <c r="K132" s="126">
        <f t="shared" si="29"/>
        <v>-23.13</v>
      </c>
      <c r="L132" s="279">
        <v>23.13</v>
      </c>
      <c r="M132" s="281">
        <f t="shared" si="15"/>
        <v>3.6084243369734788</v>
      </c>
    </row>
    <row r="133" spans="1:14" ht="15.75" customHeight="1" x14ac:dyDescent="0.25">
      <c r="B133" s="12"/>
      <c r="C133" s="151" t="s">
        <v>115</v>
      </c>
      <c r="D133" s="176">
        <f>SUM(D126:D131)</f>
        <v>12.7</v>
      </c>
      <c r="E133" s="176">
        <f t="shared" ref="E133:H133" si="30">SUM(E126:E131)</f>
        <v>21.039060841111102</v>
      </c>
      <c r="F133" s="176">
        <f t="shared" si="30"/>
        <v>44.58</v>
      </c>
      <c r="G133" s="176">
        <f t="shared" si="30"/>
        <v>27.475880581401942</v>
      </c>
      <c r="H133" s="176">
        <f t="shared" si="30"/>
        <v>54.38000000000001</v>
      </c>
      <c r="I133" s="187">
        <f>SUM(I126:I131)</f>
        <v>52.830000000000005</v>
      </c>
      <c r="J133" s="176">
        <f>SUM(J126:J131)</f>
        <v>51.769999999999996</v>
      </c>
      <c r="K133" s="161">
        <f t="shared" si="29"/>
        <v>1.0600000000000094</v>
      </c>
      <c r="L133" s="279">
        <f>SUM(L126:L131)</f>
        <v>41.67</v>
      </c>
      <c r="M133" s="281">
        <f t="shared" ref="M133:M179" si="31">L133/D133</f>
        <v>3.2811023622047246</v>
      </c>
    </row>
    <row r="134" spans="1:14" ht="15.75" customHeight="1" x14ac:dyDescent="0.25">
      <c r="B134" s="12"/>
      <c r="C134" s="71" t="s">
        <v>121</v>
      </c>
      <c r="D134" s="149" t="s">
        <v>109</v>
      </c>
      <c r="E134" s="149"/>
      <c r="F134" s="149"/>
      <c r="G134" s="149"/>
      <c r="H134" s="149"/>
      <c r="I134" s="165">
        <v>0</v>
      </c>
      <c r="J134" s="149">
        <v>0</v>
      </c>
      <c r="K134" s="171">
        <f t="shared" si="29"/>
        <v>0</v>
      </c>
      <c r="L134" s="279">
        <v>0</v>
      </c>
      <c r="M134" s="281"/>
    </row>
    <row r="135" spans="1:14" ht="15.75" customHeight="1" thickBot="1" x14ac:dyDescent="0.3">
      <c r="C135" s="156" t="s">
        <v>117</v>
      </c>
      <c r="D135" s="183">
        <v>6.41</v>
      </c>
      <c r="E135" s="183"/>
      <c r="F135" s="183"/>
      <c r="G135" s="183"/>
      <c r="H135" s="183"/>
      <c r="I135" s="188">
        <v>0</v>
      </c>
      <c r="J135" s="183">
        <v>23.13</v>
      </c>
      <c r="K135" s="169">
        <f t="shared" si="29"/>
        <v>-23.13</v>
      </c>
      <c r="L135" s="279">
        <v>23.13</v>
      </c>
      <c r="M135" s="281">
        <f t="shared" si="31"/>
        <v>3.6084243369734788</v>
      </c>
    </row>
    <row r="136" spans="1:14" ht="15.75" customHeight="1" thickTop="1" x14ac:dyDescent="0.25">
      <c r="C136" s="79" t="s">
        <v>118</v>
      </c>
      <c r="D136" s="186">
        <f>SUM(D133,D135)</f>
        <v>19.11</v>
      </c>
      <c r="E136" s="186"/>
      <c r="F136" s="186"/>
      <c r="G136" s="186"/>
      <c r="H136" s="186"/>
      <c r="I136" s="165">
        <v>52.8</v>
      </c>
      <c r="J136" s="149">
        <f>SUM(J133,J135)</f>
        <v>74.899999999999991</v>
      </c>
      <c r="K136" s="171">
        <f t="shared" si="29"/>
        <v>-22.099999999999994</v>
      </c>
      <c r="L136" s="279">
        <f>SUM(L133,L135)</f>
        <v>64.8</v>
      </c>
      <c r="M136" s="281">
        <f t="shared" si="31"/>
        <v>3.390894819466248</v>
      </c>
    </row>
    <row r="137" spans="1:14" s="15" customFormat="1" ht="15.75" customHeight="1" x14ac:dyDescent="0.25">
      <c r="A137" s="3" t="s">
        <v>33</v>
      </c>
      <c r="D137" s="42"/>
      <c r="E137" s="105"/>
      <c r="F137" s="16"/>
      <c r="G137" s="105"/>
      <c r="H137" s="105"/>
      <c r="I137" s="99"/>
      <c r="J137" s="83"/>
      <c r="K137" s="118"/>
      <c r="L137" s="279"/>
      <c r="M137" s="281"/>
    </row>
    <row r="138" spans="1:14" ht="15.75" customHeight="1" x14ac:dyDescent="0.25">
      <c r="B138" s="72" t="s">
        <v>3</v>
      </c>
      <c r="C138" s="72" t="s">
        <v>52</v>
      </c>
      <c r="D138" s="39">
        <v>1.79</v>
      </c>
      <c r="E138" s="135"/>
      <c r="F138" s="189"/>
      <c r="G138" s="135"/>
      <c r="H138" s="190"/>
      <c r="I138" s="126">
        <v>5.91</v>
      </c>
      <c r="J138" s="95">
        <v>8.6199999999999992</v>
      </c>
      <c r="K138" s="126">
        <f>I138-J138</f>
        <v>-2.7099999999999991</v>
      </c>
      <c r="L138" s="279">
        <v>6</v>
      </c>
      <c r="M138" s="281">
        <f t="shared" si="31"/>
        <v>3.3519553072625698</v>
      </c>
      <c r="N138" s="69" t="s">
        <v>136</v>
      </c>
    </row>
    <row r="139" spans="1:14" ht="15.75" customHeight="1" x14ac:dyDescent="0.25">
      <c r="B139" s="72" t="s">
        <v>3</v>
      </c>
      <c r="C139" s="72" t="s">
        <v>32</v>
      </c>
      <c r="D139" s="39">
        <v>2.4700000000000002</v>
      </c>
      <c r="E139" s="135"/>
      <c r="F139" s="189"/>
      <c r="G139" s="135"/>
      <c r="H139" s="190"/>
      <c r="I139" s="126">
        <v>7.04</v>
      </c>
      <c r="J139" s="95">
        <v>11.47</v>
      </c>
      <c r="K139" s="126">
        <f t="shared" ref="K139:K165" si="32">I139-J139</f>
        <v>-4.4300000000000006</v>
      </c>
      <c r="L139" s="279">
        <v>8</v>
      </c>
      <c r="M139" s="281">
        <f t="shared" si="31"/>
        <v>3.2388663967611335</v>
      </c>
    </row>
    <row r="140" spans="1:14" ht="15.75" customHeight="1" x14ac:dyDescent="0.25">
      <c r="B140" s="9" t="s">
        <v>3</v>
      </c>
      <c r="C140" s="9" t="s">
        <v>54</v>
      </c>
      <c r="D140" s="39">
        <v>0.92</v>
      </c>
      <c r="E140" s="135">
        <f t="shared" ref="E140:E159" si="33">F140/D140</f>
        <v>4.0108695652173907</v>
      </c>
      <c r="F140" s="189">
        <v>3.69</v>
      </c>
      <c r="G140" s="135">
        <f t="shared" ref="G140:G159" si="34">H140/D140</f>
        <v>3.4239130434782608</v>
      </c>
      <c r="H140" s="190">
        <v>3.15</v>
      </c>
      <c r="I140" s="126">
        <v>2.96</v>
      </c>
      <c r="J140" s="95">
        <v>4.32</v>
      </c>
      <c r="K140" s="126">
        <f t="shared" si="32"/>
        <v>-1.3600000000000003</v>
      </c>
      <c r="L140" s="279">
        <v>3</v>
      </c>
      <c r="M140" s="281">
        <f t="shared" si="31"/>
        <v>3.2608695652173911</v>
      </c>
    </row>
    <row r="141" spans="1:14" ht="15.75" customHeight="1" x14ac:dyDescent="0.25">
      <c r="B141" s="9" t="s">
        <v>3</v>
      </c>
      <c r="C141" s="9" t="s">
        <v>66</v>
      </c>
      <c r="D141" s="39">
        <v>0.55000000000000004</v>
      </c>
      <c r="E141" s="135">
        <f t="shared" si="33"/>
        <v>2.5818181818181816</v>
      </c>
      <c r="F141" s="189">
        <v>1.42</v>
      </c>
      <c r="G141" s="135">
        <f t="shared" si="34"/>
        <v>2.8</v>
      </c>
      <c r="H141" s="190">
        <v>1.54</v>
      </c>
      <c r="I141" s="126">
        <v>1.84</v>
      </c>
      <c r="J141" s="95">
        <v>1.72</v>
      </c>
      <c r="K141" s="126">
        <f t="shared" si="32"/>
        <v>0.12000000000000011</v>
      </c>
      <c r="L141" s="279">
        <v>2</v>
      </c>
      <c r="M141" s="281">
        <f t="shared" si="31"/>
        <v>3.6363636363636362</v>
      </c>
    </row>
    <row r="142" spans="1:14" ht="15.75" customHeight="1" x14ac:dyDescent="0.25">
      <c r="A142" s="1"/>
      <c r="B142" s="9" t="s">
        <v>3</v>
      </c>
      <c r="C142" s="9" t="s">
        <v>67</v>
      </c>
      <c r="D142" s="39">
        <v>0.96</v>
      </c>
      <c r="E142" s="135">
        <f t="shared" si="33"/>
        <v>2.166666666666667</v>
      </c>
      <c r="F142" s="189">
        <v>2.08</v>
      </c>
      <c r="G142" s="135">
        <f t="shared" si="34"/>
        <v>2.5208333333333335</v>
      </c>
      <c r="H142" s="190">
        <v>2.42</v>
      </c>
      <c r="I142" s="126">
        <v>2.36</v>
      </c>
      <c r="J142" s="95">
        <v>2.88</v>
      </c>
      <c r="K142" s="126">
        <f t="shared" si="32"/>
        <v>-0.52</v>
      </c>
      <c r="L142" s="279">
        <v>2.5</v>
      </c>
      <c r="M142" s="281">
        <f t="shared" si="31"/>
        <v>2.604166666666667</v>
      </c>
    </row>
    <row r="143" spans="1:14" ht="15.75" customHeight="1" x14ac:dyDescent="0.25">
      <c r="B143" s="9" t="s">
        <v>3</v>
      </c>
      <c r="C143" s="9" t="s">
        <v>68</v>
      </c>
      <c r="D143" s="39">
        <v>0.56999999999999995</v>
      </c>
      <c r="E143" s="135">
        <f t="shared" si="33"/>
        <v>4.5964912280701764</v>
      </c>
      <c r="F143" s="189">
        <v>2.62</v>
      </c>
      <c r="G143" s="135">
        <f t="shared" si="34"/>
        <v>2.929824561403509</v>
      </c>
      <c r="H143" s="190">
        <v>1.67</v>
      </c>
      <c r="I143" s="126">
        <v>1.82</v>
      </c>
      <c r="J143" s="95">
        <v>2.1800000000000002</v>
      </c>
      <c r="K143" s="126">
        <f t="shared" si="32"/>
        <v>-0.3600000000000001</v>
      </c>
      <c r="L143" s="279">
        <v>2</v>
      </c>
      <c r="M143" s="281">
        <f t="shared" si="31"/>
        <v>3.5087719298245617</v>
      </c>
    </row>
    <row r="144" spans="1:14" ht="15.75" customHeight="1" x14ac:dyDescent="0.25">
      <c r="B144" s="9" t="s">
        <v>3</v>
      </c>
      <c r="C144" s="72" t="s">
        <v>69</v>
      </c>
      <c r="D144" s="39">
        <v>0.9</v>
      </c>
      <c r="E144" s="135">
        <f t="shared" si="33"/>
        <v>4.9444444444444446</v>
      </c>
      <c r="F144" s="189">
        <v>4.45</v>
      </c>
      <c r="G144" s="135">
        <f t="shared" si="34"/>
        <v>3.3444444444444441</v>
      </c>
      <c r="H144" s="190">
        <v>3.01</v>
      </c>
      <c r="I144" s="126">
        <v>3.33</v>
      </c>
      <c r="J144" s="95">
        <v>5.25</v>
      </c>
      <c r="K144" s="126">
        <f t="shared" si="32"/>
        <v>-1.92</v>
      </c>
      <c r="L144" s="279">
        <v>3.5</v>
      </c>
      <c r="M144" s="281">
        <f t="shared" si="31"/>
        <v>3.8888888888888888</v>
      </c>
    </row>
    <row r="145" spans="1:13" ht="15.75" customHeight="1" x14ac:dyDescent="0.25">
      <c r="B145" s="9" t="s">
        <v>3</v>
      </c>
      <c r="C145" s="9" t="s">
        <v>70</v>
      </c>
      <c r="D145" s="39">
        <v>2.68</v>
      </c>
      <c r="E145" s="135">
        <f t="shared" si="33"/>
        <v>2.9141791044776117</v>
      </c>
      <c r="F145" s="189">
        <v>7.81</v>
      </c>
      <c r="G145" s="135">
        <f t="shared" si="34"/>
        <v>3.4664179104477606</v>
      </c>
      <c r="H145" s="190">
        <v>9.2899999999999991</v>
      </c>
      <c r="I145" s="126">
        <v>8.52</v>
      </c>
      <c r="J145" s="95">
        <v>12</v>
      </c>
      <c r="K145" s="126">
        <f t="shared" si="32"/>
        <v>-3.4800000000000004</v>
      </c>
      <c r="L145" s="279">
        <v>10</v>
      </c>
      <c r="M145" s="281">
        <f t="shared" si="31"/>
        <v>3.7313432835820892</v>
      </c>
    </row>
    <row r="146" spans="1:13" ht="15.75" customHeight="1" x14ac:dyDescent="0.25">
      <c r="A146" s="1"/>
      <c r="B146" s="9" t="s">
        <v>3</v>
      </c>
      <c r="C146" s="9" t="s">
        <v>71</v>
      </c>
      <c r="D146" s="39">
        <v>0.53</v>
      </c>
      <c r="E146" s="135">
        <f t="shared" si="33"/>
        <v>4.5849056603773581</v>
      </c>
      <c r="F146" s="189">
        <v>2.4300000000000002</v>
      </c>
      <c r="G146" s="135">
        <f t="shared" si="34"/>
        <v>3.6037735849056602</v>
      </c>
      <c r="H146" s="190">
        <v>1.91</v>
      </c>
      <c r="I146" s="126">
        <v>2.74</v>
      </c>
      <c r="J146" s="95">
        <v>2.84</v>
      </c>
      <c r="K146" s="126">
        <f t="shared" si="32"/>
        <v>-9.9999999999999645E-2</v>
      </c>
      <c r="L146" s="279">
        <v>2.5</v>
      </c>
      <c r="M146" s="281">
        <f t="shared" si="31"/>
        <v>4.7169811320754711</v>
      </c>
    </row>
    <row r="147" spans="1:13" ht="15.75" customHeight="1" x14ac:dyDescent="0.25">
      <c r="B147" s="9" t="s">
        <v>3</v>
      </c>
      <c r="C147" s="9" t="s">
        <v>72</v>
      </c>
      <c r="D147" s="39">
        <v>1.25</v>
      </c>
      <c r="E147" s="135">
        <f t="shared" si="33"/>
        <v>4.2320000000000002</v>
      </c>
      <c r="F147" s="189">
        <v>5.29</v>
      </c>
      <c r="G147" s="135">
        <f t="shared" si="34"/>
        <v>4.1680000000000001</v>
      </c>
      <c r="H147" s="190">
        <v>5.21</v>
      </c>
      <c r="I147" s="126">
        <v>5.41</v>
      </c>
      <c r="J147" s="95">
        <v>6.22</v>
      </c>
      <c r="K147" s="126">
        <f t="shared" si="32"/>
        <v>-0.80999999999999961</v>
      </c>
      <c r="L147" s="279">
        <v>5</v>
      </c>
      <c r="M147" s="281">
        <f t="shared" si="31"/>
        <v>4</v>
      </c>
    </row>
    <row r="148" spans="1:13" ht="15.75" customHeight="1" x14ac:dyDescent="0.25">
      <c r="B148" s="9" t="s">
        <v>3</v>
      </c>
      <c r="C148" s="9" t="s">
        <v>73</v>
      </c>
      <c r="D148" s="39">
        <v>1.63</v>
      </c>
      <c r="E148" s="135">
        <f t="shared" si="33"/>
        <v>4.073619631901841</v>
      </c>
      <c r="F148" s="189">
        <v>6.64</v>
      </c>
      <c r="G148" s="135">
        <f t="shared" si="34"/>
        <v>4.3496932515337425</v>
      </c>
      <c r="H148" s="190">
        <v>7.09</v>
      </c>
      <c r="I148" s="126">
        <v>6.38</v>
      </c>
      <c r="J148" s="95">
        <v>8.42</v>
      </c>
      <c r="K148" s="126">
        <f t="shared" si="32"/>
        <v>-2.04</v>
      </c>
      <c r="L148" s="279">
        <v>6</v>
      </c>
      <c r="M148" s="281">
        <f t="shared" si="31"/>
        <v>3.6809815950920246</v>
      </c>
    </row>
    <row r="149" spans="1:13" ht="15.75" customHeight="1" x14ac:dyDescent="0.25">
      <c r="B149" s="9" t="s">
        <v>3</v>
      </c>
      <c r="C149" s="9" t="s">
        <v>74</v>
      </c>
      <c r="D149" s="39">
        <v>1.72</v>
      </c>
      <c r="E149" s="135">
        <f t="shared" si="33"/>
        <v>3.7965116279069768</v>
      </c>
      <c r="F149" s="189">
        <v>6.53</v>
      </c>
      <c r="G149" s="135">
        <f t="shared" si="34"/>
        <v>2.9127906976744184</v>
      </c>
      <c r="H149" s="190">
        <v>5.01</v>
      </c>
      <c r="I149" s="126">
        <v>5.4</v>
      </c>
      <c r="J149" s="95">
        <v>6.16</v>
      </c>
      <c r="K149" s="126">
        <f t="shared" si="32"/>
        <v>-0.75999999999999979</v>
      </c>
      <c r="L149" s="279">
        <v>6</v>
      </c>
      <c r="M149" s="281">
        <f t="shared" si="31"/>
        <v>3.4883720930232558</v>
      </c>
    </row>
    <row r="150" spans="1:13" ht="15.75" customHeight="1" x14ac:dyDescent="0.25">
      <c r="A150" s="1"/>
      <c r="B150" s="9" t="s">
        <v>3</v>
      </c>
      <c r="C150" s="9" t="s">
        <v>75</v>
      </c>
      <c r="D150" s="39">
        <v>1.57</v>
      </c>
      <c r="E150" s="135">
        <f t="shared" si="33"/>
        <v>3.3503184713375793</v>
      </c>
      <c r="F150" s="189">
        <v>5.26</v>
      </c>
      <c r="G150" s="135">
        <f t="shared" si="34"/>
        <v>2.6942675159235669</v>
      </c>
      <c r="H150" s="190">
        <v>4.2300000000000004</v>
      </c>
      <c r="I150" s="126">
        <v>3.86</v>
      </c>
      <c r="J150" s="95">
        <v>6.93</v>
      </c>
      <c r="K150" s="126">
        <f t="shared" si="32"/>
        <v>-3.07</v>
      </c>
      <c r="L150" s="279">
        <v>6</v>
      </c>
      <c r="M150" s="281">
        <f t="shared" si="31"/>
        <v>3.8216560509554141</v>
      </c>
    </row>
    <row r="151" spans="1:13" ht="15.75" customHeight="1" x14ac:dyDescent="0.25">
      <c r="B151" s="9" t="s">
        <v>3</v>
      </c>
      <c r="C151" s="9" t="s">
        <v>76</v>
      </c>
      <c r="D151" s="39">
        <v>1.01</v>
      </c>
      <c r="E151" s="135">
        <f t="shared" si="33"/>
        <v>4.7128712871287126</v>
      </c>
      <c r="F151" s="189">
        <v>4.76</v>
      </c>
      <c r="G151" s="135">
        <f t="shared" si="34"/>
        <v>4.1287128712871288</v>
      </c>
      <c r="H151" s="190">
        <v>4.17</v>
      </c>
      <c r="I151" s="126">
        <v>3.65</v>
      </c>
      <c r="J151" s="95">
        <v>6.29</v>
      </c>
      <c r="K151" s="126">
        <f t="shared" si="32"/>
        <v>-2.64</v>
      </c>
      <c r="L151" s="279">
        <v>4</v>
      </c>
      <c r="M151" s="281">
        <f t="shared" si="31"/>
        <v>3.9603960396039604</v>
      </c>
    </row>
    <row r="152" spans="1:13" ht="15.75" customHeight="1" x14ac:dyDescent="0.25">
      <c r="B152" s="9" t="s">
        <v>3</v>
      </c>
      <c r="C152" s="9" t="s">
        <v>77</v>
      </c>
      <c r="D152" s="39">
        <v>1.5</v>
      </c>
      <c r="E152" s="135">
        <f t="shared" si="33"/>
        <v>5.4466666666666663</v>
      </c>
      <c r="F152" s="189">
        <v>8.17</v>
      </c>
      <c r="G152" s="135">
        <f t="shared" si="34"/>
        <v>3.34</v>
      </c>
      <c r="H152" s="190">
        <v>5.01</v>
      </c>
      <c r="I152" s="126">
        <v>4.58</v>
      </c>
      <c r="J152" s="95">
        <v>8.81</v>
      </c>
      <c r="K152" s="126">
        <f t="shared" si="32"/>
        <v>-4.2300000000000004</v>
      </c>
      <c r="L152" s="279">
        <v>5</v>
      </c>
      <c r="M152" s="281">
        <f t="shared" si="31"/>
        <v>3.3333333333333335</v>
      </c>
    </row>
    <row r="153" spans="1:13" ht="15.75" customHeight="1" x14ac:dyDescent="0.25">
      <c r="B153" s="9" t="s">
        <v>86</v>
      </c>
      <c r="C153" s="9" t="s">
        <v>49</v>
      </c>
      <c r="D153" s="39">
        <v>2.71</v>
      </c>
      <c r="E153" s="135">
        <f t="shared" si="33"/>
        <v>3.2509225092250924</v>
      </c>
      <c r="F153" s="189">
        <v>8.81</v>
      </c>
      <c r="G153" s="135">
        <f t="shared" si="34"/>
        <v>2.9188191881918821</v>
      </c>
      <c r="H153" s="190">
        <v>7.91</v>
      </c>
      <c r="I153" s="126">
        <v>10.52</v>
      </c>
      <c r="J153" s="95">
        <v>10.26</v>
      </c>
      <c r="K153" s="126">
        <f t="shared" si="32"/>
        <v>0.25999999999999979</v>
      </c>
      <c r="L153" s="279">
        <v>10</v>
      </c>
      <c r="M153" s="281">
        <f t="shared" si="31"/>
        <v>3.6900369003690039</v>
      </c>
    </row>
    <row r="154" spans="1:13" ht="15.75" customHeight="1" x14ac:dyDescent="0.25">
      <c r="A154" s="1"/>
      <c r="B154" s="9" t="s">
        <v>86</v>
      </c>
      <c r="C154" s="9" t="s">
        <v>44</v>
      </c>
      <c r="D154" s="39">
        <v>1.04</v>
      </c>
      <c r="E154" s="135">
        <f t="shared" si="33"/>
        <v>5.4423076923076925</v>
      </c>
      <c r="F154" s="189">
        <v>5.66</v>
      </c>
      <c r="G154" s="135">
        <f t="shared" si="34"/>
        <v>3.125</v>
      </c>
      <c r="H154" s="190">
        <v>3.25</v>
      </c>
      <c r="I154" s="126">
        <v>2.92</v>
      </c>
      <c r="J154" s="95">
        <v>3.6</v>
      </c>
      <c r="K154" s="126">
        <f t="shared" si="32"/>
        <v>-0.68000000000000016</v>
      </c>
      <c r="L154" s="279">
        <v>3</v>
      </c>
      <c r="M154" s="281">
        <f t="shared" si="31"/>
        <v>2.8846153846153846</v>
      </c>
    </row>
    <row r="155" spans="1:13" ht="15.75" customHeight="1" x14ac:dyDescent="0.25">
      <c r="B155" s="9" t="s">
        <v>86</v>
      </c>
      <c r="C155" s="9" t="s">
        <v>12</v>
      </c>
      <c r="D155" s="39">
        <v>1.31</v>
      </c>
      <c r="E155" s="135">
        <f t="shared" si="33"/>
        <v>2.6946564885496183</v>
      </c>
      <c r="F155" s="189">
        <v>3.53</v>
      </c>
      <c r="G155" s="135">
        <f t="shared" si="34"/>
        <v>3.5496183206106871</v>
      </c>
      <c r="H155" s="190">
        <v>4.6500000000000004</v>
      </c>
      <c r="I155" s="126">
        <v>4.51</v>
      </c>
      <c r="J155" s="95">
        <v>6.61</v>
      </c>
      <c r="K155" s="126">
        <f t="shared" si="32"/>
        <v>-2.1000000000000005</v>
      </c>
      <c r="L155" s="279">
        <v>4.5</v>
      </c>
      <c r="M155" s="281">
        <f t="shared" si="31"/>
        <v>3.4351145038167936</v>
      </c>
    </row>
    <row r="156" spans="1:13" ht="15.75" customHeight="1" x14ac:dyDescent="0.25">
      <c r="B156" s="9" t="s">
        <v>86</v>
      </c>
      <c r="C156" s="9" t="s">
        <v>36</v>
      </c>
      <c r="D156" s="39">
        <v>1.22</v>
      </c>
      <c r="E156" s="135">
        <f t="shared" si="33"/>
        <v>3.4754098360655741</v>
      </c>
      <c r="F156" s="189">
        <v>4.24</v>
      </c>
      <c r="G156" s="135">
        <f t="shared" si="34"/>
        <v>4.1065573770491799</v>
      </c>
      <c r="H156" s="190">
        <v>5.01</v>
      </c>
      <c r="I156" s="126">
        <v>3.83</v>
      </c>
      <c r="J156" s="95">
        <v>1.38</v>
      </c>
      <c r="K156" s="126">
        <f t="shared" si="32"/>
        <v>2.4500000000000002</v>
      </c>
      <c r="L156" s="279">
        <v>3</v>
      </c>
      <c r="M156" s="281">
        <f t="shared" si="31"/>
        <v>2.459016393442623</v>
      </c>
    </row>
    <row r="157" spans="1:13" ht="15.75" customHeight="1" x14ac:dyDescent="0.25">
      <c r="B157" s="9" t="s">
        <v>86</v>
      </c>
      <c r="C157" s="9" t="s">
        <v>63</v>
      </c>
      <c r="D157" s="39">
        <v>0.45</v>
      </c>
      <c r="E157" s="135">
        <f t="shared" si="33"/>
        <v>7.0444444444444443</v>
      </c>
      <c r="F157" s="189">
        <v>3.17</v>
      </c>
      <c r="G157" s="135">
        <f t="shared" si="34"/>
        <v>4.2444444444444445</v>
      </c>
      <c r="H157" s="190">
        <v>1.91</v>
      </c>
      <c r="I157" s="126">
        <v>3.21</v>
      </c>
      <c r="J157" s="95">
        <v>1.1000000000000001</v>
      </c>
      <c r="K157" s="126">
        <f t="shared" si="32"/>
        <v>2.11</v>
      </c>
      <c r="L157" s="279">
        <v>2</v>
      </c>
      <c r="M157" s="281">
        <f t="shared" si="31"/>
        <v>4.4444444444444446</v>
      </c>
    </row>
    <row r="158" spans="1:13" ht="15.75" customHeight="1" x14ac:dyDescent="0.25">
      <c r="A158" s="1"/>
      <c r="B158" s="9" t="s">
        <v>86</v>
      </c>
      <c r="C158" s="9" t="s">
        <v>64</v>
      </c>
      <c r="D158" s="39">
        <v>0.32</v>
      </c>
      <c r="E158" s="135">
        <f t="shared" si="33"/>
        <v>1.09375</v>
      </c>
      <c r="F158" s="189">
        <v>0.35</v>
      </c>
      <c r="G158" s="135">
        <f t="shared" si="34"/>
        <v>3.7187499999999996</v>
      </c>
      <c r="H158" s="190">
        <v>1.19</v>
      </c>
      <c r="I158" s="126">
        <v>0.41</v>
      </c>
      <c r="J158" s="95">
        <v>3.22</v>
      </c>
      <c r="K158" s="126">
        <f t="shared" si="32"/>
        <v>-2.81</v>
      </c>
      <c r="L158" s="279">
        <v>1</v>
      </c>
      <c r="M158" s="281">
        <f t="shared" si="31"/>
        <v>3.125</v>
      </c>
    </row>
    <row r="159" spans="1:13" ht="15.75" customHeight="1" x14ac:dyDescent="0.25">
      <c r="B159" s="18" t="s">
        <v>7</v>
      </c>
      <c r="C159" s="18" t="s">
        <v>46</v>
      </c>
      <c r="D159" s="129">
        <v>5.0999999999999996</v>
      </c>
      <c r="E159" s="141">
        <f t="shared" si="33"/>
        <v>3.5627450980392164</v>
      </c>
      <c r="F159" s="192">
        <v>18.170000000000002</v>
      </c>
      <c r="G159" s="141">
        <f t="shared" si="34"/>
        <v>5.7313725490196079</v>
      </c>
      <c r="H159" s="193">
        <v>29.23</v>
      </c>
      <c r="I159" s="140">
        <v>15.46</v>
      </c>
      <c r="J159" s="97">
        <v>29.34</v>
      </c>
      <c r="K159" s="126">
        <f t="shared" si="32"/>
        <v>-13.879999999999999</v>
      </c>
      <c r="L159" s="279">
        <v>20</v>
      </c>
      <c r="M159" s="281">
        <f t="shared" si="31"/>
        <v>3.9215686274509807</v>
      </c>
    </row>
    <row r="160" spans="1:13" ht="15.75" customHeight="1" x14ac:dyDescent="0.25">
      <c r="B160" s="18" t="s">
        <v>7</v>
      </c>
      <c r="C160" s="18" t="s">
        <v>42</v>
      </c>
      <c r="D160" s="129">
        <v>4</v>
      </c>
      <c r="E160" s="141"/>
      <c r="F160" s="192">
        <v>12.81</v>
      </c>
      <c r="G160" s="141"/>
      <c r="H160" s="193">
        <v>11.41</v>
      </c>
      <c r="I160" s="140">
        <v>7.7</v>
      </c>
      <c r="J160" s="97">
        <v>18.02</v>
      </c>
      <c r="K160" s="126">
        <f t="shared" si="32"/>
        <v>-10.32</v>
      </c>
      <c r="L160" s="279">
        <v>12</v>
      </c>
      <c r="M160" s="281">
        <f t="shared" si="31"/>
        <v>3</v>
      </c>
    </row>
    <row r="161" spans="1:13" ht="15.75" customHeight="1" x14ac:dyDescent="0.25">
      <c r="B161" s="18" t="s">
        <v>7</v>
      </c>
      <c r="C161" s="18" t="s">
        <v>47</v>
      </c>
      <c r="D161" s="129">
        <v>4.5</v>
      </c>
      <c r="E161" s="141"/>
      <c r="F161" s="192"/>
      <c r="G161" s="141"/>
      <c r="H161" s="193"/>
      <c r="I161" s="140">
        <v>16.260000000000002</v>
      </c>
      <c r="J161" s="97">
        <v>23.8</v>
      </c>
      <c r="K161" s="126">
        <f t="shared" si="32"/>
        <v>-7.5399999999999991</v>
      </c>
      <c r="L161" s="279">
        <v>16</v>
      </c>
      <c r="M161" s="281">
        <f t="shared" si="31"/>
        <v>3.5555555555555554</v>
      </c>
    </row>
    <row r="162" spans="1:13" ht="15.75" customHeight="1" x14ac:dyDescent="0.25">
      <c r="B162" s="12"/>
      <c r="C162" s="151" t="s">
        <v>115</v>
      </c>
      <c r="D162" s="176">
        <f>SUM(D138:D152)</f>
        <v>20.05</v>
      </c>
      <c r="E162" s="176"/>
      <c r="F162" s="176"/>
      <c r="G162" s="176"/>
      <c r="H162" s="176"/>
      <c r="I162" s="187">
        <f>SUM(I138:I152)</f>
        <v>65.800000000000011</v>
      </c>
      <c r="J162" s="176">
        <f>SUM(J138:J152)</f>
        <v>94.11</v>
      </c>
      <c r="K162" s="161">
        <f t="shared" si="32"/>
        <v>-28.309999999999988</v>
      </c>
      <c r="L162" s="279">
        <f>SUM(L138:L152)</f>
        <v>71.5</v>
      </c>
      <c r="M162" s="281">
        <f t="shared" si="31"/>
        <v>3.5660847880299249</v>
      </c>
    </row>
    <row r="163" spans="1:13" ht="15.75" customHeight="1" x14ac:dyDescent="0.25">
      <c r="B163" s="12"/>
      <c r="C163" s="71" t="s">
        <v>119</v>
      </c>
      <c r="D163" s="149">
        <f>SUM(D153:D158)</f>
        <v>7.0500000000000007</v>
      </c>
      <c r="E163" s="149"/>
      <c r="F163" s="149"/>
      <c r="G163" s="149"/>
      <c r="H163" s="149"/>
      <c r="I163" s="165">
        <f>SUM(I153:I158)</f>
        <v>25.400000000000002</v>
      </c>
      <c r="J163" s="149">
        <f>SUM(J153:J158)</f>
        <v>26.169999999999998</v>
      </c>
      <c r="K163" s="171">
        <f t="shared" si="32"/>
        <v>-0.76999999999999602</v>
      </c>
      <c r="L163" s="279">
        <f>SUM(L153:L158)</f>
        <v>23.5</v>
      </c>
      <c r="M163" s="281">
        <f t="shared" si="31"/>
        <v>3.333333333333333</v>
      </c>
    </row>
    <row r="164" spans="1:13" ht="15.75" customHeight="1" thickBot="1" x14ac:dyDescent="0.3">
      <c r="C164" s="156" t="s">
        <v>117</v>
      </c>
      <c r="D164" s="183">
        <f>SUM(D159:D161)</f>
        <v>13.6</v>
      </c>
      <c r="E164" s="183"/>
      <c r="F164" s="183"/>
      <c r="G164" s="183"/>
      <c r="H164" s="183"/>
      <c r="I164" s="188">
        <f>SUM(I159:I161)</f>
        <v>39.42</v>
      </c>
      <c r="J164" s="183">
        <f>SUM(J159:J161)</f>
        <v>71.16</v>
      </c>
      <c r="K164" s="169">
        <f t="shared" si="32"/>
        <v>-31.739999999999995</v>
      </c>
      <c r="L164" s="279">
        <f>SUM(L159:L161)</f>
        <v>48</v>
      </c>
      <c r="M164" s="281">
        <f t="shared" si="31"/>
        <v>3.5294117647058822</v>
      </c>
    </row>
    <row r="165" spans="1:13" ht="15.75" customHeight="1" thickTop="1" x14ac:dyDescent="0.25">
      <c r="A165" s="43"/>
      <c r="B165" s="8"/>
      <c r="C165" s="79" t="s">
        <v>118</v>
      </c>
      <c r="D165" s="186">
        <f>SUM(D162:D164)</f>
        <v>40.700000000000003</v>
      </c>
      <c r="E165" s="186"/>
      <c r="F165" s="186"/>
      <c r="G165" s="186"/>
      <c r="H165" s="186"/>
      <c r="I165" s="165">
        <f>SUM(I162:I164)</f>
        <v>130.62</v>
      </c>
      <c r="J165" s="149">
        <f>SUM(J162:J164)</f>
        <v>191.44</v>
      </c>
      <c r="K165" s="171">
        <f t="shared" si="32"/>
        <v>-60.819999999999993</v>
      </c>
      <c r="L165" s="279">
        <f>SUM(L162:L164)</f>
        <v>143</v>
      </c>
      <c r="M165" s="281">
        <f t="shared" si="31"/>
        <v>3.5135135135135132</v>
      </c>
    </row>
    <row r="166" spans="1:13" s="15" customFormat="1" ht="15.75" customHeight="1" x14ac:dyDescent="0.25">
      <c r="A166" s="3" t="s">
        <v>34</v>
      </c>
      <c r="C166" s="3"/>
      <c r="D166" s="37"/>
      <c r="E166" s="105"/>
      <c r="F166" s="16"/>
      <c r="G166" s="105"/>
      <c r="H166" s="105"/>
      <c r="I166" s="99"/>
      <c r="J166" s="83"/>
      <c r="K166" s="118"/>
      <c r="L166" s="279"/>
      <c r="M166" s="281"/>
    </row>
    <row r="167" spans="1:13" ht="15.75" customHeight="1" x14ac:dyDescent="0.25">
      <c r="B167" s="9" t="s">
        <v>3</v>
      </c>
      <c r="C167" s="9" t="s">
        <v>50</v>
      </c>
      <c r="D167" s="39">
        <v>2.69</v>
      </c>
      <c r="E167" s="135">
        <f>F167/D167</f>
        <v>0</v>
      </c>
      <c r="F167" s="189">
        <v>0</v>
      </c>
      <c r="G167" s="135">
        <f>H167/D167</f>
        <v>1.970260223048327</v>
      </c>
      <c r="H167" s="190">
        <v>5.3</v>
      </c>
      <c r="I167" s="126">
        <v>5.45</v>
      </c>
      <c r="J167" s="95">
        <v>10.72</v>
      </c>
      <c r="K167" s="126">
        <f t="shared" ref="K167:K173" si="35">I167-J167</f>
        <v>-5.2700000000000005</v>
      </c>
      <c r="L167" s="279">
        <v>8</v>
      </c>
      <c r="M167" s="281">
        <f t="shared" si="31"/>
        <v>2.9739776951672865</v>
      </c>
    </row>
    <row r="168" spans="1:13" ht="15.75" customHeight="1" x14ac:dyDescent="0.25">
      <c r="B168" s="9" t="s">
        <v>6</v>
      </c>
      <c r="C168" s="9" t="s">
        <v>38</v>
      </c>
      <c r="D168" s="39">
        <v>1.6</v>
      </c>
      <c r="E168" s="135">
        <f>F168/D168</f>
        <v>1.9312499999999999</v>
      </c>
      <c r="F168" s="189">
        <v>3.09</v>
      </c>
      <c r="G168" s="135">
        <f>H168/D168</f>
        <v>1.9124999999999999</v>
      </c>
      <c r="H168" s="190">
        <v>3.06</v>
      </c>
      <c r="I168" s="126">
        <v>3.47</v>
      </c>
      <c r="J168" s="95">
        <v>2.33</v>
      </c>
      <c r="K168" s="126">
        <f t="shared" si="35"/>
        <v>1.1400000000000001</v>
      </c>
      <c r="L168" s="279">
        <v>3</v>
      </c>
      <c r="M168" s="281">
        <f t="shared" si="31"/>
        <v>1.875</v>
      </c>
    </row>
    <row r="169" spans="1:13" ht="15.75" customHeight="1" x14ac:dyDescent="0.25">
      <c r="B169" s="18" t="s">
        <v>7</v>
      </c>
      <c r="C169" s="18" t="s">
        <v>122</v>
      </c>
      <c r="D169" s="39">
        <v>8.5500000000000007</v>
      </c>
      <c r="E169" s="135"/>
      <c r="F169" s="189"/>
      <c r="G169" s="135"/>
      <c r="H169" s="190"/>
      <c r="I169" s="128">
        <v>0</v>
      </c>
      <c r="J169" s="95">
        <v>9.82</v>
      </c>
      <c r="K169" s="126">
        <f t="shared" si="35"/>
        <v>-9.82</v>
      </c>
      <c r="L169" s="279">
        <v>10</v>
      </c>
      <c r="M169" s="281">
        <f t="shared" si="31"/>
        <v>1.1695906432748537</v>
      </c>
    </row>
    <row r="170" spans="1:13" ht="15.75" customHeight="1" x14ac:dyDescent="0.25">
      <c r="B170" s="12"/>
      <c r="C170" s="151" t="s">
        <v>115</v>
      </c>
      <c r="D170" s="163">
        <f>SUM(D167:D168)</f>
        <v>4.29</v>
      </c>
      <c r="E170" s="163">
        <f t="shared" ref="E170:J170" si="36">SUM(E167:E168)</f>
        <v>1.9312499999999999</v>
      </c>
      <c r="F170" s="163">
        <f t="shared" si="36"/>
        <v>3.09</v>
      </c>
      <c r="G170" s="163">
        <f t="shared" si="36"/>
        <v>3.8827602230483267</v>
      </c>
      <c r="H170" s="163">
        <f t="shared" si="36"/>
        <v>8.36</v>
      </c>
      <c r="I170" s="161">
        <f t="shared" si="36"/>
        <v>8.92</v>
      </c>
      <c r="J170" s="163">
        <f t="shared" si="36"/>
        <v>13.05</v>
      </c>
      <c r="K170" s="161">
        <f t="shared" si="35"/>
        <v>-4.1300000000000008</v>
      </c>
      <c r="L170" s="279">
        <f t="shared" ref="L170" si="37">SUM(L167:L168)</f>
        <v>11</v>
      </c>
      <c r="M170" s="281">
        <f t="shared" si="31"/>
        <v>2.5641025641025639</v>
      </c>
    </row>
    <row r="171" spans="1:13" ht="15.75" customHeight="1" x14ac:dyDescent="0.25">
      <c r="B171" s="12"/>
      <c r="C171" s="71" t="s">
        <v>116</v>
      </c>
      <c r="D171" s="158">
        <v>0</v>
      </c>
      <c r="E171" s="158"/>
      <c r="F171" s="213"/>
      <c r="G171" s="158"/>
      <c r="H171" s="213"/>
      <c r="I171" s="165">
        <v>0</v>
      </c>
      <c r="J171" s="149">
        <v>0</v>
      </c>
      <c r="K171" s="171">
        <f t="shared" si="35"/>
        <v>0</v>
      </c>
      <c r="L171" s="279">
        <v>0</v>
      </c>
      <c r="M171" s="281">
        <v>0</v>
      </c>
    </row>
    <row r="172" spans="1:13" ht="15.75" customHeight="1" thickBot="1" x14ac:dyDescent="0.3">
      <c r="C172" s="156" t="s">
        <v>117</v>
      </c>
      <c r="D172" s="170">
        <v>8.5500000000000007</v>
      </c>
      <c r="E172" s="170"/>
      <c r="F172" s="170"/>
      <c r="G172" s="170"/>
      <c r="H172" s="170"/>
      <c r="I172" s="169">
        <v>0</v>
      </c>
      <c r="J172" s="170">
        <v>9.92</v>
      </c>
      <c r="K172" s="169">
        <f t="shared" si="35"/>
        <v>-9.92</v>
      </c>
      <c r="L172" s="279">
        <v>10</v>
      </c>
      <c r="M172" s="281">
        <f t="shared" si="31"/>
        <v>1.1695906432748537</v>
      </c>
    </row>
    <row r="173" spans="1:13" ht="15.75" customHeight="1" thickTop="1" x14ac:dyDescent="0.25">
      <c r="C173" s="79" t="s">
        <v>9</v>
      </c>
      <c r="D173" s="158">
        <f>SUM(D170,D172)</f>
        <v>12.84</v>
      </c>
      <c r="E173" s="158"/>
      <c r="F173" s="158"/>
      <c r="G173" s="158"/>
      <c r="H173" s="158"/>
      <c r="I173" s="171">
        <v>8.92</v>
      </c>
      <c r="J173" s="158">
        <f>SUM(J170,J172)</f>
        <v>22.97</v>
      </c>
      <c r="K173" s="171">
        <f t="shared" si="35"/>
        <v>-14.049999999999999</v>
      </c>
      <c r="L173" s="279">
        <f>SUM(L170,L172)</f>
        <v>21</v>
      </c>
      <c r="M173" s="281">
        <f t="shared" si="31"/>
        <v>1.6355140186915889</v>
      </c>
    </row>
    <row r="174" spans="1:13" s="15" customFormat="1" ht="15.75" customHeight="1" x14ac:dyDescent="0.25">
      <c r="A174" s="13"/>
      <c r="C174" s="81"/>
      <c r="D174" s="82"/>
      <c r="E174" s="83"/>
      <c r="F174" s="84"/>
      <c r="G174" s="83"/>
      <c r="H174" s="84"/>
      <c r="I174" s="116"/>
      <c r="J174" s="84"/>
      <c r="K174" s="118"/>
      <c r="L174" s="279"/>
      <c r="M174" s="281"/>
    </row>
    <row r="175" spans="1:13" ht="15.75" customHeight="1" x14ac:dyDescent="0.25">
      <c r="A175" s="43"/>
      <c r="B175" s="85"/>
      <c r="C175" s="86"/>
      <c r="D175" s="64"/>
      <c r="E175" s="65"/>
      <c r="F175" s="80"/>
      <c r="G175" s="65"/>
      <c r="H175" s="80"/>
      <c r="I175" s="115"/>
      <c r="J175" s="65"/>
      <c r="K175" s="111"/>
      <c r="M175" s="281"/>
    </row>
    <row r="176" spans="1:13" ht="15.75" customHeight="1" x14ac:dyDescent="0.25">
      <c r="C176" s="1"/>
      <c r="D176" s="1"/>
      <c r="E176" s="19"/>
      <c r="F176" s="19"/>
      <c r="G176" s="19"/>
      <c r="H176" s="19"/>
      <c r="I176" s="117"/>
      <c r="J176" s="64"/>
      <c r="K176" s="111"/>
      <c r="M176" s="281"/>
    </row>
    <row r="177" spans="1:13" ht="15.75" customHeight="1" x14ac:dyDescent="0.25">
      <c r="A177" s="20"/>
      <c r="B177" s="15"/>
      <c r="C177" s="59" t="s">
        <v>124</v>
      </c>
      <c r="D177" s="224">
        <f>SUM(D19:D20,D28:D29,D36:D37,D54:D55,D64:D65,D89:D90,D94,D105,D114:D115,D133,D162:D163,D59)</f>
        <v>146.39000000000001</v>
      </c>
      <c r="F177" s="21" t="e">
        <f>F170+F162+F133+F121+F114+F105+#REF!+F89+F75+F64+#REF!+#REF!+F54+F36+F19+F28</f>
        <v>#REF!</v>
      </c>
      <c r="G177" s="46" t="e">
        <f>F177/F$179</f>
        <v>#REF!</v>
      </c>
      <c r="H177" s="108" t="e">
        <f>H170+H162+H133+H121+H114+H105+#REF!+H89+H75+H64+#REF!+#REF!+H54+H36+H19+H28</f>
        <v>#REF!</v>
      </c>
      <c r="I177" s="187">
        <f>SUM(I19,I28:I29,I36:I37,I54:I55,I64:I65,I89:I90,I94,I105,I114:I115,I133,I162:I163,I59,I170)</f>
        <v>640.31999999999994</v>
      </c>
      <c r="J177" s="227">
        <f>SUM(J19:J20,J28:J29,J36:J37,J54:J55,J64:J65,J59,J89:J90,J94,J105,J114:J115,J133,J162:J163,J170)</f>
        <v>725.83999999999992</v>
      </c>
      <c r="K177" s="231">
        <f>SUM(K19:K20,K28:K29,K36:K37,K54:K55,K64:K65,K89:K90,K105,K114:K115,K94,K133,K162:K163,K170,K59)</f>
        <v>-85.519999999999953</v>
      </c>
      <c r="L177" s="280">
        <f>SUM(L19:L20,L28:L29,L36:L37,L54:L55,L64:L65,L59,L89:L90,L94,L105,L114:L115,L133,L162:L163,L170)</f>
        <v>618.66999999999996</v>
      </c>
      <c r="M177" s="281">
        <f t="shared" si="31"/>
        <v>4.2261766514106149</v>
      </c>
    </row>
    <row r="178" spans="1:13" ht="15.75" customHeight="1" x14ac:dyDescent="0.25">
      <c r="A178" s="22"/>
      <c r="C178" s="223" t="s">
        <v>123</v>
      </c>
      <c r="D178" s="225">
        <f>SUM(D21,D56,D66,D77,D96,D98,D107,D123,D135,D164,D172)</f>
        <v>131.41999999999999</v>
      </c>
      <c r="F178" s="14" t="e">
        <f>F171+F163+F134+F122+F115+F106+#REF!+F90+F76+F65+#REF!+#REF!+F55+F37+F20+F29</f>
        <v>#REF!</v>
      </c>
      <c r="G178" s="47" t="e">
        <f>F178/F$179</f>
        <v>#REF!</v>
      </c>
      <c r="H178" s="106" t="e">
        <f>H171+H163+H134+H122+H115+H106+#REF!+H90+H76+H65+#REF!+#REF!+H55+H37+H20+H29</f>
        <v>#REF!</v>
      </c>
      <c r="I178" s="165">
        <f>SUM(I21,I56,I66,I77,I123,I164)</f>
        <v>414.84</v>
      </c>
      <c r="J178" s="228">
        <f>SUM(J21,J30,J56,J66,J77,J96,J98,J107,J123,J135,J164,J172)</f>
        <v>575.18999999999983</v>
      </c>
      <c r="K178" s="232">
        <f>SUM(K21,K30,K56,K66,K77,K96,K98,K107,K123,K135,K164,K172)</f>
        <v>-160.35</v>
      </c>
      <c r="L178" s="280">
        <f>SUM(L21,L30,L56,L66,L77,L96,L98,L107,L123,L135,L164,L172)</f>
        <v>421.53</v>
      </c>
      <c r="M178" s="281">
        <f t="shared" si="31"/>
        <v>3.2075026632171664</v>
      </c>
    </row>
    <row r="179" spans="1:13" ht="15.75" customHeight="1" thickBot="1" x14ac:dyDescent="0.3">
      <c r="A179" s="23"/>
      <c r="B179" s="10"/>
      <c r="C179" s="60" t="s">
        <v>97</v>
      </c>
      <c r="D179" s="226">
        <f>SUM(D177,D178)</f>
        <v>277.81</v>
      </c>
      <c r="E179" s="10"/>
      <c r="F179" s="24" t="e">
        <f>F177+F178</f>
        <v>#REF!</v>
      </c>
      <c r="G179" s="48"/>
      <c r="H179" s="109" t="e">
        <f>H177+H178</f>
        <v>#REF!</v>
      </c>
      <c r="I179" s="188">
        <f>SUM(I177:I178)</f>
        <v>1055.1599999999999</v>
      </c>
      <c r="J179" s="229">
        <f>SUM(J177:J178)</f>
        <v>1301.0299999999997</v>
      </c>
      <c r="K179" s="233">
        <f>I179-J179</f>
        <v>-245.86999999999989</v>
      </c>
      <c r="L179" s="279">
        <f>SUM(L177:L178)</f>
        <v>1040.1999999999998</v>
      </c>
      <c r="M179" s="281">
        <f t="shared" si="31"/>
        <v>3.7442856628631072</v>
      </c>
    </row>
    <row r="180" spans="1:13" ht="15.75" customHeight="1" thickTop="1" x14ac:dyDescent="0.25">
      <c r="K180" s="111"/>
    </row>
    <row r="181" spans="1:13" ht="15.75" customHeight="1" x14ac:dyDescent="0.25">
      <c r="A181" s="20"/>
      <c r="B181" s="15"/>
      <c r="C181" s="59" t="s">
        <v>26</v>
      </c>
      <c r="D181" s="45"/>
      <c r="E181" s="15"/>
      <c r="F181" s="51"/>
      <c r="G181" s="52"/>
      <c r="H181" s="53"/>
      <c r="I181" s="100"/>
      <c r="J181" s="120"/>
      <c r="K181" s="102"/>
    </row>
    <row r="182" spans="1:13" ht="15.75" customHeight="1" thickBot="1" x14ac:dyDescent="0.3">
      <c r="A182" s="43"/>
      <c r="B182" s="8"/>
      <c r="C182" s="58" t="s">
        <v>35</v>
      </c>
      <c r="D182" s="63"/>
      <c r="E182" s="8"/>
      <c r="F182" s="54"/>
      <c r="G182" s="50"/>
      <c r="H182" s="49"/>
      <c r="I182" s="101"/>
      <c r="J182" s="121"/>
      <c r="K182" s="98"/>
    </row>
    <row r="183" spans="1:13" ht="15.75" customHeight="1" thickTop="1" x14ac:dyDescent="0.25"/>
    <row r="184" spans="1:13" ht="15.75" customHeight="1" x14ac:dyDescent="0.25">
      <c r="F184" s="11"/>
    </row>
    <row r="185" spans="1:13" ht="15.75" customHeight="1" x14ac:dyDescent="0.25">
      <c r="A185" s="71" t="s">
        <v>94</v>
      </c>
    </row>
    <row r="186" spans="1:13" ht="15.75" customHeight="1" x14ac:dyDescent="0.25">
      <c r="A186" s="71" t="s">
        <v>95</v>
      </c>
    </row>
    <row r="187" spans="1:13" ht="15.75" customHeight="1" x14ac:dyDescent="0.25">
      <c r="A187" s="71" t="s">
        <v>96</v>
      </c>
    </row>
    <row r="189" spans="1:13" ht="15.75" customHeight="1" x14ac:dyDescent="0.25">
      <c r="A189" s="55"/>
    </row>
    <row r="190" spans="1:13" ht="15.75" customHeight="1" x14ac:dyDescent="0.25">
      <c r="A190" s="56"/>
    </row>
    <row r="191" spans="1:13" ht="15.75" customHeight="1" x14ac:dyDescent="0.25">
      <c r="A191" s="57"/>
    </row>
  </sheetData>
  <customSheetViews>
    <customSheetView guid="{F76F088D-E257-4637-81FB-2D037F8BCE3A}" hiddenColumns="1">
      <pane xSplit="11" ySplit="2" topLeftCell="L102" activePane="bottomRight" state="frozen"/>
      <selection pane="bottomRight" activeCell="M148" sqref="M148"/>
      <rowBreaks count="2" manualBreakCount="2">
        <brk id="59" max="16383" man="1"/>
        <brk id="106" max="16383" man="1"/>
      </rowBreaks>
      <colBreaks count="1" manualBreakCount="1">
        <brk id="13" max="1048575" man="1"/>
      </colBreaks>
      <pageMargins left="0.70866141732283472" right="0.70866141732283472" top="0.74803149606299213" bottom="0.74803149606299213" header="0.31496062992125984" footer="0.31496062992125984"/>
      <pageSetup scale="65" orientation="portrait" r:id="rId1"/>
    </customSheetView>
  </customSheetViews>
  <mergeCells count="12">
    <mergeCell ref="W3:X3"/>
    <mergeCell ref="E1:F1"/>
    <mergeCell ref="G1:H1"/>
    <mergeCell ref="B2:C2"/>
    <mergeCell ref="U3:V3"/>
    <mergeCell ref="AK3:AL3"/>
    <mergeCell ref="Y3:Z3"/>
    <mergeCell ref="AA3:AB3"/>
    <mergeCell ref="AC3:AD3"/>
    <mergeCell ref="AE3:AF3"/>
    <mergeCell ref="AG3:AH3"/>
    <mergeCell ref="AI3:AJ3"/>
  </mergeCells>
  <pageMargins left="0.70866141732283472" right="0.70866141732283472" top="0.74803149606299213" bottom="0.74803149606299213" header="0.31496062992125984" footer="0.31496062992125984"/>
  <pageSetup scale="65" orientation="portrait" r:id="rId2"/>
  <rowBreaks count="2" manualBreakCount="2">
    <brk id="59" max="16383" man="1"/>
    <brk id="106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4"/>
  <sheetViews>
    <sheetView workbookViewId="0">
      <pane ySplit="2" topLeftCell="A39" activePane="bottomLeft" state="frozen"/>
      <selection pane="bottomLeft" activeCell="F10" sqref="F10"/>
    </sheetView>
  </sheetViews>
  <sheetFormatPr defaultRowHeight="15" x14ac:dyDescent="0.25"/>
  <cols>
    <col min="2" max="2" width="16.5703125" customWidth="1"/>
    <col min="3" max="3" width="17.85546875" style="234" customWidth="1"/>
    <col min="4" max="4" width="8.85546875" style="268"/>
    <col min="5" max="5" width="8.85546875" style="237"/>
    <col min="6" max="6" width="8.85546875" style="260"/>
    <col min="7" max="7" width="15" style="235" customWidth="1"/>
  </cols>
  <sheetData>
    <row r="1" spans="1:7" x14ac:dyDescent="0.25">
      <c r="A1" s="145" t="s">
        <v>105</v>
      </c>
      <c r="B1" s="94"/>
      <c r="C1" s="147"/>
      <c r="D1" s="261"/>
      <c r="E1" s="241">
        <v>2013</v>
      </c>
      <c r="F1" s="269">
        <v>2013</v>
      </c>
      <c r="G1" s="270">
        <v>2014</v>
      </c>
    </row>
    <row r="2" spans="1:7" s="255" customFormat="1" x14ac:dyDescent="0.25">
      <c r="A2" s="253" t="s">
        <v>0</v>
      </c>
      <c r="B2" s="356" t="s">
        <v>1</v>
      </c>
      <c r="C2" s="356"/>
      <c r="D2" s="262" t="s">
        <v>82</v>
      </c>
      <c r="E2" s="254" t="s">
        <v>106</v>
      </c>
      <c r="F2" s="271" t="s">
        <v>107</v>
      </c>
      <c r="G2" s="272" t="s">
        <v>107</v>
      </c>
    </row>
    <row r="3" spans="1:7" x14ac:dyDescent="0.25">
      <c r="A3" s="184" t="s">
        <v>2</v>
      </c>
      <c r="B3" s="18"/>
      <c r="C3" s="136"/>
      <c r="D3" s="259"/>
      <c r="E3" s="243"/>
      <c r="F3" s="165"/>
      <c r="G3" s="177"/>
    </row>
    <row r="4" spans="1:7" x14ac:dyDescent="0.25">
      <c r="A4" s="184"/>
      <c r="B4" s="18" t="s">
        <v>3</v>
      </c>
      <c r="C4" s="136" t="s">
        <v>10</v>
      </c>
      <c r="D4" s="274">
        <v>0.75</v>
      </c>
      <c r="E4" s="239">
        <v>1.57</v>
      </c>
      <c r="F4" s="259">
        <f>$E4/$D4</f>
        <v>2.0933333333333333</v>
      </c>
      <c r="G4" s="249">
        <v>5.26</v>
      </c>
    </row>
    <row r="5" spans="1:7" x14ac:dyDescent="0.25">
      <c r="A5" s="184"/>
      <c r="B5" s="18" t="s">
        <v>3</v>
      </c>
      <c r="C5" s="136" t="s">
        <v>11</v>
      </c>
      <c r="D5" s="274">
        <v>1.4</v>
      </c>
      <c r="E5" s="239">
        <v>8</v>
      </c>
      <c r="F5" s="259">
        <f t="shared" ref="F5:F18" si="0">$E5/$D5</f>
        <v>5.7142857142857144</v>
      </c>
      <c r="G5" s="249">
        <v>2.62</v>
      </c>
    </row>
    <row r="6" spans="1:7" x14ac:dyDescent="0.25">
      <c r="A6" s="145"/>
      <c r="B6" s="18" t="s">
        <v>3</v>
      </c>
      <c r="C6" s="136" t="s">
        <v>12</v>
      </c>
      <c r="D6" s="274">
        <v>0.72</v>
      </c>
      <c r="E6" s="239">
        <v>4.84</v>
      </c>
      <c r="F6" s="259">
        <f t="shared" si="0"/>
        <v>6.7222222222222223</v>
      </c>
      <c r="G6" s="249">
        <v>18.32</v>
      </c>
    </row>
    <row r="7" spans="1:7" x14ac:dyDescent="0.25">
      <c r="A7" s="145"/>
      <c r="B7" s="18" t="s">
        <v>3</v>
      </c>
      <c r="C7" s="136" t="s">
        <v>14</v>
      </c>
      <c r="D7" s="274">
        <v>2.39</v>
      </c>
      <c r="E7" s="239">
        <v>15.51</v>
      </c>
      <c r="F7" s="259">
        <f t="shared" si="0"/>
        <v>6.4895397489539741</v>
      </c>
      <c r="G7" s="249">
        <v>6.68</v>
      </c>
    </row>
    <row r="8" spans="1:7" x14ac:dyDescent="0.25">
      <c r="A8" s="145"/>
      <c r="B8" s="18" t="s">
        <v>3</v>
      </c>
      <c r="C8" s="136" t="s">
        <v>16</v>
      </c>
      <c r="D8" s="274">
        <v>2.35</v>
      </c>
      <c r="E8" s="239">
        <v>13.53</v>
      </c>
      <c r="F8" s="259">
        <f t="shared" si="0"/>
        <v>5.7574468085106378</v>
      </c>
      <c r="G8" s="249">
        <v>5.98</v>
      </c>
    </row>
    <row r="9" spans="1:7" x14ac:dyDescent="0.25">
      <c r="A9" s="145"/>
      <c r="B9" s="18" t="s">
        <v>3</v>
      </c>
      <c r="C9" s="136" t="s">
        <v>18</v>
      </c>
      <c r="D9" s="274">
        <v>1.8</v>
      </c>
      <c r="E9" s="239">
        <v>11.45</v>
      </c>
      <c r="F9" s="259">
        <f t="shared" si="0"/>
        <v>6.3611111111111107</v>
      </c>
      <c r="G9" s="249">
        <v>6.73</v>
      </c>
    </row>
    <row r="10" spans="1:7" x14ac:dyDescent="0.25">
      <c r="A10" s="145"/>
      <c r="B10" s="18" t="s">
        <v>3</v>
      </c>
      <c r="C10" s="136" t="s">
        <v>20</v>
      </c>
      <c r="D10" s="274">
        <v>1.92</v>
      </c>
      <c r="E10" s="239">
        <v>10.74</v>
      </c>
      <c r="F10" s="259">
        <f t="shared" si="0"/>
        <v>5.59375</v>
      </c>
      <c r="G10" s="249">
        <v>4.76</v>
      </c>
    </row>
    <row r="11" spans="1:7" x14ac:dyDescent="0.25">
      <c r="A11" s="145"/>
      <c r="B11" s="18" t="s">
        <v>3</v>
      </c>
      <c r="C11" s="136" t="s">
        <v>22</v>
      </c>
      <c r="D11" s="274">
        <v>1.43</v>
      </c>
      <c r="E11" s="239">
        <v>9.11</v>
      </c>
      <c r="F11" s="259">
        <f t="shared" si="0"/>
        <v>6.3706293706293708</v>
      </c>
      <c r="G11" s="249">
        <v>6.85</v>
      </c>
    </row>
    <row r="12" spans="1:7" x14ac:dyDescent="0.25">
      <c r="A12" s="145"/>
      <c r="B12" s="18" t="s">
        <v>3</v>
      </c>
      <c r="C12" s="136" t="s">
        <v>24</v>
      </c>
      <c r="D12" s="274">
        <v>1.03</v>
      </c>
      <c r="E12" s="239">
        <v>5</v>
      </c>
      <c r="F12" s="259">
        <f t="shared" si="0"/>
        <v>4.8543689320388346</v>
      </c>
      <c r="G12" s="249">
        <v>3.8</v>
      </c>
    </row>
    <row r="13" spans="1:7" x14ac:dyDescent="0.25">
      <c r="A13" s="145"/>
      <c r="B13" s="136" t="s">
        <v>84</v>
      </c>
      <c r="C13" s="136" t="s">
        <v>85</v>
      </c>
      <c r="D13" s="274">
        <v>0.85</v>
      </c>
      <c r="E13" s="238">
        <v>0</v>
      </c>
      <c r="F13" s="259">
        <f t="shared" si="0"/>
        <v>0</v>
      </c>
      <c r="G13" s="249">
        <v>2.39</v>
      </c>
    </row>
    <row r="14" spans="1:7" x14ac:dyDescent="0.25">
      <c r="A14" s="145"/>
      <c r="B14" s="136" t="s">
        <v>7</v>
      </c>
      <c r="C14" s="136" t="s">
        <v>99</v>
      </c>
      <c r="D14" s="111">
        <v>2</v>
      </c>
      <c r="E14" s="238">
        <v>0</v>
      </c>
      <c r="F14" s="259">
        <f t="shared" si="0"/>
        <v>0</v>
      </c>
      <c r="G14" s="249">
        <v>5.3</v>
      </c>
    </row>
    <row r="15" spans="1:7" x14ac:dyDescent="0.25">
      <c r="A15" s="145"/>
      <c r="B15" s="136" t="s">
        <v>7</v>
      </c>
      <c r="C15" s="136" t="s">
        <v>98</v>
      </c>
      <c r="D15" s="111">
        <v>1.5</v>
      </c>
      <c r="E15" s="238">
        <v>0</v>
      </c>
      <c r="F15" s="259">
        <f t="shared" si="0"/>
        <v>0</v>
      </c>
      <c r="G15" s="249">
        <v>5</v>
      </c>
    </row>
    <row r="16" spans="1:7" x14ac:dyDescent="0.25">
      <c r="A16" s="145"/>
      <c r="B16" s="136" t="s">
        <v>7</v>
      </c>
      <c r="C16" s="136" t="s">
        <v>100</v>
      </c>
      <c r="D16" s="111">
        <v>6.5</v>
      </c>
      <c r="E16" s="238">
        <v>0</v>
      </c>
      <c r="F16" s="259">
        <f t="shared" si="0"/>
        <v>0</v>
      </c>
      <c r="G16" s="249">
        <v>4.18</v>
      </c>
    </row>
    <row r="17" spans="1:7" x14ac:dyDescent="0.25">
      <c r="A17" s="145"/>
      <c r="B17" s="136" t="s">
        <v>7</v>
      </c>
      <c r="C17" s="147" t="s">
        <v>87</v>
      </c>
      <c r="D17" s="111">
        <v>10.5</v>
      </c>
      <c r="E17" s="236">
        <v>0</v>
      </c>
      <c r="F17" s="259">
        <f t="shared" si="0"/>
        <v>0</v>
      </c>
      <c r="G17" s="249">
        <v>5.37</v>
      </c>
    </row>
    <row r="18" spans="1:7" s="70" customFormat="1" x14ac:dyDescent="0.25">
      <c r="A18" s="145"/>
      <c r="B18" s="143" t="s">
        <v>7</v>
      </c>
      <c r="C18" s="138" t="s">
        <v>114</v>
      </c>
      <c r="D18" s="111">
        <v>19.21</v>
      </c>
      <c r="E18" s="236">
        <v>101.3</v>
      </c>
      <c r="F18" s="259">
        <f t="shared" si="0"/>
        <v>5.2732951587714725</v>
      </c>
      <c r="G18" s="249">
        <v>0</v>
      </c>
    </row>
    <row r="19" spans="1:7" s="256" customFormat="1" x14ac:dyDescent="0.25">
      <c r="A19" s="242" t="s">
        <v>13</v>
      </c>
      <c r="B19" s="245"/>
      <c r="C19" s="246"/>
      <c r="D19" s="265"/>
      <c r="E19" s="248"/>
      <c r="F19" s="187"/>
      <c r="G19" s="257"/>
    </row>
    <row r="20" spans="1:7" x14ac:dyDescent="0.25">
      <c r="A20" s="145"/>
      <c r="B20" s="18" t="s">
        <v>3</v>
      </c>
      <c r="C20" s="136" t="s">
        <v>29</v>
      </c>
      <c r="D20" s="126">
        <v>4.32</v>
      </c>
      <c r="E20" s="239">
        <v>23.12</v>
      </c>
      <c r="F20" s="259">
        <f>E20/D20</f>
        <v>5.3518518518518521</v>
      </c>
      <c r="G20" s="249">
        <v>11.83</v>
      </c>
    </row>
    <row r="21" spans="1:7" x14ac:dyDescent="0.25">
      <c r="A21" s="145"/>
      <c r="B21" s="18" t="s">
        <v>3</v>
      </c>
      <c r="C21" s="136" t="s">
        <v>31</v>
      </c>
      <c r="D21" s="126">
        <v>1.92</v>
      </c>
      <c r="E21" s="239">
        <v>8.64</v>
      </c>
      <c r="F21" s="259">
        <f t="shared" ref="F21:F23" si="1">E21/D21</f>
        <v>4.5000000000000009</v>
      </c>
      <c r="G21" s="249">
        <v>8.94</v>
      </c>
    </row>
    <row r="22" spans="1:7" x14ac:dyDescent="0.25">
      <c r="A22" s="145"/>
      <c r="B22" s="18" t="s">
        <v>86</v>
      </c>
      <c r="C22" s="136" t="s">
        <v>32</v>
      </c>
      <c r="D22" s="126">
        <v>3.29</v>
      </c>
      <c r="E22" s="239">
        <v>22.68</v>
      </c>
      <c r="F22" s="259">
        <f t="shared" si="1"/>
        <v>6.8936170212765955</v>
      </c>
      <c r="G22" s="249">
        <v>11.57</v>
      </c>
    </row>
    <row r="23" spans="1:7" x14ac:dyDescent="0.25">
      <c r="A23" s="145"/>
      <c r="B23" s="18" t="s">
        <v>84</v>
      </c>
      <c r="C23" s="136" t="s">
        <v>88</v>
      </c>
      <c r="D23" s="126">
        <v>4.63</v>
      </c>
      <c r="E23" s="273">
        <v>0</v>
      </c>
      <c r="F23" s="259">
        <f t="shared" si="1"/>
        <v>0</v>
      </c>
      <c r="G23" s="249">
        <v>2.98</v>
      </c>
    </row>
    <row r="24" spans="1:7" s="256" customFormat="1" x14ac:dyDescent="0.25">
      <c r="A24" s="242" t="s">
        <v>15</v>
      </c>
      <c r="B24" s="245"/>
      <c r="C24" s="247"/>
      <c r="D24" s="265"/>
      <c r="E24" s="248"/>
      <c r="F24" s="187"/>
      <c r="G24" s="257"/>
    </row>
    <row r="25" spans="1:7" x14ac:dyDescent="0.25">
      <c r="A25" s="145"/>
      <c r="B25" s="18" t="s">
        <v>3</v>
      </c>
      <c r="C25" s="136" t="s">
        <v>36</v>
      </c>
      <c r="D25" s="140">
        <v>4.04</v>
      </c>
      <c r="E25" s="249">
        <v>23.62</v>
      </c>
      <c r="F25" s="259">
        <f>E25/D25</f>
        <v>5.8465346534653468</v>
      </c>
      <c r="G25" s="249">
        <v>5.01</v>
      </c>
    </row>
    <row r="26" spans="1:7" x14ac:dyDescent="0.25">
      <c r="A26" s="145"/>
      <c r="B26" s="18" t="s">
        <v>86</v>
      </c>
      <c r="C26" s="136" t="s">
        <v>37</v>
      </c>
      <c r="D26" s="140">
        <v>5.04</v>
      </c>
      <c r="E26" s="249">
        <v>27.94</v>
      </c>
      <c r="F26" s="259">
        <f t="shared" ref="F26:F27" si="2">E26/D26</f>
        <v>5.5436507936507935</v>
      </c>
      <c r="G26" s="249">
        <v>5.94</v>
      </c>
    </row>
    <row r="27" spans="1:7" x14ac:dyDescent="0.25">
      <c r="A27" s="145"/>
      <c r="B27" s="18" t="s">
        <v>6</v>
      </c>
      <c r="C27" s="136" t="s">
        <v>38</v>
      </c>
      <c r="D27" s="140">
        <v>1.65</v>
      </c>
      <c r="E27" s="249">
        <v>14.07</v>
      </c>
      <c r="F27" s="259">
        <f t="shared" si="2"/>
        <v>8.5272727272727273</v>
      </c>
      <c r="G27" s="249">
        <v>7.32</v>
      </c>
    </row>
    <row r="28" spans="1:7" s="256" customFormat="1" x14ac:dyDescent="0.25">
      <c r="A28" s="242" t="s">
        <v>17</v>
      </c>
      <c r="B28" s="245"/>
      <c r="C28" s="247"/>
      <c r="D28" s="275"/>
      <c r="E28" s="248"/>
      <c r="F28" s="187"/>
      <c r="G28" s="257"/>
    </row>
    <row r="29" spans="1:7" x14ac:dyDescent="0.25">
      <c r="A29" s="145"/>
      <c r="B29" s="18" t="s">
        <v>3</v>
      </c>
      <c r="C29" s="136" t="s">
        <v>39</v>
      </c>
      <c r="D29" s="274">
        <v>1.89</v>
      </c>
      <c r="E29" s="239">
        <v>8.3699999999999992</v>
      </c>
      <c r="F29" s="259">
        <f>E29/D29</f>
        <v>4.4285714285714288</v>
      </c>
      <c r="G29" s="249">
        <v>4.8600000000000003</v>
      </c>
    </row>
    <row r="30" spans="1:7" x14ac:dyDescent="0.25">
      <c r="A30" s="145"/>
      <c r="B30" s="18" t="s">
        <v>86</v>
      </c>
      <c r="C30" s="136" t="s">
        <v>31</v>
      </c>
      <c r="D30" s="274">
        <v>0.57999999999999996</v>
      </c>
      <c r="E30" s="239">
        <v>3.04</v>
      </c>
      <c r="F30" s="259">
        <f t="shared" ref="F30:F41" si="3">E30/D29</f>
        <v>1.6084656084656086</v>
      </c>
      <c r="G30" s="249">
        <v>4.62</v>
      </c>
    </row>
    <row r="31" spans="1:7" x14ac:dyDescent="0.25">
      <c r="A31" s="145"/>
      <c r="B31" s="18" t="s">
        <v>4</v>
      </c>
      <c r="C31" s="136" t="s">
        <v>40</v>
      </c>
      <c r="D31" s="274">
        <v>9.11</v>
      </c>
      <c r="E31" s="239">
        <v>21.02</v>
      </c>
      <c r="F31" s="259">
        <f t="shared" si="3"/>
        <v>36.241379310344833</v>
      </c>
      <c r="G31" s="249">
        <v>3.5</v>
      </c>
    </row>
    <row r="32" spans="1:7" x14ac:dyDescent="0.25">
      <c r="A32" s="145"/>
      <c r="B32" s="18" t="s">
        <v>89</v>
      </c>
      <c r="C32" s="136" t="s">
        <v>90</v>
      </c>
      <c r="D32" s="274">
        <v>7.34</v>
      </c>
      <c r="E32" s="239">
        <v>51.91</v>
      </c>
      <c r="F32" s="259">
        <f t="shared" si="3"/>
        <v>5.6981339187705817</v>
      </c>
      <c r="G32" s="249">
        <v>5.72</v>
      </c>
    </row>
    <row r="33" spans="1:7" x14ac:dyDescent="0.25">
      <c r="A33" s="184"/>
      <c r="B33" s="18" t="s">
        <v>7</v>
      </c>
      <c r="C33" s="136" t="s">
        <v>41</v>
      </c>
      <c r="D33" s="140">
        <v>2</v>
      </c>
      <c r="E33" s="249">
        <v>5.38</v>
      </c>
      <c r="F33" s="259">
        <f t="shared" si="3"/>
        <v>0.73297002724795646</v>
      </c>
      <c r="G33" s="249">
        <v>3.9</v>
      </c>
    </row>
    <row r="34" spans="1:7" x14ac:dyDescent="0.25">
      <c r="A34" s="145"/>
      <c r="B34" s="18" t="s">
        <v>7</v>
      </c>
      <c r="C34" s="136" t="s">
        <v>42</v>
      </c>
      <c r="D34" s="140">
        <v>2</v>
      </c>
      <c r="E34" s="249">
        <v>2.4</v>
      </c>
      <c r="F34" s="259">
        <f t="shared" si="3"/>
        <v>1.2</v>
      </c>
      <c r="G34" s="249">
        <v>4.2</v>
      </c>
    </row>
    <row r="35" spans="1:7" x14ac:dyDescent="0.25">
      <c r="A35" s="145"/>
      <c r="B35" s="18" t="s">
        <v>7</v>
      </c>
      <c r="C35" s="136" t="s">
        <v>43</v>
      </c>
      <c r="D35" s="140">
        <v>4</v>
      </c>
      <c r="E35" s="249">
        <v>24.55</v>
      </c>
      <c r="F35" s="259">
        <f t="shared" si="3"/>
        <v>12.275</v>
      </c>
      <c r="G35" s="249">
        <v>4.22</v>
      </c>
    </row>
    <row r="36" spans="1:7" x14ac:dyDescent="0.25">
      <c r="A36" s="145"/>
      <c r="B36" s="18" t="s">
        <v>7</v>
      </c>
      <c r="C36" s="136" t="s">
        <v>91</v>
      </c>
      <c r="D36" s="140">
        <v>4.25</v>
      </c>
      <c r="E36" s="249">
        <v>14.49</v>
      </c>
      <c r="F36" s="259">
        <f t="shared" si="3"/>
        <v>3.6225000000000001</v>
      </c>
      <c r="G36" s="249">
        <v>4.0999999999999996</v>
      </c>
    </row>
    <row r="37" spans="1:7" x14ac:dyDescent="0.25">
      <c r="A37" s="145"/>
      <c r="B37" s="18" t="s">
        <v>7</v>
      </c>
      <c r="C37" s="136" t="s">
        <v>99</v>
      </c>
      <c r="D37" s="140">
        <v>3</v>
      </c>
      <c r="E37" s="236">
        <v>0</v>
      </c>
      <c r="F37" s="259">
        <f t="shared" si="3"/>
        <v>0</v>
      </c>
      <c r="G37" s="249">
        <v>5.38</v>
      </c>
    </row>
    <row r="38" spans="1:7" x14ac:dyDescent="0.25">
      <c r="A38" s="145"/>
      <c r="B38" s="18" t="s">
        <v>7</v>
      </c>
      <c r="C38" s="136" t="s">
        <v>100</v>
      </c>
      <c r="D38" s="140">
        <v>15.06</v>
      </c>
      <c r="E38" s="236">
        <v>0</v>
      </c>
      <c r="F38" s="259">
        <f t="shared" si="3"/>
        <v>0</v>
      </c>
      <c r="G38" s="249">
        <v>6.5</v>
      </c>
    </row>
    <row r="39" spans="1:7" x14ac:dyDescent="0.25">
      <c r="A39" s="145"/>
      <c r="B39" s="18" t="s">
        <v>7</v>
      </c>
      <c r="C39" s="136" t="s">
        <v>102</v>
      </c>
      <c r="D39" s="140">
        <v>4</v>
      </c>
      <c r="E39" s="236">
        <v>0</v>
      </c>
      <c r="F39" s="259">
        <f t="shared" si="3"/>
        <v>0</v>
      </c>
      <c r="G39" s="249">
        <v>2.62</v>
      </c>
    </row>
    <row r="40" spans="1:7" x14ac:dyDescent="0.25">
      <c r="A40" s="145"/>
      <c r="B40" s="18" t="s">
        <v>7</v>
      </c>
      <c r="C40" s="136" t="s">
        <v>101</v>
      </c>
      <c r="D40" s="140">
        <v>0.3</v>
      </c>
      <c r="E40" s="236">
        <v>0</v>
      </c>
      <c r="F40" s="259">
        <f t="shared" si="3"/>
        <v>0</v>
      </c>
      <c r="G40" s="249">
        <v>4.63</v>
      </c>
    </row>
    <row r="41" spans="1:7" s="70" customFormat="1" x14ac:dyDescent="0.25">
      <c r="A41" s="145"/>
      <c r="B41" s="143" t="s">
        <v>7</v>
      </c>
      <c r="C41" s="143" t="s">
        <v>114</v>
      </c>
      <c r="D41" s="140">
        <v>19.62</v>
      </c>
      <c r="E41" s="236">
        <v>55.72</v>
      </c>
      <c r="F41" s="259">
        <f t="shared" si="3"/>
        <v>185.73333333333335</v>
      </c>
      <c r="G41" s="249"/>
    </row>
    <row r="42" spans="1:7" s="256" customFormat="1" x14ac:dyDescent="0.25">
      <c r="A42" s="242" t="s">
        <v>19</v>
      </c>
      <c r="B42" s="245"/>
      <c r="C42" s="247"/>
      <c r="D42" s="265"/>
      <c r="E42" s="248"/>
      <c r="F42" s="187"/>
      <c r="G42" s="257"/>
    </row>
    <row r="43" spans="1:7" x14ac:dyDescent="0.25">
      <c r="A43" s="145"/>
      <c r="B43" s="18" t="s">
        <v>3</v>
      </c>
      <c r="C43" s="136" t="s">
        <v>37</v>
      </c>
      <c r="D43" s="140">
        <v>4.43</v>
      </c>
      <c r="E43" s="249">
        <v>7.02</v>
      </c>
      <c r="F43" s="259">
        <f>E43/D43</f>
        <v>1.5846501128668171</v>
      </c>
      <c r="G43" s="249">
        <v>2.91</v>
      </c>
    </row>
    <row r="44" spans="1:7" s="256" customFormat="1" x14ac:dyDescent="0.25">
      <c r="A44" s="242" t="s">
        <v>21</v>
      </c>
      <c r="B44" s="245"/>
      <c r="C44" s="247"/>
      <c r="D44" s="265"/>
      <c r="E44" s="248"/>
      <c r="F44" s="187"/>
      <c r="G44" s="257"/>
    </row>
    <row r="45" spans="1:7" x14ac:dyDescent="0.25">
      <c r="A45" s="145"/>
      <c r="B45" s="18" t="s">
        <v>3</v>
      </c>
      <c r="C45" s="136" t="s">
        <v>44</v>
      </c>
      <c r="D45" s="126">
        <v>3.55</v>
      </c>
      <c r="E45" s="239">
        <v>13.77</v>
      </c>
      <c r="F45" s="259">
        <f>E45/D45</f>
        <v>3.8788732394366199</v>
      </c>
      <c r="G45" s="249">
        <v>6.2</v>
      </c>
    </row>
    <row r="46" spans="1:7" x14ac:dyDescent="0.25">
      <c r="A46" s="145"/>
      <c r="B46" s="18" t="s">
        <v>86</v>
      </c>
      <c r="C46" s="136" t="s">
        <v>45</v>
      </c>
      <c r="D46" s="126">
        <v>1.9</v>
      </c>
      <c r="E46" s="239">
        <v>7.47</v>
      </c>
      <c r="F46" s="259">
        <f t="shared" ref="F46:F47" si="4">E46/D46</f>
        <v>3.9315789473684211</v>
      </c>
      <c r="G46" s="249">
        <v>5.04</v>
      </c>
    </row>
    <row r="47" spans="1:7" x14ac:dyDescent="0.25">
      <c r="A47" s="145"/>
      <c r="B47" s="18" t="s">
        <v>7</v>
      </c>
      <c r="C47" s="136" t="s">
        <v>92</v>
      </c>
      <c r="D47" s="140">
        <v>7</v>
      </c>
      <c r="E47" s="249">
        <v>40.96</v>
      </c>
      <c r="F47" s="259">
        <f t="shared" si="4"/>
        <v>5.8514285714285714</v>
      </c>
      <c r="G47" s="249">
        <v>4.96</v>
      </c>
    </row>
    <row r="48" spans="1:7" s="256" customFormat="1" x14ac:dyDescent="0.25">
      <c r="A48" s="242" t="s">
        <v>23</v>
      </c>
      <c r="B48" s="245"/>
      <c r="C48" s="246"/>
      <c r="D48" s="266"/>
      <c r="E48" s="276"/>
      <c r="F48" s="187"/>
      <c r="G48" s="257"/>
    </row>
    <row r="49" spans="1:8" x14ac:dyDescent="0.25">
      <c r="A49" s="145"/>
      <c r="B49" s="18" t="s">
        <v>7</v>
      </c>
      <c r="C49" s="136" t="s">
        <v>42</v>
      </c>
      <c r="D49" s="263">
        <v>6</v>
      </c>
      <c r="E49" s="236">
        <v>16.170000000000002</v>
      </c>
      <c r="F49" s="259">
        <f>E49/D49</f>
        <v>2.6950000000000003</v>
      </c>
      <c r="G49" s="249">
        <v>4.5199999999999996</v>
      </c>
    </row>
    <row r="50" spans="1:8" x14ac:dyDescent="0.25">
      <c r="A50" s="145"/>
      <c r="B50" s="18" t="s">
        <v>7</v>
      </c>
      <c r="C50" s="136" t="s">
        <v>46</v>
      </c>
      <c r="D50" s="263">
        <v>3.8</v>
      </c>
      <c r="E50" s="236">
        <v>11.46</v>
      </c>
      <c r="F50" s="259">
        <f t="shared" ref="F50:F52" si="5">E50/D50</f>
        <v>3.0157894736842108</v>
      </c>
      <c r="G50" s="249">
        <v>4.22</v>
      </c>
    </row>
    <row r="51" spans="1:8" x14ac:dyDescent="0.25">
      <c r="A51" s="145"/>
      <c r="B51" s="18" t="s">
        <v>7</v>
      </c>
      <c r="C51" s="136" t="s">
        <v>47</v>
      </c>
      <c r="D51" s="263">
        <v>7.49</v>
      </c>
      <c r="E51" s="236">
        <v>8.6</v>
      </c>
      <c r="F51" s="259">
        <f t="shared" si="5"/>
        <v>1.1481975967957276</v>
      </c>
      <c r="G51" s="249">
        <v>1.75</v>
      </c>
    </row>
    <row r="52" spans="1:8" x14ac:dyDescent="0.25">
      <c r="A52" s="145"/>
      <c r="B52" s="18" t="s">
        <v>7</v>
      </c>
      <c r="C52" s="136" t="s">
        <v>91</v>
      </c>
      <c r="D52" s="263">
        <v>2.5</v>
      </c>
      <c r="E52" s="236">
        <v>4.2300000000000004</v>
      </c>
      <c r="F52" s="259">
        <f t="shared" si="5"/>
        <v>1.6920000000000002</v>
      </c>
      <c r="G52" s="249">
        <v>4.7</v>
      </c>
    </row>
    <row r="53" spans="1:8" x14ac:dyDescent="0.25">
      <c r="A53" s="145"/>
      <c r="B53" s="18" t="s">
        <v>7</v>
      </c>
      <c r="C53" s="136" t="s">
        <v>102</v>
      </c>
      <c r="D53" s="263">
        <v>4</v>
      </c>
      <c r="E53" s="240"/>
      <c r="F53" s="140"/>
      <c r="G53" s="249">
        <v>2.62</v>
      </c>
    </row>
    <row r="54" spans="1:8" x14ac:dyDescent="0.25">
      <c r="A54" s="145"/>
      <c r="B54" s="18" t="s">
        <v>7</v>
      </c>
      <c r="C54" s="136" t="s">
        <v>79</v>
      </c>
      <c r="D54" s="263">
        <v>5</v>
      </c>
      <c r="E54" s="240"/>
      <c r="F54" s="140"/>
      <c r="G54" s="249">
        <v>6.15</v>
      </c>
    </row>
    <row r="55" spans="1:8" x14ac:dyDescent="0.25">
      <c r="A55" s="242" t="s">
        <v>48</v>
      </c>
      <c r="B55" s="245"/>
      <c r="C55" s="247"/>
      <c r="D55" s="265"/>
      <c r="E55" s="248"/>
      <c r="F55" s="187"/>
      <c r="G55" s="257"/>
    </row>
    <row r="56" spans="1:8" x14ac:dyDescent="0.25">
      <c r="A56" s="145"/>
      <c r="B56" s="18" t="s">
        <v>3</v>
      </c>
      <c r="C56" s="136" t="s">
        <v>49</v>
      </c>
      <c r="D56" s="126">
        <v>5.07</v>
      </c>
      <c r="E56" s="239">
        <v>21.98</v>
      </c>
      <c r="F56" s="259">
        <f>E56/D56</f>
        <v>4.335305719921104</v>
      </c>
      <c r="G56" s="249">
        <v>4.0199999999999996</v>
      </c>
    </row>
    <row r="57" spans="1:8" x14ac:dyDescent="0.25">
      <c r="A57" s="145"/>
      <c r="B57" s="18" t="s">
        <v>86</v>
      </c>
      <c r="C57" s="136" t="s">
        <v>50</v>
      </c>
      <c r="D57" s="126">
        <v>1.23</v>
      </c>
      <c r="E57" s="239">
        <v>6.64</v>
      </c>
      <c r="F57" s="259">
        <f t="shared" ref="F57:F63" si="6">E57/D57</f>
        <v>5.3983739837398375</v>
      </c>
      <c r="G57" s="249">
        <v>4.3499999999999996</v>
      </c>
    </row>
    <row r="58" spans="1:8" x14ac:dyDescent="0.25">
      <c r="A58" s="145"/>
      <c r="B58" s="18" t="s">
        <v>86</v>
      </c>
      <c r="C58" s="136" t="s">
        <v>51</v>
      </c>
      <c r="D58" s="126">
        <v>1.58</v>
      </c>
      <c r="E58" s="239">
        <v>7.57</v>
      </c>
      <c r="F58" s="259">
        <f t="shared" si="6"/>
        <v>4.7911392405063289</v>
      </c>
      <c r="G58" s="249">
        <v>3.11</v>
      </c>
    </row>
    <row r="59" spans="1:8" x14ac:dyDescent="0.25">
      <c r="A59" s="145"/>
      <c r="B59" s="18" t="s">
        <v>86</v>
      </c>
      <c r="C59" s="136" t="s">
        <v>11</v>
      </c>
      <c r="D59" s="126">
        <v>0.21</v>
      </c>
      <c r="E59" s="239">
        <v>1.69</v>
      </c>
      <c r="F59" s="259">
        <f t="shared" si="6"/>
        <v>8.0476190476190474</v>
      </c>
      <c r="G59" s="249">
        <v>4.38</v>
      </c>
    </row>
    <row r="60" spans="1:8" x14ac:dyDescent="0.25">
      <c r="A60" s="184"/>
      <c r="B60" s="18" t="s">
        <v>86</v>
      </c>
      <c r="C60" s="136" t="s">
        <v>52</v>
      </c>
      <c r="D60" s="126">
        <v>0.68</v>
      </c>
      <c r="E60" s="239">
        <v>2.8</v>
      </c>
      <c r="F60" s="259">
        <f t="shared" si="6"/>
        <v>4.117647058823529</v>
      </c>
      <c r="G60" s="249">
        <v>1.1000000000000001</v>
      </c>
    </row>
    <row r="61" spans="1:8" x14ac:dyDescent="0.25">
      <c r="A61" s="145"/>
      <c r="B61" s="18" t="s">
        <v>86</v>
      </c>
      <c r="C61" s="136" t="s">
        <v>53</v>
      </c>
      <c r="D61" s="126">
        <v>0.74</v>
      </c>
      <c r="E61" s="239">
        <v>4.0599999999999996</v>
      </c>
      <c r="F61" s="259">
        <f t="shared" si="6"/>
        <v>5.486486486486486</v>
      </c>
      <c r="G61" s="249">
        <v>8.2200000000000006</v>
      </c>
    </row>
    <row r="62" spans="1:8" x14ac:dyDescent="0.25">
      <c r="A62" s="145"/>
      <c r="B62" s="18" t="s">
        <v>86</v>
      </c>
      <c r="C62" s="136" t="s">
        <v>54</v>
      </c>
      <c r="D62" s="126">
        <v>1.1299999999999999</v>
      </c>
      <c r="E62" s="239">
        <v>6.08</v>
      </c>
      <c r="F62" s="259">
        <f t="shared" si="6"/>
        <v>5.3805309734513278</v>
      </c>
      <c r="G62" s="249">
        <v>4.1500000000000004</v>
      </c>
      <c r="H62" s="70" t="s">
        <v>112</v>
      </c>
    </row>
    <row r="63" spans="1:8" x14ac:dyDescent="0.25">
      <c r="A63" s="145"/>
      <c r="B63" s="18" t="s">
        <v>89</v>
      </c>
      <c r="C63" s="136" t="s">
        <v>55</v>
      </c>
      <c r="D63" s="126">
        <v>6.15</v>
      </c>
      <c r="E63" s="239">
        <v>28.64</v>
      </c>
      <c r="F63" s="259">
        <f t="shared" si="6"/>
        <v>4.6569105691056905</v>
      </c>
      <c r="G63" s="249">
        <v>3.05</v>
      </c>
    </row>
    <row r="64" spans="1:8" x14ac:dyDescent="0.25">
      <c r="A64" s="145"/>
      <c r="B64" s="18" t="s">
        <v>80</v>
      </c>
      <c r="C64" s="136" t="s">
        <v>5</v>
      </c>
      <c r="D64" s="157" t="s">
        <v>109</v>
      </c>
      <c r="E64" s="239">
        <v>5.67</v>
      </c>
      <c r="F64" s="259">
        <v>0</v>
      </c>
      <c r="G64" s="249">
        <v>16.98</v>
      </c>
    </row>
    <row r="65" spans="1:7" s="256" customFormat="1" x14ac:dyDescent="0.25">
      <c r="A65" s="242" t="s">
        <v>25</v>
      </c>
      <c r="B65" s="245"/>
      <c r="C65" s="247"/>
      <c r="D65" s="265"/>
      <c r="E65" s="248"/>
      <c r="F65" s="187"/>
      <c r="G65" s="257"/>
    </row>
    <row r="66" spans="1:7" x14ac:dyDescent="0.25">
      <c r="A66" s="145"/>
      <c r="B66" s="18" t="s">
        <v>3</v>
      </c>
      <c r="C66" s="136" t="s">
        <v>56</v>
      </c>
      <c r="D66" s="140">
        <v>1.49</v>
      </c>
      <c r="E66" s="249">
        <v>6.36</v>
      </c>
      <c r="F66" s="259">
        <f>E66/D66</f>
        <v>4.2684563758389267</v>
      </c>
      <c r="G66" s="249">
        <v>5.43</v>
      </c>
    </row>
    <row r="67" spans="1:7" s="256" customFormat="1" x14ac:dyDescent="0.25">
      <c r="A67" s="242" t="s">
        <v>93</v>
      </c>
      <c r="B67" s="245"/>
      <c r="C67" s="247"/>
      <c r="D67" s="265"/>
      <c r="E67" s="248"/>
      <c r="F67" s="277"/>
      <c r="G67" s="257"/>
    </row>
    <row r="68" spans="1:7" x14ac:dyDescent="0.25">
      <c r="A68" s="145"/>
      <c r="B68" s="18" t="s">
        <v>7</v>
      </c>
      <c r="C68" s="136" t="s">
        <v>99</v>
      </c>
      <c r="D68" s="140">
        <v>1</v>
      </c>
      <c r="E68" s="249">
        <v>0</v>
      </c>
      <c r="F68" s="259">
        <f t="shared" ref="F68:F70" si="7">E68/D68</f>
        <v>0</v>
      </c>
      <c r="G68" s="249">
        <v>4.84</v>
      </c>
    </row>
    <row r="69" spans="1:7" s="256" customFormat="1" x14ac:dyDescent="0.25">
      <c r="A69" s="250" t="s">
        <v>103</v>
      </c>
      <c r="B69" s="245"/>
      <c r="C69" s="247"/>
      <c r="D69" s="220"/>
      <c r="E69" s="257"/>
      <c r="F69" s="277"/>
      <c r="G69" s="175"/>
    </row>
    <row r="70" spans="1:7" x14ac:dyDescent="0.25">
      <c r="A70" s="252"/>
      <c r="B70" s="94" t="s">
        <v>8</v>
      </c>
      <c r="C70" s="208" t="s">
        <v>104</v>
      </c>
      <c r="D70" s="140">
        <v>4</v>
      </c>
      <c r="E70" s="249">
        <v>0</v>
      </c>
      <c r="F70" s="259">
        <f t="shared" si="7"/>
        <v>0</v>
      </c>
      <c r="G70" s="249">
        <v>4.37</v>
      </c>
    </row>
    <row r="71" spans="1:7" s="256" customFormat="1" x14ac:dyDescent="0.25">
      <c r="A71" s="250" t="s">
        <v>27</v>
      </c>
      <c r="B71" s="245"/>
      <c r="C71" s="247"/>
      <c r="D71" s="265"/>
      <c r="E71" s="248"/>
      <c r="F71" s="187"/>
      <c r="G71" s="257"/>
    </row>
    <row r="72" spans="1:7" x14ac:dyDescent="0.25">
      <c r="A72" s="145"/>
      <c r="B72" s="18" t="s">
        <v>3</v>
      </c>
      <c r="C72" s="136" t="s">
        <v>57</v>
      </c>
      <c r="D72" s="126">
        <v>7.0000000000000007E-2</v>
      </c>
      <c r="E72" s="239">
        <v>0.32</v>
      </c>
      <c r="F72" s="259">
        <f>E72/D72</f>
        <v>4.5714285714285712</v>
      </c>
      <c r="G72" s="249">
        <v>3.57</v>
      </c>
    </row>
    <row r="73" spans="1:7" x14ac:dyDescent="0.25">
      <c r="A73" s="184"/>
      <c r="B73" s="18"/>
      <c r="C73" s="136" t="s">
        <v>58</v>
      </c>
      <c r="D73" s="126">
        <v>2.36</v>
      </c>
      <c r="E73" s="239">
        <v>10.74</v>
      </c>
      <c r="F73" s="259">
        <f t="shared" ref="F73:F76" si="8">E73/D73</f>
        <v>4.5508474576271194</v>
      </c>
      <c r="G73" s="249">
        <v>4.04</v>
      </c>
    </row>
    <row r="74" spans="1:7" x14ac:dyDescent="0.25">
      <c r="A74" s="145"/>
      <c r="B74" s="18"/>
      <c r="C74" s="136" t="s">
        <v>59</v>
      </c>
      <c r="D74" s="126">
        <v>1.17</v>
      </c>
      <c r="E74" s="239">
        <v>5.42</v>
      </c>
      <c r="F74" s="259">
        <f t="shared" si="8"/>
        <v>4.6324786324786329</v>
      </c>
      <c r="G74" s="249">
        <v>3.64</v>
      </c>
    </row>
    <row r="75" spans="1:7" x14ac:dyDescent="0.25">
      <c r="A75" s="145"/>
      <c r="B75" s="18"/>
      <c r="C75" s="136" t="s">
        <v>60</v>
      </c>
      <c r="D75" s="126">
        <v>0.95</v>
      </c>
      <c r="E75" s="239">
        <v>5.52</v>
      </c>
      <c r="F75" s="259">
        <f t="shared" si="8"/>
        <v>5.8105263157894731</v>
      </c>
      <c r="G75" s="249">
        <v>3.29</v>
      </c>
    </row>
    <row r="76" spans="1:7" x14ac:dyDescent="0.25">
      <c r="A76" s="145"/>
      <c r="B76" s="18" t="s">
        <v>7</v>
      </c>
      <c r="C76" s="136" t="s">
        <v>104</v>
      </c>
      <c r="D76" s="140">
        <v>12.06</v>
      </c>
      <c r="E76" s="249">
        <v>0</v>
      </c>
      <c r="F76" s="259">
        <f t="shared" si="8"/>
        <v>0</v>
      </c>
      <c r="G76" s="249">
        <v>3.47</v>
      </c>
    </row>
    <row r="77" spans="1:7" s="256" customFormat="1" x14ac:dyDescent="0.25">
      <c r="A77" s="242" t="s">
        <v>28</v>
      </c>
      <c r="B77" s="245"/>
      <c r="C77" s="247"/>
      <c r="D77" s="265"/>
      <c r="E77" s="248"/>
      <c r="F77" s="187"/>
      <c r="G77" s="257"/>
    </row>
    <row r="78" spans="1:7" x14ac:dyDescent="0.25">
      <c r="A78" s="145"/>
      <c r="B78" s="18" t="s">
        <v>3</v>
      </c>
      <c r="C78" s="136" t="s">
        <v>53</v>
      </c>
      <c r="D78" s="140">
        <v>1.1000000000000001</v>
      </c>
      <c r="E78" s="239">
        <v>4.45</v>
      </c>
      <c r="F78" s="259">
        <f>E78/D78</f>
        <v>4.045454545454545</v>
      </c>
      <c r="G78" s="249">
        <v>4.12</v>
      </c>
    </row>
    <row r="79" spans="1:7" x14ac:dyDescent="0.25">
      <c r="A79" s="145"/>
      <c r="B79" s="18" t="s">
        <v>3</v>
      </c>
      <c r="C79" s="136" t="s">
        <v>61</v>
      </c>
      <c r="D79" s="140">
        <v>0.83</v>
      </c>
      <c r="E79" s="239">
        <v>4.0599999999999996</v>
      </c>
      <c r="F79" s="259">
        <f t="shared" ref="F79:F81" si="9">E79/D79</f>
        <v>4.8915662650602405</v>
      </c>
      <c r="G79" s="249">
        <v>5.41</v>
      </c>
    </row>
    <row r="80" spans="1:7" x14ac:dyDescent="0.25">
      <c r="A80" s="145"/>
      <c r="B80" s="18" t="s">
        <v>125</v>
      </c>
      <c r="C80" s="136"/>
      <c r="D80" s="140">
        <v>0.05</v>
      </c>
      <c r="E80" s="273">
        <v>0.24</v>
      </c>
      <c r="F80" s="259">
        <f t="shared" si="9"/>
        <v>4.8</v>
      </c>
      <c r="G80" s="249">
        <v>4.5999999999999996</v>
      </c>
    </row>
    <row r="81" spans="1:7" x14ac:dyDescent="0.25">
      <c r="A81" s="145"/>
      <c r="B81" s="18" t="s">
        <v>6</v>
      </c>
      <c r="C81" s="136"/>
      <c r="D81" s="140">
        <v>13.45</v>
      </c>
      <c r="E81" s="239">
        <v>58.79</v>
      </c>
      <c r="F81" s="259">
        <f t="shared" si="9"/>
        <v>4.371003717472119</v>
      </c>
      <c r="G81" s="249">
        <v>4.57</v>
      </c>
    </row>
    <row r="82" spans="1:7" s="256" customFormat="1" x14ac:dyDescent="0.25">
      <c r="A82" s="242" t="s">
        <v>62</v>
      </c>
      <c r="B82" s="245"/>
      <c r="C82" s="247"/>
      <c r="D82" s="265"/>
      <c r="E82" s="248"/>
      <c r="F82" s="187"/>
      <c r="G82" s="257"/>
    </row>
    <row r="83" spans="1:7" x14ac:dyDescent="0.25">
      <c r="A83" s="145"/>
      <c r="B83" s="18" t="s">
        <v>7</v>
      </c>
      <c r="C83" s="136" t="s">
        <v>46</v>
      </c>
      <c r="D83" s="140">
        <v>11.2</v>
      </c>
      <c r="E83" s="249">
        <v>59.91</v>
      </c>
      <c r="F83" s="259">
        <f>E83/D83</f>
        <v>5.3491071428571431</v>
      </c>
      <c r="G83" s="249">
        <v>5.98</v>
      </c>
    </row>
    <row r="84" spans="1:7" x14ac:dyDescent="0.25">
      <c r="A84" s="145"/>
      <c r="B84" s="18" t="s">
        <v>7</v>
      </c>
      <c r="C84" s="136" t="s">
        <v>99</v>
      </c>
      <c r="D84" s="140">
        <v>7</v>
      </c>
      <c r="E84" s="249">
        <v>0</v>
      </c>
      <c r="F84" s="259">
        <f>E84/D84</f>
        <v>0</v>
      </c>
      <c r="G84" s="249">
        <v>7</v>
      </c>
    </row>
    <row r="85" spans="1:7" x14ac:dyDescent="0.25">
      <c r="A85" s="250" t="s">
        <v>30</v>
      </c>
      <c r="B85" s="245"/>
      <c r="C85" s="247"/>
      <c r="D85" s="265"/>
      <c r="E85" s="244"/>
      <c r="F85" s="165"/>
      <c r="G85" s="249"/>
    </row>
    <row r="86" spans="1:7" x14ac:dyDescent="0.25">
      <c r="A86" s="145"/>
      <c r="B86" s="18" t="s">
        <v>3</v>
      </c>
      <c r="C86" s="136" t="s">
        <v>57</v>
      </c>
      <c r="D86" s="126">
        <v>0.66</v>
      </c>
      <c r="E86" s="239">
        <v>3.36</v>
      </c>
      <c r="F86" s="259">
        <f>E86/D86</f>
        <v>5.0909090909090908</v>
      </c>
      <c r="G86" s="249">
        <v>4.2699999999999996</v>
      </c>
    </row>
    <row r="87" spans="1:7" x14ac:dyDescent="0.25">
      <c r="A87" s="184"/>
      <c r="B87" s="18" t="s">
        <v>3</v>
      </c>
      <c r="C87" s="136" t="s">
        <v>51</v>
      </c>
      <c r="D87" s="126">
        <v>2.79</v>
      </c>
      <c r="E87" s="239">
        <v>13.42</v>
      </c>
      <c r="F87" s="259">
        <f t="shared" ref="F87:F92" si="10">E87/D87</f>
        <v>4.8100358422939067</v>
      </c>
      <c r="G87" s="249">
        <v>5.83</v>
      </c>
    </row>
    <row r="88" spans="1:7" x14ac:dyDescent="0.25">
      <c r="A88" s="145"/>
      <c r="B88" s="18" t="s">
        <v>3</v>
      </c>
      <c r="C88" s="136" t="s">
        <v>63</v>
      </c>
      <c r="D88" s="126">
        <v>2.7</v>
      </c>
      <c r="E88" s="239">
        <v>10.86</v>
      </c>
      <c r="F88" s="259">
        <f t="shared" si="10"/>
        <v>4.0222222222222221</v>
      </c>
      <c r="G88" s="249">
        <v>2.99</v>
      </c>
    </row>
    <row r="89" spans="1:7" x14ac:dyDescent="0.25">
      <c r="A89" s="145"/>
      <c r="B89" s="18" t="s">
        <v>3</v>
      </c>
      <c r="C89" s="136" t="s">
        <v>64</v>
      </c>
      <c r="D89" s="126">
        <v>0.85</v>
      </c>
      <c r="E89" s="239">
        <v>3.21</v>
      </c>
      <c r="F89" s="259">
        <f t="shared" si="10"/>
        <v>3.776470588235294</v>
      </c>
      <c r="G89" s="249">
        <v>1.65</v>
      </c>
    </row>
    <row r="90" spans="1:7" x14ac:dyDescent="0.25">
      <c r="A90" s="145"/>
      <c r="B90" s="18" t="s">
        <v>3</v>
      </c>
      <c r="C90" s="136" t="s">
        <v>45</v>
      </c>
      <c r="D90" s="126">
        <v>0.78</v>
      </c>
      <c r="E90" s="239">
        <v>2.7</v>
      </c>
      <c r="F90" s="259">
        <f t="shared" si="10"/>
        <v>3.4615384615384617</v>
      </c>
      <c r="G90" s="249">
        <v>2.74</v>
      </c>
    </row>
    <row r="91" spans="1:7" x14ac:dyDescent="0.25">
      <c r="A91" s="184"/>
      <c r="B91" s="18" t="s">
        <v>3</v>
      </c>
      <c r="C91" s="136" t="s">
        <v>65</v>
      </c>
      <c r="D91" s="126">
        <v>4.92</v>
      </c>
      <c r="E91" s="239">
        <v>19.28</v>
      </c>
      <c r="F91" s="259">
        <f t="shared" si="10"/>
        <v>3.9186991869918701</v>
      </c>
      <c r="G91" s="249">
        <v>4.38</v>
      </c>
    </row>
    <row r="92" spans="1:7" x14ac:dyDescent="0.25">
      <c r="A92" s="184"/>
      <c r="B92" s="18" t="s">
        <v>8</v>
      </c>
      <c r="C92" s="136" t="s">
        <v>87</v>
      </c>
      <c r="D92" s="140">
        <v>6.41</v>
      </c>
      <c r="E92" s="249">
        <v>0</v>
      </c>
      <c r="F92" s="259">
        <f t="shared" si="10"/>
        <v>0</v>
      </c>
      <c r="G92" s="249">
        <v>3.61</v>
      </c>
    </row>
    <row r="93" spans="1:7" s="256" customFormat="1" x14ac:dyDescent="0.25">
      <c r="A93" s="242" t="s">
        <v>33</v>
      </c>
      <c r="B93" s="245"/>
      <c r="C93" s="246"/>
      <c r="D93" s="266"/>
      <c r="E93" s="276"/>
      <c r="F93" s="187"/>
      <c r="G93" s="257"/>
    </row>
    <row r="94" spans="1:7" x14ac:dyDescent="0.25">
      <c r="A94" s="145"/>
      <c r="B94" s="18" t="s">
        <v>3</v>
      </c>
      <c r="C94" s="136" t="s">
        <v>52</v>
      </c>
      <c r="D94" s="126">
        <v>1.79</v>
      </c>
      <c r="E94" s="239">
        <v>5.91</v>
      </c>
      <c r="F94" s="259">
        <f>E94/D94</f>
        <v>3.3016759776536313</v>
      </c>
      <c r="G94" s="249">
        <v>4.82</v>
      </c>
    </row>
    <row r="95" spans="1:7" x14ac:dyDescent="0.25">
      <c r="A95" s="145"/>
      <c r="B95" s="18" t="s">
        <v>3</v>
      </c>
      <c r="C95" s="136" t="s">
        <v>32</v>
      </c>
      <c r="D95" s="126">
        <v>2.4700000000000002</v>
      </c>
      <c r="E95" s="239">
        <v>7.04</v>
      </c>
      <c r="F95" s="259">
        <f t="shared" ref="F95:F117" si="11">E95/D95</f>
        <v>2.8502024291497974</v>
      </c>
      <c r="G95" s="249">
        <v>4.6399999999999997</v>
      </c>
    </row>
    <row r="96" spans="1:7" x14ac:dyDescent="0.25">
      <c r="A96" s="145"/>
      <c r="B96" s="18" t="s">
        <v>3</v>
      </c>
      <c r="C96" s="136" t="s">
        <v>54</v>
      </c>
      <c r="D96" s="126">
        <v>0.92</v>
      </c>
      <c r="E96" s="239">
        <v>2.96</v>
      </c>
      <c r="F96" s="259">
        <f t="shared" si="11"/>
        <v>3.2173913043478257</v>
      </c>
      <c r="G96" s="249">
        <v>4.7</v>
      </c>
    </row>
    <row r="97" spans="1:7" x14ac:dyDescent="0.25">
      <c r="A97" s="145"/>
      <c r="B97" s="18" t="s">
        <v>3</v>
      </c>
      <c r="C97" s="136" t="s">
        <v>66</v>
      </c>
      <c r="D97" s="126">
        <v>0.55000000000000004</v>
      </c>
      <c r="E97" s="239">
        <v>1.84</v>
      </c>
      <c r="F97" s="259">
        <f t="shared" si="11"/>
        <v>3.3454545454545452</v>
      </c>
      <c r="G97" s="249">
        <v>3.13</v>
      </c>
    </row>
    <row r="98" spans="1:7" x14ac:dyDescent="0.25">
      <c r="A98" s="184"/>
      <c r="B98" s="18" t="s">
        <v>3</v>
      </c>
      <c r="C98" s="136" t="s">
        <v>67</v>
      </c>
      <c r="D98" s="126">
        <v>0.96</v>
      </c>
      <c r="E98" s="239">
        <v>2.36</v>
      </c>
      <c r="F98" s="259">
        <f t="shared" si="11"/>
        <v>2.4583333333333335</v>
      </c>
      <c r="G98" s="249">
        <v>3</v>
      </c>
    </row>
    <row r="99" spans="1:7" x14ac:dyDescent="0.25">
      <c r="A99" s="145"/>
      <c r="B99" s="18" t="s">
        <v>3</v>
      </c>
      <c r="C99" s="136" t="s">
        <v>68</v>
      </c>
      <c r="D99" s="126">
        <v>0.56999999999999995</v>
      </c>
      <c r="E99" s="239">
        <v>1.82</v>
      </c>
      <c r="F99" s="259">
        <f t="shared" si="11"/>
        <v>3.1929824561403515</v>
      </c>
      <c r="G99" s="249">
        <v>3.82</v>
      </c>
    </row>
    <row r="100" spans="1:7" x14ac:dyDescent="0.25">
      <c r="A100" s="145"/>
      <c r="B100" s="18" t="s">
        <v>3</v>
      </c>
      <c r="C100" s="136" t="s">
        <v>69</v>
      </c>
      <c r="D100" s="126">
        <v>0.9</v>
      </c>
      <c r="E100" s="239">
        <v>3.33</v>
      </c>
      <c r="F100" s="259">
        <f t="shared" si="11"/>
        <v>3.7</v>
      </c>
      <c r="G100" s="249">
        <v>5.83</v>
      </c>
    </row>
    <row r="101" spans="1:7" x14ac:dyDescent="0.25">
      <c r="A101" s="145"/>
      <c r="B101" s="18" t="s">
        <v>3</v>
      </c>
      <c r="C101" s="136" t="s">
        <v>70</v>
      </c>
      <c r="D101" s="126">
        <v>2.68</v>
      </c>
      <c r="E101" s="239">
        <v>8.52</v>
      </c>
      <c r="F101" s="259">
        <f t="shared" si="11"/>
        <v>3.1791044776119399</v>
      </c>
      <c r="G101" s="249">
        <v>0.87</v>
      </c>
    </row>
    <row r="102" spans="1:7" x14ac:dyDescent="0.25">
      <c r="A102" s="184"/>
      <c r="B102" s="18" t="s">
        <v>3</v>
      </c>
      <c r="C102" s="136" t="s">
        <v>71</v>
      </c>
      <c r="D102" s="126">
        <v>0.53</v>
      </c>
      <c r="E102" s="239">
        <v>2.74</v>
      </c>
      <c r="F102" s="259">
        <f t="shared" si="11"/>
        <v>5.1698113207547172</v>
      </c>
      <c r="G102" s="249">
        <v>5.36</v>
      </c>
    </row>
    <row r="103" spans="1:7" x14ac:dyDescent="0.25">
      <c r="A103" s="145"/>
      <c r="B103" s="18" t="s">
        <v>3</v>
      </c>
      <c r="C103" s="136" t="s">
        <v>72</v>
      </c>
      <c r="D103" s="126">
        <v>1.25</v>
      </c>
      <c r="E103" s="239">
        <v>5.41</v>
      </c>
      <c r="F103" s="259">
        <f t="shared" si="11"/>
        <v>4.3280000000000003</v>
      </c>
      <c r="G103" s="249">
        <v>4.9800000000000004</v>
      </c>
    </row>
    <row r="104" spans="1:7" x14ac:dyDescent="0.25">
      <c r="A104" s="145"/>
      <c r="B104" s="18" t="s">
        <v>3</v>
      </c>
      <c r="C104" s="136" t="s">
        <v>73</v>
      </c>
      <c r="D104" s="126">
        <v>1.63</v>
      </c>
      <c r="E104" s="239">
        <v>6.38</v>
      </c>
      <c r="F104" s="259">
        <f t="shared" si="11"/>
        <v>3.9141104294478528</v>
      </c>
      <c r="G104" s="249">
        <v>5.17</v>
      </c>
    </row>
    <row r="105" spans="1:7" x14ac:dyDescent="0.25">
      <c r="A105" s="145"/>
      <c r="B105" s="18" t="s">
        <v>3</v>
      </c>
      <c r="C105" s="136" t="s">
        <v>74</v>
      </c>
      <c r="D105" s="126">
        <v>1.72</v>
      </c>
      <c r="E105" s="239">
        <v>5.4</v>
      </c>
      <c r="F105" s="259">
        <f t="shared" si="11"/>
        <v>3.1395348837209305</v>
      </c>
      <c r="G105" s="249">
        <v>3.46</v>
      </c>
    </row>
    <row r="106" spans="1:7" x14ac:dyDescent="0.25">
      <c r="A106" s="184"/>
      <c r="B106" s="18" t="s">
        <v>3</v>
      </c>
      <c r="C106" s="136" t="s">
        <v>75</v>
      </c>
      <c r="D106" s="126">
        <v>1.57</v>
      </c>
      <c r="E106" s="239">
        <v>3.86</v>
      </c>
      <c r="F106" s="259">
        <f t="shared" si="11"/>
        <v>2.4585987261146496</v>
      </c>
      <c r="G106" s="249">
        <v>6.93</v>
      </c>
    </row>
    <row r="107" spans="1:7" x14ac:dyDescent="0.25">
      <c r="A107" s="145"/>
      <c r="B107" s="18" t="s">
        <v>3</v>
      </c>
      <c r="C107" s="136" t="s">
        <v>76</v>
      </c>
      <c r="D107" s="126">
        <v>1.01</v>
      </c>
      <c r="E107" s="239">
        <v>3.65</v>
      </c>
      <c r="F107" s="259">
        <f t="shared" si="11"/>
        <v>3.613861386138614</v>
      </c>
      <c r="G107" s="249">
        <v>6.23</v>
      </c>
    </row>
    <row r="108" spans="1:7" x14ac:dyDescent="0.25">
      <c r="A108" s="145"/>
      <c r="B108" s="18" t="s">
        <v>3</v>
      </c>
      <c r="C108" s="136" t="s">
        <v>77</v>
      </c>
      <c r="D108" s="126">
        <v>1.5</v>
      </c>
      <c r="E108" s="239">
        <v>4.58</v>
      </c>
      <c r="F108" s="259">
        <f t="shared" si="11"/>
        <v>3.0533333333333332</v>
      </c>
      <c r="G108" s="249">
        <v>5.87</v>
      </c>
    </row>
    <row r="109" spans="1:7" x14ac:dyDescent="0.25">
      <c r="A109" s="145"/>
      <c r="B109" s="18" t="s">
        <v>86</v>
      </c>
      <c r="C109" s="136" t="s">
        <v>49</v>
      </c>
      <c r="D109" s="126">
        <v>2.71</v>
      </c>
      <c r="E109" s="239">
        <v>10.52</v>
      </c>
      <c r="F109" s="259">
        <f t="shared" si="11"/>
        <v>3.8819188191881917</v>
      </c>
      <c r="G109" s="249">
        <v>3.79</v>
      </c>
    </row>
    <row r="110" spans="1:7" x14ac:dyDescent="0.25">
      <c r="A110" s="184"/>
      <c r="B110" s="18" t="s">
        <v>86</v>
      </c>
      <c r="C110" s="136" t="s">
        <v>44</v>
      </c>
      <c r="D110" s="126">
        <v>1.04</v>
      </c>
      <c r="E110" s="239">
        <v>2.92</v>
      </c>
      <c r="F110" s="259">
        <f t="shared" si="11"/>
        <v>2.8076923076923075</v>
      </c>
      <c r="G110" s="249">
        <v>3.46</v>
      </c>
    </row>
    <row r="111" spans="1:7" x14ac:dyDescent="0.25">
      <c r="A111" s="145"/>
      <c r="B111" s="18" t="s">
        <v>86</v>
      </c>
      <c r="C111" s="136" t="s">
        <v>12</v>
      </c>
      <c r="D111" s="126">
        <v>1.31</v>
      </c>
      <c r="E111" s="239">
        <v>4.51</v>
      </c>
      <c r="F111" s="259">
        <f t="shared" si="11"/>
        <v>3.4427480916030531</v>
      </c>
      <c r="G111" s="249">
        <v>5.05</v>
      </c>
    </row>
    <row r="112" spans="1:7" x14ac:dyDescent="0.25">
      <c r="A112" s="145"/>
      <c r="B112" s="18" t="s">
        <v>86</v>
      </c>
      <c r="C112" s="136" t="s">
        <v>36</v>
      </c>
      <c r="D112" s="126">
        <v>1.22</v>
      </c>
      <c r="E112" s="239">
        <v>3.83</v>
      </c>
      <c r="F112" s="259">
        <f t="shared" si="11"/>
        <v>3.139344262295082</v>
      </c>
      <c r="G112" s="249">
        <v>1.1299999999999999</v>
      </c>
    </row>
    <row r="113" spans="1:7" x14ac:dyDescent="0.25">
      <c r="A113" s="145"/>
      <c r="B113" s="18" t="s">
        <v>86</v>
      </c>
      <c r="C113" s="136" t="s">
        <v>63</v>
      </c>
      <c r="D113" s="126">
        <v>0.45</v>
      </c>
      <c r="E113" s="239">
        <v>3.21</v>
      </c>
      <c r="F113" s="259">
        <f t="shared" si="11"/>
        <v>7.1333333333333329</v>
      </c>
      <c r="G113" s="249">
        <v>2.44</v>
      </c>
    </row>
    <row r="114" spans="1:7" x14ac:dyDescent="0.25">
      <c r="A114" s="184"/>
      <c r="B114" s="18" t="s">
        <v>86</v>
      </c>
      <c r="C114" s="136" t="s">
        <v>64</v>
      </c>
      <c r="D114" s="126">
        <v>0.32</v>
      </c>
      <c r="E114" s="239">
        <v>0.41</v>
      </c>
      <c r="F114" s="259">
        <f t="shared" si="11"/>
        <v>1.28125</v>
      </c>
      <c r="G114" s="249">
        <v>10.06</v>
      </c>
    </row>
    <row r="115" spans="1:7" x14ac:dyDescent="0.25">
      <c r="A115" s="145"/>
      <c r="B115" s="18" t="s">
        <v>7</v>
      </c>
      <c r="C115" s="136" t="s">
        <v>46</v>
      </c>
      <c r="D115" s="140">
        <v>5.0999999999999996</v>
      </c>
      <c r="E115" s="249">
        <v>15.46</v>
      </c>
      <c r="F115" s="259">
        <f t="shared" si="11"/>
        <v>3.0313725490196082</v>
      </c>
      <c r="G115" s="249">
        <v>5.75</v>
      </c>
    </row>
    <row r="116" spans="1:7" x14ac:dyDescent="0.25">
      <c r="A116" s="145"/>
      <c r="B116" s="18" t="s">
        <v>7</v>
      </c>
      <c r="C116" s="136" t="s">
        <v>42</v>
      </c>
      <c r="D116" s="140">
        <v>4</v>
      </c>
      <c r="E116" s="249">
        <v>7.7</v>
      </c>
      <c r="F116" s="259">
        <f t="shared" si="11"/>
        <v>1.925</v>
      </c>
      <c r="G116" s="249">
        <v>4.51</v>
      </c>
    </row>
    <row r="117" spans="1:7" x14ac:dyDescent="0.25">
      <c r="A117" s="145"/>
      <c r="B117" s="18" t="s">
        <v>7</v>
      </c>
      <c r="C117" s="136" t="s">
        <v>47</v>
      </c>
      <c r="D117" s="140">
        <v>4.5</v>
      </c>
      <c r="E117" s="249">
        <v>16.260000000000002</v>
      </c>
      <c r="F117" s="259">
        <f t="shared" si="11"/>
        <v>3.6133333333333337</v>
      </c>
      <c r="G117" s="249">
        <v>5.3</v>
      </c>
    </row>
    <row r="118" spans="1:7" x14ac:dyDescent="0.25">
      <c r="A118" s="242" t="s">
        <v>34</v>
      </c>
      <c r="B118" s="245"/>
      <c r="C118" s="247"/>
      <c r="D118" s="265"/>
      <c r="E118" s="248"/>
      <c r="F118" s="187"/>
      <c r="G118" s="257"/>
    </row>
    <row r="119" spans="1:7" x14ac:dyDescent="0.25">
      <c r="A119" s="145"/>
      <c r="B119" s="18" t="s">
        <v>3</v>
      </c>
      <c r="C119" s="136" t="s">
        <v>50</v>
      </c>
      <c r="D119" s="140">
        <v>2.69</v>
      </c>
      <c r="E119" s="249">
        <v>5.45</v>
      </c>
      <c r="F119" s="259">
        <f>E119/D119</f>
        <v>2.0260223048327139</v>
      </c>
      <c r="G119" s="249">
        <v>3.99</v>
      </c>
    </row>
    <row r="120" spans="1:7" x14ac:dyDescent="0.25">
      <c r="A120" s="145"/>
      <c r="B120" s="18" t="s">
        <v>6</v>
      </c>
      <c r="C120" s="136" t="s">
        <v>38</v>
      </c>
      <c r="D120" s="140">
        <v>1.6</v>
      </c>
      <c r="E120" s="249">
        <v>3.47</v>
      </c>
      <c r="F120" s="259">
        <f t="shared" ref="F120:F121" si="12">E120/D120</f>
        <v>2.1687500000000002</v>
      </c>
      <c r="G120" s="249">
        <v>7.16</v>
      </c>
    </row>
    <row r="121" spans="1:7" x14ac:dyDescent="0.25">
      <c r="A121" s="145"/>
      <c r="B121" s="18" t="s">
        <v>8</v>
      </c>
      <c r="C121" s="136" t="s">
        <v>104</v>
      </c>
      <c r="D121" s="140">
        <v>8.5500000000000007</v>
      </c>
      <c r="E121" s="249">
        <v>0</v>
      </c>
      <c r="F121" s="259">
        <f t="shared" si="12"/>
        <v>0</v>
      </c>
      <c r="G121" s="249">
        <v>4.51</v>
      </c>
    </row>
    <row r="122" spans="1:7" x14ac:dyDescent="0.25">
      <c r="A122" s="250"/>
      <c r="B122" s="245"/>
      <c r="C122" s="247"/>
      <c r="D122" s="267"/>
      <c r="E122" s="251"/>
      <c r="F122" s="187"/>
      <c r="G122" s="177"/>
    </row>
    <row r="123" spans="1:7" x14ac:dyDescent="0.25">
      <c r="A123" s="252"/>
      <c r="B123" s="94"/>
      <c r="C123" s="208"/>
      <c r="D123" s="263"/>
      <c r="E123" s="240"/>
      <c r="F123" s="165"/>
      <c r="G123" s="249"/>
    </row>
    <row r="124" spans="1:7" x14ac:dyDescent="0.25">
      <c r="A124" s="145"/>
      <c r="B124" s="94"/>
      <c r="C124" s="146"/>
      <c r="D124" s="264"/>
      <c r="E124" s="244"/>
      <c r="F124" s="258"/>
      <c r="G124" s="249"/>
    </row>
  </sheetData>
  <customSheetViews>
    <customSheetView guid="{F76F088D-E257-4637-81FB-2D037F8BCE3A}">
      <pane ySplit="2" topLeftCell="A39" activePane="bottomLeft" state="frozen"/>
      <selection pane="bottomLeft" activeCell="F10" sqref="F10"/>
      <pageMargins left="0.7" right="0.7" top="0.75" bottom="0.75" header="0.3" footer="0.3"/>
    </customSheetView>
  </customSheetViews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86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5" sqref="I35"/>
    </sheetView>
  </sheetViews>
  <sheetFormatPr defaultRowHeight="15" x14ac:dyDescent="0.25"/>
  <cols>
    <col min="2" max="2" width="15.42578125" customWidth="1"/>
    <col min="3" max="3" width="19.140625" customWidth="1"/>
    <col min="5" max="5" width="16.42578125" customWidth="1"/>
    <col min="6" max="6" width="14.5703125" customWidth="1"/>
    <col min="7" max="7" width="15.85546875" customWidth="1"/>
    <col min="8" max="8" width="19.85546875" customWidth="1"/>
    <col min="9" max="9" width="16.85546875" style="282" customWidth="1"/>
    <col min="10" max="10" width="16.42578125" customWidth="1"/>
    <col min="11" max="11" width="18.85546875" style="268" customWidth="1"/>
    <col min="12" max="12" width="13.42578125" customWidth="1"/>
    <col min="13" max="13" width="8.85546875" style="268"/>
    <col min="15" max="15" width="8.85546875" style="268"/>
  </cols>
  <sheetData>
    <row r="1" spans="1:16" x14ac:dyDescent="0.25">
      <c r="A1" s="71"/>
      <c r="B1" s="69"/>
      <c r="C1" s="69"/>
      <c r="D1" s="63"/>
      <c r="E1" s="110">
        <v>2013</v>
      </c>
      <c r="F1" s="90">
        <v>2014</v>
      </c>
      <c r="G1" s="122"/>
      <c r="H1" s="70"/>
      <c r="I1" s="282">
        <v>2015</v>
      </c>
      <c r="J1" s="279">
        <v>2015</v>
      </c>
      <c r="K1" s="296">
        <v>2015</v>
      </c>
      <c r="L1" s="279" t="s">
        <v>148</v>
      </c>
      <c r="M1" s="306" t="s">
        <v>150</v>
      </c>
      <c r="N1" t="s">
        <v>151</v>
      </c>
      <c r="O1" s="282" t="s">
        <v>152</v>
      </c>
    </row>
    <row r="2" spans="1:16" x14ac:dyDescent="0.25">
      <c r="A2" s="71" t="s">
        <v>0</v>
      </c>
      <c r="B2" s="355" t="s">
        <v>1</v>
      </c>
      <c r="C2" s="355"/>
      <c r="D2" s="96" t="s">
        <v>82</v>
      </c>
      <c r="E2" s="110" t="s">
        <v>108</v>
      </c>
      <c r="F2" s="90" t="s">
        <v>108</v>
      </c>
      <c r="G2" s="110" t="s">
        <v>113</v>
      </c>
      <c r="H2" s="309" t="s">
        <v>138</v>
      </c>
      <c r="I2" s="283" t="s">
        <v>108</v>
      </c>
      <c r="J2" t="s">
        <v>142</v>
      </c>
      <c r="K2" s="237" t="s">
        <v>143</v>
      </c>
      <c r="L2" s="305" t="s">
        <v>149</v>
      </c>
    </row>
    <row r="3" spans="1:16" x14ac:dyDescent="0.25">
      <c r="A3" s="3" t="s">
        <v>2</v>
      </c>
      <c r="B3" s="4"/>
      <c r="C3" s="4"/>
      <c r="D3" s="62"/>
      <c r="E3" s="110"/>
      <c r="F3" s="90"/>
      <c r="G3" s="110"/>
      <c r="H3" s="70"/>
      <c r="K3" s="237"/>
    </row>
    <row r="4" spans="1:16" x14ac:dyDescent="0.25">
      <c r="A4" s="1"/>
      <c r="B4" s="9" t="s">
        <v>3</v>
      </c>
      <c r="C4" s="9" t="s">
        <v>10</v>
      </c>
      <c r="D4" s="91">
        <v>0.75</v>
      </c>
      <c r="E4" s="126">
        <v>1.57</v>
      </c>
      <c r="F4" s="95">
        <v>2.63</v>
      </c>
      <c r="G4" s="126">
        <f>E4-F4</f>
        <v>-1.0599999999999998</v>
      </c>
      <c r="H4" s="70">
        <v>3.4</v>
      </c>
      <c r="I4" s="282">
        <v>3.7</v>
      </c>
      <c r="J4" s="70">
        <f t="shared" ref="J4:J10" si="0">H4-I4</f>
        <v>-0.30000000000000027</v>
      </c>
      <c r="K4" s="284">
        <f>(ABS(H4-I4))/I4</f>
        <v>8.1081081081081155E-2</v>
      </c>
      <c r="L4" s="70">
        <v>297</v>
      </c>
      <c r="M4" s="268">
        <v>23.6</v>
      </c>
      <c r="N4">
        <v>3.51</v>
      </c>
      <c r="O4" s="268">
        <v>12.6</v>
      </c>
      <c r="P4" s="303" t="s">
        <v>146</v>
      </c>
    </row>
    <row r="5" spans="1:16" x14ac:dyDescent="0.25">
      <c r="A5" s="1"/>
      <c r="B5" s="9" t="s">
        <v>3</v>
      </c>
      <c r="C5" s="9" t="s">
        <v>11</v>
      </c>
      <c r="D5" s="62">
        <v>1.4</v>
      </c>
      <c r="E5" s="126">
        <v>8</v>
      </c>
      <c r="F5" s="95">
        <v>3.67</v>
      </c>
      <c r="G5" s="126">
        <f t="shared" ref="G5:G22" si="1">E5-F5</f>
        <v>4.33</v>
      </c>
      <c r="H5" s="287">
        <v>10</v>
      </c>
      <c r="I5" s="282">
        <v>10</v>
      </c>
      <c r="J5" s="70">
        <f t="shared" si="0"/>
        <v>0</v>
      </c>
      <c r="K5" s="284">
        <f t="shared" ref="K5:K10" si="2">(ABS(H5-I5))/I5</f>
        <v>0</v>
      </c>
      <c r="M5" s="268">
        <v>22.45</v>
      </c>
      <c r="N5">
        <v>3.51</v>
      </c>
      <c r="O5" s="268">
        <v>7.8</v>
      </c>
      <c r="P5" s="290" t="s">
        <v>145</v>
      </c>
    </row>
    <row r="6" spans="1:16" x14ac:dyDescent="0.25">
      <c r="A6" s="71"/>
      <c r="B6" s="9" t="s">
        <v>3</v>
      </c>
      <c r="C6" s="9" t="s">
        <v>12</v>
      </c>
      <c r="D6" s="62">
        <v>0.72</v>
      </c>
      <c r="E6" s="126">
        <v>4.84</v>
      </c>
      <c r="F6" s="95">
        <v>13.19</v>
      </c>
      <c r="G6" s="126">
        <f t="shared" si="1"/>
        <v>-8.35</v>
      </c>
      <c r="H6" s="287">
        <v>6</v>
      </c>
      <c r="I6" s="282">
        <v>7.28</v>
      </c>
      <c r="J6" s="70">
        <f t="shared" si="0"/>
        <v>-1.2800000000000002</v>
      </c>
      <c r="K6" s="284">
        <f t="shared" si="2"/>
        <v>0.17582417582417587</v>
      </c>
      <c r="M6" s="268">
        <v>22.45</v>
      </c>
      <c r="N6" s="70">
        <v>3.51</v>
      </c>
      <c r="O6" s="268">
        <v>7.8</v>
      </c>
      <c r="P6" s="304" t="s">
        <v>147</v>
      </c>
    </row>
    <row r="7" spans="1:16" x14ac:dyDescent="0.25">
      <c r="A7" s="71"/>
      <c r="B7" s="9" t="s">
        <v>3</v>
      </c>
      <c r="C7" s="9" t="s">
        <v>14</v>
      </c>
      <c r="D7" s="62">
        <v>2.39</v>
      </c>
      <c r="E7" s="126">
        <v>15.51</v>
      </c>
      <c r="F7" s="95">
        <v>15.96</v>
      </c>
      <c r="G7" s="126">
        <f t="shared" si="1"/>
        <v>-0.45000000000000107</v>
      </c>
      <c r="H7" s="70">
        <v>14</v>
      </c>
      <c r="I7" s="282">
        <v>15.76</v>
      </c>
      <c r="J7" s="70">
        <f t="shared" si="0"/>
        <v>-1.7599999999999998</v>
      </c>
      <c r="K7" s="284">
        <f t="shared" si="2"/>
        <v>0.11167512690355329</v>
      </c>
      <c r="L7">
        <v>270</v>
      </c>
      <c r="M7" s="268">
        <v>25.4</v>
      </c>
      <c r="N7">
        <v>3.56</v>
      </c>
      <c r="O7" s="268">
        <v>6.1</v>
      </c>
    </row>
    <row r="8" spans="1:16" x14ac:dyDescent="0.25">
      <c r="A8" s="71"/>
      <c r="B8" s="9" t="s">
        <v>3</v>
      </c>
      <c r="C8" s="9" t="s">
        <v>16</v>
      </c>
      <c r="D8" s="62">
        <v>2.35</v>
      </c>
      <c r="E8" s="126">
        <v>13.53</v>
      </c>
      <c r="F8" s="95">
        <v>14.05</v>
      </c>
      <c r="G8" s="126">
        <f t="shared" si="1"/>
        <v>-0.52000000000000135</v>
      </c>
      <c r="H8" s="70">
        <v>15</v>
      </c>
      <c r="I8" s="282">
        <v>13.97</v>
      </c>
      <c r="J8" s="70">
        <f t="shared" si="0"/>
        <v>1.0299999999999994</v>
      </c>
      <c r="K8" s="284">
        <f t="shared" si="2"/>
        <v>7.3729420186113045E-2</v>
      </c>
      <c r="L8">
        <v>266</v>
      </c>
      <c r="M8" s="268">
        <v>23.2</v>
      </c>
      <c r="N8">
        <v>3.41</v>
      </c>
      <c r="O8" s="268">
        <v>7.9</v>
      </c>
    </row>
    <row r="9" spans="1:16" x14ac:dyDescent="0.25">
      <c r="A9" s="71"/>
      <c r="B9" s="9" t="s">
        <v>3</v>
      </c>
      <c r="C9" s="72" t="s">
        <v>157</v>
      </c>
      <c r="D9" s="62">
        <v>1.8</v>
      </c>
      <c r="E9" s="126">
        <v>11.45</v>
      </c>
      <c r="F9" s="95">
        <v>12.12</v>
      </c>
      <c r="G9" s="126">
        <f t="shared" si="1"/>
        <v>-0.66999999999999993</v>
      </c>
      <c r="H9" s="70">
        <v>3.3</v>
      </c>
      <c r="I9" s="282">
        <v>6.91</v>
      </c>
      <c r="J9" s="70">
        <f t="shared" si="0"/>
        <v>-3.6100000000000003</v>
      </c>
      <c r="K9" s="284">
        <f t="shared" si="2"/>
        <v>0.52243125904486254</v>
      </c>
      <c r="L9">
        <v>175</v>
      </c>
      <c r="M9" s="268">
        <v>25.1</v>
      </c>
      <c r="N9">
        <v>3.54</v>
      </c>
      <c r="O9" s="268">
        <v>6.2</v>
      </c>
    </row>
    <row r="10" spans="1:16" s="70" customFormat="1" x14ac:dyDescent="0.25">
      <c r="A10" s="71"/>
      <c r="B10" s="9"/>
      <c r="C10" s="72" t="s">
        <v>158</v>
      </c>
      <c r="D10" s="62"/>
      <c r="E10" s="126"/>
      <c r="F10" s="95"/>
      <c r="G10" s="126"/>
      <c r="H10" s="70">
        <v>5.7</v>
      </c>
      <c r="I10" s="282">
        <v>6.66</v>
      </c>
      <c r="J10" s="70">
        <f t="shared" si="0"/>
        <v>-0.96</v>
      </c>
      <c r="K10" s="284">
        <f t="shared" si="2"/>
        <v>0.14414414414414414</v>
      </c>
      <c r="M10" s="268">
        <v>23.7</v>
      </c>
      <c r="N10" s="70">
        <v>3.54</v>
      </c>
      <c r="O10" s="268">
        <v>6.3</v>
      </c>
    </row>
    <row r="11" spans="1:16" x14ac:dyDescent="0.25">
      <c r="A11" s="71"/>
      <c r="B11" s="9" t="s">
        <v>3</v>
      </c>
      <c r="C11" s="72" t="s">
        <v>159</v>
      </c>
      <c r="D11" s="62">
        <v>1.92</v>
      </c>
      <c r="E11" s="126">
        <v>10.74</v>
      </c>
      <c r="F11" s="95">
        <v>13.61</v>
      </c>
      <c r="G11" s="126">
        <f t="shared" si="1"/>
        <v>-2.8699999999999992</v>
      </c>
      <c r="H11" s="234">
        <v>3.8</v>
      </c>
      <c r="I11" s="282">
        <v>4.8499999999999996</v>
      </c>
      <c r="J11" s="70">
        <f>H11-I11</f>
        <v>-1.0499999999999998</v>
      </c>
      <c r="K11" s="284">
        <f t="shared" ref="K11:K16" si="3">(ABS(H11-I11))/I11</f>
        <v>0.21649484536082472</v>
      </c>
      <c r="L11">
        <v>175</v>
      </c>
      <c r="M11" s="268">
        <v>25.1</v>
      </c>
      <c r="N11" s="70">
        <v>3.54</v>
      </c>
      <c r="O11" s="268">
        <v>6.2</v>
      </c>
    </row>
    <row r="12" spans="1:16" s="70" customFormat="1" x14ac:dyDescent="0.25">
      <c r="A12" s="71"/>
      <c r="B12" s="9"/>
      <c r="C12" s="72" t="s">
        <v>160</v>
      </c>
      <c r="D12" s="62"/>
      <c r="E12" s="126"/>
      <c r="F12" s="95"/>
      <c r="G12" s="126"/>
      <c r="H12" s="234">
        <v>7.5</v>
      </c>
      <c r="I12" s="282">
        <v>6.87</v>
      </c>
      <c r="J12" s="70">
        <f>H12-I12</f>
        <v>0.62999999999999989</v>
      </c>
      <c r="K12" s="284">
        <f t="shared" si="3"/>
        <v>9.170305676855893E-2</v>
      </c>
      <c r="M12" s="268">
        <v>23.7</v>
      </c>
      <c r="N12" s="70">
        <v>3.54</v>
      </c>
      <c r="O12" s="268">
        <v>6.3</v>
      </c>
    </row>
    <row r="13" spans="1:16" x14ac:dyDescent="0.25">
      <c r="A13" s="71"/>
      <c r="B13" s="9" t="s">
        <v>3</v>
      </c>
      <c r="C13" s="72" t="s">
        <v>161</v>
      </c>
      <c r="D13" s="62">
        <v>1.43</v>
      </c>
      <c r="E13" s="126">
        <v>9.11</v>
      </c>
      <c r="F13" s="95">
        <v>9.8000000000000007</v>
      </c>
      <c r="G13" s="126">
        <f t="shared" si="1"/>
        <v>-0.69000000000000128</v>
      </c>
      <c r="H13" s="234">
        <v>2.5</v>
      </c>
      <c r="I13" s="282">
        <v>4.1900000000000004</v>
      </c>
      <c r="J13" s="70">
        <f>H13-I13</f>
        <v>-1.6900000000000004</v>
      </c>
      <c r="K13" s="284">
        <f t="shared" si="3"/>
        <v>0.40334128878281628</v>
      </c>
      <c r="L13">
        <v>175</v>
      </c>
      <c r="M13" s="268">
        <v>25.1</v>
      </c>
      <c r="N13" s="70">
        <v>3.54</v>
      </c>
      <c r="O13" s="268">
        <v>6.2</v>
      </c>
    </row>
    <row r="14" spans="1:16" s="70" customFormat="1" x14ac:dyDescent="0.25">
      <c r="A14" s="71"/>
      <c r="B14" s="9"/>
      <c r="C14" s="72" t="s">
        <v>162</v>
      </c>
      <c r="D14" s="62"/>
      <c r="E14" s="126"/>
      <c r="F14" s="95"/>
      <c r="G14" s="126"/>
      <c r="H14" s="234">
        <v>5.6</v>
      </c>
      <c r="I14" s="282">
        <v>8.25</v>
      </c>
      <c r="J14" s="70">
        <f>H14-I14</f>
        <v>-2.6500000000000004</v>
      </c>
      <c r="K14" s="284">
        <f t="shared" si="3"/>
        <v>0.32121212121212128</v>
      </c>
      <c r="M14" s="268">
        <v>23.7</v>
      </c>
      <c r="N14" s="70">
        <v>3.54</v>
      </c>
      <c r="O14" s="268">
        <v>6.3</v>
      </c>
    </row>
    <row r="15" spans="1:16" s="70" customFormat="1" x14ac:dyDescent="0.25">
      <c r="A15" s="71"/>
      <c r="B15" s="9" t="s">
        <v>3</v>
      </c>
      <c r="C15" s="72" t="s">
        <v>163</v>
      </c>
      <c r="D15" s="62"/>
      <c r="E15" s="126"/>
      <c r="F15" s="95"/>
      <c r="G15" s="126"/>
      <c r="H15" s="234">
        <v>2.9</v>
      </c>
      <c r="I15" s="260">
        <v>2.8</v>
      </c>
      <c r="K15" s="284">
        <f t="shared" si="3"/>
        <v>3.5714285714285747E-2</v>
      </c>
      <c r="L15" s="70">
        <v>175</v>
      </c>
      <c r="M15" s="268">
        <v>25.1</v>
      </c>
      <c r="N15" s="70">
        <v>3.54</v>
      </c>
      <c r="O15" s="268">
        <v>6.2</v>
      </c>
    </row>
    <row r="16" spans="1:16" x14ac:dyDescent="0.25">
      <c r="A16" s="71"/>
      <c r="C16" s="72" t="s">
        <v>164</v>
      </c>
      <c r="D16" s="62">
        <v>1.03</v>
      </c>
      <c r="E16" s="126">
        <v>5</v>
      </c>
      <c r="F16" s="95">
        <v>3.91</v>
      </c>
      <c r="G16" s="126">
        <f t="shared" si="1"/>
        <v>1.0899999999999999</v>
      </c>
      <c r="H16" s="234">
        <v>2</v>
      </c>
      <c r="I16" s="282">
        <v>2.61</v>
      </c>
      <c r="J16" s="70">
        <f t="shared" ref="J16:J27" si="4">H16-I16</f>
        <v>-0.60999999999999988</v>
      </c>
      <c r="K16" s="284">
        <f t="shared" si="3"/>
        <v>0.23371647509578541</v>
      </c>
      <c r="M16" s="268">
        <v>23.7</v>
      </c>
      <c r="N16">
        <v>3.54</v>
      </c>
      <c r="O16" s="268">
        <v>6.3</v>
      </c>
    </row>
    <row r="17" spans="1:15" x14ac:dyDescent="0.25">
      <c r="A17" s="71"/>
      <c r="B17" s="35" t="s">
        <v>84</v>
      </c>
      <c r="C17" s="9" t="s">
        <v>85</v>
      </c>
      <c r="D17" s="62">
        <v>0.85</v>
      </c>
      <c r="E17" s="112">
        <v>0</v>
      </c>
      <c r="F17" s="95">
        <v>2.0299999999999998</v>
      </c>
      <c r="G17" s="126">
        <f t="shared" si="1"/>
        <v>-2.0299999999999998</v>
      </c>
      <c r="H17" s="70">
        <v>2.7</v>
      </c>
      <c r="I17" s="282">
        <v>2.83</v>
      </c>
      <c r="J17" s="70">
        <f t="shared" si="4"/>
        <v>-0.12999999999999989</v>
      </c>
      <c r="K17" s="284">
        <f t="shared" ref="K17:K27" si="5">(ABS(H17-I17))/I17</f>
        <v>4.5936395759717273E-2</v>
      </c>
      <c r="M17" s="268">
        <v>24.2</v>
      </c>
      <c r="N17">
        <v>3.55</v>
      </c>
      <c r="O17" s="268">
        <v>8</v>
      </c>
    </row>
    <row r="18" spans="1:15" s="70" customFormat="1" x14ac:dyDescent="0.25">
      <c r="A18" s="71"/>
      <c r="B18" s="35" t="s">
        <v>86</v>
      </c>
      <c r="C18" s="9" t="s">
        <v>165</v>
      </c>
      <c r="D18" s="62"/>
      <c r="E18" s="112"/>
      <c r="F18" s="95"/>
      <c r="G18" s="126"/>
      <c r="H18" s="70">
        <v>1</v>
      </c>
      <c r="I18" s="282">
        <v>1.36</v>
      </c>
      <c r="J18" s="70">
        <f t="shared" si="4"/>
        <v>-0.3600000000000001</v>
      </c>
      <c r="K18" s="284">
        <f t="shared" si="5"/>
        <v>0.26470588235294124</v>
      </c>
      <c r="M18" s="268">
        <v>24.2</v>
      </c>
      <c r="N18" s="70">
        <v>3.55</v>
      </c>
      <c r="O18" s="268">
        <v>8</v>
      </c>
    </row>
    <row r="19" spans="1:15" x14ac:dyDescent="0.25">
      <c r="A19" s="71"/>
      <c r="B19" s="35" t="s">
        <v>7</v>
      </c>
      <c r="C19" s="72" t="s">
        <v>110</v>
      </c>
      <c r="D19" s="127">
        <v>2</v>
      </c>
      <c r="E19" s="112">
        <v>0</v>
      </c>
      <c r="F19" s="95">
        <v>10.56</v>
      </c>
      <c r="G19" s="126">
        <f t="shared" si="1"/>
        <v>-10.56</v>
      </c>
      <c r="H19" s="290">
        <v>10</v>
      </c>
      <c r="I19" s="282">
        <v>14.28</v>
      </c>
      <c r="J19" s="70">
        <f t="shared" si="4"/>
        <v>-4.2799999999999994</v>
      </c>
      <c r="K19" s="284">
        <f t="shared" si="5"/>
        <v>0.29971988795518206</v>
      </c>
      <c r="M19" s="268">
        <v>23.4</v>
      </c>
      <c r="N19">
        <v>3.4</v>
      </c>
      <c r="O19" s="268">
        <v>4.2</v>
      </c>
    </row>
    <row r="20" spans="1:15" x14ac:dyDescent="0.25">
      <c r="A20" s="71"/>
      <c r="B20" s="35" t="s">
        <v>7</v>
      </c>
      <c r="C20" s="72" t="s">
        <v>111</v>
      </c>
      <c r="D20" s="127">
        <v>1.5</v>
      </c>
      <c r="E20" s="112">
        <v>0</v>
      </c>
      <c r="F20" s="95">
        <v>7.54</v>
      </c>
      <c r="G20" s="126">
        <f t="shared" si="1"/>
        <v>-7.54</v>
      </c>
      <c r="H20" s="290">
        <v>7.5</v>
      </c>
      <c r="I20" s="282">
        <v>7.76</v>
      </c>
      <c r="J20" s="70">
        <f t="shared" si="4"/>
        <v>-0.25999999999999979</v>
      </c>
      <c r="K20" s="284">
        <f t="shared" si="5"/>
        <v>3.3505154639175229E-2</v>
      </c>
      <c r="M20" s="268">
        <v>23.8</v>
      </c>
      <c r="N20">
        <v>3.45</v>
      </c>
      <c r="O20" s="268">
        <v>7.9</v>
      </c>
    </row>
    <row r="21" spans="1:15" x14ac:dyDescent="0.25">
      <c r="A21" s="71"/>
      <c r="B21" s="35" t="s">
        <v>7</v>
      </c>
      <c r="C21" s="72" t="s">
        <v>100</v>
      </c>
      <c r="D21" s="127">
        <v>6.5</v>
      </c>
      <c r="E21" s="112">
        <v>0</v>
      </c>
      <c r="F21" s="95">
        <v>5.22</v>
      </c>
      <c r="G21" s="126">
        <f t="shared" si="1"/>
        <v>-5.22</v>
      </c>
      <c r="H21" s="290">
        <v>5</v>
      </c>
      <c r="I21" s="282">
        <v>6.27</v>
      </c>
      <c r="J21" s="70">
        <f t="shared" si="4"/>
        <v>-1.2699999999999996</v>
      </c>
      <c r="K21" s="284">
        <f t="shared" si="5"/>
        <v>0.20255183413078146</v>
      </c>
      <c r="M21" s="268">
        <v>21.9</v>
      </c>
      <c r="N21">
        <v>3.36</v>
      </c>
      <c r="O21" s="268">
        <v>6.7</v>
      </c>
    </row>
    <row r="22" spans="1:15" x14ac:dyDescent="0.25">
      <c r="A22" s="71"/>
      <c r="B22" s="35" t="s">
        <v>7</v>
      </c>
      <c r="C22" s="94" t="s">
        <v>87</v>
      </c>
      <c r="D22" s="127">
        <v>10.5</v>
      </c>
      <c r="E22" s="113">
        <v>0</v>
      </c>
      <c r="F22" s="97">
        <v>56.35</v>
      </c>
      <c r="G22" s="126">
        <f t="shared" si="1"/>
        <v>-56.35</v>
      </c>
      <c r="H22" s="290">
        <v>56.35</v>
      </c>
      <c r="I22" s="282">
        <v>57.71</v>
      </c>
      <c r="J22" s="70">
        <f t="shared" si="4"/>
        <v>-1.3599999999999994</v>
      </c>
      <c r="K22" s="284">
        <f t="shared" si="5"/>
        <v>2.3566106394039152E-2</v>
      </c>
      <c r="M22" s="268">
        <v>24.3</v>
      </c>
      <c r="N22">
        <v>3.71</v>
      </c>
      <c r="O22" s="268">
        <v>5.9</v>
      </c>
    </row>
    <row r="23" spans="1:15" s="70" customFormat="1" x14ac:dyDescent="0.25">
      <c r="A23" s="71"/>
      <c r="B23" s="35" t="s">
        <v>144</v>
      </c>
      <c r="C23" s="94" t="s">
        <v>122</v>
      </c>
      <c r="D23" s="127"/>
      <c r="E23" s="113"/>
      <c r="F23" s="97"/>
      <c r="G23" s="126"/>
      <c r="H23" s="290">
        <v>8</v>
      </c>
      <c r="I23" s="282">
        <v>8.98</v>
      </c>
      <c r="J23" s="70">
        <f t="shared" si="4"/>
        <v>-0.98000000000000043</v>
      </c>
      <c r="K23" s="284">
        <f t="shared" si="5"/>
        <v>0.10913140311804014</v>
      </c>
      <c r="L23" s="70">
        <v>237</v>
      </c>
      <c r="M23" s="268">
        <v>23.7</v>
      </c>
      <c r="N23" s="70">
        <v>3.49</v>
      </c>
      <c r="O23" s="268">
        <v>7.3</v>
      </c>
    </row>
    <row r="24" spans="1:15" x14ac:dyDescent="0.25">
      <c r="A24" s="71"/>
      <c r="B24" s="12"/>
      <c r="C24" s="151" t="s">
        <v>115</v>
      </c>
      <c r="D24" s="152">
        <f>SUM(D4:D16)</f>
        <v>13.79</v>
      </c>
      <c r="E24" s="175">
        <f>SUM(E4:E16)</f>
        <v>79.75</v>
      </c>
      <c r="F24" s="176">
        <f>SUM(F4:F16)</f>
        <v>88.939999999999984</v>
      </c>
      <c r="G24" s="175">
        <f>E24-F24</f>
        <v>-9.1899999999999835</v>
      </c>
      <c r="H24" s="70">
        <f>SUM(H4:H17)</f>
        <v>84.399999999999991</v>
      </c>
      <c r="I24" s="268">
        <f>SUM(I4:I16)</f>
        <v>93.85</v>
      </c>
      <c r="J24" s="70">
        <f t="shared" si="4"/>
        <v>-9.4500000000000028</v>
      </c>
      <c r="K24" s="307">
        <f t="shared" si="5"/>
        <v>0.10069259456579652</v>
      </c>
    </row>
    <row r="25" spans="1:15" x14ac:dyDescent="0.25">
      <c r="A25" s="71"/>
      <c r="B25" s="12"/>
      <c r="C25" s="92" t="s">
        <v>119</v>
      </c>
      <c r="D25" s="148">
        <v>0.85</v>
      </c>
      <c r="E25" s="177">
        <v>0</v>
      </c>
      <c r="F25" s="149">
        <v>2.0299999999999998</v>
      </c>
      <c r="G25" s="177">
        <f>E25-F25</f>
        <v>-2.0299999999999998</v>
      </c>
      <c r="H25" s="70">
        <f>SUM(H17:H18)</f>
        <v>3.7</v>
      </c>
      <c r="I25" s="268">
        <f>SUM(I17:I18)</f>
        <v>4.1900000000000004</v>
      </c>
      <c r="J25" s="70">
        <f t="shared" si="4"/>
        <v>-0.49000000000000021</v>
      </c>
      <c r="K25" s="284">
        <f t="shared" si="5"/>
        <v>0.11694510739856806</v>
      </c>
    </row>
    <row r="26" spans="1:15" ht="15.75" thickBot="1" x14ac:dyDescent="0.3">
      <c r="A26" s="71"/>
      <c r="B26" s="69"/>
      <c r="C26" s="150" t="s">
        <v>117</v>
      </c>
      <c r="D26" s="178">
        <f>SUM(D19:D22)</f>
        <v>20.5</v>
      </c>
      <c r="E26" s="182">
        <v>101.3</v>
      </c>
      <c r="F26" s="183">
        <f>SUM(F19:F22)</f>
        <v>79.67</v>
      </c>
      <c r="G26" s="182">
        <f>E26-F26</f>
        <v>21.629999999999995</v>
      </c>
      <c r="H26" s="70">
        <f>SUM(H19:H22)</f>
        <v>78.849999999999994</v>
      </c>
      <c r="I26" s="316">
        <f>SUM(I19:I23)</f>
        <v>95</v>
      </c>
      <c r="J26" s="70">
        <f t="shared" si="4"/>
        <v>-16.150000000000006</v>
      </c>
      <c r="K26" s="284">
        <f t="shared" si="5"/>
        <v>0.17000000000000007</v>
      </c>
    </row>
    <row r="27" spans="1:15" ht="15.75" thickTop="1" x14ac:dyDescent="0.25">
      <c r="A27" s="71"/>
      <c r="B27" s="69"/>
      <c r="C27" s="146" t="s">
        <v>118</v>
      </c>
      <c r="D27" s="149">
        <f>SUM(D4:D22)</f>
        <v>35.14</v>
      </c>
      <c r="E27" s="177" t="e">
        <f>SUM(E4:E16,#REF!)</f>
        <v>#REF!</v>
      </c>
      <c r="F27" s="149">
        <f>SUM(F24:F26)</f>
        <v>170.64</v>
      </c>
      <c r="G27" s="177">
        <f>SUM(G24:G26)</f>
        <v>10.410000000000013</v>
      </c>
      <c r="H27" s="70">
        <f>SUM(H24:H26)</f>
        <v>166.95</v>
      </c>
      <c r="I27" s="268">
        <f>SUM(I24:I26)</f>
        <v>193.04</v>
      </c>
      <c r="J27" s="70">
        <f t="shared" si="4"/>
        <v>-26.090000000000003</v>
      </c>
      <c r="K27" s="284">
        <f t="shared" si="5"/>
        <v>0.13515333609614591</v>
      </c>
    </row>
    <row r="28" spans="1:15" x14ac:dyDescent="0.25">
      <c r="A28" s="3" t="s">
        <v>13</v>
      </c>
      <c r="B28" s="15"/>
      <c r="C28" s="15"/>
      <c r="D28" s="3"/>
      <c r="E28" s="99"/>
      <c r="F28" s="83"/>
      <c r="G28" s="118"/>
      <c r="H28" s="70"/>
      <c r="J28" s="70"/>
      <c r="K28" s="301"/>
    </row>
    <row r="29" spans="1:15" x14ac:dyDescent="0.25">
      <c r="A29" s="71"/>
      <c r="B29" s="9" t="s">
        <v>3</v>
      </c>
      <c r="C29" s="9" t="s">
        <v>29</v>
      </c>
      <c r="D29" s="93">
        <v>4.32</v>
      </c>
      <c r="E29" s="126">
        <v>23.12</v>
      </c>
      <c r="F29" s="97">
        <v>36.31</v>
      </c>
      <c r="G29" s="126">
        <f>E29-F29</f>
        <v>-13.190000000000001</v>
      </c>
      <c r="H29" s="286">
        <v>36</v>
      </c>
      <c r="I29" s="282">
        <v>36.72</v>
      </c>
      <c r="J29" s="70">
        <f t="shared" ref="J29:J36" si="6">H29-I29</f>
        <v>-0.71999999999999886</v>
      </c>
      <c r="K29" s="284">
        <f t="shared" ref="K29:K36" si="7">(ABS(H29-I29))/I29</f>
        <v>1.960784313725487E-2</v>
      </c>
      <c r="M29" s="268">
        <v>22</v>
      </c>
      <c r="N29">
        <v>3.41</v>
      </c>
      <c r="O29" s="268">
        <v>8.8699999999999992</v>
      </c>
    </row>
    <row r="30" spans="1:15" x14ac:dyDescent="0.25">
      <c r="A30" s="71"/>
      <c r="B30" s="9" t="s">
        <v>3</v>
      </c>
      <c r="C30" s="9" t="s">
        <v>31</v>
      </c>
      <c r="D30" s="93">
        <v>1.92</v>
      </c>
      <c r="E30" s="126">
        <v>8.64</v>
      </c>
      <c r="F30" s="97">
        <v>17.260000000000002</v>
      </c>
      <c r="G30" s="126">
        <f t="shared" ref="G30:G33" si="8">E30-F30</f>
        <v>-8.620000000000001</v>
      </c>
      <c r="H30" s="286">
        <v>16</v>
      </c>
      <c r="I30" s="282">
        <v>13.52</v>
      </c>
      <c r="J30" s="70">
        <f t="shared" si="6"/>
        <v>2.4800000000000004</v>
      </c>
      <c r="K30" s="284">
        <f t="shared" si="7"/>
        <v>0.18343195266272194</v>
      </c>
      <c r="M30" s="268">
        <v>21.6</v>
      </c>
      <c r="N30">
        <v>3.57</v>
      </c>
      <c r="O30" s="268">
        <v>5.6</v>
      </c>
    </row>
    <row r="31" spans="1:15" x14ac:dyDescent="0.25">
      <c r="A31" s="71"/>
      <c r="B31" s="9" t="s">
        <v>86</v>
      </c>
      <c r="C31" s="9" t="s">
        <v>32</v>
      </c>
      <c r="D31" s="39">
        <v>3.29</v>
      </c>
      <c r="E31" s="126">
        <v>22.68</v>
      </c>
      <c r="F31" s="95">
        <v>38.07</v>
      </c>
      <c r="G31" s="126">
        <f t="shared" si="8"/>
        <v>-15.39</v>
      </c>
      <c r="H31" s="234">
        <v>27.8</v>
      </c>
      <c r="I31" s="282">
        <v>19.64</v>
      </c>
      <c r="J31" s="70">
        <f t="shared" si="6"/>
        <v>8.16</v>
      </c>
      <c r="K31" s="284">
        <f t="shared" si="7"/>
        <v>0.41547861507128309</v>
      </c>
      <c r="L31">
        <v>322</v>
      </c>
      <c r="M31" s="268">
        <v>19.649999999999999</v>
      </c>
      <c r="N31">
        <v>3.5</v>
      </c>
      <c r="O31" s="268">
        <v>7.2</v>
      </c>
    </row>
    <row r="32" spans="1:15" x14ac:dyDescent="0.25">
      <c r="A32" s="71"/>
      <c r="B32" s="9" t="s">
        <v>84</v>
      </c>
      <c r="C32" s="9" t="s">
        <v>88</v>
      </c>
      <c r="D32" s="39">
        <v>4.63</v>
      </c>
      <c r="E32" s="128">
        <v>0</v>
      </c>
      <c r="F32" s="95">
        <v>13.82</v>
      </c>
      <c r="G32" s="126">
        <f t="shared" si="8"/>
        <v>-13.82</v>
      </c>
      <c r="H32" s="287">
        <v>14</v>
      </c>
      <c r="I32" s="282">
        <v>13.2</v>
      </c>
      <c r="J32" s="70">
        <f t="shared" si="6"/>
        <v>0.80000000000000071</v>
      </c>
      <c r="K32" s="284">
        <f t="shared" si="7"/>
        <v>6.0606060606060663E-2</v>
      </c>
      <c r="L32">
        <v>440</v>
      </c>
      <c r="M32" s="268">
        <v>20.5</v>
      </c>
      <c r="N32">
        <v>3.67</v>
      </c>
      <c r="O32" s="268">
        <v>6.8</v>
      </c>
    </row>
    <row r="33" spans="1:15" x14ac:dyDescent="0.25">
      <c r="A33" s="71"/>
      <c r="B33" s="12"/>
      <c r="C33" s="151" t="s">
        <v>115</v>
      </c>
      <c r="D33" s="159">
        <f>SUM(D29:D30)</f>
        <v>6.24</v>
      </c>
      <c r="E33" s="161">
        <f>SUM(E29:E30)</f>
        <v>31.76</v>
      </c>
      <c r="F33" s="162">
        <f>SUM(F29:F30)</f>
        <v>53.570000000000007</v>
      </c>
      <c r="G33" s="161">
        <f t="shared" si="8"/>
        <v>-21.810000000000006</v>
      </c>
      <c r="H33" s="70">
        <f>SUM(H29:H30)</f>
        <v>52</v>
      </c>
      <c r="I33" s="268">
        <f>SUM(I29:I30)</f>
        <v>50.239999999999995</v>
      </c>
      <c r="J33" s="70">
        <f t="shared" si="6"/>
        <v>1.7600000000000051</v>
      </c>
      <c r="K33" s="284">
        <f t="shared" si="7"/>
        <v>3.5031847133758065E-2</v>
      </c>
    </row>
    <row r="34" spans="1:15" x14ac:dyDescent="0.25">
      <c r="A34" s="71"/>
      <c r="B34" s="12"/>
      <c r="C34" s="71" t="s">
        <v>120</v>
      </c>
      <c r="D34" s="134">
        <f>SUM(D31:D32)</f>
        <v>7.92</v>
      </c>
      <c r="E34" s="165">
        <f>SUM(E31)</f>
        <v>22.68</v>
      </c>
      <c r="F34" s="166">
        <f>SUM(F31)</f>
        <v>38.07</v>
      </c>
      <c r="G34" s="171">
        <f>E34-F34</f>
        <v>-15.39</v>
      </c>
      <c r="H34" s="70">
        <f>SUM(H31:H32)</f>
        <v>41.8</v>
      </c>
      <c r="I34" s="268">
        <f>SUM(I31:I32)</f>
        <v>32.840000000000003</v>
      </c>
      <c r="J34" s="70">
        <f t="shared" si="6"/>
        <v>8.9599999999999937</v>
      </c>
      <c r="K34" s="284">
        <f t="shared" si="7"/>
        <v>0.27283800243605338</v>
      </c>
    </row>
    <row r="35" spans="1:15" ht="15.75" thickBot="1" x14ac:dyDescent="0.3">
      <c r="A35" s="71"/>
      <c r="B35" s="69"/>
      <c r="C35" s="156" t="s">
        <v>117</v>
      </c>
      <c r="D35" s="167">
        <v>0</v>
      </c>
      <c r="E35" s="169">
        <v>0</v>
      </c>
      <c r="F35" s="170">
        <v>13.82</v>
      </c>
      <c r="G35" s="169">
        <f t="shared" ref="G35" si="9">E35-F35</f>
        <v>-13.82</v>
      </c>
      <c r="H35" s="70">
        <v>0</v>
      </c>
      <c r="I35" s="268">
        <v>0</v>
      </c>
      <c r="J35" s="70">
        <f t="shared" si="6"/>
        <v>0</v>
      </c>
      <c r="K35" s="284" t="e">
        <f t="shared" si="7"/>
        <v>#DIV/0!</v>
      </c>
    </row>
    <row r="36" spans="1:15" ht="15.75" thickTop="1" x14ac:dyDescent="0.25">
      <c r="A36" s="71"/>
      <c r="B36" s="69"/>
      <c r="C36" s="79" t="s">
        <v>118</v>
      </c>
      <c r="D36" s="134">
        <f>SUM(D33:D34)</f>
        <v>14.16</v>
      </c>
      <c r="E36" s="171">
        <f>SUM(E33:E34)</f>
        <v>54.44</v>
      </c>
      <c r="F36" s="158">
        <f>SUM(F33:F35)</f>
        <v>105.46000000000001</v>
      </c>
      <c r="G36" s="171">
        <f>E36-F36</f>
        <v>-51.02000000000001</v>
      </c>
      <c r="H36" s="70">
        <f>SUM(H33:H34)</f>
        <v>93.8</v>
      </c>
      <c r="I36" s="268">
        <f>SUM(I33:I34)</f>
        <v>83.08</v>
      </c>
      <c r="J36" s="70">
        <f t="shared" si="6"/>
        <v>10.719999999999999</v>
      </c>
      <c r="K36" s="284">
        <f t="shared" si="7"/>
        <v>0.12903225806451613</v>
      </c>
    </row>
    <row r="37" spans="1:15" x14ac:dyDescent="0.25">
      <c r="A37" s="3" t="s">
        <v>15</v>
      </c>
      <c r="B37" s="15"/>
      <c r="C37" s="3"/>
      <c r="D37" s="37"/>
      <c r="E37" s="99"/>
      <c r="F37" s="83"/>
      <c r="G37" s="118"/>
      <c r="H37" s="70"/>
      <c r="J37" s="70"/>
      <c r="K37" s="302"/>
    </row>
    <row r="38" spans="1:15" x14ac:dyDescent="0.25">
      <c r="A38" s="71"/>
      <c r="B38" s="9" t="s">
        <v>3</v>
      </c>
      <c r="C38" s="9" t="s">
        <v>36</v>
      </c>
      <c r="D38" s="39">
        <v>4.04</v>
      </c>
      <c r="E38" s="126">
        <v>23.62</v>
      </c>
      <c r="F38" s="95">
        <v>20.239999999999998</v>
      </c>
      <c r="G38" s="126">
        <f>E38-F38</f>
        <v>3.3800000000000026</v>
      </c>
      <c r="H38" s="70">
        <v>16.2</v>
      </c>
      <c r="I38" s="282">
        <v>26.77</v>
      </c>
      <c r="J38" s="70">
        <f>H38-I38</f>
        <v>-10.57</v>
      </c>
      <c r="K38" s="308">
        <f>(ABS(H38-I38))/I38</f>
        <v>0.39484497571908855</v>
      </c>
      <c r="M38" s="268">
        <v>23.75</v>
      </c>
      <c r="N38">
        <v>3.34</v>
      </c>
      <c r="O38" s="268">
        <v>8.25</v>
      </c>
    </row>
    <row r="39" spans="1:15" x14ac:dyDescent="0.25">
      <c r="A39" s="71"/>
      <c r="B39" s="9" t="s">
        <v>86</v>
      </c>
      <c r="C39" s="9" t="s">
        <v>37</v>
      </c>
      <c r="D39" s="39">
        <v>5.04</v>
      </c>
      <c r="E39" s="126">
        <v>27.94</v>
      </c>
      <c r="F39" s="95">
        <v>29.95</v>
      </c>
      <c r="G39" s="126">
        <f t="shared" ref="G39:G44" si="10">E39-F39</f>
        <v>-2.009999999999998</v>
      </c>
      <c r="H39" s="70">
        <v>30.1</v>
      </c>
      <c r="I39" s="282">
        <v>32.630000000000003</v>
      </c>
      <c r="J39" s="70">
        <f>H39-I39</f>
        <v>-2.5300000000000011</v>
      </c>
      <c r="K39" s="284">
        <f>(ABS(H39-I39))/I39</f>
        <v>7.7536009806926168E-2</v>
      </c>
      <c r="M39" s="268">
        <v>23</v>
      </c>
      <c r="N39">
        <v>3.2</v>
      </c>
      <c r="O39" s="268">
        <v>8.4</v>
      </c>
    </row>
    <row r="40" spans="1:15" x14ac:dyDescent="0.25">
      <c r="A40" s="71"/>
      <c r="B40" s="9" t="s">
        <v>6</v>
      </c>
      <c r="C40" s="9" t="s">
        <v>38</v>
      </c>
      <c r="D40" s="39">
        <v>1.65</v>
      </c>
      <c r="E40" s="126">
        <v>14.07</v>
      </c>
      <c r="F40" s="95">
        <v>12.07</v>
      </c>
      <c r="G40" s="126">
        <f t="shared" si="10"/>
        <v>2</v>
      </c>
      <c r="H40" s="287">
        <v>12</v>
      </c>
      <c r="I40" s="282">
        <v>12.47</v>
      </c>
      <c r="J40" s="70">
        <f>H40-I40</f>
        <v>-0.47000000000000064</v>
      </c>
      <c r="K40" s="284">
        <f>(ABS(H40-I40))/I40</f>
        <v>3.7690457097032927E-2</v>
      </c>
      <c r="M40" s="268">
        <v>24</v>
      </c>
      <c r="N40">
        <v>3.26</v>
      </c>
      <c r="O40" s="268">
        <v>9.8000000000000007</v>
      </c>
    </row>
    <row r="41" spans="1:15" x14ac:dyDescent="0.25">
      <c r="A41" s="71"/>
      <c r="B41" s="12"/>
      <c r="C41" s="151" t="s">
        <v>115</v>
      </c>
      <c r="D41" s="163">
        <f>SUM(D38,D40)</f>
        <v>5.6899999999999995</v>
      </c>
      <c r="E41" s="161">
        <f>SUM(E38,E40)</f>
        <v>37.69</v>
      </c>
      <c r="F41" s="222">
        <f>SUM(F38,F40)</f>
        <v>32.31</v>
      </c>
      <c r="G41" s="161">
        <f t="shared" si="10"/>
        <v>5.3799999999999955</v>
      </c>
      <c r="H41" s="70">
        <f>SUM(H38,H40)</f>
        <v>28.2</v>
      </c>
      <c r="I41" s="268">
        <f>SUM(I38,I40)</f>
        <v>39.24</v>
      </c>
      <c r="J41" s="70">
        <f>H41-I41</f>
        <v>-11.040000000000003</v>
      </c>
      <c r="K41" s="284">
        <f>(ABS(H41-I41))/I41</f>
        <v>0.28134556574923553</v>
      </c>
    </row>
    <row r="42" spans="1:15" x14ac:dyDescent="0.25">
      <c r="A42" s="71"/>
      <c r="B42" s="12"/>
      <c r="C42" s="71" t="s">
        <v>119</v>
      </c>
      <c r="D42" s="158">
        <v>5.04</v>
      </c>
      <c r="E42" s="165">
        <v>27.94</v>
      </c>
      <c r="F42" s="149">
        <v>29.95</v>
      </c>
      <c r="G42" s="171">
        <f t="shared" si="10"/>
        <v>-2.009999999999998</v>
      </c>
      <c r="H42" s="70">
        <f>H39</f>
        <v>30.1</v>
      </c>
      <c r="I42" s="268">
        <f>I39</f>
        <v>32.630000000000003</v>
      </c>
      <c r="J42" s="70">
        <f>H42-I42</f>
        <v>-2.5300000000000011</v>
      </c>
      <c r="K42" s="284">
        <f>(ABS(H42-I42))/I42</f>
        <v>7.7536009806926168E-2</v>
      </c>
    </row>
    <row r="43" spans="1:15" ht="15.75" thickBot="1" x14ac:dyDescent="0.3">
      <c r="A43" s="71"/>
      <c r="B43" s="69"/>
      <c r="C43" s="156" t="s">
        <v>117</v>
      </c>
      <c r="D43" s="170" t="s">
        <v>109</v>
      </c>
      <c r="E43" s="169">
        <v>0</v>
      </c>
      <c r="F43" s="170">
        <v>0</v>
      </c>
      <c r="G43" s="169">
        <f t="shared" si="10"/>
        <v>0</v>
      </c>
      <c r="H43" s="70">
        <v>0</v>
      </c>
      <c r="I43" s="268">
        <v>0</v>
      </c>
      <c r="J43" s="70"/>
      <c r="K43" s="302"/>
    </row>
    <row r="44" spans="1:15" ht="15.75" thickTop="1" x14ac:dyDescent="0.25">
      <c r="A44" s="71"/>
      <c r="B44" s="69"/>
      <c r="C44" s="79" t="s">
        <v>118</v>
      </c>
      <c r="D44" s="134">
        <f>SUM(D41,D42)</f>
        <v>10.73</v>
      </c>
      <c r="E44" s="171">
        <f>SUM(E41:E42)</f>
        <v>65.63</v>
      </c>
      <c r="F44" s="158">
        <f>SUM(F41:F42)</f>
        <v>62.260000000000005</v>
      </c>
      <c r="G44" s="171">
        <f t="shared" si="10"/>
        <v>3.3699999999999903</v>
      </c>
      <c r="H44" s="70">
        <f>SUM(H41:H43)</f>
        <v>58.3</v>
      </c>
      <c r="I44" s="268">
        <f>SUM(I41:I43)</f>
        <v>71.87</v>
      </c>
      <c r="J44" s="70">
        <f>H44-I44</f>
        <v>-13.570000000000007</v>
      </c>
      <c r="K44" s="284">
        <f>(ABS(H44-I44))/I44</f>
        <v>0.18881313482677065</v>
      </c>
    </row>
    <row r="45" spans="1:15" x14ac:dyDescent="0.25">
      <c r="A45" s="3" t="s">
        <v>17</v>
      </c>
      <c r="B45" s="15"/>
      <c r="C45" s="3"/>
      <c r="D45" s="37"/>
      <c r="E45" s="99"/>
      <c r="F45" s="83"/>
      <c r="G45" s="118"/>
      <c r="H45" s="70"/>
      <c r="J45" s="70"/>
      <c r="K45" s="302"/>
    </row>
    <row r="46" spans="1:15" x14ac:dyDescent="0.25">
      <c r="A46" s="71"/>
      <c r="B46" s="9" t="s">
        <v>3</v>
      </c>
      <c r="C46" s="9" t="s">
        <v>39</v>
      </c>
      <c r="D46" s="62">
        <v>1.89</v>
      </c>
      <c r="E46" s="126">
        <v>8.3699999999999992</v>
      </c>
      <c r="F46" s="95">
        <v>9.23</v>
      </c>
      <c r="G46" s="126">
        <f>E46-F46</f>
        <v>-0.86000000000000121</v>
      </c>
      <c r="H46" s="286">
        <v>9</v>
      </c>
      <c r="I46" s="282">
        <v>10.07</v>
      </c>
      <c r="J46" s="70">
        <f>H46-I46</f>
        <v>-1.0700000000000003</v>
      </c>
      <c r="K46" s="284">
        <f>(ABS(H46-I46))/I46</f>
        <v>0.10625620655412117</v>
      </c>
      <c r="L46">
        <v>190</v>
      </c>
      <c r="M46" s="268">
        <v>23.8</v>
      </c>
      <c r="N46">
        <v>3.36</v>
      </c>
      <c r="O46" s="268">
        <v>6.3</v>
      </c>
    </row>
    <row r="47" spans="1:15" x14ac:dyDescent="0.25">
      <c r="A47" s="71"/>
      <c r="B47" s="9" t="s">
        <v>86</v>
      </c>
      <c r="C47" s="9" t="s">
        <v>31</v>
      </c>
      <c r="D47" s="62">
        <v>0.57999999999999996</v>
      </c>
      <c r="E47" s="126">
        <v>3.04</v>
      </c>
      <c r="F47" s="95">
        <v>2.68</v>
      </c>
      <c r="G47" s="126">
        <f t="shared" ref="G47:G59" si="11">E47-F47</f>
        <v>0.35999999999999988</v>
      </c>
      <c r="H47" s="286">
        <v>3</v>
      </c>
      <c r="I47" s="282">
        <v>3.99</v>
      </c>
      <c r="J47" s="70">
        <f>H47-I47</f>
        <v>-0.99000000000000021</v>
      </c>
      <c r="K47" s="284">
        <f>(ABS(H47-I47))/I47</f>
        <v>0.24812030075187974</v>
      </c>
      <c r="M47" s="268">
        <v>23.5</v>
      </c>
      <c r="N47">
        <v>3.66</v>
      </c>
      <c r="O47" s="268">
        <v>4.5999999999999996</v>
      </c>
    </row>
    <row r="48" spans="1:15" x14ac:dyDescent="0.25">
      <c r="A48" s="71"/>
      <c r="B48" s="72" t="s">
        <v>4</v>
      </c>
      <c r="C48" s="9" t="s">
        <v>40</v>
      </c>
      <c r="D48" s="62">
        <v>9.11</v>
      </c>
      <c r="E48" s="126">
        <v>21.02</v>
      </c>
      <c r="F48" s="95">
        <v>31.83</v>
      </c>
      <c r="G48" s="126">
        <f t="shared" si="11"/>
        <v>-10.809999999999999</v>
      </c>
      <c r="H48" s="290">
        <v>25</v>
      </c>
      <c r="I48" s="282">
        <v>22.92</v>
      </c>
      <c r="J48" s="70">
        <f>H48-I48</f>
        <v>2.0799999999999983</v>
      </c>
      <c r="K48" s="284">
        <f>(ABS(H48-I48))/I48</f>
        <v>9.0750436300174445E-2</v>
      </c>
      <c r="M48" s="268">
        <v>24.05</v>
      </c>
      <c r="N48">
        <v>3.63</v>
      </c>
      <c r="O48" s="268">
        <v>6.2</v>
      </c>
    </row>
    <row r="49" spans="1:16" x14ac:dyDescent="0.25">
      <c r="A49" s="71"/>
      <c r="B49" s="9" t="s">
        <v>89</v>
      </c>
      <c r="C49" s="9" t="s">
        <v>90</v>
      </c>
      <c r="D49" s="62">
        <v>7.34</v>
      </c>
      <c r="E49" s="126">
        <v>51.91</v>
      </c>
      <c r="F49" s="95">
        <v>41.95</v>
      </c>
      <c r="G49" s="126">
        <f t="shared" si="11"/>
        <v>9.9599999999999937</v>
      </c>
      <c r="H49" s="287">
        <v>38</v>
      </c>
      <c r="I49" s="282">
        <v>46.96</v>
      </c>
      <c r="J49" s="70">
        <f>H49-I49</f>
        <v>-8.9600000000000009</v>
      </c>
      <c r="K49" s="284">
        <f>(ABS(H49-I49))/I49</f>
        <v>0.19080068143100512</v>
      </c>
      <c r="L49">
        <v>208.65</v>
      </c>
      <c r="M49" s="268">
        <v>24.3</v>
      </c>
      <c r="N49">
        <v>3.75</v>
      </c>
      <c r="O49" s="268">
        <v>4.9000000000000004</v>
      </c>
    </row>
    <row r="50" spans="1:16" x14ac:dyDescent="0.25">
      <c r="A50" s="1"/>
      <c r="B50" s="18" t="s">
        <v>7</v>
      </c>
      <c r="C50" s="18" t="s">
        <v>41</v>
      </c>
      <c r="D50" s="129">
        <v>2</v>
      </c>
      <c r="E50" s="140">
        <v>5.38</v>
      </c>
      <c r="F50" s="97">
        <v>7.8</v>
      </c>
      <c r="G50" s="126">
        <f t="shared" si="11"/>
        <v>-2.42</v>
      </c>
      <c r="H50" s="290">
        <v>8</v>
      </c>
      <c r="I50" s="282">
        <v>8.5</v>
      </c>
      <c r="J50" s="70"/>
      <c r="K50" s="302"/>
      <c r="M50" s="268">
        <v>23.5</v>
      </c>
      <c r="N50">
        <v>3.54</v>
      </c>
      <c r="O50" s="268">
        <v>6.9</v>
      </c>
    </row>
    <row r="51" spans="1:16" x14ac:dyDescent="0.25">
      <c r="A51" s="71"/>
      <c r="B51" s="18" t="s">
        <v>7</v>
      </c>
      <c r="C51" s="18" t="s">
        <v>42</v>
      </c>
      <c r="D51" s="129">
        <v>2</v>
      </c>
      <c r="E51" s="140">
        <v>2.4</v>
      </c>
      <c r="F51" s="97">
        <v>8.4</v>
      </c>
      <c r="G51" s="126">
        <f t="shared" si="11"/>
        <v>-6</v>
      </c>
      <c r="H51" s="290">
        <v>8</v>
      </c>
      <c r="I51" s="282">
        <v>12.64</v>
      </c>
      <c r="J51" s="70">
        <f>H51-I51</f>
        <v>-4.6400000000000006</v>
      </c>
      <c r="K51" s="284">
        <f t="shared" ref="K51:K59" si="12">(ABS(H51-I51))/I51</f>
        <v>0.36708860759493672</v>
      </c>
      <c r="M51" s="268">
        <v>21.7</v>
      </c>
      <c r="N51">
        <v>3.99</v>
      </c>
      <c r="O51" s="268">
        <v>4</v>
      </c>
    </row>
    <row r="52" spans="1:16" x14ac:dyDescent="0.25">
      <c r="A52" s="71"/>
      <c r="B52" s="18" t="s">
        <v>7</v>
      </c>
      <c r="C52" s="18" t="s">
        <v>43</v>
      </c>
      <c r="D52" s="129">
        <v>4</v>
      </c>
      <c r="E52" s="140">
        <v>24.55</v>
      </c>
      <c r="F52" s="97">
        <v>16.86</v>
      </c>
      <c r="G52" s="126">
        <f t="shared" si="11"/>
        <v>7.6900000000000013</v>
      </c>
      <c r="H52" s="290">
        <v>16</v>
      </c>
      <c r="I52" s="282">
        <v>26.79</v>
      </c>
      <c r="J52" s="70">
        <f>H52-I52</f>
        <v>-10.79</v>
      </c>
      <c r="K52" s="284">
        <f t="shared" si="12"/>
        <v>0.40276222471071293</v>
      </c>
      <c r="M52" s="268">
        <v>24</v>
      </c>
      <c r="N52">
        <v>3.37</v>
      </c>
      <c r="O52" s="268">
        <v>8.1</v>
      </c>
    </row>
    <row r="53" spans="1:16" x14ac:dyDescent="0.25">
      <c r="A53" s="71"/>
      <c r="B53" s="18" t="s">
        <v>7</v>
      </c>
      <c r="C53" s="18" t="s">
        <v>91</v>
      </c>
      <c r="D53" s="129">
        <v>4.25</v>
      </c>
      <c r="E53" s="140">
        <v>14.49</v>
      </c>
      <c r="F53" s="97">
        <v>17.53</v>
      </c>
      <c r="G53" s="126">
        <f t="shared" si="11"/>
        <v>-3.0400000000000009</v>
      </c>
      <c r="H53" s="290">
        <v>15</v>
      </c>
      <c r="I53" s="282">
        <v>20.67</v>
      </c>
      <c r="J53" s="70">
        <f>H53-I53</f>
        <v>-5.6700000000000017</v>
      </c>
      <c r="K53" s="284">
        <f t="shared" si="12"/>
        <v>0.27431059506531208</v>
      </c>
      <c r="M53" s="268">
        <v>23.65</v>
      </c>
      <c r="N53">
        <v>3.57</v>
      </c>
      <c r="O53" s="268">
        <v>5.15</v>
      </c>
    </row>
    <row r="54" spans="1:16" x14ac:dyDescent="0.25">
      <c r="A54" s="71"/>
      <c r="B54" s="18" t="s">
        <v>7</v>
      </c>
      <c r="C54" s="72" t="s">
        <v>99</v>
      </c>
      <c r="D54" s="129">
        <v>3</v>
      </c>
      <c r="E54" s="113">
        <v>0</v>
      </c>
      <c r="F54" s="95">
        <v>16.14</v>
      </c>
      <c r="G54" s="126">
        <f t="shared" si="11"/>
        <v>-16.14</v>
      </c>
      <c r="H54" s="290">
        <v>16</v>
      </c>
      <c r="I54" s="282">
        <v>16.84</v>
      </c>
      <c r="J54" s="70"/>
      <c r="K54" s="284">
        <f t="shared" si="12"/>
        <v>4.9881235154394292E-2</v>
      </c>
      <c r="M54" s="268">
        <v>23.6</v>
      </c>
      <c r="N54">
        <v>3.72</v>
      </c>
      <c r="O54" s="268">
        <v>5.9</v>
      </c>
    </row>
    <row r="55" spans="1:16" x14ac:dyDescent="0.25">
      <c r="A55" s="71"/>
      <c r="B55" s="18" t="s">
        <v>7</v>
      </c>
      <c r="C55" s="72" t="s">
        <v>100</v>
      </c>
      <c r="D55" s="129">
        <v>15.06</v>
      </c>
      <c r="E55" s="113">
        <v>0</v>
      </c>
      <c r="F55" s="95">
        <v>15.06</v>
      </c>
      <c r="G55" s="126">
        <f t="shared" si="11"/>
        <v>-15.06</v>
      </c>
      <c r="H55" s="290">
        <v>15</v>
      </c>
      <c r="I55" s="282">
        <v>14.48</v>
      </c>
      <c r="J55" s="70">
        <f>H55-I55</f>
        <v>0.51999999999999957</v>
      </c>
      <c r="K55" s="308">
        <f t="shared" si="12"/>
        <v>3.5911602209944722E-2</v>
      </c>
      <c r="M55" s="268">
        <v>23.5</v>
      </c>
      <c r="N55">
        <v>3.51</v>
      </c>
      <c r="O55" s="268">
        <v>4.4000000000000004</v>
      </c>
    </row>
    <row r="56" spans="1:16" x14ac:dyDescent="0.25">
      <c r="A56" s="69"/>
      <c r="B56" s="12"/>
      <c r="C56" s="151" t="s">
        <v>115</v>
      </c>
      <c r="D56" s="176">
        <f>SUM(D46)</f>
        <v>1.89</v>
      </c>
      <c r="E56" s="187">
        <f>SUM(E46,E48)</f>
        <v>29.39</v>
      </c>
      <c r="F56" s="176">
        <f>SUM(F46,F48)</f>
        <v>41.06</v>
      </c>
      <c r="G56" s="161">
        <f t="shared" si="11"/>
        <v>-11.670000000000002</v>
      </c>
      <c r="H56" s="70">
        <f>SUM(H48,H46)</f>
        <v>34</v>
      </c>
      <c r="I56" s="268">
        <f>SUM(I48,I46)</f>
        <v>32.99</v>
      </c>
      <c r="J56" s="70">
        <f>H56-I56</f>
        <v>1.009999999999998</v>
      </c>
      <c r="K56" s="284">
        <f t="shared" si="12"/>
        <v>3.0615337981206366E-2</v>
      </c>
    </row>
    <row r="57" spans="1:16" x14ac:dyDescent="0.25">
      <c r="A57" s="71"/>
      <c r="B57" s="12"/>
      <c r="C57" s="145" t="s">
        <v>119</v>
      </c>
      <c r="D57" s="149">
        <f>SUM(D47,D49)</f>
        <v>7.92</v>
      </c>
      <c r="E57" s="165">
        <f>SUM(E47,E49)</f>
        <v>54.949999999999996</v>
      </c>
      <c r="F57" s="149">
        <f>SUM(F47,F49)</f>
        <v>44.63</v>
      </c>
      <c r="G57" s="171">
        <f t="shared" si="11"/>
        <v>10.319999999999993</v>
      </c>
      <c r="H57" s="70">
        <f>SUM(H47,H49)</f>
        <v>41</v>
      </c>
      <c r="I57" s="268">
        <f>SUM(I47,I49)</f>
        <v>50.95</v>
      </c>
      <c r="J57" s="70">
        <f>H57-I57</f>
        <v>-9.9500000000000028</v>
      </c>
      <c r="K57" s="284">
        <f t="shared" si="12"/>
        <v>0.19528949950932292</v>
      </c>
    </row>
    <row r="58" spans="1:16" ht="15.75" thickBot="1" x14ac:dyDescent="0.3">
      <c r="A58" s="71"/>
      <c r="B58" s="69"/>
      <c r="C58" s="150" t="s">
        <v>117</v>
      </c>
      <c r="D58" s="183">
        <f>SUM(D50:D55)</f>
        <v>30.310000000000002</v>
      </c>
      <c r="E58" s="188" t="e">
        <f>SUM(E50:E53,#REF!)</f>
        <v>#REF!</v>
      </c>
      <c r="F58" s="183">
        <f>SUM(F50:F55)</f>
        <v>81.790000000000006</v>
      </c>
      <c r="G58" s="169" t="e">
        <f t="shared" si="11"/>
        <v>#REF!</v>
      </c>
      <c r="H58" s="70">
        <f>SUM(H50:H55)</f>
        <v>78</v>
      </c>
      <c r="I58" s="268">
        <f>SUM(I50:I55)</f>
        <v>99.92</v>
      </c>
      <c r="J58" s="70">
        <f>H58-I58</f>
        <v>-21.92</v>
      </c>
      <c r="K58" s="284">
        <f t="shared" si="12"/>
        <v>0.21937550040032028</v>
      </c>
    </row>
    <row r="59" spans="1:16" ht="15.75" thickTop="1" x14ac:dyDescent="0.25">
      <c r="A59" s="71"/>
      <c r="B59" s="69"/>
      <c r="C59" s="146" t="s">
        <v>9</v>
      </c>
      <c r="D59" s="186">
        <f>SUM(D56:D58)</f>
        <v>40.120000000000005</v>
      </c>
      <c r="E59" s="165" t="e">
        <f>SUM(E56:E58)</f>
        <v>#REF!</v>
      </c>
      <c r="F59" s="149">
        <f>SUM(F56:F58)</f>
        <v>167.48000000000002</v>
      </c>
      <c r="G59" s="171" t="e">
        <f t="shared" si="11"/>
        <v>#REF!</v>
      </c>
      <c r="H59" s="70">
        <f>SUM(H56:H58)</f>
        <v>153</v>
      </c>
      <c r="I59" s="316">
        <f>SUM(I56:I58)</f>
        <v>183.86</v>
      </c>
      <c r="J59" s="70">
        <f>H59-I59</f>
        <v>-30.860000000000014</v>
      </c>
      <c r="K59" s="284">
        <f t="shared" si="12"/>
        <v>0.16784509953225285</v>
      </c>
    </row>
    <row r="60" spans="1:16" x14ac:dyDescent="0.25">
      <c r="A60" s="3" t="s">
        <v>19</v>
      </c>
      <c r="B60" s="15"/>
      <c r="C60" s="3"/>
      <c r="D60" s="37"/>
      <c r="E60" s="99"/>
      <c r="F60" s="83"/>
      <c r="G60" s="116"/>
      <c r="H60" s="70"/>
      <c r="J60" s="70"/>
      <c r="K60" s="302"/>
      <c r="M60" s="268">
        <v>26.3</v>
      </c>
      <c r="N60">
        <v>3.76</v>
      </c>
      <c r="O60" s="268">
        <v>6</v>
      </c>
      <c r="P60" s="70" t="s">
        <v>169</v>
      </c>
    </row>
    <row r="61" spans="1:16" x14ac:dyDescent="0.25">
      <c r="A61" s="71"/>
      <c r="B61" s="9" t="s">
        <v>3</v>
      </c>
      <c r="C61" s="9" t="s">
        <v>37</v>
      </c>
      <c r="D61" s="39">
        <v>4.43</v>
      </c>
      <c r="E61" s="126">
        <v>7.02</v>
      </c>
      <c r="F61" s="95">
        <v>12.88</v>
      </c>
      <c r="G61" s="171">
        <f>E61-F61</f>
        <v>-5.8600000000000012</v>
      </c>
      <c r="H61" s="288">
        <v>15</v>
      </c>
      <c r="I61" s="282">
        <v>18.329999999999998</v>
      </c>
      <c r="J61" s="70">
        <f>H61-I61</f>
        <v>-3.3299999999999983</v>
      </c>
      <c r="K61" s="284">
        <f>(ABS(H61-I61))/I61</f>
        <v>0.18166939443535179</v>
      </c>
      <c r="M61" s="268">
        <v>29.1</v>
      </c>
      <c r="N61">
        <v>3.78</v>
      </c>
      <c r="O61" s="268">
        <v>7.4</v>
      </c>
      <c r="P61" s="70" t="s">
        <v>168</v>
      </c>
    </row>
    <row r="62" spans="1:16" x14ac:dyDescent="0.25">
      <c r="A62" s="3" t="s">
        <v>21</v>
      </c>
      <c r="B62" s="15"/>
      <c r="C62" s="3"/>
      <c r="D62" s="37"/>
      <c r="E62" s="99"/>
      <c r="F62" s="83"/>
      <c r="G62" s="118"/>
      <c r="H62" s="70"/>
      <c r="J62" s="70"/>
      <c r="K62" s="302"/>
    </row>
    <row r="63" spans="1:16" x14ac:dyDescent="0.25">
      <c r="A63" s="71"/>
      <c r="B63" s="9" t="s">
        <v>3</v>
      </c>
      <c r="C63" s="9" t="s">
        <v>44</v>
      </c>
      <c r="D63" s="39">
        <v>3.55</v>
      </c>
      <c r="E63" s="126">
        <v>13.77</v>
      </c>
      <c r="F63" s="95">
        <v>22</v>
      </c>
      <c r="G63" s="126">
        <f>E63-F63</f>
        <v>-8.23</v>
      </c>
      <c r="H63" s="286">
        <v>21.8</v>
      </c>
      <c r="I63" s="282">
        <v>18.940000000000001</v>
      </c>
      <c r="J63" s="70">
        <f t="shared" ref="J63:J69" si="13">H63-I63</f>
        <v>2.8599999999999994</v>
      </c>
      <c r="K63" s="284">
        <f t="shared" ref="K63:K69" si="14">(ABS(H63-I63))/I63</f>
        <v>0.15100316789862719</v>
      </c>
      <c r="M63" s="268">
        <v>23.4</v>
      </c>
      <c r="N63">
        <v>3.42</v>
      </c>
      <c r="O63" s="268">
        <v>6.5</v>
      </c>
    </row>
    <row r="64" spans="1:16" x14ac:dyDescent="0.25">
      <c r="A64" s="71"/>
      <c r="B64" s="9" t="s">
        <v>86</v>
      </c>
      <c r="C64" s="9" t="s">
        <v>45</v>
      </c>
      <c r="D64" s="39">
        <v>1.9</v>
      </c>
      <c r="E64" s="126">
        <v>7.47</v>
      </c>
      <c r="F64" s="95">
        <v>8.77</v>
      </c>
      <c r="G64" s="126">
        <f t="shared" ref="G64:G69" si="15">E64-F64</f>
        <v>-1.2999999999999998</v>
      </c>
      <c r="H64" s="234">
        <v>11.8</v>
      </c>
      <c r="I64" s="282">
        <v>8.73</v>
      </c>
      <c r="J64" s="70">
        <f t="shared" si="13"/>
        <v>3.0700000000000003</v>
      </c>
      <c r="K64" s="284">
        <f t="shared" si="14"/>
        <v>0.3516609392898053</v>
      </c>
      <c r="L64">
        <v>340</v>
      </c>
      <c r="M64" s="268">
        <v>18.8</v>
      </c>
      <c r="N64">
        <v>3.13</v>
      </c>
      <c r="O64" s="268">
        <v>6.8</v>
      </c>
    </row>
    <row r="65" spans="1:15" x14ac:dyDescent="0.25">
      <c r="A65" s="71"/>
      <c r="B65" s="18" t="s">
        <v>7</v>
      </c>
      <c r="C65" s="18" t="s">
        <v>92</v>
      </c>
      <c r="D65" s="129">
        <v>7</v>
      </c>
      <c r="E65" s="140">
        <v>40.96</v>
      </c>
      <c r="F65" s="97">
        <v>34.729999999999997</v>
      </c>
      <c r="G65" s="126">
        <f t="shared" si="15"/>
        <v>6.230000000000004</v>
      </c>
      <c r="H65" s="290">
        <v>35</v>
      </c>
      <c r="I65" s="282">
        <v>51.36</v>
      </c>
      <c r="J65" s="70">
        <f t="shared" si="13"/>
        <v>-16.36</v>
      </c>
      <c r="K65" s="284">
        <f t="shared" si="14"/>
        <v>0.31853582554517135</v>
      </c>
      <c r="M65" s="268">
        <v>23.83</v>
      </c>
      <c r="N65">
        <v>3.33</v>
      </c>
      <c r="O65" s="268">
        <v>7.6</v>
      </c>
    </row>
    <row r="66" spans="1:15" x14ac:dyDescent="0.25">
      <c r="A66" s="71"/>
      <c r="B66" s="12"/>
      <c r="C66" s="151" t="s">
        <v>115</v>
      </c>
      <c r="D66" s="198">
        <v>3.55</v>
      </c>
      <c r="E66" s="187">
        <v>13.77</v>
      </c>
      <c r="F66" s="176">
        <v>22</v>
      </c>
      <c r="G66" s="161">
        <f t="shared" si="15"/>
        <v>-8.23</v>
      </c>
      <c r="H66" s="70">
        <f t="shared" ref="H66:I68" si="16">H63</f>
        <v>21.8</v>
      </c>
      <c r="I66" s="268">
        <f t="shared" si="16"/>
        <v>18.940000000000001</v>
      </c>
      <c r="J66" s="70">
        <f t="shared" si="13"/>
        <v>2.8599999999999994</v>
      </c>
      <c r="K66" s="284">
        <f t="shared" si="14"/>
        <v>0.15100316789862719</v>
      </c>
    </row>
    <row r="67" spans="1:15" x14ac:dyDescent="0.25">
      <c r="A67" s="71"/>
      <c r="B67" s="12"/>
      <c r="C67" s="71" t="s">
        <v>119</v>
      </c>
      <c r="D67" s="199">
        <v>1.9</v>
      </c>
      <c r="E67" s="165">
        <v>7.47</v>
      </c>
      <c r="F67" s="149">
        <v>8.77</v>
      </c>
      <c r="G67" s="171">
        <f t="shared" si="15"/>
        <v>-1.2999999999999998</v>
      </c>
      <c r="H67" s="70">
        <f t="shared" si="16"/>
        <v>11.8</v>
      </c>
      <c r="I67" s="268">
        <f t="shared" si="16"/>
        <v>8.73</v>
      </c>
      <c r="J67" s="70">
        <f t="shared" si="13"/>
        <v>3.0700000000000003</v>
      </c>
      <c r="K67" s="284">
        <f t="shared" si="14"/>
        <v>0.3516609392898053</v>
      </c>
    </row>
    <row r="68" spans="1:15" ht="15.75" thickBot="1" x14ac:dyDescent="0.3">
      <c r="A68" s="71"/>
      <c r="B68" s="69"/>
      <c r="C68" s="156" t="s">
        <v>117</v>
      </c>
      <c r="D68" s="200">
        <v>7</v>
      </c>
      <c r="E68" s="188">
        <v>40.96</v>
      </c>
      <c r="F68" s="183">
        <v>34.729999999999997</v>
      </c>
      <c r="G68" s="169">
        <f t="shared" si="15"/>
        <v>6.230000000000004</v>
      </c>
      <c r="H68" s="290">
        <f t="shared" si="16"/>
        <v>35</v>
      </c>
      <c r="I68" s="268">
        <f t="shared" si="16"/>
        <v>51.36</v>
      </c>
      <c r="J68" s="70">
        <f t="shared" si="13"/>
        <v>-16.36</v>
      </c>
      <c r="K68" s="284">
        <f t="shared" si="14"/>
        <v>0.31853582554517135</v>
      </c>
    </row>
    <row r="69" spans="1:15" ht="15.75" thickTop="1" x14ac:dyDescent="0.25">
      <c r="A69" s="71"/>
      <c r="B69" s="9"/>
      <c r="C69" s="79" t="s">
        <v>118</v>
      </c>
      <c r="D69" s="186">
        <f>SUM(D66:D68)</f>
        <v>12.45</v>
      </c>
      <c r="E69" s="186">
        <f t="shared" ref="E69:F69" si="17">SUM(E66:E68)</f>
        <v>62.2</v>
      </c>
      <c r="F69" s="186">
        <f t="shared" si="17"/>
        <v>65.5</v>
      </c>
      <c r="G69" s="171">
        <f t="shared" si="15"/>
        <v>-3.2999999999999972</v>
      </c>
      <c r="H69" s="70">
        <f>SUM(H66:H67)</f>
        <v>33.6</v>
      </c>
      <c r="I69" s="268">
        <f>SUM(I66:I68)</f>
        <v>79.03</v>
      </c>
      <c r="J69" s="70">
        <f t="shared" si="13"/>
        <v>-45.43</v>
      </c>
      <c r="K69" s="284">
        <f t="shared" si="14"/>
        <v>0.57484499557130198</v>
      </c>
    </row>
    <row r="70" spans="1:15" x14ac:dyDescent="0.25">
      <c r="A70" s="3" t="s">
        <v>23</v>
      </c>
      <c r="B70" s="15"/>
      <c r="C70" s="15"/>
      <c r="D70" s="42"/>
      <c r="E70" s="99"/>
      <c r="F70" s="83"/>
      <c r="G70" s="118"/>
      <c r="H70" s="70"/>
      <c r="J70" s="70"/>
      <c r="K70" s="302"/>
    </row>
    <row r="71" spans="1:15" x14ac:dyDescent="0.25">
      <c r="A71" s="71"/>
      <c r="B71" s="18" t="s">
        <v>7</v>
      </c>
      <c r="C71" s="18" t="s">
        <v>42</v>
      </c>
      <c r="D71" s="129">
        <v>6</v>
      </c>
      <c r="E71" s="140">
        <v>16.170000000000002</v>
      </c>
      <c r="F71" s="97">
        <v>27.14</v>
      </c>
      <c r="G71" s="126">
        <f>E71-F71</f>
        <v>-10.969999999999999</v>
      </c>
      <c r="H71" s="290">
        <v>24</v>
      </c>
      <c r="I71" s="282">
        <v>32.29</v>
      </c>
      <c r="J71" s="70">
        <f>H71-I71</f>
        <v>-8.2899999999999991</v>
      </c>
      <c r="K71" s="284">
        <f>(ABS(H71-I71))/I71</f>
        <v>0.25673583152678847</v>
      </c>
      <c r="M71" s="268">
        <v>22.25</v>
      </c>
      <c r="N71">
        <v>3.51</v>
      </c>
      <c r="O71" s="268">
        <v>6.45</v>
      </c>
    </row>
    <row r="72" spans="1:15" x14ac:dyDescent="0.25">
      <c r="A72" s="71"/>
      <c r="B72" s="18" t="s">
        <v>7</v>
      </c>
      <c r="C72" s="18" t="s">
        <v>46</v>
      </c>
      <c r="D72" s="129">
        <v>3.8</v>
      </c>
      <c r="E72" s="140">
        <v>11.46</v>
      </c>
      <c r="F72" s="97">
        <v>16.02</v>
      </c>
      <c r="G72" s="126">
        <f t="shared" ref="G72:G78" si="18">E72-F72</f>
        <v>-4.5599999999999987</v>
      </c>
      <c r="H72" s="290">
        <v>15</v>
      </c>
      <c r="I72" s="282">
        <v>19.010000000000002</v>
      </c>
      <c r="J72" s="70">
        <f>H72-I72</f>
        <v>-4.0100000000000016</v>
      </c>
      <c r="K72" s="284">
        <f>(ABS(H72-I72))/I72</f>
        <v>0.21094160967911632</v>
      </c>
      <c r="M72" s="268">
        <v>23.3</v>
      </c>
      <c r="N72">
        <v>3.62</v>
      </c>
      <c r="O72" s="268">
        <v>6.3</v>
      </c>
    </row>
    <row r="73" spans="1:15" x14ac:dyDescent="0.25">
      <c r="A73" s="71"/>
      <c r="B73" s="18" t="s">
        <v>7</v>
      </c>
      <c r="C73" s="18" t="s">
        <v>47</v>
      </c>
      <c r="D73" s="129">
        <v>2.5</v>
      </c>
      <c r="E73" s="140">
        <v>8.6</v>
      </c>
      <c r="F73" s="97">
        <v>11.9</v>
      </c>
      <c r="G73" s="126">
        <f t="shared" si="18"/>
        <v>-3.3000000000000007</v>
      </c>
      <c r="H73" s="290">
        <v>10</v>
      </c>
      <c r="I73" s="282">
        <v>17.97</v>
      </c>
      <c r="J73" s="70">
        <f>H73-I73</f>
        <v>-7.9699999999999989</v>
      </c>
      <c r="K73" s="284">
        <f>(ABS(H73-I73))/I73</f>
        <v>0.44351697273233165</v>
      </c>
      <c r="M73" s="268">
        <v>22.9</v>
      </c>
      <c r="N73">
        <v>3.47</v>
      </c>
      <c r="O73" s="268">
        <v>7.07</v>
      </c>
    </row>
    <row r="74" spans="1:15" x14ac:dyDescent="0.25">
      <c r="A74" s="71"/>
      <c r="B74" s="18" t="s">
        <v>7</v>
      </c>
      <c r="C74" s="18" t="s">
        <v>91</v>
      </c>
      <c r="D74" s="129">
        <v>7.49</v>
      </c>
      <c r="E74" s="140">
        <v>4.2300000000000004</v>
      </c>
      <c r="F74" s="97">
        <v>7.49</v>
      </c>
      <c r="G74" s="126">
        <f t="shared" si="18"/>
        <v>-3.26</v>
      </c>
      <c r="H74" s="290">
        <v>5</v>
      </c>
      <c r="I74" s="282">
        <v>7.68</v>
      </c>
      <c r="J74" s="70">
        <f>H74-I74</f>
        <v>-2.6799999999999997</v>
      </c>
      <c r="K74" s="284">
        <f>(ABS(H74-I74))/I74</f>
        <v>0.34895833333333331</v>
      </c>
      <c r="M74" s="268">
        <v>23.7</v>
      </c>
      <c r="N74">
        <v>3.41</v>
      </c>
      <c r="O74" s="268">
        <v>8.8000000000000007</v>
      </c>
    </row>
    <row r="75" spans="1:15" x14ac:dyDescent="0.25">
      <c r="A75" s="71"/>
      <c r="B75" s="18" t="s">
        <v>7</v>
      </c>
      <c r="C75" s="18" t="s">
        <v>102</v>
      </c>
      <c r="D75" s="129">
        <v>4</v>
      </c>
      <c r="E75" s="140">
        <v>0</v>
      </c>
      <c r="F75" s="97">
        <v>12.6</v>
      </c>
      <c r="G75" s="126">
        <f t="shared" si="18"/>
        <v>-12.6</v>
      </c>
      <c r="H75" s="290">
        <v>0</v>
      </c>
      <c r="J75" s="70"/>
      <c r="K75" s="284"/>
    </row>
    <row r="76" spans="1:15" x14ac:dyDescent="0.25">
      <c r="A76" s="71"/>
      <c r="B76" s="18" t="s">
        <v>7</v>
      </c>
      <c r="C76" s="201" t="s">
        <v>79</v>
      </c>
      <c r="D76" s="202">
        <v>5</v>
      </c>
      <c r="E76" s="206">
        <v>30.25</v>
      </c>
      <c r="F76" s="207">
        <v>30.74</v>
      </c>
      <c r="G76" s="126">
        <f t="shared" si="18"/>
        <v>-0.48999999999999844</v>
      </c>
      <c r="H76" s="290">
        <v>25</v>
      </c>
      <c r="I76" s="282">
        <v>32.56</v>
      </c>
      <c r="J76" s="70">
        <f>H76-I76</f>
        <v>-7.5600000000000023</v>
      </c>
      <c r="K76" s="284">
        <f>(ABS(H76-I76))/I76</f>
        <v>0.23218673218673225</v>
      </c>
      <c r="M76" s="268">
        <v>22.77</v>
      </c>
      <c r="N76">
        <v>3.69</v>
      </c>
      <c r="O76" s="268">
        <v>6.63</v>
      </c>
    </row>
    <row r="77" spans="1:15" ht="15.75" thickBot="1" x14ac:dyDescent="0.3">
      <c r="A77" s="71"/>
      <c r="B77" s="69"/>
      <c r="C77" s="211" t="s">
        <v>117</v>
      </c>
      <c r="D77" s="183">
        <f>SUM(D71:D76)</f>
        <v>28.79</v>
      </c>
      <c r="E77" s="188">
        <f>SUM(E71:E74,E76)</f>
        <v>70.710000000000008</v>
      </c>
      <c r="F77" s="183">
        <f>SUM(F71:F76)</f>
        <v>105.88999999999999</v>
      </c>
      <c r="G77" s="169">
        <f t="shared" si="18"/>
        <v>-35.179999999999978</v>
      </c>
      <c r="H77" s="70">
        <f>SUM(H71:H76)</f>
        <v>79</v>
      </c>
      <c r="I77" s="268">
        <f>SUM(I71:I76)</f>
        <v>109.50999999999999</v>
      </c>
      <c r="J77" s="70">
        <f>H77-I77</f>
        <v>-30.509999999999991</v>
      </c>
      <c r="K77" s="284">
        <f>(ABS(H77-I77))/I77</f>
        <v>0.2786046936352844</v>
      </c>
    </row>
    <row r="78" spans="1:15" ht="15.75" thickTop="1" x14ac:dyDescent="0.25">
      <c r="A78" s="71"/>
      <c r="B78" s="69"/>
      <c r="C78" s="212" t="s">
        <v>118</v>
      </c>
      <c r="D78" s="186">
        <v>28.79</v>
      </c>
      <c r="E78" s="165">
        <v>70.709999999999994</v>
      </c>
      <c r="F78" s="149">
        <v>105.9</v>
      </c>
      <c r="G78" s="171">
        <f t="shared" si="18"/>
        <v>-35.190000000000012</v>
      </c>
      <c r="H78" s="70">
        <f>SUM(H77:H77)</f>
        <v>79</v>
      </c>
      <c r="I78" s="268">
        <f>SUM(I77:I77)</f>
        <v>109.50999999999999</v>
      </c>
      <c r="J78" s="70">
        <f>H78-I78</f>
        <v>-30.509999999999991</v>
      </c>
      <c r="K78" s="284">
        <f>(ABS(H78-I78))/I78</f>
        <v>0.2786046936352844</v>
      </c>
    </row>
    <row r="79" spans="1:15" x14ac:dyDescent="0.25">
      <c r="A79" s="3" t="s">
        <v>48</v>
      </c>
      <c r="B79" s="15"/>
      <c r="C79" s="3"/>
      <c r="D79" s="37"/>
      <c r="E79" s="99"/>
      <c r="F79" s="83"/>
      <c r="G79" s="118"/>
      <c r="H79" s="70"/>
      <c r="J79" s="70"/>
      <c r="K79" s="302"/>
    </row>
    <row r="80" spans="1:15" x14ac:dyDescent="0.25">
      <c r="A80" s="71"/>
      <c r="B80" s="9" t="s">
        <v>3</v>
      </c>
      <c r="C80" s="9" t="s">
        <v>49</v>
      </c>
      <c r="D80" s="39">
        <v>5.07</v>
      </c>
      <c r="E80" s="126">
        <v>21.98</v>
      </c>
      <c r="F80" s="95">
        <v>16.75</v>
      </c>
      <c r="G80" s="126">
        <f>E80-F80</f>
        <v>5.23</v>
      </c>
      <c r="H80" s="288">
        <v>25</v>
      </c>
      <c r="I80" s="282">
        <v>30.52</v>
      </c>
      <c r="J80" s="70">
        <f t="shared" ref="J80:J88" si="19">H80-I80</f>
        <v>-5.52</v>
      </c>
      <c r="K80" s="284">
        <f t="shared" ref="K80:K88" si="20">(ABS(H80-I80))/I80</f>
        <v>0.18086500655307994</v>
      </c>
      <c r="M80" s="268">
        <v>23.47</v>
      </c>
      <c r="N80">
        <v>3.23</v>
      </c>
      <c r="O80" s="268">
        <v>9.07</v>
      </c>
    </row>
    <row r="81" spans="1:15" x14ac:dyDescent="0.25">
      <c r="A81" s="71"/>
      <c r="B81" s="9" t="s">
        <v>86</v>
      </c>
      <c r="C81" s="9" t="s">
        <v>50</v>
      </c>
      <c r="D81" s="39">
        <v>1.23</v>
      </c>
      <c r="E81" s="126">
        <v>6.64</v>
      </c>
      <c r="F81" s="95">
        <v>5.35</v>
      </c>
      <c r="G81" s="126">
        <f t="shared" ref="G81:G93" si="21">E81-F81</f>
        <v>1.29</v>
      </c>
      <c r="H81" s="286">
        <v>4.8</v>
      </c>
      <c r="J81" s="70">
        <f t="shared" si="19"/>
        <v>4.8</v>
      </c>
      <c r="K81" s="284" t="e">
        <f t="shared" si="20"/>
        <v>#DIV/0!</v>
      </c>
    </row>
    <row r="82" spans="1:15" x14ac:dyDescent="0.25">
      <c r="A82" s="71"/>
      <c r="B82" s="9" t="s">
        <v>86</v>
      </c>
      <c r="C82" s="9" t="s">
        <v>51</v>
      </c>
      <c r="D82" s="39">
        <v>1.58</v>
      </c>
      <c r="E82" s="126">
        <v>7.57</v>
      </c>
      <c r="F82" s="95">
        <v>4.91</v>
      </c>
      <c r="G82" s="126">
        <f t="shared" si="21"/>
        <v>2.66</v>
      </c>
      <c r="H82" s="286">
        <v>3.6</v>
      </c>
      <c r="J82" s="70">
        <f t="shared" si="19"/>
        <v>3.6</v>
      </c>
      <c r="K82" s="284" t="e">
        <f t="shared" si="20"/>
        <v>#DIV/0!</v>
      </c>
      <c r="L82" s="70"/>
    </row>
    <row r="83" spans="1:15" x14ac:dyDescent="0.25">
      <c r="A83" s="71"/>
      <c r="B83" s="9" t="s">
        <v>86</v>
      </c>
      <c r="C83" s="9" t="s">
        <v>11</v>
      </c>
      <c r="D83" s="39">
        <v>0.21</v>
      </c>
      <c r="E83" s="126">
        <v>1.69</v>
      </c>
      <c r="F83" s="95">
        <v>0.92</v>
      </c>
      <c r="G83" s="126">
        <f t="shared" si="21"/>
        <v>0.76999999999999991</v>
      </c>
      <c r="H83" s="286">
        <v>0.9</v>
      </c>
      <c r="J83" s="70">
        <f t="shared" si="19"/>
        <v>0.9</v>
      </c>
      <c r="K83" s="284" t="e">
        <f t="shared" si="20"/>
        <v>#DIV/0!</v>
      </c>
      <c r="L83" s="70"/>
    </row>
    <row r="84" spans="1:15" x14ac:dyDescent="0.25">
      <c r="A84" s="1"/>
      <c r="B84" s="9" t="s">
        <v>86</v>
      </c>
      <c r="C84" s="9" t="s">
        <v>52</v>
      </c>
      <c r="D84" s="39">
        <v>0.68</v>
      </c>
      <c r="E84" s="126">
        <v>2.8</v>
      </c>
      <c r="F84" s="95">
        <v>0.75</v>
      </c>
      <c r="G84" s="126">
        <f t="shared" si="21"/>
        <v>2.0499999999999998</v>
      </c>
      <c r="H84" s="286">
        <v>2.5</v>
      </c>
      <c r="J84" s="70">
        <f t="shared" si="19"/>
        <v>2.5</v>
      </c>
      <c r="K84" s="284" t="e">
        <f t="shared" si="20"/>
        <v>#DIV/0!</v>
      </c>
      <c r="L84" s="70"/>
    </row>
    <row r="85" spans="1:15" x14ac:dyDescent="0.25">
      <c r="A85" s="71"/>
      <c r="B85" s="9" t="s">
        <v>86</v>
      </c>
      <c r="C85" s="9" t="s">
        <v>53</v>
      </c>
      <c r="D85" s="39">
        <v>0.74</v>
      </c>
      <c r="E85" s="126">
        <v>4.0599999999999996</v>
      </c>
      <c r="F85" s="95">
        <v>6.08</v>
      </c>
      <c r="G85" s="126">
        <f t="shared" si="21"/>
        <v>-2.0200000000000005</v>
      </c>
      <c r="H85" s="286">
        <v>6.2</v>
      </c>
      <c r="J85" s="70">
        <f t="shared" si="19"/>
        <v>6.2</v>
      </c>
      <c r="K85" s="284" t="e">
        <f t="shared" si="20"/>
        <v>#DIV/0!</v>
      </c>
      <c r="L85" s="70"/>
    </row>
    <row r="86" spans="1:15" x14ac:dyDescent="0.25">
      <c r="A86" s="71"/>
      <c r="B86" s="9" t="s">
        <v>86</v>
      </c>
      <c r="C86" s="9" t="s">
        <v>54</v>
      </c>
      <c r="D86" s="39">
        <v>1.1299999999999999</v>
      </c>
      <c r="E86" s="126">
        <v>6.08</v>
      </c>
      <c r="F86" s="142">
        <v>4.6900000000000004</v>
      </c>
      <c r="G86" s="126">
        <f t="shared" si="21"/>
        <v>1.3899999999999997</v>
      </c>
      <c r="H86" s="234">
        <v>4.4000000000000004</v>
      </c>
      <c r="J86" s="70">
        <f t="shared" si="19"/>
        <v>4.4000000000000004</v>
      </c>
      <c r="K86" s="284" t="e">
        <f t="shared" si="20"/>
        <v>#DIV/0!</v>
      </c>
      <c r="L86" s="70"/>
    </row>
    <row r="87" spans="1:15" s="70" customFormat="1" x14ac:dyDescent="0.25">
      <c r="A87" s="71"/>
      <c r="B87" s="72" t="s">
        <v>86</v>
      </c>
      <c r="C87" s="72" t="s">
        <v>170</v>
      </c>
      <c r="D87" s="39"/>
      <c r="E87" s="126"/>
      <c r="F87" s="142"/>
      <c r="G87" s="126"/>
      <c r="H87" s="286">
        <v>22.4</v>
      </c>
      <c r="I87" s="282">
        <v>30.35</v>
      </c>
      <c r="J87" s="70">
        <f>SUM(J81:J86)</f>
        <v>22.4</v>
      </c>
      <c r="K87" s="284">
        <f t="shared" si="20"/>
        <v>0.26194398682042841</v>
      </c>
      <c r="M87" s="268">
        <v>24.4</v>
      </c>
      <c r="N87" s="70">
        <v>3.28</v>
      </c>
      <c r="O87" s="268">
        <v>8.1300000000000008</v>
      </c>
    </row>
    <row r="88" spans="1:15" x14ac:dyDescent="0.25">
      <c r="A88" s="71"/>
      <c r="B88" s="9" t="s">
        <v>89</v>
      </c>
      <c r="C88" s="9" t="s">
        <v>55</v>
      </c>
      <c r="D88" s="39">
        <v>6.15</v>
      </c>
      <c r="E88" s="126">
        <v>28.64</v>
      </c>
      <c r="F88" s="95">
        <v>18.73</v>
      </c>
      <c r="G88" s="126">
        <f t="shared" si="21"/>
        <v>9.91</v>
      </c>
      <c r="H88" s="288">
        <v>31.5</v>
      </c>
      <c r="I88" s="282">
        <v>37.21</v>
      </c>
      <c r="J88" s="70">
        <f t="shared" si="19"/>
        <v>-5.7100000000000009</v>
      </c>
      <c r="K88" s="284">
        <f t="shared" si="20"/>
        <v>0.15345337274926096</v>
      </c>
      <c r="M88" s="268">
        <v>21.5</v>
      </c>
      <c r="N88">
        <v>3.18</v>
      </c>
      <c r="O88" s="268">
        <v>8.5</v>
      </c>
    </row>
    <row r="89" spans="1:15" x14ac:dyDescent="0.25">
      <c r="A89" s="71"/>
      <c r="B89" s="72" t="s">
        <v>139</v>
      </c>
      <c r="C89" s="72" t="s">
        <v>5</v>
      </c>
      <c r="D89" s="219" t="s">
        <v>109</v>
      </c>
      <c r="E89" s="126">
        <v>5.67</v>
      </c>
      <c r="F89" s="95">
        <v>16.98</v>
      </c>
      <c r="G89" s="126">
        <f t="shared" si="21"/>
        <v>-11.31</v>
      </c>
      <c r="H89" s="234">
        <v>0</v>
      </c>
      <c r="J89" s="70"/>
      <c r="K89" s="302"/>
    </row>
    <row r="90" spans="1:15" x14ac:dyDescent="0.25">
      <c r="A90" s="71"/>
      <c r="B90" s="12"/>
      <c r="C90" s="151" t="s">
        <v>115</v>
      </c>
      <c r="D90" s="176">
        <v>5.07</v>
      </c>
      <c r="E90" s="187">
        <v>21.98</v>
      </c>
      <c r="F90" s="176">
        <v>16.75</v>
      </c>
      <c r="G90" s="161">
        <f t="shared" si="21"/>
        <v>5.23</v>
      </c>
      <c r="H90" s="70">
        <f>SUM(H80)</f>
        <v>25</v>
      </c>
      <c r="I90" s="268">
        <f>SUM(I80)</f>
        <v>30.52</v>
      </c>
      <c r="J90" s="70">
        <f>H90-I90</f>
        <v>-5.52</v>
      </c>
      <c r="K90" s="284">
        <f>(ABS(H90-I90))/I90</f>
        <v>0.18086500655307994</v>
      </c>
    </row>
    <row r="91" spans="1:15" x14ac:dyDescent="0.25">
      <c r="A91" s="71"/>
      <c r="B91" s="12"/>
      <c r="C91" s="71" t="s">
        <v>119</v>
      </c>
      <c r="D91" s="149">
        <f>SUM(D81:D88)</f>
        <v>11.72</v>
      </c>
      <c r="E91" s="165">
        <f>SUM(E81:E85,E88:E89)</f>
        <v>57.07</v>
      </c>
      <c r="F91" s="149">
        <f>SUM(F81:F85,F88:F89)</f>
        <v>53.72</v>
      </c>
      <c r="G91" s="171">
        <f t="shared" si="21"/>
        <v>3.3500000000000014</v>
      </c>
      <c r="H91" s="70">
        <f>SUM(H87:H89)</f>
        <v>53.9</v>
      </c>
      <c r="I91" s="268">
        <f>SUM(I81:I89)</f>
        <v>67.56</v>
      </c>
      <c r="J91" s="70">
        <f>H91-I91</f>
        <v>-13.660000000000004</v>
      </c>
      <c r="K91" s="284">
        <f>(ABS(H91-I91))/I91</f>
        <v>0.20219064535227951</v>
      </c>
    </row>
    <row r="92" spans="1:15" ht="15.75" thickBot="1" x14ac:dyDescent="0.3">
      <c r="A92" s="71"/>
      <c r="B92" s="69"/>
      <c r="C92" s="156" t="s">
        <v>117</v>
      </c>
      <c r="D92" s="183" t="s">
        <v>109</v>
      </c>
      <c r="E92" s="188">
        <v>0</v>
      </c>
      <c r="F92" s="183">
        <v>0</v>
      </c>
      <c r="G92" s="169">
        <v>0</v>
      </c>
      <c r="H92" s="70">
        <v>0</v>
      </c>
      <c r="I92" s="268">
        <v>0</v>
      </c>
      <c r="J92" s="70"/>
      <c r="K92" s="284"/>
    </row>
    <row r="93" spans="1:15" ht="15.75" thickTop="1" x14ac:dyDescent="0.25">
      <c r="A93" s="71"/>
      <c r="B93" s="69"/>
      <c r="C93" s="79" t="s">
        <v>118</v>
      </c>
      <c r="D93" s="186">
        <f>SUM(D90,D91)</f>
        <v>16.79</v>
      </c>
      <c r="E93" s="165">
        <f>SUM(E90,E91)</f>
        <v>79.05</v>
      </c>
      <c r="F93" s="149">
        <f>SUM(F90,F91)</f>
        <v>70.47</v>
      </c>
      <c r="G93" s="171">
        <f t="shared" si="21"/>
        <v>8.5799999999999983</v>
      </c>
      <c r="H93" s="70">
        <f>SUM(H90:H92)</f>
        <v>78.900000000000006</v>
      </c>
      <c r="I93" s="268">
        <f>SUM(I90:I92)</f>
        <v>98.08</v>
      </c>
      <c r="J93" s="70">
        <f>H93-I93</f>
        <v>-19.179999999999993</v>
      </c>
      <c r="K93" s="284">
        <f>(ABS(H93-I93))/I93</f>
        <v>0.19555464926590532</v>
      </c>
    </row>
    <row r="94" spans="1:15" x14ac:dyDescent="0.25">
      <c r="A94" s="3" t="s">
        <v>25</v>
      </c>
      <c r="B94" s="15"/>
      <c r="C94" s="3"/>
      <c r="D94" s="37"/>
      <c r="E94" s="99"/>
      <c r="F94" s="83"/>
      <c r="G94" s="116"/>
      <c r="H94" s="70"/>
      <c r="J94" s="70"/>
      <c r="K94" s="302"/>
    </row>
    <row r="95" spans="1:15" x14ac:dyDescent="0.25">
      <c r="A95" s="44"/>
      <c r="B95" s="123" t="s">
        <v>3</v>
      </c>
      <c r="C95" s="123" t="s">
        <v>56</v>
      </c>
      <c r="D95" s="214">
        <v>1.49</v>
      </c>
      <c r="E95" s="218">
        <v>6.36</v>
      </c>
      <c r="F95" s="207">
        <v>8.1</v>
      </c>
      <c r="G95" s="230">
        <f>E95-F95</f>
        <v>-1.7399999999999993</v>
      </c>
      <c r="H95" s="286">
        <v>7.8</v>
      </c>
      <c r="I95" s="282">
        <v>10.050000000000001</v>
      </c>
      <c r="J95" s="70">
        <f>H95-I95</f>
        <v>-2.2500000000000009</v>
      </c>
      <c r="K95" s="284">
        <f>(ABS(H95-I95))/I95</f>
        <v>0.22388059701492544</v>
      </c>
      <c r="L95" s="70" t="s">
        <v>155</v>
      </c>
      <c r="M95" s="268">
        <v>21.9</v>
      </c>
      <c r="N95">
        <v>3.34</v>
      </c>
      <c r="O95" s="268">
        <v>6.4</v>
      </c>
    </row>
    <row r="96" spans="1:15" x14ac:dyDescent="0.25">
      <c r="A96" s="1" t="s">
        <v>93</v>
      </c>
      <c r="B96" s="8"/>
      <c r="C96" s="1"/>
      <c r="D96" s="87"/>
      <c r="E96" s="114"/>
      <c r="F96" s="65"/>
      <c r="G96" s="115"/>
      <c r="H96" s="70"/>
      <c r="J96" s="70"/>
      <c r="K96" s="302"/>
    </row>
    <row r="97" spans="1:15" x14ac:dyDescent="0.25">
      <c r="A97" s="71"/>
      <c r="B97" s="72" t="s">
        <v>7</v>
      </c>
      <c r="C97" s="72" t="s">
        <v>99</v>
      </c>
      <c r="D97" s="36">
        <v>1</v>
      </c>
      <c r="E97" s="112">
        <v>0</v>
      </c>
      <c r="F97" s="95">
        <v>4.84</v>
      </c>
      <c r="G97" s="115">
        <f>E97-F97</f>
        <v>-4.84</v>
      </c>
      <c r="H97" s="290">
        <v>5</v>
      </c>
      <c r="I97" s="282">
        <v>4.93</v>
      </c>
      <c r="J97" s="70">
        <f>H97-I97</f>
        <v>7.0000000000000284E-2</v>
      </c>
      <c r="K97" s="284">
        <f>(ABS(H97-I97))/I97</f>
        <v>1.4198782961460505E-2</v>
      </c>
      <c r="L97">
        <v>225</v>
      </c>
      <c r="M97" s="268">
        <v>23</v>
      </c>
      <c r="N97" s="70">
        <v>3.2</v>
      </c>
      <c r="O97" s="268">
        <v>9.3000000000000007</v>
      </c>
    </row>
    <row r="98" spans="1:15" x14ac:dyDescent="0.25">
      <c r="A98" s="13" t="s">
        <v>103</v>
      </c>
      <c r="B98" s="15"/>
      <c r="C98" s="81"/>
      <c r="D98" s="82"/>
      <c r="E98" s="116"/>
      <c r="F98" s="84"/>
      <c r="G98" s="116"/>
      <c r="H98" s="70"/>
      <c r="J98" s="70"/>
      <c r="K98" s="302"/>
    </row>
    <row r="99" spans="1:15" x14ac:dyDescent="0.25">
      <c r="A99" s="43"/>
      <c r="B99" s="94" t="s">
        <v>7</v>
      </c>
      <c r="C99" s="130" t="s">
        <v>122</v>
      </c>
      <c r="D99" s="131">
        <v>4</v>
      </c>
      <c r="E99" s="113">
        <v>0</v>
      </c>
      <c r="F99" s="97">
        <v>5.52</v>
      </c>
      <c r="G99" s="115">
        <f>E99-F99</f>
        <v>-5.52</v>
      </c>
      <c r="H99" s="290">
        <v>10</v>
      </c>
      <c r="I99" s="282">
        <v>10.029999999999999</v>
      </c>
      <c r="J99" s="70">
        <f>H99-I99</f>
        <v>-2.9999999999999361E-2</v>
      </c>
      <c r="K99" s="307">
        <f>(ABS(H99-I99))/I99</f>
        <v>2.9910269192422096E-3</v>
      </c>
      <c r="M99" s="268">
        <v>24.7</v>
      </c>
      <c r="N99">
        <v>3.5</v>
      </c>
      <c r="O99" s="268">
        <v>5.8</v>
      </c>
    </row>
    <row r="100" spans="1:15" s="70" customFormat="1" x14ac:dyDescent="0.25">
      <c r="A100" s="13" t="s">
        <v>156</v>
      </c>
      <c r="B100" s="245"/>
      <c r="C100" s="245"/>
      <c r="D100" s="131"/>
      <c r="E100" s="113"/>
      <c r="F100" s="97"/>
      <c r="G100" s="115"/>
      <c r="H100" s="290"/>
      <c r="I100" s="282"/>
      <c r="J100" s="70">
        <f t="shared" ref="J100:J103" si="22">H100-I100</f>
        <v>0</v>
      </c>
      <c r="K100" s="307" t="e">
        <f t="shared" ref="K100:K103" si="23">(ABS(H100-I100))/I100</f>
        <v>#DIV/0!</v>
      </c>
      <c r="M100" s="268"/>
      <c r="O100" s="268"/>
    </row>
    <row r="101" spans="1:15" s="70" customFormat="1" x14ac:dyDescent="0.25">
      <c r="A101" s="43"/>
      <c r="B101" s="94" t="s">
        <v>7</v>
      </c>
      <c r="C101" s="130" t="s">
        <v>99</v>
      </c>
      <c r="D101" s="131"/>
      <c r="E101" s="113"/>
      <c r="F101" s="97"/>
      <c r="G101" s="115"/>
      <c r="H101" s="290">
        <v>10</v>
      </c>
      <c r="I101" s="282">
        <v>11.69</v>
      </c>
      <c r="J101" s="70">
        <f t="shared" si="22"/>
        <v>-1.6899999999999995</v>
      </c>
      <c r="K101" s="307">
        <f t="shared" si="23"/>
        <v>0.14456800684345592</v>
      </c>
      <c r="M101" s="268">
        <v>23</v>
      </c>
      <c r="N101">
        <v>3.2</v>
      </c>
      <c r="O101" s="268">
        <v>9.3000000000000007</v>
      </c>
    </row>
    <row r="102" spans="1:15" s="256" customFormat="1" x14ac:dyDescent="0.25">
      <c r="A102" s="13" t="s">
        <v>166</v>
      </c>
      <c r="B102" s="245"/>
      <c r="C102" s="245"/>
      <c r="D102" s="317"/>
      <c r="E102" s="318"/>
      <c r="F102" s="319"/>
      <c r="G102" s="116"/>
      <c r="H102" s="320"/>
      <c r="I102" s="321"/>
      <c r="J102" s="70">
        <f t="shared" si="22"/>
        <v>0</v>
      </c>
      <c r="K102" s="307" t="e">
        <f t="shared" si="23"/>
        <v>#DIV/0!</v>
      </c>
      <c r="M102" s="322"/>
      <c r="O102" s="322"/>
    </row>
    <row r="103" spans="1:15" s="255" customFormat="1" x14ac:dyDescent="0.25">
      <c r="A103" s="44"/>
      <c r="B103" s="323" t="s">
        <v>167</v>
      </c>
      <c r="C103" s="323" t="s">
        <v>122</v>
      </c>
      <c r="D103" s="324"/>
      <c r="E103" s="325"/>
      <c r="F103" s="326"/>
      <c r="G103" s="327"/>
      <c r="H103" s="328">
        <v>10</v>
      </c>
      <c r="I103" s="329">
        <v>8.4</v>
      </c>
      <c r="J103" s="255">
        <f t="shared" si="22"/>
        <v>1.5999999999999996</v>
      </c>
      <c r="K103" s="330">
        <f t="shared" si="23"/>
        <v>0.19047619047619044</v>
      </c>
      <c r="M103" s="292">
        <v>26.3</v>
      </c>
      <c r="N103" s="255">
        <v>3.74</v>
      </c>
      <c r="O103" s="292">
        <v>5.8</v>
      </c>
    </row>
    <row r="104" spans="1:15" x14ac:dyDescent="0.25">
      <c r="A104" s="43" t="s">
        <v>27</v>
      </c>
      <c r="B104" s="8"/>
      <c r="C104" s="1"/>
      <c r="D104" s="87"/>
      <c r="E104" s="114"/>
      <c r="F104" s="65"/>
      <c r="G104" s="111"/>
      <c r="H104" s="70"/>
      <c r="J104" s="70"/>
      <c r="K104" s="302"/>
    </row>
    <row r="105" spans="1:15" x14ac:dyDescent="0.25">
      <c r="A105" s="71"/>
      <c r="B105" s="9" t="s">
        <v>3</v>
      </c>
      <c r="C105" s="9" t="s">
        <v>57</v>
      </c>
      <c r="D105" s="39">
        <v>7.0000000000000007E-2</v>
      </c>
      <c r="E105" s="126">
        <v>0.32</v>
      </c>
      <c r="F105" s="95">
        <v>0.25</v>
      </c>
      <c r="G105" s="126">
        <f>E105-F105</f>
        <v>7.0000000000000007E-2</v>
      </c>
      <c r="H105" s="290">
        <v>0.25</v>
      </c>
      <c r="I105" s="282">
        <v>0.8</v>
      </c>
      <c r="J105" s="70">
        <f t="shared" ref="J105:J110" si="24">H105-I105</f>
        <v>-0.55000000000000004</v>
      </c>
      <c r="K105" s="284">
        <f t="shared" ref="K105:K110" si="25">(ABS(H105-I105))/I105</f>
        <v>0.6875</v>
      </c>
    </row>
    <row r="106" spans="1:15" x14ac:dyDescent="0.25">
      <c r="A106" s="1"/>
      <c r="B106" s="9"/>
      <c r="C106" s="9" t="s">
        <v>58</v>
      </c>
      <c r="D106" s="39">
        <v>2.36</v>
      </c>
      <c r="E106" s="126">
        <v>10.74</v>
      </c>
      <c r="F106" s="95">
        <v>9.5399999999999991</v>
      </c>
      <c r="G106" s="126">
        <f t="shared" ref="G106:G113" si="26">E106-F106</f>
        <v>1.2000000000000011</v>
      </c>
      <c r="H106" s="288">
        <v>8.1</v>
      </c>
      <c r="I106" s="282">
        <v>10.02</v>
      </c>
      <c r="J106" s="70">
        <f t="shared" si="24"/>
        <v>-1.92</v>
      </c>
      <c r="K106" s="284">
        <f t="shared" si="25"/>
        <v>0.19161676646706588</v>
      </c>
      <c r="M106" s="268">
        <v>27.2</v>
      </c>
      <c r="N106">
        <v>3.62</v>
      </c>
      <c r="O106" s="268">
        <v>6.8</v>
      </c>
    </row>
    <row r="107" spans="1:15" x14ac:dyDescent="0.25">
      <c r="A107" s="71"/>
      <c r="B107" s="9"/>
      <c r="C107" s="9" t="s">
        <v>59</v>
      </c>
      <c r="D107" s="39">
        <v>1.17</v>
      </c>
      <c r="E107" s="126">
        <v>5.42</v>
      </c>
      <c r="F107" s="95">
        <v>4.26</v>
      </c>
      <c r="G107" s="126">
        <f t="shared" si="26"/>
        <v>1.1600000000000001</v>
      </c>
      <c r="H107" s="288">
        <v>5.2</v>
      </c>
      <c r="I107" s="282">
        <v>4.7699999999999996</v>
      </c>
      <c r="J107" s="70">
        <f t="shared" si="24"/>
        <v>0.4300000000000006</v>
      </c>
      <c r="K107" s="284">
        <f t="shared" si="25"/>
        <v>9.0146750524109143E-2</v>
      </c>
      <c r="M107" s="268">
        <v>28</v>
      </c>
      <c r="N107">
        <v>3.75</v>
      </c>
      <c r="O107" s="268">
        <v>6.4</v>
      </c>
    </row>
    <row r="108" spans="1:15" x14ac:dyDescent="0.25">
      <c r="A108" s="71"/>
      <c r="B108" s="9"/>
      <c r="C108" s="9" t="s">
        <v>60</v>
      </c>
      <c r="D108" s="39">
        <v>0.95</v>
      </c>
      <c r="E108" s="126">
        <v>5.52</v>
      </c>
      <c r="F108" s="95">
        <v>3.13</v>
      </c>
      <c r="G108" s="126">
        <f t="shared" si="26"/>
        <v>2.3899999999999997</v>
      </c>
      <c r="H108" s="234">
        <v>3.8</v>
      </c>
      <c r="I108" s="282">
        <v>3.88</v>
      </c>
      <c r="J108" s="70">
        <f t="shared" si="24"/>
        <v>-8.0000000000000071E-2</v>
      </c>
      <c r="K108" s="284">
        <f t="shared" si="25"/>
        <v>2.0618556701030948E-2</v>
      </c>
      <c r="M108" s="268">
        <v>26.5</v>
      </c>
      <c r="N108">
        <v>3.67</v>
      </c>
      <c r="O108" s="268">
        <v>6.9</v>
      </c>
    </row>
    <row r="109" spans="1:15" x14ac:dyDescent="0.25">
      <c r="A109" s="71"/>
      <c r="B109" s="18" t="s">
        <v>7</v>
      </c>
      <c r="C109" s="18" t="s">
        <v>122</v>
      </c>
      <c r="D109" s="129">
        <v>12.06</v>
      </c>
      <c r="E109" s="140">
        <v>0</v>
      </c>
      <c r="F109" s="97">
        <v>17.004999999999999</v>
      </c>
      <c r="G109" s="126">
        <f t="shared" si="26"/>
        <v>-17.004999999999999</v>
      </c>
      <c r="H109" s="290">
        <v>10</v>
      </c>
      <c r="I109" s="282">
        <v>9.19</v>
      </c>
      <c r="J109" s="70">
        <f t="shared" si="24"/>
        <v>0.8100000000000005</v>
      </c>
      <c r="K109" s="284">
        <f t="shared" si="25"/>
        <v>8.8139281828074054E-2</v>
      </c>
      <c r="M109" s="268">
        <v>24.2</v>
      </c>
      <c r="N109">
        <v>3.85</v>
      </c>
      <c r="O109" s="268">
        <v>5.2</v>
      </c>
    </row>
    <row r="110" spans="1:15" x14ac:dyDescent="0.25">
      <c r="A110" s="71"/>
      <c r="B110" s="12"/>
      <c r="C110" s="151" t="s">
        <v>115</v>
      </c>
      <c r="D110" s="176">
        <f>SUM(D105:D108)</f>
        <v>4.55</v>
      </c>
      <c r="E110" s="187">
        <f>SUM(E105:E108)</f>
        <v>22</v>
      </c>
      <c r="F110" s="176">
        <f>SUM(F105:F108)</f>
        <v>17.18</v>
      </c>
      <c r="G110" s="161">
        <f t="shared" si="26"/>
        <v>4.82</v>
      </c>
      <c r="H110" s="70">
        <f>SUM(H105:H108)</f>
        <v>17.350000000000001</v>
      </c>
      <c r="I110" s="268">
        <f>SUM(I105:I108)</f>
        <v>19.47</v>
      </c>
      <c r="J110" s="70">
        <f t="shared" si="24"/>
        <v>-2.1199999999999974</v>
      </c>
      <c r="K110" s="284">
        <f t="shared" si="25"/>
        <v>0.10888546481766809</v>
      </c>
    </row>
    <row r="111" spans="1:15" x14ac:dyDescent="0.25">
      <c r="A111" s="71"/>
      <c r="B111" s="12"/>
      <c r="C111" s="71" t="s">
        <v>120</v>
      </c>
      <c r="D111" s="149" t="s">
        <v>109</v>
      </c>
      <c r="E111" s="165">
        <v>0</v>
      </c>
      <c r="F111" s="149">
        <v>0</v>
      </c>
      <c r="G111" s="171">
        <f t="shared" si="26"/>
        <v>0</v>
      </c>
      <c r="H111" s="288">
        <v>0</v>
      </c>
      <c r="I111" s="268">
        <v>0</v>
      </c>
      <c r="J111" s="70"/>
      <c r="K111" s="284"/>
    </row>
    <row r="112" spans="1:15" ht="15.75" thickBot="1" x14ac:dyDescent="0.3">
      <c r="A112" s="71"/>
      <c r="B112" s="69"/>
      <c r="C112" s="156" t="s">
        <v>117</v>
      </c>
      <c r="D112" s="183">
        <v>12.06</v>
      </c>
      <c r="E112" s="188">
        <v>0</v>
      </c>
      <c r="F112" s="183">
        <v>17.010000000000002</v>
      </c>
      <c r="G112" s="169">
        <f t="shared" si="26"/>
        <v>-17.010000000000002</v>
      </c>
      <c r="H112" s="70">
        <f>H109</f>
        <v>10</v>
      </c>
      <c r="I112" s="268">
        <f>I109</f>
        <v>9.19</v>
      </c>
      <c r="J112" s="70">
        <f>H112-I112</f>
        <v>0.8100000000000005</v>
      </c>
      <c r="K112" s="284">
        <f>(ABS(H112-I112))/I112</f>
        <v>8.8139281828074054E-2</v>
      </c>
    </row>
    <row r="113" spans="1:15" ht="15.75" thickTop="1" x14ac:dyDescent="0.25">
      <c r="A113" s="71"/>
      <c r="B113" s="69"/>
      <c r="C113" s="79" t="s">
        <v>118</v>
      </c>
      <c r="D113" s="186">
        <f>SUM(D110,D112)</f>
        <v>16.61</v>
      </c>
      <c r="E113" s="165">
        <v>22</v>
      </c>
      <c r="F113" s="149">
        <f>SUM(F110,F112)</f>
        <v>34.19</v>
      </c>
      <c r="G113" s="171">
        <f t="shared" si="26"/>
        <v>-12.189999999999998</v>
      </c>
      <c r="H113" s="70">
        <f>SUM(H110:H112)</f>
        <v>27.35</v>
      </c>
      <c r="I113" s="268">
        <f>SUM(I110:I112)</f>
        <v>28.659999999999997</v>
      </c>
      <c r="J113" s="70">
        <f>H113-I113</f>
        <v>-1.3099999999999952</v>
      </c>
      <c r="K113" s="284">
        <f>(ABS(H113-I113))/I113</f>
        <v>4.5708304256803743E-2</v>
      </c>
    </row>
    <row r="114" spans="1:15" x14ac:dyDescent="0.25">
      <c r="A114" s="3" t="s">
        <v>28</v>
      </c>
      <c r="B114" s="15"/>
      <c r="C114" s="3"/>
      <c r="D114" s="37"/>
      <c r="E114" s="99"/>
      <c r="F114" s="83"/>
      <c r="G114" s="118"/>
      <c r="H114" s="70"/>
      <c r="J114" s="70"/>
      <c r="K114" s="302"/>
    </row>
    <row r="115" spans="1:15" x14ac:dyDescent="0.25">
      <c r="A115" s="71"/>
      <c r="B115" s="9" t="s">
        <v>3</v>
      </c>
      <c r="C115" s="9" t="s">
        <v>53</v>
      </c>
      <c r="D115" s="39">
        <v>1.1000000000000001</v>
      </c>
      <c r="E115" s="126">
        <v>4.45</v>
      </c>
      <c r="F115" s="95">
        <v>4.53</v>
      </c>
      <c r="G115" s="126">
        <f>E115-F115</f>
        <v>-8.0000000000000071E-2</v>
      </c>
      <c r="H115" s="70">
        <v>4.5999999999999996</v>
      </c>
      <c r="I115" s="282">
        <v>5.36</v>
      </c>
      <c r="J115" s="70">
        <f>H115-I115</f>
        <v>-0.76000000000000068</v>
      </c>
      <c r="K115" s="284">
        <f t="shared" ref="K115:K121" si="27">(ABS(H115-I115))/I115</f>
        <v>0.14179104477611951</v>
      </c>
      <c r="L115">
        <v>165</v>
      </c>
    </row>
    <row r="116" spans="1:15" x14ac:dyDescent="0.25">
      <c r="A116" s="71"/>
      <c r="B116" s="9" t="s">
        <v>3</v>
      </c>
      <c r="C116" s="9" t="s">
        <v>61</v>
      </c>
      <c r="D116" s="39">
        <v>0.83</v>
      </c>
      <c r="E116" s="126">
        <v>4.0599999999999996</v>
      </c>
      <c r="F116" s="95">
        <v>4.49</v>
      </c>
      <c r="G116" s="126">
        <f t="shared" ref="G116:G123" si="28">E116-F116</f>
        <v>-0.4300000000000006</v>
      </c>
      <c r="H116" s="285">
        <v>3</v>
      </c>
      <c r="I116" s="282">
        <v>6.04</v>
      </c>
      <c r="J116" s="70">
        <f>H116-I116</f>
        <v>-3.04</v>
      </c>
      <c r="K116" s="284">
        <f t="shared" si="27"/>
        <v>0.50331125827814571</v>
      </c>
      <c r="L116">
        <v>150</v>
      </c>
    </row>
    <row r="117" spans="1:15" s="70" customFormat="1" x14ac:dyDescent="0.25">
      <c r="A117" s="71"/>
      <c r="B117" s="72" t="s">
        <v>3</v>
      </c>
      <c r="C117" s="72" t="s">
        <v>154</v>
      </c>
      <c r="D117" s="39"/>
      <c r="E117" s="126"/>
      <c r="F117" s="95"/>
      <c r="G117" s="126"/>
      <c r="H117" s="285">
        <v>7.6</v>
      </c>
      <c r="I117" s="282">
        <v>11.4</v>
      </c>
      <c r="J117" s="70">
        <v>7.6</v>
      </c>
      <c r="K117" s="284">
        <f t="shared" si="27"/>
        <v>0.33333333333333337</v>
      </c>
      <c r="L117" s="70">
        <v>157.5</v>
      </c>
      <c r="M117" s="268">
        <v>27.2</v>
      </c>
      <c r="N117" s="70">
        <v>3.68</v>
      </c>
      <c r="O117" s="268">
        <v>7.7</v>
      </c>
    </row>
    <row r="118" spans="1:15" x14ac:dyDescent="0.25">
      <c r="A118" s="71"/>
      <c r="B118" s="72" t="s">
        <v>86</v>
      </c>
      <c r="C118" s="9"/>
      <c r="D118" s="39">
        <v>0.05</v>
      </c>
      <c r="E118" s="128">
        <v>0.24</v>
      </c>
      <c r="F118" s="95">
        <v>0.23</v>
      </c>
      <c r="G118" s="126">
        <f t="shared" si="28"/>
        <v>9.9999999999999811E-3</v>
      </c>
      <c r="H118" s="290">
        <v>0.23</v>
      </c>
      <c r="I118" s="282">
        <v>0.24</v>
      </c>
      <c r="J118" s="70">
        <f>H118-I118</f>
        <v>-9.9999999999999811E-3</v>
      </c>
      <c r="K118" s="284">
        <f t="shared" si="27"/>
        <v>4.1666666666666588E-2</v>
      </c>
      <c r="L118" t="s">
        <v>153</v>
      </c>
      <c r="M118" s="268" t="s">
        <v>153</v>
      </c>
      <c r="N118" t="s">
        <v>153</v>
      </c>
      <c r="O118" s="268" t="s">
        <v>153</v>
      </c>
    </row>
    <row r="119" spans="1:15" x14ac:dyDescent="0.25">
      <c r="A119" s="71"/>
      <c r="B119" s="9" t="s">
        <v>6</v>
      </c>
      <c r="C119" s="9"/>
      <c r="D119" s="39">
        <v>13.45</v>
      </c>
      <c r="E119" s="126">
        <v>58.79</v>
      </c>
      <c r="F119" s="95">
        <v>61.53</v>
      </c>
      <c r="G119" s="126">
        <f t="shared" si="28"/>
        <v>-2.740000000000002</v>
      </c>
      <c r="H119" s="289">
        <v>48.8</v>
      </c>
      <c r="I119" s="282">
        <v>51.54</v>
      </c>
      <c r="J119" s="70">
        <f>H119-I119</f>
        <v>-2.740000000000002</v>
      </c>
      <c r="K119" s="284">
        <f t="shared" si="27"/>
        <v>5.316259216142806E-2</v>
      </c>
      <c r="L119" s="70">
        <v>110</v>
      </c>
      <c r="M119" s="268">
        <v>25.7</v>
      </c>
      <c r="N119">
        <v>3.63</v>
      </c>
      <c r="O119" s="268">
        <v>8.43</v>
      </c>
    </row>
    <row r="120" spans="1:15" x14ac:dyDescent="0.25">
      <c r="A120" s="71"/>
      <c r="B120" s="12"/>
      <c r="C120" s="151" t="s">
        <v>115</v>
      </c>
      <c r="D120" s="176">
        <f>SUM(D115:D116,D119)</f>
        <v>15.379999999999999</v>
      </c>
      <c r="E120" s="187">
        <f t="shared" ref="E120:F120" si="29">SUM(E115:E116,E119)</f>
        <v>67.3</v>
      </c>
      <c r="F120" s="176">
        <f t="shared" si="29"/>
        <v>70.55</v>
      </c>
      <c r="G120" s="161">
        <f t="shared" si="28"/>
        <v>-3.25</v>
      </c>
      <c r="H120" s="285">
        <f>SUM(H115:H116,H119)</f>
        <v>56.4</v>
      </c>
      <c r="I120" s="291">
        <f>SUM(I115:I116,I119)</f>
        <v>62.94</v>
      </c>
      <c r="J120" s="70">
        <f>H120-I120</f>
        <v>-6.5399999999999991</v>
      </c>
      <c r="K120" s="284">
        <f t="shared" si="27"/>
        <v>0.10390848427073403</v>
      </c>
    </row>
    <row r="121" spans="1:15" x14ac:dyDescent="0.25">
      <c r="A121" s="71"/>
      <c r="B121" s="12"/>
      <c r="C121" s="71" t="s">
        <v>119</v>
      </c>
      <c r="D121" s="149">
        <v>0.05</v>
      </c>
      <c r="E121" s="165">
        <v>0.24</v>
      </c>
      <c r="F121" s="149">
        <v>0.23</v>
      </c>
      <c r="G121" s="171">
        <f t="shared" si="28"/>
        <v>9.9999999999999811E-3</v>
      </c>
      <c r="H121" s="70">
        <f>H118</f>
        <v>0.23</v>
      </c>
      <c r="I121" s="268">
        <f>I118</f>
        <v>0.24</v>
      </c>
      <c r="J121" s="70">
        <f>H121-I121</f>
        <v>-9.9999999999999811E-3</v>
      </c>
      <c r="K121" s="284">
        <f t="shared" si="27"/>
        <v>4.1666666666666588E-2</v>
      </c>
    </row>
    <row r="122" spans="1:15" ht="15.75" thickBot="1" x14ac:dyDescent="0.3">
      <c r="A122" s="71"/>
      <c r="B122" s="69"/>
      <c r="C122" s="156" t="s">
        <v>117</v>
      </c>
      <c r="D122" s="183" t="s">
        <v>109</v>
      </c>
      <c r="E122" s="188">
        <v>0</v>
      </c>
      <c r="F122" s="183">
        <v>0</v>
      </c>
      <c r="G122" s="169">
        <f t="shared" si="28"/>
        <v>0</v>
      </c>
      <c r="H122" s="70">
        <v>0</v>
      </c>
      <c r="I122" s="268">
        <v>0</v>
      </c>
      <c r="J122" s="70"/>
      <c r="K122" s="284"/>
    </row>
    <row r="123" spans="1:15" ht="15.75" thickTop="1" x14ac:dyDescent="0.25">
      <c r="A123" s="71"/>
      <c r="B123" s="69"/>
      <c r="C123" s="79" t="s">
        <v>118</v>
      </c>
      <c r="D123" s="186">
        <f>SUM(D120:D121)</f>
        <v>15.43</v>
      </c>
      <c r="E123" s="165">
        <f t="shared" ref="E123:F123" si="30">SUM(E120:E121)</f>
        <v>67.539999999999992</v>
      </c>
      <c r="F123" s="149">
        <f t="shared" si="30"/>
        <v>70.78</v>
      </c>
      <c r="G123" s="171">
        <f t="shared" si="28"/>
        <v>-3.2400000000000091</v>
      </c>
      <c r="H123" s="285">
        <f>SUM(H120:H122)</f>
        <v>56.629999999999995</v>
      </c>
      <c r="I123" s="316">
        <f>SUM(I120:I122)</f>
        <v>63.18</v>
      </c>
      <c r="J123" s="70">
        <f>H123-I123</f>
        <v>-6.5500000000000043</v>
      </c>
      <c r="K123" s="284">
        <f>(ABS(H123-I123))/I123</f>
        <v>0.10367204811649262</v>
      </c>
    </row>
    <row r="124" spans="1:15" x14ac:dyDescent="0.25">
      <c r="A124" s="3" t="s">
        <v>62</v>
      </c>
      <c r="B124" s="15"/>
      <c r="C124" s="3"/>
      <c r="D124" s="37"/>
      <c r="E124" s="99"/>
      <c r="F124" s="83"/>
      <c r="G124" s="118"/>
      <c r="H124" s="70"/>
      <c r="J124" s="70"/>
      <c r="K124" s="302"/>
    </row>
    <row r="125" spans="1:15" x14ac:dyDescent="0.25">
      <c r="A125" s="71"/>
      <c r="B125" s="18" t="s">
        <v>7</v>
      </c>
      <c r="C125" s="18" t="s">
        <v>46</v>
      </c>
      <c r="D125" s="129">
        <v>11.2</v>
      </c>
      <c r="E125" s="140">
        <v>59.91</v>
      </c>
      <c r="F125" s="97">
        <v>66.959999999999994</v>
      </c>
      <c r="G125" s="126">
        <f>E125-F125</f>
        <v>-7.0499999999999972</v>
      </c>
      <c r="H125" s="286">
        <v>60</v>
      </c>
      <c r="I125" s="282">
        <v>58.81</v>
      </c>
      <c r="J125" s="70">
        <f t="shared" ref="J125:J130" si="31">H125-I125</f>
        <v>1.1899999999999977</v>
      </c>
      <c r="K125" s="284">
        <f>(ABS(H125-I125))/I125</f>
        <v>2.0234653970413154E-2</v>
      </c>
      <c r="M125" s="268">
        <v>24.6</v>
      </c>
      <c r="N125">
        <v>3.4</v>
      </c>
      <c r="O125" s="268">
        <v>7.98</v>
      </c>
    </row>
    <row r="126" spans="1:15" x14ac:dyDescent="0.25">
      <c r="A126" s="71"/>
      <c r="B126" s="18" t="s">
        <v>7</v>
      </c>
      <c r="C126" s="72" t="s">
        <v>99</v>
      </c>
      <c r="D126" s="129">
        <v>7</v>
      </c>
      <c r="E126" s="140">
        <v>0</v>
      </c>
      <c r="F126" s="95">
        <v>48.88</v>
      </c>
      <c r="G126" s="126">
        <f t="shared" ref="G126:G130" si="32">E126-F126</f>
        <v>-48.88</v>
      </c>
      <c r="H126" s="286">
        <v>30</v>
      </c>
      <c r="I126" s="282">
        <v>38.14</v>
      </c>
      <c r="J126" s="70">
        <f t="shared" si="31"/>
        <v>-8.14</v>
      </c>
      <c r="K126" s="284">
        <f>(ABS(H126-I126))/I126</f>
        <v>0.21342422653382276</v>
      </c>
      <c r="M126" s="268">
        <v>24</v>
      </c>
      <c r="N126">
        <v>3.42</v>
      </c>
      <c r="O126" s="268">
        <v>8.2799999999999994</v>
      </c>
    </row>
    <row r="127" spans="1:15" x14ac:dyDescent="0.25">
      <c r="A127" s="71"/>
      <c r="B127" s="12"/>
      <c r="C127" s="151" t="s">
        <v>115</v>
      </c>
      <c r="D127" s="195" t="s">
        <v>109</v>
      </c>
      <c r="E127" s="196">
        <v>0</v>
      </c>
      <c r="F127" s="195">
        <v>0</v>
      </c>
      <c r="G127" s="161">
        <f t="shared" si="32"/>
        <v>0</v>
      </c>
      <c r="H127" s="70">
        <v>0</v>
      </c>
      <c r="I127" s="268">
        <v>0</v>
      </c>
      <c r="J127" s="70">
        <f t="shared" si="31"/>
        <v>0</v>
      </c>
      <c r="K127" s="284"/>
    </row>
    <row r="128" spans="1:15" x14ac:dyDescent="0.25">
      <c r="A128" s="71"/>
      <c r="B128" s="12"/>
      <c r="C128" s="71" t="s">
        <v>120</v>
      </c>
      <c r="D128" s="142" t="s">
        <v>109</v>
      </c>
      <c r="E128" s="140">
        <v>0</v>
      </c>
      <c r="F128" s="97">
        <v>0</v>
      </c>
      <c r="G128" s="171">
        <f t="shared" si="32"/>
        <v>0</v>
      </c>
      <c r="H128" s="70">
        <v>0</v>
      </c>
      <c r="I128" s="268">
        <v>0</v>
      </c>
      <c r="J128" s="70">
        <f t="shared" si="31"/>
        <v>0</v>
      </c>
      <c r="K128" s="284"/>
    </row>
    <row r="129" spans="1:15" ht="15.75" thickBot="1" x14ac:dyDescent="0.3">
      <c r="A129" s="71"/>
      <c r="B129" s="69"/>
      <c r="C129" s="156" t="s">
        <v>117</v>
      </c>
      <c r="D129" s="194">
        <f>SUM(D125:D126)</f>
        <v>18.2</v>
      </c>
      <c r="E129" s="169">
        <v>59.91</v>
      </c>
      <c r="F129" s="170">
        <f>SUM(F125:F126)</f>
        <v>115.84</v>
      </c>
      <c r="G129" s="169">
        <f t="shared" si="32"/>
        <v>-55.930000000000007</v>
      </c>
      <c r="H129" s="70">
        <f>SUM(H125:H126)</f>
        <v>90</v>
      </c>
      <c r="I129" s="268">
        <f>SUM(I125:I126)</f>
        <v>96.95</v>
      </c>
      <c r="J129" s="70">
        <f t="shared" si="31"/>
        <v>-6.9500000000000028</v>
      </c>
      <c r="K129" s="284">
        <f>(ABS(H129-I129))/I129</f>
        <v>7.1686436307374965E-2</v>
      </c>
    </row>
    <row r="130" spans="1:15" ht="15.75" thickTop="1" x14ac:dyDescent="0.25">
      <c r="A130" s="71"/>
      <c r="B130" s="69"/>
      <c r="C130" s="79" t="s">
        <v>118</v>
      </c>
      <c r="D130" s="134">
        <v>18.2</v>
      </c>
      <c r="E130" s="171">
        <v>59.91</v>
      </c>
      <c r="F130" s="158">
        <v>115.84</v>
      </c>
      <c r="G130" s="171">
        <f t="shared" si="32"/>
        <v>-55.930000000000007</v>
      </c>
      <c r="H130" s="70">
        <f>SUM(H127:H129)</f>
        <v>90</v>
      </c>
      <c r="I130" s="268">
        <f>SUM(I127:I129)</f>
        <v>96.95</v>
      </c>
      <c r="J130" s="70">
        <f t="shared" si="31"/>
        <v>-6.9500000000000028</v>
      </c>
      <c r="K130" s="284">
        <f>(ABS(H130-I130))/I130</f>
        <v>7.1686436307374965E-2</v>
      </c>
    </row>
    <row r="131" spans="1:15" x14ac:dyDescent="0.25">
      <c r="A131" s="13" t="s">
        <v>30</v>
      </c>
      <c r="B131" s="15"/>
      <c r="C131" s="3"/>
      <c r="D131" s="37"/>
      <c r="E131" s="99"/>
      <c r="F131" s="83"/>
      <c r="G131" s="118"/>
      <c r="H131" s="70"/>
      <c r="J131" s="70"/>
      <c r="K131" s="302"/>
    </row>
    <row r="132" spans="1:15" x14ac:dyDescent="0.25">
      <c r="A132" s="71"/>
      <c r="B132" s="9" t="s">
        <v>3</v>
      </c>
      <c r="C132" s="9" t="s">
        <v>57</v>
      </c>
      <c r="D132" s="39">
        <v>0.66</v>
      </c>
      <c r="E132" s="126">
        <v>3.36</v>
      </c>
      <c r="F132" s="95">
        <v>2.82</v>
      </c>
      <c r="G132" s="126">
        <f>E132-F132</f>
        <v>0.54</v>
      </c>
      <c r="H132" s="288">
        <v>3.3</v>
      </c>
      <c r="I132" s="282">
        <v>2.57</v>
      </c>
      <c r="J132" s="70">
        <f t="shared" ref="J132:J139" si="33">H132-I132</f>
        <v>0.73</v>
      </c>
      <c r="K132" s="284">
        <f t="shared" ref="K132:K139" si="34">(ABS(H132-I132))/I132</f>
        <v>0.28404669260700388</v>
      </c>
    </row>
    <row r="133" spans="1:15" x14ac:dyDescent="0.25">
      <c r="A133" s="1"/>
      <c r="B133" s="9" t="s">
        <v>3</v>
      </c>
      <c r="C133" s="9" t="s">
        <v>51</v>
      </c>
      <c r="D133" s="39">
        <v>2.79</v>
      </c>
      <c r="E133" s="126">
        <v>13.42</v>
      </c>
      <c r="F133" s="95">
        <v>16.260000000000002</v>
      </c>
      <c r="G133" s="126">
        <f t="shared" ref="G133:G142" si="35">E133-F133</f>
        <v>-2.8400000000000016</v>
      </c>
      <c r="H133" s="286">
        <v>7.5</v>
      </c>
      <c r="I133" s="282">
        <v>9.8000000000000007</v>
      </c>
      <c r="J133" s="70">
        <f t="shared" si="33"/>
        <v>-2.3000000000000007</v>
      </c>
      <c r="K133" s="284">
        <f t="shared" si="34"/>
        <v>0.23469387755102047</v>
      </c>
      <c r="M133" s="268">
        <v>28.3</v>
      </c>
      <c r="N133">
        <v>3.82</v>
      </c>
      <c r="O133" s="268">
        <v>5</v>
      </c>
    </row>
    <row r="134" spans="1:15" x14ac:dyDescent="0.25">
      <c r="A134" s="71"/>
      <c r="B134" s="9" t="s">
        <v>3</v>
      </c>
      <c r="C134" s="9" t="s">
        <v>63</v>
      </c>
      <c r="D134" s="39">
        <v>2.7</v>
      </c>
      <c r="E134" s="126">
        <v>10.86</v>
      </c>
      <c r="F134" s="95">
        <v>8.07</v>
      </c>
      <c r="G134" s="126">
        <f t="shared" si="35"/>
        <v>2.7899999999999991</v>
      </c>
      <c r="H134" s="234">
        <v>7.5</v>
      </c>
      <c r="I134" s="282">
        <v>7.68</v>
      </c>
      <c r="J134" s="70">
        <f t="shared" si="33"/>
        <v>-0.17999999999999972</v>
      </c>
      <c r="K134" s="284">
        <f t="shared" si="34"/>
        <v>2.3437499999999965E-2</v>
      </c>
      <c r="M134" s="268">
        <v>28.5</v>
      </c>
      <c r="N134">
        <v>3.85</v>
      </c>
      <c r="O134" s="268">
        <v>6.8</v>
      </c>
    </row>
    <row r="135" spans="1:15" x14ac:dyDescent="0.25">
      <c r="A135" s="71"/>
      <c r="B135" s="9" t="s">
        <v>3</v>
      </c>
      <c r="C135" s="9" t="s">
        <v>64</v>
      </c>
      <c r="D135" s="39">
        <v>0.85</v>
      </c>
      <c r="E135" s="126">
        <v>3.21</v>
      </c>
      <c r="F135" s="95">
        <v>1.4</v>
      </c>
      <c r="G135" s="126">
        <f t="shared" si="35"/>
        <v>1.81</v>
      </c>
      <c r="H135" s="234">
        <v>2</v>
      </c>
      <c r="I135" s="282">
        <v>1.3</v>
      </c>
      <c r="J135" s="70">
        <f t="shared" si="33"/>
        <v>0.7</v>
      </c>
      <c r="K135" s="284">
        <f t="shared" si="34"/>
        <v>0.53846153846153844</v>
      </c>
      <c r="M135" s="268">
        <v>28.5</v>
      </c>
      <c r="N135" s="70">
        <v>3.85</v>
      </c>
      <c r="O135" s="268">
        <v>6.8</v>
      </c>
    </row>
    <row r="136" spans="1:15" x14ac:dyDescent="0.25">
      <c r="A136" s="71"/>
      <c r="B136" s="9" t="s">
        <v>3</v>
      </c>
      <c r="C136" s="9" t="s">
        <v>45</v>
      </c>
      <c r="D136" s="39">
        <v>0.78</v>
      </c>
      <c r="E136" s="126">
        <v>2.7</v>
      </c>
      <c r="F136" s="95">
        <v>1.67</v>
      </c>
      <c r="G136" s="126">
        <f t="shared" si="35"/>
        <v>1.0300000000000002</v>
      </c>
      <c r="H136" s="288">
        <v>2.2000000000000002</v>
      </c>
      <c r="I136" s="282">
        <v>1.1000000000000001</v>
      </c>
      <c r="J136" s="70">
        <f t="shared" si="33"/>
        <v>1.1000000000000001</v>
      </c>
      <c r="K136" s="284">
        <f t="shared" si="34"/>
        <v>1</v>
      </c>
      <c r="M136" s="268">
        <v>28.5</v>
      </c>
      <c r="N136" s="70">
        <v>3.85</v>
      </c>
      <c r="O136" s="268">
        <v>6.8</v>
      </c>
    </row>
    <row r="137" spans="1:15" x14ac:dyDescent="0.25">
      <c r="A137" s="1"/>
      <c r="B137" s="9" t="s">
        <v>3</v>
      </c>
      <c r="C137" s="9" t="s">
        <v>65</v>
      </c>
      <c r="D137" s="39">
        <v>4.92</v>
      </c>
      <c r="E137" s="126">
        <v>19.28</v>
      </c>
      <c r="F137" s="95">
        <v>21.55</v>
      </c>
      <c r="G137" s="126">
        <f t="shared" si="35"/>
        <v>-2.2699999999999996</v>
      </c>
      <c r="H137" s="234">
        <v>21.9</v>
      </c>
      <c r="I137" s="282">
        <v>15.29</v>
      </c>
      <c r="J137" s="70">
        <f t="shared" si="33"/>
        <v>6.6099999999999994</v>
      </c>
      <c r="K137" s="284">
        <f t="shared" si="34"/>
        <v>0.43230869849574882</v>
      </c>
      <c r="M137" s="268">
        <v>29.97</v>
      </c>
      <c r="N137">
        <v>3.8</v>
      </c>
      <c r="O137" s="268">
        <v>4.8</v>
      </c>
    </row>
    <row r="138" spans="1:15" x14ac:dyDescent="0.25">
      <c r="A138" s="1"/>
      <c r="B138" s="18" t="s">
        <v>7</v>
      </c>
      <c r="C138" s="18" t="s">
        <v>87</v>
      </c>
      <c r="D138" s="129">
        <v>6.41</v>
      </c>
      <c r="E138" s="140">
        <v>0</v>
      </c>
      <c r="F138" s="97">
        <v>23.13</v>
      </c>
      <c r="G138" s="126">
        <f t="shared" si="35"/>
        <v>-23.13</v>
      </c>
      <c r="H138" s="290">
        <v>23.13</v>
      </c>
      <c r="I138" s="282">
        <v>25.8</v>
      </c>
      <c r="J138" s="70">
        <f t="shared" si="33"/>
        <v>-2.6700000000000017</v>
      </c>
      <c r="K138" s="307">
        <f t="shared" si="34"/>
        <v>0.10348837209302332</v>
      </c>
      <c r="M138" s="268">
        <v>27.35</v>
      </c>
      <c r="N138">
        <v>3.8</v>
      </c>
      <c r="O138" s="268">
        <v>6.5</v>
      </c>
    </row>
    <row r="139" spans="1:15" x14ac:dyDescent="0.25">
      <c r="A139" s="71"/>
      <c r="B139" s="12"/>
      <c r="C139" s="151" t="s">
        <v>115</v>
      </c>
      <c r="D139" s="176">
        <f>SUM(D132:D137)</f>
        <v>12.7</v>
      </c>
      <c r="E139" s="187">
        <f>SUM(E132:E137)</f>
        <v>52.830000000000005</v>
      </c>
      <c r="F139" s="176">
        <f>SUM(F132:F137)</f>
        <v>51.769999999999996</v>
      </c>
      <c r="G139" s="161">
        <f t="shared" si="35"/>
        <v>1.0600000000000094</v>
      </c>
      <c r="H139" s="70">
        <f>SUM(H132:H137)</f>
        <v>44.4</v>
      </c>
      <c r="I139" s="268">
        <f>SUM(I132:I137)</f>
        <v>37.74</v>
      </c>
      <c r="J139" s="70">
        <f t="shared" si="33"/>
        <v>6.6599999999999966</v>
      </c>
      <c r="K139" s="284">
        <f t="shared" si="34"/>
        <v>0.17647058823529402</v>
      </c>
    </row>
    <row r="140" spans="1:15" x14ac:dyDescent="0.25">
      <c r="A140" s="71"/>
      <c r="B140" s="12"/>
      <c r="C140" s="71" t="s">
        <v>121</v>
      </c>
      <c r="D140" s="149" t="s">
        <v>109</v>
      </c>
      <c r="E140" s="165">
        <v>0</v>
      </c>
      <c r="F140" s="149">
        <v>0</v>
      </c>
      <c r="G140" s="171">
        <f t="shared" si="35"/>
        <v>0</v>
      </c>
      <c r="H140" s="70">
        <v>0</v>
      </c>
      <c r="I140" s="268">
        <v>0</v>
      </c>
      <c r="J140" s="70"/>
      <c r="K140" s="284"/>
    </row>
    <row r="141" spans="1:15" ht="15.75" thickBot="1" x14ac:dyDescent="0.3">
      <c r="A141" s="71"/>
      <c r="B141" s="69"/>
      <c r="C141" s="156" t="s">
        <v>117</v>
      </c>
      <c r="D141" s="183">
        <v>6.41</v>
      </c>
      <c r="E141" s="188">
        <v>0</v>
      </c>
      <c r="F141" s="183">
        <v>23.13</v>
      </c>
      <c r="G141" s="169">
        <f t="shared" si="35"/>
        <v>-23.13</v>
      </c>
      <c r="H141" s="70">
        <f>SUM(H138)</f>
        <v>23.13</v>
      </c>
      <c r="I141" s="268">
        <f>SUM(I138)</f>
        <v>25.8</v>
      </c>
      <c r="J141" s="70">
        <f>H141-I141</f>
        <v>-2.6700000000000017</v>
      </c>
      <c r="K141" s="284">
        <f>(ABS(H141-I141))/I141</f>
        <v>0.10348837209302332</v>
      </c>
    </row>
    <row r="142" spans="1:15" ht="15.75" thickTop="1" x14ac:dyDescent="0.25">
      <c r="A142" s="71"/>
      <c r="B142" s="69"/>
      <c r="C142" s="79" t="s">
        <v>118</v>
      </c>
      <c r="D142" s="186">
        <f>SUM(D139,D141)</f>
        <v>19.11</v>
      </c>
      <c r="E142" s="165">
        <v>52.8</v>
      </c>
      <c r="F142" s="149">
        <f>SUM(F139,F141)</f>
        <v>74.899999999999991</v>
      </c>
      <c r="G142" s="171">
        <f t="shared" si="35"/>
        <v>-22.099999999999994</v>
      </c>
      <c r="H142" s="70">
        <f>SUM(H139:H141)</f>
        <v>67.53</v>
      </c>
      <c r="I142" s="268">
        <f>SUM(I139:I141)</f>
        <v>63.540000000000006</v>
      </c>
      <c r="J142" s="70">
        <f>H142-I142</f>
        <v>3.9899999999999949</v>
      </c>
      <c r="K142" s="284">
        <f>(ABS(H142-I142))/I142</f>
        <v>6.2795089707270921E-2</v>
      </c>
    </row>
    <row r="143" spans="1:15" x14ac:dyDescent="0.25">
      <c r="A143" s="3" t="s">
        <v>33</v>
      </c>
      <c r="B143" s="15"/>
      <c r="C143" s="15"/>
      <c r="D143" s="42"/>
      <c r="E143" s="99"/>
      <c r="F143" s="83"/>
      <c r="G143" s="118"/>
      <c r="H143" s="70"/>
      <c r="J143" s="70"/>
      <c r="K143" s="302"/>
    </row>
    <row r="144" spans="1:15" x14ac:dyDescent="0.25">
      <c r="A144" s="71"/>
      <c r="B144" s="72" t="s">
        <v>3</v>
      </c>
      <c r="C144" s="72" t="s">
        <v>52</v>
      </c>
      <c r="D144" s="39">
        <v>1.79</v>
      </c>
      <c r="E144" s="126">
        <v>5.91</v>
      </c>
      <c r="F144" s="95">
        <v>8.6199999999999992</v>
      </c>
      <c r="G144" s="126">
        <f>E144-F144</f>
        <v>-2.7099999999999991</v>
      </c>
      <c r="H144" s="70">
        <v>6.2</v>
      </c>
      <c r="I144" s="282">
        <v>7.67</v>
      </c>
      <c r="J144" s="70">
        <f t="shared" ref="J144:J166" si="36">H144-I144</f>
        <v>-1.4699999999999998</v>
      </c>
      <c r="K144" s="284">
        <f t="shared" ref="K144:K171" si="37">(ABS(H144-I144))/I144</f>
        <v>0.19165580182529332</v>
      </c>
      <c r="L144">
        <v>167.5</v>
      </c>
      <c r="M144" s="268">
        <v>24.1</v>
      </c>
      <c r="N144">
        <v>3.66</v>
      </c>
      <c r="O144" s="268">
        <v>5</v>
      </c>
    </row>
    <row r="145" spans="1:15" x14ac:dyDescent="0.25">
      <c r="A145" s="71"/>
      <c r="B145" s="72" t="s">
        <v>3</v>
      </c>
      <c r="C145" s="72" t="s">
        <v>32</v>
      </c>
      <c r="D145" s="39">
        <v>2.4700000000000002</v>
      </c>
      <c r="E145" s="126">
        <v>7.04</v>
      </c>
      <c r="F145" s="95">
        <v>11.47</v>
      </c>
      <c r="G145" s="126">
        <f t="shared" ref="G145:G171" si="38">E145-F145</f>
        <v>-4.4300000000000006</v>
      </c>
      <c r="H145" s="288">
        <v>9.5</v>
      </c>
      <c r="I145" s="282">
        <v>9.4600000000000009</v>
      </c>
      <c r="J145" s="70">
        <f t="shared" si="36"/>
        <v>3.9999999999999147E-2</v>
      </c>
      <c r="K145" s="284">
        <f t="shared" si="37"/>
        <v>4.2283298097250677E-3</v>
      </c>
      <c r="L145">
        <v>165</v>
      </c>
      <c r="M145" s="268">
        <v>23.1</v>
      </c>
      <c r="N145">
        <v>3.67</v>
      </c>
      <c r="O145" s="268">
        <v>5.3</v>
      </c>
    </row>
    <row r="146" spans="1:15" x14ac:dyDescent="0.25">
      <c r="A146" s="71"/>
      <c r="B146" s="9" t="s">
        <v>3</v>
      </c>
      <c r="C146" s="9" t="s">
        <v>54</v>
      </c>
      <c r="D146" s="39">
        <v>0.92</v>
      </c>
      <c r="E146" s="126">
        <v>2.96</v>
      </c>
      <c r="F146" s="95">
        <v>4.32</v>
      </c>
      <c r="G146" s="126">
        <f t="shared" si="38"/>
        <v>-1.3600000000000003</v>
      </c>
      <c r="H146" s="70">
        <v>2.9</v>
      </c>
      <c r="I146" s="282">
        <v>4.51</v>
      </c>
      <c r="J146" s="70">
        <f t="shared" si="36"/>
        <v>-1.6099999999999999</v>
      </c>
      <c r="K146" s="284">
        <f t="shared" si="37"/>
        <v>0.35698447893569846</v>
      </c>
      <c r="L146" s="70" t="s">
        <v>155</v>
      </c>
      <c r="M146" s="268">
        <v>25</v>
      </c>
      <c r="N146">
        <v>3.58</v>
      </c>
      <c r="O146" s="268">
        <v>6.35</v>
      </c>
    </row>
    <row r="147" spans="1:15" x14ac:dyDescent="0.25">
      <c r="A147" s="71"/>
      <c r="B147" s="9" t="s">
        <v>3</v>
      </c>
      <c r="C147" s="9" t="s">
        <v>66</v>
      </c>
      <c r="D147" s="39">
        <v>0.55000000000000004</v>
      </c>
      <c r="E147" s="126">
        <v>1.84</v>
      </c>
      <c r="F147" s="95">
        <v>1.72</v>
      </c>
      <c r="G147" s="126">
        <f t="shared" si="38"/>
        <v>0.12000000000000011</v>
      </c>
      <c r="H147" s="70">
        <v>1.3</v>
      </c>
      <c r="I147" s="282">
        <v>1.1299999999999999</v>
      </c>
      <c r="J147" s="70">
        <f t="shared" si="36"/>
        <v>0.17000000000000015</v>
      </c>
      <c r="K147" s="284">
        <f t="shared" si="37"/>
        <v>0.15044247787610635</v>
      </c>
      <c r="L147" s="70" t="s">
        <v>155</v>
      </c>
      <c r="M147" s="268">
        <v>25</v>
      </c>
      <c r="N147" s="70">
        <v>3.58</v>
      </c>
      <c r="O147" s="268">
        <v>6.35</v>
      </c>
    </row>
    <row r="148" spans="1:15" x14ac:dyDescent="0.25">
      <c r="A148" s="1"/>
      <c r="B148" s="9" t="s">
        <v>3</v>
      </c>
      <c r="C148" s="9" t="s">
        <v>67</v>
      </c>
      <c r="D148" s="39">
        <v>0.96</v>
      </c>
      <c r="E148" s="126">
        <v>2.36</v>
      </c>
      <c r="F148" s="95">
        <v>2.88</v>
      </c>
      <c r="G148" s="126">
        <f t="shared" si="38"/>
        <v>-0.52</v>
      </c>
      <c r="H148" s="70">
        <v>3</v>
      </c>
      <c r="I148" s="282">
        <v>2.46</v>
      </c>
      <c r="J148" s="70">
        <f t="shared" si="36"/>
        <v>0.54</v>
      </c>
      <c r="K148" s="284">
        <f t="shared" si="37"/>
        <v>0.21951219512195125</v>
      </c>
      <c r="L148" s="70" t="s">
        <v>155</v>
      </c>
      <c r="M148" s="268">
        <v>25</v>
      </c>
      <c r="N148" s="70">
        <v>3.58</v>
      </c>
      <c r="O148" s="268">
        <v>6.35</v>
      </c>
    </row>
    <row r="149" spans="1:15" x14ac:dyDescent="0.25">
      <c r="A149" s="71"/>
      <c r="B149" s="9" t="s">
        <v>3</v>
      </c>
      <c r="C149" s="9" t="s">
        <v>68</v>
      </c>
      <c r="D149" s="39">
        <v>0.56999999999999995</v>
      </c>
      <c r="E149" s="126">
        <v>1.82</v>
      </c>
      <c r="F149" s="95">
        <v>2.1800000000000002</v>
      </c>
      <c r="G149" s="126">
        <f t="shared" si="38"/>
        <v>-0.3600000000000001</v>
      </c>
      <c r="H149" s="288">
        <v>1.8</v>
      </c>
      <c r="I149" s="282">
        <v>1.32</v>
      </c>
      <c r="J149" s="70">
        <f t="shared" si="36"/>
        <v>0.48</v>
      </c>
      <c r="K149" s="284">
        <f t="shared" si="37"/>
        <v>0.36363636363636359</v>
      </c>
      <c r="L149" s="70" t="s">
        <v>155</v>
      </c>
      <c r="M149" s="268">
        <v>25</v>
      </c>
      <c r="N149" s="70">
        <v>3.58</v>
      </c>
      <c r="O149" s="268">
        <v>6.35</v>
      </c>
    </row>
    <row r="150" spans="1:15" x14ac:dyDescent="0.25">
      <c r="A150" s="71"/>
      <c r="B150" s="9" t="s">
        <v>3</v>
      </c>
      <c r="C150" s="72" t="s">
        <v>69</v>
      </c>
      <c r="D150" s="39">
        <v>0.9</v>
      </c>
      <c r="E150" s="126">
        <v>3.33</v>
      </c>
      <c r="F150" s="95">
        <v>5.25</v>
      </c>
      <c r="G150" s="126">
        <f t="shared" si="38"/>
        <v>-1.92</v>
      </c>
      <c r="H150" s="70">
        <v>4.3</v>
      </c>
      <c r="I150" s="282">
        <v>3.84</v>
      </c>
      <c r="J150" s="70">
        <f t="shared" si="36"/>
        <v>0.45999999999999996</v>
      </c>
      <c r="K150" s="284">
        <f t="shared" si="37"/>
        <v>0.11979166666666666</v>
      </c>
      <c r="M150" s="268">
        <v>27</v>
      </c>
      <c r="N150">
        <v>3.59</v>
      </c>
      <c r="O150" s="268">
        <v>7.2</v>
      </c>
    </row>
    <row r="151" spans="1:15" x14ac:dyDescent="0.25">
      <c r="A151" s="71"/>
      <c r="B151" s="9" t="s">
        <v>3</v>
      </c>
      <c r="C151" s="9" t="s">
        <v>70</v>
      </c>
      <c r="D151" s="39">
        <v>2.68</v>
      </c>
      <c r="E151" s="126">
        <v>8.52</v>
      </c>
      <c r="F151" s="95">
        <v>12</v>
      </c>
      <c r="G151" s="126">
        <f t="shared" si="38"/>
        <v>-3.4800000000000004</v>
      </c>
      <c r="H151" s="70">
        <v>9.5</v>
      </c>
      <c r="I151" s="282">
        <v>11.47</v>
      </c>
      <c r="J151" s="70">
        <f t="shared" si="36"/>
        <v>-1.9700000000000006</v>
      </c>
      <c r="K151" s="284">
        <f t="shared" si="37"/>
        <v>0.17175239755884922</v>
      </c>
      <c r="L151">
        <v>207.5</v>
      </c>
      <c r="M151" s="268">
        <v>24.1</v>
      </c>
      <c r="N151">
        <v>3.59</v>
      </c>
      <c r="O151" s="268">
        <v>5.5</v>
      </c>
    </row>
    <row r="152" spans="1:15" x14ac:dyDescent="0.25">
      <c r="A152" s="1"/>
      <c r="B152" s="9" t="s">
        <v>3</v>
      </c>
      <c r="C152" s="9" t="s">
        <v>71</v>
      </c>
      <c r="D152" s="39">
        <v>0.53</v>
      </c>
      <c r="E152" s="126">
        <v>2.74</v>
      </c>
      <c r="F152" s="95">
        <v>2.84</v>
      </c>
      <c r="G152" s="126">
        <f t="shared" si="38"/>
        <v>-9.9999999999999645E-2</v>
      </c>
      <c r="H152" s="70">
        <v>2</v>
      </c>
      <c r="I152" s="282">
        <v>3.75</v>
      </c>
      <c r="J152">
        <f t="shared" si="36"/>
        <v>-1.75</v>
      </c>
      <c r="K152" s="284">
        <f t="shared" si="37"/>
        <v>0.46666666666666667</v>
      </c>
      <c r="L152">
        <v>222.5</v>
      </c>
      <c r="M152" s="268">
        <v>24.8</v>
      </c>
      <c r="N152">
        <v>3.54</v>
      </c>
      <c r="O152" s="268">
        <v>5.8</v>
      </c>
    </row>
    <row r="153" spans="1:15" x14ac:dyDescent="0.25">
      <c r="A153" s="71"/>
      <c r="B153" s="9" t="s">
        <v>3</v>
      </c>
      <c r="C153" s="9" t="s">
        <v>72</v>
      </c>
      <c r="D153" s="39">
        <v>1.25</v>
      </c>
      <c r="E153" s="126">
        <v>5.41</v>
      </c>
      <c r="F153" s="95">
        <v>6.22</v>
      </c>
      <c r="G153" s="126">
        <f t="shared" si="38"/>
        <v>-0.80999999999999961</v>
      </c>
      <c r="H153" s="70">
        <v>4.0999999999999996</v>
      </c>
      <c r="I153" s="282">
        <v>4.1100000000000003</v>
      </c>
      <c r="J153" s="70">
        <f t="shared" si="36"/>
        <v>-1.0000000000000675E-2</v>
      </c>
      <c r="K153" s="284">
        <f t="shared" si="37"/>
        <v>2.4330900243310642E-3</v>
      </c>
      <c r="L153">
        <v>222.5</v>
      </c>
      <c r="M153" s="268">
        <v>24.8</v>
      </c>
      <c r="N153">
        <v>3.54</v>
      </c>
      <c r="O153" s="268">
        <v>5.8</v>
      </c>
    </row>
    <row r="154" spans="1:15" x14ac:dyDescent="0.25">
      <c r="A154" s="71"/>
      <c r="B154" s="9" t="s">
        <v>3</v>
      </c>
      <c r="C154" s="9" t="s">
        <v>73</v>
      </c>
      <c r="D154" s="39">
        <v>1.63</v>
      </c>
      <c r="E154" s="126">
        <v>6.38</v>
      </c>
      <c r="F154" s="95">
        <v>8.42</v>
      </c>
      <c r="G154" s="126">
        <f t="shared" si="38"/>
        <v>-2.04</v>
      </c>
      <c r="H154" s="288">
        <v>6.7</v>
      </c>
      <c r="I154" s="282">
        <v>6.91</v>
      </c>
      <c r="J154" s="70">
        <f t="shared" si="36"/>
        <v>-0.20999999999999996</v>
      </c>
      <c r="K154" s="284">
        <f t="shared" si="37"/>
        <v>3.0390738060781471E-2</v>
      </c>
      <c r="L154">
        <v>205</v>
      </c>
      <c r="M154" s="268">
        <v>24.1</v>
      </c>
      <c r="N154">
        <v>3.78</v>
      </c>
      <c r="O154" s="268">
        <v>5.6</v>
      </c>
    </row>
    <row r="155" spans="1:15" x14ac:dyDescent="0.25">
      <c r="A155" s="71"/>
      <c r="B155" s="9" t="s">
        <v>3</v>
      </c>
      <c r="C155" s="9" t="s">
        <v>74</v>
      </c>
      <c r="D155" s="39">
        <v>1.72</v>
      </c>
      <c r="E155" s="126">
        <v>5.4</v>
      </c>
      <c r="F155" s="95">
        <v>6.16</v>
      </c>
      <c r="G155" s="126">
        <f t="shared" si="38"/>
        <v>-0.75999999999999979</v>
      </c>
      <c r="H155" s="288">
        <v>6</v>
      </c>
      <c r="I155" s="282">
        <v>7.39</v>
      </c>
      <c r="J155" s="70">
        <f t="shared" si="36"/>
        <v>-1.3899999999999997</v>
      </c>
      <c r="K155" s="284">
        <f t="shared" si="37"/>
        <v>0.18809201623815963</v>
      </c>
      <c r="L155">
        <v>221.5</v>
      </c>
      <c r="M155" s="268">
        <v>24.3</v>
      </c>
      <c r="N155">
        <v>3.64</v>
      </c>
      <c r="O155" s="268">
        <v>4.8499999999999996</v>
      </c>
    </row>
    <row r="156" spans="1:15" x14ac:dyDescent="0.25">
      <c r="A156" s="1"/>
      <c r="B156" s="9" t="s">
        <v>3</v>
      </c>
      <c r="C156" s="9" t="s">
        <v>75</v>
      </c>
      <c r="D156" s="39">
        <v>1.57</v>
      </c>
      <c r="E156" s="126">
        <v>3.86</v>
      </c>
      <c r="F156" s="95">
        <v>6.93</v>
      </c>
      <c r="G156" s="126">
        <f t="shared" si="38"/>
        <v>-3.07</v>
      </c>
      <c r="H156" s="70">
        <v>3.7</v>
      </c>
      <c r="I156" s="282">
        <v>5.29</v>
      </c>
      <c r="J156" s="70">
        <f t="shared" si="36"/>
        <v>-1.5899999999999999</v>
      </c>
      <c r="K156" s="284">
        <f t="shared" si="37"/>
        <v>0.30056710775047257</v>
      </c>
      <c r="L156">
        <v>160</v>
      </c>
      <c r="M156" s="268">
        <v>24.1</v>
      </c>
      <c r="N156">
        <v>3.72</v>
      </c>
      <c r="O156" s="268">
        <v>4</v>
      </c>
    </row>
    <row r="157" spans="1:15" x14ac:dyDescent="0.25">
      <c r="A157" s="71"/>
      <c r="B157" s="9" t="s">
        <v>3</v>
      </c>
      <c r="C157" s="9" t="s">
        <v>76</v>
      </c>
      <c r="D157" s="39">
        <v>1.01</v>
      </c>
      <c r="E157" s="126">
        <v>3.65</v>
      </c>
      <c r="F157" s="95">
        <v>6.29</v>
      </c>
      <c r="G157" s="126">
        <f t="shared" si="38"/>
        <v>-2.64</v>
      </c>
      <c r="H157" s="234">
        <v>3.6</v>
      </c>
      <c r="I157" s="282">
        <v>4.6399999999999997</v>
      </c>
      <c r="J157" s="70">
        <f t="shared" si="36"/>
        <v>-1.0399999999999996</v>
      </c>
      <c r="K157" s="284">
        <f t="shared" si="37"/>
        <v>0.22413793103448268</v>
      </c>
      <c r="M157" s="268">
        <v>26.35</v>
      </c>
      <c r="N157">
        <v>3.7</v>
      </c>
      <c r="O157" s="268">
        <v>5.45</v>
      </c>
    </row>
    <row r="158" spans="1:15" x14ac:dyDescent="0.25">
      <c r="A158" s="71"/>
      <c r="B158" s="9" t="s">
        <v>3</v>
      </c>
      <c r="C158" s="9" t="s">
        <v>77</v>
      </c>
      <c r="D158" s="39">
        <v>1.5</v>
      </c>
      <c r="E158" s="126">
        <v>4.58</v>
      </c>
      <c r="F158" s="95">
        <v>8.81</v>
      </c>
      <c r="G158" s="126">
        <f t="shared" si="38"/>
        <v>-4.2300000000000004</v>
      </c>
      <c r="H158" s="288">
        <v>7.3</v>
      </c>
      <c r="I158" s="282">
        <v>5.47</v>
      </c>
      <c r="J158" s="70">
        <f t="shared" si="36"/>
        <v>1.83</v>
      </c>
      <c r="K158" s="284">
        <f t="shared" si="37"/>
        <v>0.33455210237659966</v>
      </c>
      <c r="M158" s="268">
        <v>26.35</v>
      </c>
      <c r="N158" s="70">
        <v>3.7</v>
      </c>
      <c r="O158" s="268">
        <v>5.45</v>
      </c>
    </row>
    <row r="159" spans="1:15" x14ac:dyDescent="0.25">
      <c r="A159" s="71"/>
      <c r="B159" s="9" t="s">
        <v>86</v>
      </c>
      <c r="C159" s="9" t="s">
        <v>49</v>
      </c>
      <c r="D159" s="39">
        <v>2.71</v>
      </c>
      <c r="E159" s="126">
        <v>10.52</v>
      </c>
      <c r="F159" s="95">
        <v>10.26</v>
      </c>
      <c r="G159" s="126">
        <f t="shared" si="38"/>
        <v>0.25999999999999979</v>
      </c>
      <c r="H159" s="234">
        <v>6.3</v>
      </c>
      <c r="I159" s="282">
        <v>9.73</v>
      </c>
      <c r="J159" s="70">
        <f t="shared" si="36"/>
        <v>-3.4300000000000006</v>
      </c>
      <c r="K159" s="284">
        <f t="shared" si="37"/>
        <v>0.35251798561151082</v>
      </c>
      <c r="M159" s="268">
        <v>25.4</v>
      </c>
      <c r="N159">
        <v>3.52</v>
      </c>
      <c r="O159" s="268">
        <v>9.1</v>
      </c>
    </row>
    <row r="160" spans="1:15" x14ac:dyDescent="0.25">
      <c r="A160" s="1"/>
      <c r="B160" s="9" t="s">
        <v>86</v>
      </c>
      <c r="C160" s="9" t="s">
        <v>44</v>
      </c>
      <c r="D160" s="39">
        <v>1.04</v>
      </c>
      <c r="E160" s="126">
        <v>2.92</v>
      </c>
      <c r="F160" s="95">
        <v>3.6</v>
      </c>
      <c r="G160" s="126">
        <f t="shared" si="38"/>
        <v>-0.68000000000000016</v>
      </c>
      <c r="H160" s="234">
        <v>4.5</v>
      </c>
      <c r="I160" s="282">
        <v>3.67</v>
      </c>
      <c r="J160" s="70">
        <f t="shared" si="36"/>
        <v>0.83000000000000007</v>
      </c>
      <c r="K160" s="284">
        <f t="shared" si="37"/>
        <v>0.226158038147139</v>
      </c>
      <c r="L160">
        <v>180</v>
      </c>
      <c r="M160" s="268">
        <v>24</v>
      </c>
      <c r="N160">
        <v>3.62</v>
      </c>
      <c r="O160" s="268">
        <v>9.8000000000000007</v>
      </c>
    </row>
    <row r="161" spans="1:15" x14ac:dyDescent="0.25">
      <c r="A161" s="71"/>
      <c r="B161" s="9" t="s">
        <v>86</v>
      </c>
      <c r="C161" s="9" t="s">
        <v>12</v>
      </c>
      <c r="D161" s="39">
        <v>1.31</v>
      </c>
      <c r="E161" s="126">
        <v>4.51</v>
      </c>
      <c r="F161" s="95">
        <v>6.61</v>
      </c>
      <c r="G161" s="126">
        <f t="shared" si="38"/>
        <v>-2.1000000000000005</v>
      </c>
      <c r="H161" s="234">
        <v>4.7</v>
      </c>
      <c r="I161" s="282">
        <v>7.92</v>
      </c>
      <c r="J161" s="70">
        <f t="shared" si="36"/>
        <v>-3.2199999999999998</v>
      </c>
      <c r="K161" s="284">
        <f t="shared" si="37"/>
        <v>0.40656565656565652</v>
      </c>
      <c r="L161">
        <v>200</v>
      </c>
      <c r="M161" s="268">
        <v>23.4</v>
      </c>
      <c r="N161">
        <v>3.6</v>
      </c>
      <c r="O161" s="268">
        <v>10.95</v>
      </c>
    </row>
    <row r="162" spans="1:15" x14ac:dyDescent="0.25">
      <c r="A162" s="71"/>
      <c r="B162" s="9" t="s">
        <v>86</v>
      </c>
      <c r="C162" s="9" t="s">
        <v>36</v>
      </c>
      <c r="D162" s="39">
        <v>1.22</v>
      </c>
      <c r="E162" s="126">
        <v>3.83</v>
      </c>
      <c r="F162" s="95">
        <v>1.38</v>
      </c>
      <c r="G162" s="126">
        <f t="shared" si="38"/>
        <v>2.4500000000000002</v>
      </c>
      <c r="H162" s="288">
        <v>5</v>
      </c>
      <c r="I162" s="282">
        <v>3.81</v>
      </c>
      <c r="J162" s="70">
        <f t="shared" si="36"/>
        <v>1.19</v>
      </c>
      <c r="K162" s="284">
        <f t="shared" si="37"/>
        <v>0.31233595800524933</v>
      </c>
      <c r="L162">
        <v>200</v>
      </c>
      <c r="M162" s="268">
        <v>23.4</v>
      </c>
      <c r="N162" s="70">
        <v>3.6</v>
      </c>
      <c r="O162" s="268">
        <v>10.95</v>
      </c>
    </row>
    <row r="163" spans="1:15" x14ac:dyDescent="0.25">
      <c r="A163" s="71"/>
      <c r="B163" s="9" t="s">
        <v>86</v>
      </c>
      <c r="C163" s="9" t="s">
        <v>63</v>
      </c>
      <c r="D163" s="39">
        <v>0.45</v>
      </c>
      <c r="E163" s="126">
        <v>3.21</v>
      </c>
      <c r="F163" s="95">
        <v>1.1000000000000001</v>
      </c>
      <c r="G163" s="126">
        <f t="shared" si="38"/>
        <v>2.11</v>
      </c>
      <c r="H163" s="234">
        <v>2</v>
      </c>
      <c r="I163" s="282">
        <v>1.81</v>
      </c>
      <c r="J163" s="70">
        <f t="shared" si="36"/>
        <v>0.18999999999999995</v>
      </c>
      <c r="K163" s="284">
        <f t="shared" si="37"/>
        <v>0.1049723756906077</v>
      </c>
      <c r="L163">
        <v>200</v>
      </c>
      <c r="M163" s="268">
        <v>23.4</v>
      </c>
      <c r="N163" s="70">
        <v>3.6</v>
      </c>
      <c r="O163" s="268">
        <v>10.95</v>
      </c>
    </row>
    <row r="164" spans="1:15" x14ac:dyDescent="0.25">
      <c r="A164" s="1"/>
      <c r="B164" s="9" t="s">
        <v>86</v>
      </c>
      <c r="C164" s="9" t="s">
        <v>64</v>
      </c>
      <c r="D164" s="39">
        <v>0.32</v>
      </c>
      <c r="E164" s="126">
        <v>0.41</v>
      </c>
      <c r="F164" s="95">
        <v>3.22</v>
      </c>
      <c r="G164" s="126">
        <f t="shared" si="38"/>
        <v>-2.81</v>
      </c>
      <c r="H164" s="234">
        <v>1.6</v>
      </c>
      <c r="I164" s="282">
        <v>0.94</v>
      </c>
      <c r="J164" s="70">
        <f t="shared" si="36"/>
        <v>0.66000000000000014</v>
      </c>
      <c r="K164" s="284">
        <f t="shared" si="37"/>
        <v>0.70212765957446832</v>
      </c>
      <c r="L164">
        <v>150</v>
      </c>
      <c r="M164" s="268">
        <v>23.4</v>
      </c>
      <c r="N164" s="70">
        <v>3.6</v>
      </c>
      <c r="O164" s="268">
        <v>10.95</v>
      </c>
    </row>
    <row r="165" spans="1:15" x14ac:dyDescent="0.25">
      <c r="A165" s="71"/>
      <c r="B165" s="18" t="s">
        <v>7</v>
      </c>
      <c r="C165" s="18" t="s">
        <v>46</v>
      </c>
      <c r="D165" s="129">
        <v>5.0999999999999996</v>
      </c>
      <c r="E165" s="140">
        <v>15.46</v>
      </c>
      <c r="F165" s="97">
        <v>29.34</v>
      </c>
      <c r="G165" s="126">
        <f t="shared" si="38"/>
        <v>-13.879999999999999</v>
      </c>
      <c r="H165" s="234">
        <v>28.8</v>
      </c>
      <c r="I165" s="282">
        <v>30.54</v>
      </c>
      <c r="J165" s="70">
        <f t="shared" si="36"/>
        <v>-1.7399999999999984</v>
      </c>
      <c r="K165" s="284">
        <f t="shared" si="37"/>
        <v>5.6974459724950834E-2</v>
      </c>
      <c r="M165" s="268">
        <v>24.5</v>
      </c>
      <c r="N165">
        <v>3.43</v>
      </c>
      <c r="O165" s="268">
        <v>7.4</v>
      </c>
    </row>
    <row r="166" spans="1:15" x14ac:dyDescent="0.25">
      <c r="A166" s="71"/>
      <c r="B166" s="18" t="s">
        <v>7</v>
      </c>
      <c r="C166" s="18" t="s">
        <v>42</v>
      </c>
      <c r="D166" s="129">
        <v>4</v>
      </c>
      <c r="E166" s="140">
        <v>7.7</v>
      </c>
      <c r="F166" s="97">
        <v>18.02</v>
      </c>
      <c r="G166" s="126">
        <f t="shared" si="38"/>
        <v>-10.32</v>
      </c>
      <c r="H166" s="290">
        <v>12</v>
      </c>
      <c r="I166" s="282">
        <v>22.5</v>
      </c>
      <c r="J166" s="70">
        <f t="shared" si="36"/>
        <v>-10.5</v>
      </c>
      <c r="K166" s="284">
        <f t="shared" si="37"/>
        <v>0.46666666666666667</v>
      </c>
      <c r="M166" s="268">
        <v>22.74</v>
      </c>
      <c r="N166">
        <v>3.53</v>
      </c>
      <c r="O166" s="268">
        <v>5.94</v>
      </c>
    </row>
    <row r="167" spans="1:15" x14ac:dyDescent="0.25">
      <c r="A167" s="71"/>
      <c r="B167" s="18" t="s">
        <v>7</v>
      </c>
      <c r="C167" s="18" t="s">
        <v>47</v>
      </c>
      <c r="D167" s="129">
        <v>4.5</v>
      </c>
      <c r="E167" s="140">
        <v>16.260000000000002</v>
      </c>
      <c r="F167" s="97">
        <v>23.8</v>
      </c>
      <c r="G167" s="126">
        <f t="shared" si="38"/>
        <v>-7.5399999999999991</v>
      </c>
      <c r="H167" s="290">
        <v>16</v>
      </c>
      <c r="I167" s="282">
        <v>22.76</v>
      </c>
      <c r="J167" s="70" t="e">
        <f>H1451.3=H167-I167</f>
        <v>#NAME?</v>
      </c>
      <c r="K167" s="284">
        <f t="shared" si="37"/>
        <v>0.29701230228471004</v>
      </c>
      <c r="M167" s="268">
        <v>24.35</v>
      </c>
      <c r="N167">
        <v>3.47</v>
      </c>
      <c r="O167" s="268">
        <v>7.3</v>
      </c>
    </row>
    <row r="168" spans="1:15" x14ac:dyDescent="0.25">
      <c r="A168" s="71"/>
      <c r="B168" s="12"/>
      <c r="C168" s="151" t="s">
        <v>115</v>
      </c>
      <c r="D168" s="176">
        <f>SUM(D144:D158)</f>
        <v>20.05</v>
      </c>
      <c r="E168" s="187">
        <f>SUM(E144:E158)</f>
        <v>65.800000000000011</v>
      </c>
      <c r="F168" s="176">
        <f>SUM(F144:F158)</f>
        <v>94.11</v>
      </c>
      <c r="G168" s="161">
        <f t="shared" si="38"/>
        <v>-28.309999999999988</v>
      </c>
      <c r="H168" s="70">
        <f>SUM(H144:H158)</f>
        <v>71.900000000000006</v>
      </c>
      <c r="I168" s="268">
        <f>SUM(I144:I158)</f>
        <v>79.42</v>
      </c>
      <c r="J168" s="70">
        <f>H168-I168</f>
        <v>-7.519999999999996</v>
      </c>
      <c r="K168" s="284">
        <f t="shared" si="37"/>
        <v>9.4686476957945048E-2</v>
      </c>
    </row>
    <row r="169" spans="1:15" x14ac:dyDescent="0.25">
      <c r="A169" s="71"/>
      <c r="B169" s="12"/>
      <c r="C169" s="71" t="s">
        <v>119</v>
      </c>
      <c r="D169" s="149">
        <f>SUM(D159:D164)</f>
        <v>7.0500000000000007</v>
      </c>
      <c r="E169" s="165">
        <f>SUM(E159:E164)</f>
        <v>25.400000000000002</v>
      </c>
      <c r="F169" s="149">
        <f>SUM(F159:F164)</f>
        <v>26.169999999999998</v>
      </c>
      <c r="G169" s="171">
        <f t="shared" si="38"/>
        <v>-0.76999999999999602</v>
      </c>
      <c r="H169" s="70">
        <f>SUM(H159:H164)</f>
        <v>24.1</v>
      </c>
      <c r="I169" s="268">
        <f>SUM(I159:I164)</f>
        <v>27.88</v>
      </c>
      <c r="J169" s="70">
        <f>H169-I169</f>
        <v>-3.7799999999999976</v>
      </c>
      <c r="K169" s="284">
        <f t="shared" si="37"/>
        <v>0.1355810616929698</v>
      </c>
    </row>
    <row r="170" spans="1:15" ht="15.75" thickBot="1" x14ac:dyDescent="0.3">
      <c r="A170" s="71"/>
      <c r="B170" s="69"/>
      <c r="C170" s="156" t="s">
        <v>117</v>
      </c>
      <c r="D170" s="183">
        <f>SUM(D165:D167)</f>
        <v>13.6</v>
      </c>
      <c r="E170" s="188">
        <f>SUM(E165:E167)</f>
        <v>39.42</v>
      </c>
      <c r="F170" s="183">
        <f>SUM(F165:F167)</f>
        <v>71.16</v>
      </c>
      <c r="G170" s="169">
        <f t="shared" si="38"/>
        <v>-31.739999999999995</v>
      </c>
      <c r="H170" s="70">
        <f>SUM(H165:H167)</f>
        <v>56.8</v>
      </c>
      <c r="I170" s="268">
        <f>SUM(I165:I167)</f>
        <v>75.8</v>
      </c>
      <c r="J170" s="70">
        <f>H170-I170</f>
        <v>-19</v>
      </c>
      <c r="K170" s="284">
        <f t="shared" si="37"/>
        <v>0.2506596306068602</v>
      </c>
    </row>
    <row r="171" spans="1:15" ht="15.75" thickTop="1" x14ac:dyDescent="0.25">
      <c r="A171" s="43"/>
      <c r="B171" s="8"/>
      <c r="C171" s="79" t="s">
        <v>118</v>
      </c>
      <c r="D171" s="186">
        <f>SUM(D168:D170)</f>
        <v>40.700000000000003</v>
      </c>
      <c r="E171" s="165">
        <f>SUM(E168:E170)</f>
        <v>130.62</v>
      </c>
      <c r="F171" s="149">
        <f>SUM(F168:F170)</f>
        <v>191.44</v>
      </c>
      <c r="G171" s="171">
        <f t="shared" si="38"/>
        <v>-60.819999999999993</v>
      </c>
      <c r="H171" s="70">
        <f>SUM(H168:H170)</f>
        <v>152.80000000000001</v>
      </c>
      <c r="I171" s="268">
        <f>SUM(I168:I170)</f>
        <v>183.1</v>
      </c>
      <c r="J171" s="70">
        <f>H171-I171</f>
        <v>-30.299999999999983</v>
      </c>
      <c r="K171" s="284">
        <f t="shared" si="37"/>
        <v>0.16548334243582732</v>
      </c>
    </row>
    <row r="172" spans="1:15" x14ac:dyDescent="0.25">
      <c r="A172" s="3" t="s">
        <v>34</v>
      </c>
      <c r="B172" s="15"/>
      <c r="C172" s="3"/>
      <c r="D172" s="37"/>
      <c r="E172" s="99"/>
      <c r="F172" s="83"/>
      <c r="G172" s="118"/>
      <c r="H172" s="70"/>
      <c r="J172" s="70"/>
      <c r="K172" s="302"/>
    </row>
    <row r="173" spans="1:15" x14ac:dyDescent="0.25">
      <c r="A173" s="71"/>
      <c r="B173" s="9" t="s">
        <v>3</v>
      </c>
      <c r="C173" s="9" t="s">
        <v>50</v>
      </c>
      <c r="D173" s="39">
        <v>2.69</v>
      </c>
      <c r="E173" s="126">
        <v>5.45</v>
      </c>
      <c r="F173" s="95">
        <v>10.72</v>
      </c>
      <c r="G173" s="126">
        <f t="shared" ref="G173:G179" si="39">E173-F173</f>
        <v>-5.2700000000000005</v>
      </c>
      <c r="H173" s="286">
        <v>7.8</v>
      </c>
      <c r="I173" s="282">
        <v>7.65</v>
      </c>
      <c r="J173" s="70">
        <f>H173-I173</f>
        <v>0.14999999999999947</v>
      </c>
      <c r="K173" s="284">
        <f>(ABS(H173-I173))/I173</f>
        <v>1.9607843137254832E-2</v>
      </c>
      <c r="M173" s="268">
        <v>27.55</v>
      </c>
      <c r="N173">
        <v>3.86</v>
      </c>
      <c r="O173" s="268">
        <v>5.35</v>
      </c>
    </row>
    <row r="174" spans="1:15" x14ac:dyDescent="0.25">
      <c r="A174" s="71"/>
      <c r="B174" s="9" t="s">
        <v>6</v>
      </c>
      <c r="C174" s="9" t="s">
        <v>38</v>
      </c>
      <c r="D174" s="39">
        <v>1.6</v>
      </c>
      <c r="E174" s="126">
        <v>3.47</v>
      </c>
      <c r="F174" s="95">
        <v>2.33</v>
      </c>
      <c r="G174" s="126">
        <f t="shared" si="39"/>
        <v>1.1400000000000001</v>
      </c>
      <c r="H174" s="288">
        <v>7.9</v>
      </c>
      <c r="I174" s="282">
        <v>1.9</v>
      </c>
      <c r="J174" s="70">
        <f>H174-I174</f>
        <v>6</v>
      </c>
      <c r="K174" s="284">
        <f>(ABS(H174-I174))/I174</f>
        <v>3.1578947368421053</v>
      </c>
      <c r="L174" s="70"/>
    </row>
    <row r="175" spans="1:15" x14ac:dyDescent="0.25">
      <c r="A175" s="71"/>
      <c r="B175" s="18" t="s">
        <v>7</v>
      </c>
      <c r="C175" s="18" t="s">
        <v>122</v>
      </c>
      <c r="D175" s="39">
        <v>8.5500000000000007</v>
      </c>
      <c r="E175" s="128">
        <v>0</v>
      </c>
      <c r="F175" s="95">
        <v>9.82</v>
      </c>
      <c r="G175" s="126">
        <f t="shared" si="39"/>
        <v>-9.82</v>
      </c>
      <c r="H175" s="290">
        <v>10</v>
      </c>
      <c r="I175" s="282">
        <v>10.039999999999999</v>
      </c>
      <c r="J175" s="70">
        <f>H175-I175</f>
        <v>-3.9999999999999147E-2</v>
      </c>
      <c r="K175" s="284">
        <f>(ABS(H175-I175))/I175</f>
        <v>3.9840637450198361E-3</v>
      </c>
      <c r="M175" s="268">
        <v>24.7</v>
      </c>
      <c r="N175">
        <v>4.0199999999999996</v>
      </c>
      <c r="O175" s="268">
        <v>5.0999999999999996</v>
      </c>
    </row>
    <row r="176" spans="1:15" x14ac:dyDescent="0.25">
      <c r="A176" s="71"/>
      <c r="B176" s="12"/>
      <c r="C176" s="151" t="s">
        <v>115</v>
      </c>
      <c r="D176" s="163">
        <f>SUM(D173:D174)</f>
        <v>4.29</v>
      </c>
      <c r="E176" s="161">
        <f t="shared" ref="E176:F176" si="40">SUM(E173:E174)</f>
        <v>8.92</v>
      </c>
      <c r="F176" s="163">
        <f t="shared" si="40"/>
        <v>13.05</v>
      </c>
      <c r="G176" s="161">
        <f t="shared" si="39"/>
        <v>-4.1300000000000008</v>
      </c>
      <c r="H176" s="70">
        <f>SUM(H173:H174)</f>
        <v>15.7</v>
      </c>
      <c r="I176" s="268">
        <f>SUM(I173:I174)</f>
        <v>9.5500000000000007</v>
      </c>
      <c r="J176" s="70">
        <f>H176-I176</f>
        <v>6.1499999999999986</v>
      </c>
      <c r="K176" s="284">
        <f>(ABS(H176-I176))/I176</f>
        <v>0.64397905759162288</v>
      </c>
    </row>
    <row r="177" spans="1:15" x14ac:dyDescent="0.25">
      <c r="A177" s="71"/>
      <c r="B177" s="12"/>
      <c r="C177" s="71" t="s">
        <v>116</v>
      </c>
      <c r="D177" s="158" t="s">
        <v>109</v>
      </c>
      <c r="E177" s="165">
        <v>0</v>
      </c>
      <c r="F177" s="149">
        <v>0</v>
      </c>
      <c r="G177" s="171">
        <f t="shared" si="39"/>
        <v>0</v>
      </c>
      <c r="H177" s="70">
        <v>0</v>
      </c>
      <c r="I177" s="268">
        <v>0</v>
      </c>
      <c r="J177" s="70"/>
      <c r="K177" s="284"/>
    </row>
    <row r="178" spans="1:15" ht="15.75" thickBot="1" x14ac:dyDescent="0.3">
      <c r="A178" s="71"/>
      <c r="B178" s="69"/>
      <c r="C178" s="156" t="s">
        <v>117</v>
      </c>
      <c r="D178" s="170">
        <v>8.5500000000000007</v>
      </c>
      <c r="E178" s="169">
        <v>0</v>
      </c>
      <c r="F178" s="170">
        <v>9.92</v>
      </c>
      <c r="G178" s="169">
        <f t="shared" si="39"/>
        <v>-9.92</v>
      </c>
      <c r="H178" s="70">
        <f>H175</f>
        <v>10</v>
      </c>
      <c r="I178" s="268">
        <f>I175</f>
        <v>10.039999999999999</v>
      </c>
      <c r="J178" s="70">
        <f>H178-I178</f>
        <v>-3.9999999999999147E-2</v>
      </c>
      <c r="K178" s="284">
        <f>(ABS(H178-I178))/I178</f>
        <v>3.9840637450198361E-3</v>
      </c>
    </row>
    <row r="179" spans="1:15" ht="15.75" thickTop="1" x14ac:dyDescent="0.25">
      <c r="A179" s="71"/>
      <c r="B179" s="69"/>
      <c r="C179" s="79" t="s">
        <v>9</v>
      </c>
      <c r="D179" s="158">
        <f>SUM(D176,D178)</f>
        <v>12.84</v>
      </c>
      <c r="E179" s="171">
        <v>8.92</v>
      </c>
      <c r="F179" s="158">
        <f>SUM(F176,F178)</f>
        <v>22.97</v>
      </c>
      <c r="G179" s="171">
        <f t="shared" si="39"/>
        <v>-14.049999999999999</v>
      </c>
      <c r="H179" s="70">
        <f>SUM(H176:H178)</f>
        <v>25.7</v>
      </c>
      <c r="I179" s="268">
        <f>SUM(I176:I178)</f>
        <v>19.59</v>
      </c>
      <c r="J179" s="70">
        <f>H179-I179</f>
        <v>6.1099999999999994</v>
      </c>
      <c r="K179" s="284">
        <f>(ABS(H179-I179))/I179</f>
        <v>0.31189382337927513</v>
      </c>
    </row>
    <row r="180" spans="1:15" x14ac:dyDescent="0.25">
      <c r="E180" s="292"/>
      <c r="G180" s="292"/>
      <c r="H180" s="70"/>
      <c r="J180" s="70"/>
      <c r="K180" s="284"/>
    </row>
    <row r="181" spans="1:15" s="69" customFormat="1" ht="15.75" customHeight="1" x14ac:dyDescent="0.25">
      <c r="A181" s="20"/>
      <c r="B181" s="15"/>
      <c r="C181" s="59" t="s">
        <v>124</v>
      </c>
      <c r="D181" s="224" t="e">
        <f>SUM(D22:D22,D31:D32,D39:D40,#REF!,D64:D65,D88:D89,D93,D108,D118:D119,D137,D166:D167,D59)</f>
        <v>#REF!</v>
      </c>
      <c r="E181" s="187" t="e">
        <f>SUM(E22,E31:E32,E39:E40,#REF!,E64:E65,E88:E89,E93,E108,E118:E119,E137,E166:E167,E59,E174)</f>
        <v>#REF!</v>
      </c>
      <c r="F181" s="298">
        <f>SUM(F24:F25,F33:F34,F41:F42,F56:F57,F66:F67,F61,F90:F91,F95,F110,F120:F121,F139,F168:F169,F176)</f>
        <v>725.83999999999992</v>
      </c>
      <c r="G181" s="299">
        <f>SUM(G24:G25,G33:G34,G41:G42,G56:G57,G66:G67,G61,G90:G91,G95,G110,G120:G121,G139,G168:G169,G176)</f>
        <v>-85.519999999999968</v>
      </c>
      <c r="H181" s="310">
        <f>SUM(H24:H25,H33:H34,H41:H42,H56:H57,H66:H67,H61,H90:H91,H95,H110,H120:H121,H139,H168:H169,H176)</f>
        <v>680.58</v>
      </c>
      <c r="I181" s="299">
        <f>SUM(I24:I25,I33:I34,I41:I42,I56:I57,I66:I67,I61,I90:I91,I95,I110,I120:I121,I139,I168:I169,I176)</f>
        <v>728.3</v>
      </c>
      <c r="J181" s="70">
        <f>H181-I181</f>
        <v>-47.719999999999914</v>
      </c>
      <c r="K181" s="284">
        <f>(ABS(H181-I181))/I181</f>
        <v>6.5522449540024605E-2</v>
      </c>
      <c r="M181" s="119"/>
      <c r="O181" s="119"/>
    </row>
    <row r="182" spans="1:15" s="69" customFormat="1" ht="15.75" customHeight="1" x14ac:dyDescent="0.25">
      <c r="A182" s="22"/>
      <c r="C182" s="223" t="s">
        <v>123</v>
      </c>
      <c r="D182" s="225" t="e">
        <f>SUM(D24,D56,D66,#REF!,D95,D97,D110,D127,D139,D168,D176)</f>
        <v>#REF!</v>
      </c>
      <c r="E182" s="165" t="e">
        <f>SUM(E24,E56,E66,#REF!,E127,E168)</f>
        <v>#REF!</v>
      </c>
      <c r="F182" s="297">
        <f>SUM(F26,F35,F58,F68,F77,F97,F99,F112,F129,F141,F170,F178)</f>
        <v>563.31999999999982</v>
      </c>
      <c r="G182" s="300" t="e">
        <f>SUM(G26,G35,G58,G68,G77,G97,G99,G112,G129,G141,G170,G178)</f>
        <v>#REF!</v>
      </c>
      <c r="H182" s="311">
        <f>SUM(H26,H35,H58,H68,H77,H97,H99,H112,H129,H141,H170,H178,H103)</f>
        <v>485.78000000000003</v>
      </c>
      <c r="I182" s="300">
        <f>SUM(I26,I35,I58,I68,I77,I97,I99,I112,I129,I141,I170,I178,I101,I103)</f>
        <v>608.62</v>
      </c>
      <c r="J182" s="70">
        <f>H182-I182</f>
        <v>-122.83999999999997</v>
      </c>
      <c r="K182" s="284">
        <f>(ABS(H182-I182))/I182</f>
        <v>0.2018336564687325</v>
      </c>
      <c r="M182" s="119"/>
      <c r="O182" s="119"/>
    </row>
    <row r="183" spans="1:15" s="69" customFormat="1" ht="15.75" customHeight="1" thickBot="1" x14ac:dyDescent="0.3">
      <c r="A183" s="23"/>
      <c r="B183" s="10"/>
      <c r="C183" s="60" t="s">
        <v>97</v>
      </c>
      <c r="D183" s="226" t="e">
        <f>SUM(D181,D182)</f>
        <v>#REF!</v>
      </c>
      <c r="E183" s="188" t="e">
        <f>SUM(E181:E182)</f>
        <v>#REF!</v>
      </c>
      <c r="F183" s="229">
        <f>SUM(F181:F182)</f>
        <v>1289.1599999999999</v>
      </c>
      <c r="G183" s="233" t="e">
        <f>E183-F183</f>
        <v>#REF!</v>
      </c>
      <c r="H183" s="312">
        <f>SUM(H181:H182)</f>
        <v>1166.3600000000001</v>
      </c>
      <c r="I183" s="233">
        <f>SUM(I181:I182)</f>
        <v>1336.92</v>
      </c>
      <c r="J183" s="70">
        <f>H183-I183</f>
        <v>-170.55999999999995</v>
      </c>
      <c r="K183" s="284">
        <f>(ABS(H183-I183))/I183</f>
        <v>0.12757681835861528</v>
      </c>
      <c r="M183" s="119"/>
      <c r="O183" s="119"/>
    </row>
    <row r="184" spans="1:15" ht="15.75" thickTop="1" x14ac:dyDescent="0.25">
      <c r="H184" s="70"/>
      <c r="J184" s="313"/>
      <c r="K184" s="302"/>
    </row>
    <row r="185" spans="1:15" x14ac:dyDescent="0.25">
      <c r="G185" s="71" t="s">
        <v>140</v>
      </c>
      <c r="H185" s="293">
        <f>SUM(H179,H171,H142,H130,H123,H113,H103)</f>
        <v>430.01</v>
      </c>
      <c r="I185" s="294"/>
      <c r="J185" s="314">
        <f t="shared" ref="J185" si="41">SUM(J179,J171,J142,J130,J123,J113)</f>
        <v>-35.009999999999991</v>
      </c>
      <c r="K185" s="284" t="e">
        <f>(ABS(H185-I185))/I185</f>
        <v>#DIV/0!</v>
      </c>
    </row>
    <row r="186" spans="1:15" x14ac:dyDescent="0.25">
      <c r="G186" s="71" t="s">
        <v>141</v>
      </c>
      <c r="H186" s="71">
        <f>SUM(H27,H36,H44,H59,H61,H69,H78,H93,H95,H97,H99,H101)</f>
        <v>711.34999999999991</v>
      </c>
      <c r="I186" s="295"/>
      <c r="J186" s="315">
        <f>SUM(J27,J36,J44,J59,J61,J68,J78,J93,J95,J97,J99)</f>
        <v>-131.39000000000001</v>
      </c>
      <c r="K186" s="284" t="e">
        <f>(ABS(H186-I186))/I186</f>
        <v>#DIV/0!</v>
      </c>
    </row>
  </sheetData>
  <customSheetViews>
    <customSheetView guid="{F76F088D-E257-4637-81FB-2D037F8BCE3A}">
      <selection activeCell="I1" sqref="I1:J1048576"/>
      <pageMargins left="0.7" right="0.7" top="0.75" bottom="0.75" header="0.3" footer="0.3"/>
      <pageSetup orientation="portrait" r:id="rId1"/>
    </customSheetView>
  </customSheetViews>
  <mergeCells count="1">
    <mergeCell ref="B2:C2"/>
  </mergeCells>
  <conditionalFormatting sqref="K4:K186">
    <cfRule type="containsText" dxfId="26" priority="6" operator="containsText" text="BLANK">
      <formula>NOT(ISERROR(SEARCH("BLANK",K4)))</formula>
    </cfRule>
    <cfRule type="cellIs" dxfId="25" priority="7" operator="equal">
      <formula>0.1</formula>
    </cfRule>
    <cfRule type="cellIs" dxfId="24" priority="11" operator="between">
      <formula>0.11</formula>
      <formula>0.39</formula>
    </cfRule>
    <cfRule type="cellIs" dxfId="23" priority="12" operator="lessThan">
      <formula>0.1</formula>
    </cfRule>
    <cfRule type="cellIs" dxfId="22" priority="13" operator="greaterThan">
      <formula>0.4</formula>
    </cfRule>
  </conditionalFormatting>
  <conditionalFormatting sqref="K3:K186">
    <cfRule type="cellIs" dxfId="21" priority="10" operator="greaterThan">
      <formula>0.4</formula>
    </cfRule>
  </conditionalFormatting>
  <conditionalFormatting sqref="K3:K186">
    <cfRule type="cellIs" dxfId="20" priority="9" operator="equal">
      <formula>0.4</formula>
    </cfRule>
  </conditionalFormatting>
  <conditionalFormatting sqref="K3">
    <cfRule type="containsText" dxfId="19" priority="8" operator="containsText" text="blank">
      <formula>NOT(ISERROR(SEARCH("blank",K3)))</formula>
    </cfRule>
  </conditionalFormatting>
  <conditionalFormatting sqref="K23">
    <cfRule type="cellIs" dxfId="18" priority="1" operator="between">
      <formula>0.11</formula>
      <formula>0.01</formula>
    </cfRule>
    <cfRule type="cellIs" dxfId="17" priority="2" operator="equal">
      <formula>0.11</formula>
    </cfRule>
    <cfRule type="cellIs" dxfId="16" priority="3" operator="equal">
      <formula>0.11</formula>
    </cfRule>
    <cfRule type="cellIs" dxfId="15" priority="4" operator="equal">
      <formula>0.11</formula>
    </cfRule>
    <cfRule type="cellIs" dxfId="14" priority="5" operator="between">
      <formula>0.11</formula>
      <formula>0.39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1"/>
  <sheetViews>
    <sheetView workbookViewId="0">
      <pane xSplit="3" ySplit="2" topLeftCell="F81" activePane="bottomRight" state="frozen"/>
      <selection pane="topRight" activeCell="D1" sqref="D1"/>
      <selection pane="bottomLeft" activeCell="A3" sqref="A3"/>
      <selection pane="bottomRight" activeCell="B113" sqref="B113"/>
    </sheetView>
  </sheetViews>
  <sheetFormatPr defaultRowHeight="15" x14ac:dyDescent="0.25"/>
  <cols>
    <col min="2" max="2" width="15.42578125" customWidth="1"/>
    <col min="3" max="3" width="21.85546875" customWidth="1"/>
    <col min="4" max="4" width="19.85546875" style="147" customWidth="1"/>
    <col min="5" max="5" width="16.85546875" customWidth="1"/>
    <col min="6" max="6" width="16.42578125" customWidth="1"/>
    <col min="7" max="7" width="18.140625" customWidth="1"/>
    <col min="8" max="8" width="13.42578125" customWidth="1"/>
  </cols>
  <sheetData>
    <row r="1" spans="1:13" x14ac:dyDescent="0.25">
      <c r="A1" s="71" t="s">
        <v>0</v>
      </c>
      <c r="B1" s="355" t="s">
        <v>1</v>
      </c>
      <c r="C1" s="355"/>
      <c r="E1" s="282">
        <v>2016</v>
      </c>
      <c r="F1" s="279">
        <v>2016</v>
      </c>
      <c r="G1" s="296">
        <v>2016</v>
      </c>
      <c r="H1" s="279" t="s">
        <v>148</v>
      </c>
      <c r="I1" s="306" t="s">
        <v>150</v>
      </c>
      <c r="J1" s="70" t="s">
        <v>151</v>
      </c>
      <c r="K1" s="282" t="s">
        <v>152</v>
      </c>
      <c r="L1" s="70"/>
    </row>
    <row r="2" spans="1:13" s="70" customFormat="1" x14ac:dyDescent="0.25">
      <c r="B2" s="336"/>
      <c r="C2" s="336"/>
      <c r="D2" s="333" t="s">
        <v>171</v>
      </c>
      <c r="E2" s="283" t="s">
        <v>108</v>
      </c>
      <c r="F2" s="70" t="s">
        <v>142</v>
      </c>
      <c r="G2" s="237" t="s">
        <v>143</v>
      </c>
      <c r="H2" s="305" t="s">
        <v>187</v>
      </c>
      <c r="I2" s="306"/>
      <c r="K2" s="282"/>
    </row>
    <row r="3" spans="1:13" x14ac:dyDescent="0.25">
      <c r="A3" s="1" t="s">
        <v>2</v>
      </c>
      <c r="B3" s="9"/>
      <c r="C3" s="9"/>
      <c r="I3" s="268"/>
      <c r="J3" s="70"/>
      <c r="K3" s="268"/>
      <c r="L3" s="70"/>
      <c r="M3" s="70"/>
    </row>
    <row r="4" spans="1:13" x14ac:dyDescent="0.25">
      <c r="A4" s="1"/>
      <c r="B4" s="9" t="s">
        <v>3</v>
      </c>
      <c r="C4" s="9" t="s">
        <v>10</v>
      </c>
      <c r="D4" s="147">
        <v>1.9</v>
      </c>
      <c r="E4" s="282">
        <v>3.28</v>
      </c>
      <c r="F4" s="70"/>
      <c r="G4" s="284">
        <f t="shared" ref="G4:G62" si="0">(ABS(D4-E4))/E4</f>
        <v>0.42073170731707316</v>
      </c>
      <c r="H4" s="70">
        <v>297</v>
      </c>
      <c r="I4" s="268"/>
      <c r="J4" s="70"/>
      <c r="K4" s="268"/>
      <c r="L4" s="70"/>
      <c r="M4" s="70"/>
    </row>
    <row r="5" spans="1:13" x14ac:dyDescent="0.25">
      <c r="A5" s="1"/>
      <c r="B5" s="9" t="s">
        <v>3</v>
      </c>
      <c r="C5" s="9" t="s">
        <v>11</v>
      </c>
      <c r="D5" s="147">
        <v>10</v>
      </c>
      <c r="E5" s="282">
        <v>17.25</v>
      </c>
      <c r="F5" s="70"/>
      <c r="G5" s="284">
        <f t="shared" si="0"/>
        <v>0.42028985507246375</v>
      </c>
      <c r="H5" s="70"/>
      <c r="I5" s="268"/>
      <c r="J5" s="70"/>
      <c r="K5" s="268"/>
      <c r="L5" s="303" t="s">
        <v>146</v>
      </c>
      <c r="M5" s="70"/>
    </row>
    <row r="6" spans="1:13" x14ac:dyDescent="0.25">
      <c r="A6" s="71"/>
      <c r="B6" s="9" t="s">
        <v>3</v>
      </c>
      <c r="C6" s="9" t="s">
        <v>12</v>
      </c>
      <c r="D6" s="147">
        <v>5.9</v>
      </c>
      <c r="E6" s="282"/>
      <c r="F6" s="70"/>
      <c r="G6" s="284" t="e">
        <f t="shared" si="0"/>
        <v>#DIV/0!</v>
      </c>
      <c r="H6" s="70"/>
      <c r="I6" s="268"/>
      <c r="J6" s="70"/>
      <c r="K6" s="268"/>
      <c r="L6" s="290" t="s">
        <v>145</v>
      </c>
      <c r="M6" s="70"/>
    </row>
    <row r="7" spans="1:13" x14ac:dyDescent="0.25">
      <c r="A7" s="71"/>
      <c r="B7" s="9" t="s">
        <v>3</v>
      </c>
      <c r="C7" s="9" t="s">
        <v>14</v>
      </c>
      <c r="D7" s="147">
        <v>11</v>
      </c>
      <c r="E7" s="282">
        <v>13.3</v>
      </c>
      <c r="F7" s="70"/>
      <c r="G7" s="284">
        <f t="shared" si="0"/>
        <v>0.17293233082706772</v>
      </c>
      <c r="H7" s="70">
        <v>270</v>
      </c>
      <c r="I7" s="268"/>
      <c r="J7" s="70"/>
      <c r="K7" s="268"/>
      <c r="L7" s="304" t="s">
        <v>147</v>
      </c>
      <c r="M7" s="70"/>
    </row>
    <row r="8" spans="1:13" x14ac:dyDescent="0.25">
      <c r="A8" s="71"/>
      <c r="B8" s="9" t="s">
        <v>3</v>
      </c>
      <c r="C8" s="9" t="s">
        <v>16</v>
      </c>
      <c r="D8" s="147">
        <v>17.100000000000001</v>
      </c>
      <c r="E8" s="282">
        <v>13.85</v>
      </c>
      <c r="F8" s="70"/>
      <c r="G8" s="284">
        <f t="shared" si="0"/>
        <v>0.23465703971119148</v>
      </c>
      <c r="H8" s="70">
        <v>266</v>
      </c>
      <c r="I8" s="268"/>
      <c r="J8" s="70"/>
      <c r="K8" s="268"/>
      <c r="L8" s="70"/>
      <c r="M8" s="70"/>
    </row>
    <row r="9" spans="1:13" x14ac:dyDescent="0.25">
      <c r="A9" s="71"/>
      <c r="B9" s="9" t="s">
        <v>3</v>
      </c>
      <c r="C9" s="72" t="s">
        <v>195</v>
      </c>
      <c r="D9" s="147">
        <v>16.7</v>
      </c>
      <c r="E9" s="282">
        <v>19.18</v>
      </c>
      <c r="F9" s="70"/>
      <c r="G9" s="284">
        <f t="shared" si="0"/>
        <v>0.12930135557872788</v>
      </c>
      <c r="H9" s="70">
        <v>175</v>
      </c>
      <c r="I9" s="268"/>
      <c r="J9" s="70"/>
      <c r="K9" s="268"/>
      <c r="L9" s="70"/>
      <c r="M9" s="70"/>
    </row>
    <row r="10" spans="1:13" x14ac:dyDescent="0.25">
      <c r="A10" s="71"/>
      <c r="B10" s="9"/>
      <c r="C10" s="72" t="s">
        <v>190</v>
      </c>
      <c r="D10" s="147">
        <v>20.100000000000001</v>
      </c>
      <c r="E10" s="282">
        <v>20.75</v>
      </c>
      <c r="F10" s="70"/>
      <c r="G10" s="284">
        <f t="shared" si="0"/>
        <v>3.132530120481921E-2</v>
      </c>
      <c r="H10" s="70">
        <v>168</v>
      </c>
      <c r="I10" s="268"/>
      <c r="J10" s="70"/>
      <c r="K10" s="268"/>
      <c r="L10" s="70"/>
      <c r="M10" s="70"/>
    </row>
    <row r="11" spans="1:13" x14ac:dyDescent="0.25">
      <c r="A11" s="71"/>
      <c r="B11" s="35" t="s">
        <v>84</v>
      </c>
      <c r="C11" s="9" t="s">
        <v>85</v>
      </c>
      <c r="D11" s="147">
        <v>3.5</v>
      </c>
      <c r="E11" s="282">
        <v>4.84</v>
      </c>
      <c r="F11" s="70"/>
      <c r="G11" s="284">
        <f t="shared" si="0"/>
        <v>0.27685950413223137</v>
      </c>
      <c r="H11" s="70"/>
      <c r="I11" s="268"/>
      <c r="J11" s="70"/>
      <c r="K11" s="268"/>
      <c r="L11" s="70"/>
      <c r="M11" s="70"/>
    </row>
    <row r="12" spans="1:13" s="70" customFormat="1" x14ac:dyDescent="0.25">
      <c r="A12" s="71"/>
      <c r="B12" s="35" t="s">
        <v>84</v>
      </c>
      <c r="C12" s="9" t="s">
        <v>174</v>
      </c>
      <c r="D12" s="147">
        <v>1.1000000000000001</v>
      </c>
      <c r="E12" s="282"/>
      <c r="G12" s="284" t="e">
        <f t="shared" si="0"/>
        <v>#DIV/0!</v>
      </c>
      <c r="I12" s="268"/>
      <c r="K12" s="268"/>
    </row>
    <row r="13" spans="1:13" x14ac:dyDescent="0.25">
      <c r="A13" s="71"/>
      <c r="B13" s="35" t="s">
        <v>86</v>
      </c>
      <c r="C13" s="9" t="s">
        <v>165</v>
      </c>
      <c r="D13" s="147">
        <v>2.6</v>
      </c>
      <c r="E13" s="282">
        <v>3.93</v>
      </c>
      <c r="F13" s="70"/>
      <c r="G13" s="284">
        <f t="shared" si="0"/>
        <v>0.33842239185750639</v>
      </c>
      <c r="H13" s="70"/>
      <c r="I13" s="268"/>
      <c r="J13" s="70"/>
      <c r="K13" s="268"/>
      <c r="L13" s="70"/>
      <c r="M13" s="70"/>
    </row>
    <row r="14" spans="1:13" s="70" customFormat="1" x14ac:dyDescent="0.25">
      <c r="A14" s="71"/>
      <c r="B14" s="35" t="s">
        <v>175</v>
      </c>
      <c r="C14" s="337" t="s">
        <v>176</v>
      </c>
      <c r="D14" s="147">
        <v>17.2</v>
      </c>
      <c r="E14" s="282">
        <v>24.58</v>
      </c>
      <c r="G14" s="284">
        <f t="shared" si="0"/>
        <v>0.30024410089503661</v>
      </c>
      <c r="I14" s="268"/>
      <c r="K14" s="268"/>
    </row>
    <row r="15" spans="1:13" x14ac:dyDescent="0.25">
      <c r="A15" s="71"/>
      <c r="B15" s="35" t="s">
        <v>7</v>
      </c>
      <c r="C15" s="72" t="s">
        <v>110</v>
      </c>
      <c r="D15" s="147">
        <v>9</v>
      </c>
      <c r="E15" s="282">
        <v>14.3</v>
      </c>
      <c r="F15" s="70"/>
      <c r="G15" s="284">
        <f t="shared" si="0"/>
        <v>0.37062937062937068</v>
      </c>
      <c r="H15" s="70"/>
      <c r="I15" s="268"/>
      <c r="J15" s="70"/>
      <c r="K15" s="268"/>
      <c r="L15" s="70"/>
      <c r="M15" s="70"/>
    </row>
    <row r="16" spans="1:13" x14ac:dyDescent="0.25">
      <c r="A16" s="71"/>
      <c r="B16" s="35" t="s">
        <v>7</v>
      </c>
      <c r="C16" s="72" t="s">
        <v>111</v>
      </c>
      <c r="D16" s="147">
        <v>8</v>
      </c>
      <c r="E16" s="282">
        <v>8.34</v>
      </c>
      <c r="F16" s="70"/>
      <c r="G16" s="284">
        <f t="shared" si="0"/>
        <v>4.0767386091127081E-2</v>
      </c>
      <c r="H16" s="70"/>
      <c r="I16" s="268"/>
      <c r="J16" s="70"/>
      <c r="K16" s="268"/>
      <c r="L16" s="70"/>
      <c r="M16" s="70"/>
    </row>
    <row r="17" spans="1:13" x14ac:dyDescent="0.25">
      <c r="A17" s="71"/>
      <c r="B17" s="35" t="s">
        <v>7</v>
      </c>
      <c r="C17" s="72" t="s">
        <v>100</v>
      </c>
      <c r="D17" s="147">
        <v>0</v>
      </c>
      <c r="E17" s="282"/>
      <c r="F17" s="70"/>
      <c r="G17" s="284" t="e">
        <f t="shared" si="0"/>
        <v>#DIV/0!</v>
      </c>
      <c r="H17" s="70"/>
      <c r="I17" s="268"/>
      <c r="J17" s="70"/>
      <c r="K17" s="268"/>
      <c r="L17" s="70"/>
      <c r="M17" s="70"/>
    </row>
    <row r="18" spans="1:13" x14ac:dyDescent="0.25">
      <c r="A18" s="71"/>
      <c r="B18" s="35" t="s">
        <v>7</v>
      </c>
      <c r="C18" s="94" t="s">
        <v>87</v>
      </c>
      <c r="D18" s="147">
        <v>50</v>
      </c>
      <c r="E18" s="282"/>
      <c r="F18" s="70"/>
      <c r="G18" s="284" t="e">
        <f t="shared" si="0"/>
        <v>#DIV/0!</v>
      </c>
      <c r="H18" s="70"/>
      <c r="I18" s="268"/>
      <c r="J18" s="70"/>
      <c r="K18" s="268"/>
      <c r="L18" s="70"/>
      <c r="M18" s="70"/>
    </row>
    <row r="19" spans="1:13" x14ac:dyDescent="0.25">
      <c r="A19" s="71"/>
      <c r="B19" s="35" t="s">
        <v>7</v>
      </c>
      <c r="C19" s="94" t="s">
        <v>122</v>
      </c>
      <c r="D19" s="147">
        <v>20</v>
      </c>
      <c r="E19" s="282">
        <v>24.34</v>
      </c>
      <c r="F19" s="70"/>
      <c r="G19" s="284">
        <f t="shared" si="0"/>
        <v>0.17830731306491371</v>
      </c>
      <c r="H19" s="70">
        <v>237</v>
      </c>
      <c r="I19" s="268"/>
      <c r="J19" s="70"/>
      <c r="K19" s="268"/>
      <c r="L19" s="70"/>
      <c r="M19" s="70"/>
    </row>
    <row r="20" spans="1:13" s="70" customFormat="1" x14ac:dyDescent="0.25">
      <c r="A20" s="71"/>
      <c r="B20" s="35"/>
      <c r="C20" s="94" t="s">
        <v>114</v>
      </c>
      <c r="D20" s="147"/>
      <c r="E20" s="282">
        <v>38.03</v>
      </c>
      <c r="G20" s="284"/>
      <c r="I20" s="268"/>
      <c r="K20" s="268"/>
    </row>
    <row r="21" spans="1:13" x14ac:dyDescent="0.25">
      <c r="A21" s="71"/>
      <c r="B21" s="12"/>
      <c r="C21" s="151" t="s">
        <v>115</v>
      </c>
      <c r="E21" s="282"/>
      <c r="F21" s="70"/>
      <c r="G21" s="284" t="e">
        <f t="shared" si="0"/>
        <v>#DIV/0!</v>
      </c>
      <c r="H21" s="70"/>
      <c r="I21" s="268"/>
      <c r="J21" s="70"/>
      <c r="K21" s="268"/>
      <c r="L21" s="70"/>
      <c r="M21" s="70"/>
    </row>
    <row r="22" spans="1:13" x14ac:dyDescent="0.25">
      <c r="A22" s="71"/>
      <c r="B22" s="12"/>
      <c r="C22" s="92" t="s">
        <v>119</v>
      </c>
      <c r="E22" s="268"/>
      <c r="F22" s="70"/>
      <c r="G22" s="284" t="e">
        <f t="shared" si="0"/>
        <v>#DIV/0!</v>
      </c>
      <c r="H22" s="70"/>
      <c r="I22" s="268"/>
      <c r="J22" s="70"/>
      <c r="K22" s="268"/>
      <c r="L22" s="70"/>
      <c r="M22" s="70"/>
    </row>
    <row r="23" spans="1:13" ht="15.75" thickBot="1" x14ac:dyDescent="0.3">
      <c r="A23" s="71"/>
      <c r="B23" s="69"/>
      <c r="C23" s="150" t="s">
        <v>117</v>
      </c>
      <c r="E23" s="268"/>
      <c r="F23" s="70"/>
      <c r="G23" s="284" t="e">
        <f t="shared" si="0"/>
        <v>#DIV/0!</v>
      </c>
      <c r="H23" s="70"/>
      <c r="I23" s="268"/>
      <c r="J23" s="70"/>
      <c r="K23" s="268"/>
      <c r="L23" s="70"/>
      <c r="M23" s="70"/>
    </row>
    <row r="24" spans="1:13" ht="15.75" thickTop="1" x14ac:dyDescent="0.25">
      <c r="A24" s="71"/>
      <c r="B24" s="69"/>
      <c r="C24" s="146" t="s">
        <v>118</v>
      </c>
      <c r="E24" s="316"/>
      <c r="F24" s="70"/>
      <c r="G24" s="284" t="e">
        <f t="shared" si="0"/>
        <v>#DIV/0!</v>
      </c>
      <c r="H24" s="70"/>
      <c r="I24" s="268"/>
      <c r="J24" s="70"/>
      <c r="K24" s="268"/>
      <c r="L24" s="70"/>
      <c r="M24" s="70"/>
    </row>
    <row r="25" spans="1:13" x14ac:dyDescent="0.25">
      <c r="A25" s="3" t="s">
        <v>13</v>
      </c>
      <c r="B25" s="15"/>
      <c r="C25" s="15"/>
      <c r="E25" s="268"/>
      <c r="F25" s="70"/>
      <c r="G25" s="284" t="e">
        <f t="shared" si="0"/>
        <v>#DIV/0!</v>
      </c>
      <c r="H25" s="70"/>
      <c r="I25" s="268"/>
      <c r="J25" s="70"/>
      <c r="K25" s="268"/>
      <c r="L25" s="70"/>
      <c r="M25" s="70"/>
    </row>
    <row r="26" spans="1:13" x14ac:dyDescent="0.25">
      <c r="A26" s="71"/>
      <c r="B26" s="9" t="s">
        <v>3</v>
      </c>
      <c r="C26" s="9" t="s">
        <v>29</v>
      </c>
      <c r="D26" s="147">
        <v>17.7</v>
      </c>
      <c r="E26" s="282">
        <v>43.33</v>
      </c>
      <c r="F26" s="70"/>
      <c r="G26" s="284">
        <f t="shared" si="0"/>
        <v>0.59150703900300028</v>
      </c>
      <c r="H26" s="70"/>
      <c r="I26" s="268"/>
      <c r="J26" s="70"/>
      <c r="K26" s="268"/>
      <c r="L26" s="70"/>
      <c r="M26" s="70"/>
    </row>
    <row r="27" spans="1:13" x14ac:dyDescent="0.25">
      <c r="A27" s="71"/>
      <c r="B27" s="9" t="s">
        <v>3</v>
      </c>
      <c r="C27" s="9" t="s">
        <v>31</v>
      </c>
      <c r="D27" s="147">
        <v>12.3</v>
      </c>
      <c r="E27" s="282">
        <v>14.85</v>
      </c>
      <c r="F27" s="70"/>
      <c r="G27" s="284">
        <f t="shared" si="0"/>
        <v>0.17171717171717166</v>
      </c>
      <c r="H27" s="70"/>
      <c r="I27" s="268"/>
      <c r="J27" s="70"/>
      <c r="K27" s="268"/>
      <c r="L27" s="70"/>
      <c r="M27" s="70"/>
    </row>
    <row r="28" spans="1:13" s="70" customFormat="1" x14ac:dyDescent="0.25">
      <c r="A28" s="71"/>
      <c r="B28" s="9" t="s">
        <v>86</v>
      </c>
      <c r="C28" s="9" t="s">
        <v>32</v>
      </c>
      <c r="D28" s="147">
        <v>22.4</v>
      </c>
      <c r="E28" s="282"/>
      <c r="G28" s="284" t="e">
        <f t="shared" si="0"/>
        <v>#DIV/0!</v>
      </c>
      <c r="H28" s="70">
        <v>322</v>
      </c>
      <c r="I28" s="268"/>
      <c r="K28" s="268"/>
    </row>
    <row r="29" spans="1:13" s="70" customFormat="1" x14ac:dyDescent="0.25">
      <c r="A29" s="71"/>
      <c r="B29" s="9"/>
      <c r="C29" s="9" t="s">
        <v>172</v>
      </c>
      <c r="D29" s="147">
        <v>7.1</v>
      </c>
      <c r="E29" s="282">
        <v>10.43</v>
      </c>
      <c r="G29" s="284">
        <f t="shared" si="0"/>
        <v>0.31927133269415148</v>
      </c>
      <c r="I29" s="268"/>
      <c r="K29" s="268"/>
    </row>
    <row r="30" spans="1:13" x14ac:dyDescent="0.25">
      <c r="A30" s="71"/>
      <c r="B30" s="9"/>
      <c r="C30" s="9" t="s">
        <v>173</v>
      </c>
      <c r="D30" s="147">
        <v>15.3</v>
      </c>
      <c r="E30" s="282">
        <v>20.13</v>
      </c>
      <c r="F30" s="70"/>
      <c r="G30" s="284">
        <f t="shared" si="0"/>
        <v>0.239940387481371</v>
      </c>
      <c r="H30" s="70"/>
      <c r="I30" s="268"/>
      <c r="J30" s="70"/>
      <c r="K30" s="268"/>
      <c r="L30" s="70"/>
      <c r="M30" s="70"/>
    </row>
    <row r="31" spans="1:13" s="70" customFormat="1" x14ac:dyDescent="0.25">
      <c r="A31" s="71"/>
      <c r="B31" s="9" t="s">
        <v>84</v>
      </c>
      <c r="C31" s="9" t="s">
        <v>88</v>
      </c>
      <c r="D31" s="147">
        <v>22.1</v>
      </c>
      <c r="E31" s="282">
        <v>56.75</v>
      </c>
      <c r="G31" s="284">
        <f t="shared" si="0"/>
        <v>0.61057268722466962</v>
      </c>
      <c r="H31" s="70">
        <v>440</v>
      </c>
      <c r="I31" s="268"/>
      <c r="K31" s="268"/>
    </row>
    <row r="32" spans="1:13" x14ac:dyDescent="0.25">
      <c r="A32" s="71"/>
      <c r="B32" s="9" t="s">
        <v>84</v>
      </c>
      <c r="C32" s="124" t="s">
        <v>38</v>
      </c>
      <c r="D32" s="147">
        <v>9.6</v>
      </c>
      <c r="E32" s="282"/>
      <c r="F32" s="70"/>
      <c r="G32" s="284" t="e">
        <f t="shared" si="0"/>
        <v>#DIV/0!</v>
      </c>
      <c r="H32" s="70"/>
      <c r="I32" s="268"/>
      <c r="J32" s="70"/>
      <c r="K32" s="268"/>
      <c r="L32" s="70"/>
      <c r="M32" s="70"/>
    </row>
    <row r="33" spans="1:13" x14ac:dyDescent="0.25">
      <c r="A33" s="71"/>
      <c r="B33" s="12"/>
      <c r="C33" s="151" t="s">
        <v>115</v>
      </c>
      <c r="E33" s="282"/>
      <c r="F33" s="70"/>
      <c r="G33" s="284" t="e">
        <f t="shared" si="0"/>
        <v>#DIV/0!</v>
      </c>
      <c r="H33" s="70"/>
      <c r="I33" s="268"/>
      <c r="J33" s="70"/>
      <c r="K33" s="268"/>
      <c r="L33" s="70"/>
      <c r="M33" s="70"/>
    </row>
    <row r="34" spans="1:13" x14ac:dyDescent="0.25">
      <c r="A34" s="71"/>
      <c r="B34" s="12"/>
      <c r="C34" s="71" t="s">
        <v>120</v>
      </c>
      <c r="E34" s="268"/>
      <c r="F34" s="70"/>
      <c r="G34" s="284" t="e">
        <f t="shared" si="0"/>
        <v>#DIV/0!</v>
      </c>
      <c r="H34" s="70"/>
      <c r="I34" s="268"/>
      <c r="J34" s="70"/>
      <c r="K34" s="268"/>
      <c r="L34" s="70"/>
      <c r="M34" s="70"/>
    </row>
    <row r="35" spans="1:13" ht="15.75" thickBot="1" x14ac:dyDescent="0.3">
      <c r="A35" s="71"/>
      <c r="B35" s="69"/>
      <c r="C35" s="156" t="s">
        <v>117</v>
      </c>
      <c r="E35" s="268"/>
      <c r="F35" s="70"/>
      <c r="G35" s="284" t="e">
        <f t="shared" si="0"/>
        <v>#DIV/0!</v>
      </c>
      <c r="H35" s="70"/>
      <c r="I35" s="268"/>
      <c r="J35" s="70"/>
      <c r="K35" s="268"/>
      <c r="L35" s="70"/>
      <c r="M35" s="70"/>
    </row>
    <row r="36" spans="1:13" ht="15.75" thickTop="1" x14ac:dyDescent="0.25">
      <c r="A36" s="71"/>
      <c r="B36" s="69"/>
      <c r="C36" s="79" t="s">
        <v>118</v>
      </c>
      <c r="E36" s="268"/>
      <c r="F36" s="70"/>
      <c r="G36" s="284" t="e">
        <f t="shared" si="0"/>
        <v>#DIV/0!</v>
      </c>
      <c r="H36" s="70"/>
      <c r="I36" s="268"/>
      <c r="J36" s="70"/>
      <c r="K36" s="268"/>
      <c r="L36" s="70"/>
      <c r="M36" s="70"/>
    </row>
    <row r="37" spans="1:13" x14ac:dyDescent="0.25">
      <c r="A37" s="3" t="s">
        <v>15</v>
      </c>
      <c r="B37" s="15"/>
      <c r="C37" s="3"/>
      <c r="E37" s="268"/>
      <c r="F37" s="70"/>
      <c r="G37" s="284" t="e">
        <f t="shared" si="0"/>
        <v>#DIV/0!</v>
      </c>
      <c r="H37" s="70"/>
      <c r="I37" s="268"/>
      <c r="J37" s="70"/>
      <c r="K37" s="268"/>
      <c r="L37" s="70"/>
      <c r="M37" s="70"/>
    </row>
    <row r="38" spans="1:13" x14ac:dyDescent="0.25">
      <c r="A38" s="71"/>
      <c r="B38" s="9" t="s">
        <v>3</v>
      </c>
      <c r="C38" s="9" t="s">
        <v>36</v>
      </c>
      <c r="D38" s="147">
        <v>23.7</v>
      </c>
      <c r="E38" s="282">
        <v>25.52</v>
      </c>
      <c r="F38" s="70"/>
      <c r="G38" s="284">
        <f t="shared" si="0"/>
        <v>7.1316614420062707E-2</v>
      </c>
      <c r="H38" s="70"/>
      <c r="I38" s="268"/>
      <c r="J38" s="70"/>
      <c r="K38" s="268"/>
      <c r="L38" s="70"/>
      <c r="M38" s="70"/>
    </row>
    <row r="39" spans="1:13" x14ac:dyDescent="0.25">
      <c r="A39" s="71"/>
      <c r="B39" s="9" t="s">
        <v>86</v>
      </c>
      <c r="C39" s="9" t="s">
        <v>37</v>
      </c>
      <c r="D39" s="147">
        <v>22.9</v>
      </c>
      <c r="E39" s="282">
        <v>27.26</v>
      </c>
      <c r="F39" s="70"/>
      <c r="G39" s="284">
        <f t="shared" si="0"/>
        <v>0.15994130594277339</v>
      </c>
      <c r="H39" s="70"/>
      <c r="I39" s="268"/>
      <c r="J39" s="70"/>
      <c r="K39" s="268"/>
      <c r="L39" s="70"/>
      <c r="M39" s="70"/>
    </row>
    <row r="40" spans="1:13" x14ac:dyDescent="0.25">
      <c r="A40" s="71"/>
      <c r="B40" s="9" t="s">
        <v>6</v>
      </c>
      <c r="C40" s="9" t="s">
        <v>38</v>
      </c>
      <c r="D40" s="147">
        <v>11.2</v>
      </c>
      <c r="E40" s="282">
        <v>14.53</v>
      </c>
      <c r="F40" s="70"/>
      <c r="G40" s="284">
        <f t="shared" si="0"/>
        <v>0.22918100481761874</v>
      </c>
      <c r="H40" s="70">
        <v>242.5</v>
      </c>
      <c r="I40" s="268"/>
      <c r="J40" s="70"/>
      <c r="K40" s="268"/>
      <c r="L40" s="70"/>
      <c r="M40" s="70"/>
    </row>
    <row r="41" spans="1:13" x14ac:dyDescent="0.25">
      <c r="A41" s="71"/>
      <c r="B41" s="12"/>
      <c r="C41" s="151" t="s">
        <v>115</v>
      </c>
      <c r="E41" s="282"/>
      <c r="F41" s="70"/>
      <c r="G41" s="284" t="e">
        <f t="shared" si="0"/>
        <v>#DIV/0!</v>
      </c>
      <c r="H41" s="70"/>
      <c r="I41" s="268"/>
      <c r="J41" s="70"/>
      <c r="K41" s="268"/>
      <c r="L41" s="70"/>
      <c r="M41" s="70"/>
    </row>
    <row r="42" spans="1:13" x14ac:dyDescent="0.25">
      <c r="A42" s="71"/>
      <c r="B42" s="12"/>
      <c r="C42" s="71" t="s">
        <v>119</v>
      </c>
      <c r="E42" s="268"/>
      <c r="F42" s="70"/>
      <c r="G42" s="284" t="e">
        <f t="shared" si="0"/>
        <v>#DIV/0!</v>
      </c>
      <c r="H42" s="70"/>
      <c r="I42" s="268"/>
      <c r="J42" s="70"/>
      <c r="K42" s="268"/>
      <c r="L42" s="70"/>
      <c r="M42" s="70"/>
    </row>
    <row r="43" spans="1:13" ht="15.75" thickBot="1" x14ac:dyDescent="0.3">
      <c r="A43" s="71"/>
      <c r="B43" s="69"/>
      <c r="C43" s="156" t="s">
        <v>117</v>
      </c>
      <c r="E43" s="268"/>
      <c r="F43" s="70"/>
      <c r="G43" s="284" t="e">
        <f t="shared" si="0"/>
        <v>#DIV/0!</v>
      </c>
      <c r="H43" s="70"/>
      <c r="I43" s="268"/>
      <c r="J43" s="70"/>
      <c r="K43" s="268"/>
      <c r="L43" s="70"/>
      <c r="M43" s="70"/>
    </row>
    <row r="44" spans="1:13" ht="15.75" thickTop="1" x14ac:dyDescent="0.25">
      <c r="A44" s="71"/>
      <c r="B44" s="69"/>
      <c r="C44" s="79" t="s">
        <v>118</v>
      </c>
      <c r="E44" s="268"/>
      <c r="F44" s="70"/>
      <c r="G44" s="284" t="e">
        <f t="shared" si="0"/>
        <v>#DIV/0!</v>
      </c>
      <c r="H44" s="70"/>
      <c r="I44" s="268"/>
      <c r="J44" s="70"/>
      <c r="K44" s="268"/>
      <c r="L44" s="70"/>
      <c r="M44" s="70"/>
    </row>
    <row r="45" spans="1:13" x14ac:dyDescent="0.25">
      <c r="A45" s="3" t="s">
        <v>17</v>
      </c>
      <c r="B45" s="15"/>
      <c r="C45" s="3"/>
      <c r="E45" s="268"/>
      <c r="F45" s="70"/>
      <c r="G45" s="284" t="e">
        <f t="shared" si="0"/>
        <v>#DIV/0!</v>
      </c>
      <c r="H45" s="70"/>
      <c r="I45" s="268"/>
      <c r="J45" s="70"/>
      <c r="K45" s="268"/>
      <c r="L45" s="70"/>
      <c r="M45" s="70"/>
    </row>
    <row r="46" spans="1:13" x14ac:dyDescent="0.25">
      <c r="A46" s="71"/>
      <c r="B46" s="9" t="s">
        <v>3</v>
      </c>
      <c r="C46" s="9" t="s">
        <v>39</v>
      </c>
      <c r="D46" s="147">
        <v>13.1</v>
      </c>
      <c r="E46" s="282">
        <v>7.22</v>
      </c>
      <c r="F46" s="70"/>
      <c r="G46" s="284">
        <f t="shared" si="0"/>
        <v>0.81440443213296398</v>
      </c>
      <c r="H46" s="70">
        <v>190</v>
      </c>
      <c r="I46" s="268"/>
      <c r="J46" s="70"/>
      <c r="K46" s="268"/>
      <c r="L46" s="70"/>
      <c r="M46" s="70"/>
    </row>
    <row r="47" spans="1:13" x14ac:dyDescent="0.25">
      <c r="A47" s="71"/>
      <c r="B47" s="9" t="s">
        <v>86</v>
      </c>
      <c r="C47" s="9" t="s">
        <v>31</v>
      </c>
      <c r="D47" s="147">
        <v>2.5</v>
      </c>
      <c r="E47" s="282">
        <v>3.81</v>
      </c>
      <c r="F47" s="70"/>
      <c r="G47" s="284">
        <f t="shared" si="0"/>
        <v>0.34383202099737536</v>
      </c>
      <c r="H47" s="70"/>
      <c r="I47" s="268"/>
      <c r="J47" s="70"/>
      <c r="K47" s="268"/>
      <c r="L47" s="70"/>
      <c r="M47" s="70"/>
    </row>
    <row r="48" spans="1:13" x14ac:dyDescent="0.25">
      <c r="A48" s="71"/>
      <c r="B48" s="72" t="s">
        <v>4</v>
      </c>
      <c r="C48" s="9" t="s">
        <v>40</v>
      </c>
      <c r="D48" s="147">
        <v>22</v>
      </c>
      <c r="E48" s="282">
        <v>31.27</v>
      </c>
      <c r="F48" s="70"/>
      <c r="G48" s="284">
        <f t="shared" si="0"/>
        <v>0.29645027182603134</v>
      </c>
      <c r="H48" s="70"/>
      <c r="I48" s="268"/>
      <c r="J48" s="70"/>
      <c r="K48" s="268"/>
      <c r="L48" s="70"/>
      <c r="M48" s="70"/>
    </row>
    <row r="49" spans="1:13" x14ac:dyDescent="0.25">
      <c r="A49" s="71"/>
      <c r="B49" s="9" t="s">
        <v>89</v>
      </c>
      <c r="C49" s="9" t="s">
        <v>90</v>
      </c>
      <c r="D49" s="147">
        <v>45.8</v>
      </c>
      <c r="E49" s="282">
        <v>53.62</v>
      </c>
      <c r="F49" s="70"/>
      <c r="G49" s="284">
        <f t="shared" si="0"/>
        <v>0.14584110406564715</v>
      </c>
      <c r="H49" s="70">
        <v>209</v>
      </c>
      <c r="I49" s="268"/>
      <c r="J49" s="70"/>
      <c r="K49" s="268"/>
      <c r="L49" s="70"/>
      <c r="M49" s="70"/>
    </row>
    <row r="50" spans="1:13" x14ac:dyDescent="0.25">
      <c r="A50" s="1"/>
      <c r="B50" s="18" t="s">
        <v>7</v>
      </c>
      <c r="C50" s="18" t="s">
        <v>41</v>
      </c>
      <c r="D50" s="147">
        <v>8</v>
      </c>
      <c r="E50" s="282">
        <v>11.33</v>
      </c>
      <c r="F50" s="70"/>
      <c r="G50" s="284">
        <f t="shared" si="0"/>
        <v>0.29390997352162401</v>
      </c>
      <c r="H50" s="70"/>
      <c r="I50" s="268"/>
      <c r="J50" s="70"/>
      <c r="K50" s="268"/>
      <c r="L50" s="70"/>
      <c r="M50" s="70"/>
    </row>
    <row r="51" spans="1:13" x14ac:dyDescent="0.25">
      <c r="A51" s="71"/>
      <c r="B51" s="18" t="s">
        <v>7</v>
      </c>
      <c r="C51" s="18" t="s">
        <v>42</v>
      </c>
      <c r="D51" s="147">
        <v>8</v>
      </c>
      <c r="E51" s="282">
        <v>12.47</v>
      </c>
      <c r="F51" s="70"/>
      <c r="G51" s="284">
        <f t="shared" si="0"/>
        <v>0.35846030473135526</v>
      </c>
      <c r="H51" s="70"/>
      <c r="I51" s="268"/>
      <c r="J51" s="70"/>
      <c r="K51" s="268"/>
      <c r="L51" s="70"/>
      <c r="M51" s="70"/>
    </row>
    <row r="52" spans="1:13" x14ac:dyDescent="0.25">
      <c r="A52" s="71"/>
      <c r="B52" s="18" t="s">
        <v>7</v>
      </c>
      <c r="C52" s="18" t="s">
        <v>43</v>
      </c>
      <c r="D52" s="147">
        <v>22</v>
      </c>
      <c r="E52" s="282">
        <v>19.97</v>
      </c>
      <c r="F52" s="70"/>
      <c r="G52" s="284">
        <f t="shared" si="0"/>
        <v>0.10165247871807717</v>
      </c>
      <c r="H52" s="70"/>
      <c r="I52" s="268"/>
      <c r="J52" s="70"/>
      <c r="K52" s="268"/>
      <c r="L52" s="70"/>
      <c r="M52" s="70"/>
    </row>
    <row r="53" spans="1:13" x14ac:dyDescent="0.25">
      <c r="A53" s="71"/>
      <c r="B53" s="18" t="s">
        <v>7</v>
      </c>
      <c r="C53" s="18" t="s">
        <v>91</v>
      </c>
      <c r="D53" s="147">
        <v>18</v>
      </c>
      <c r="E53" s="282">
        <v>21.13</v>
      </c>
      <c r="F53" s="70"/>
      <c r="G53" s="284">
        <f t="shared" si="0"/>
        <v>0.14813061997160432</v>
      </c>
      <c r="H53" s="70"/>
      <c r="I53" s="268"/>
      <c r="J53" s="70"/>
      <c r="K53" s="268"/>
      <c r="L53" s="70"/>
      <c r="M53" s="70"/>
    </row>
    <row r="54" spans="1:13" x14ac:dyDescent="0.25">
      <c r="A54" s="71"/>
      <c r="B54" s="18" t="s">
        <v>7</v>
      </c>
      <c r="C54" s="72" t="s">
        <v>99</v>
      </c>
      <c r="D54" s="147">
        <v>16</v>
      </c>
      <c r="E54" s="282">
        <v>9.57</v>
      </c>
      <c r="F54" s="70">
        <v>7.9</v>
      </c>
      <c r="G54" s="284">
        <f t="shared" si="0"/>
        <v>0.67189132706374077</v>
      </c>
      <c r="H54" s="70"/>
      <c r="I54" s="268"/>
      <c r="J54" s="70"/>
      <c r="K54" s="268"/>
      <c r="L54" s="70"/>
      <c r="M54" s="70"/>
    </row>
    <row r="55" spans="1:13" x14ac:dyDescent="0.25">
      <c r="A55" s="71"/>
      <c r="B55" s="18" t="s">
        <v>7</v>
      </c>
      <c r="C55" s="72" t="s">
        <v>100</v>
      </c>
      <c r="D55" s="147">
        <v>0</v>
      </c>
      <c r="E55" s="282"/>
      <c r="F55" s="70"/>
      <c r="G55" s="284" t="e">
        <f t="shared" si="0"/>
        <v>#DIV/0!</v>
      </c>
      <c r="H55" s="70"/>
      <c r="I55" s="268"/>
      <c r="J55" s="70"/>
      <c r="K55" s="268"/>
      <c r="L55" s="70"/>
      <c r="M55" s="70"/>
    </row>
    <row r="56" spans="1:13" x14ac:dyDescent="0.25">
      <c r="A56" s="69"/>
      <c r="B56" s="12"/>
      <c r="C56" s="151" t="s">
        <v>115</v>
      </c>
      <c r="E56" s="282"/>
      <c r="F56" s="70"/>
      <c r="G56" s="284" t="e">
        <f t="shared" si="0"/>
        <v>#DIV/0!</v>
      </c>
      <c r="H56" s="70"/>
      <c r="I56" s="268"/>
      <c r="J56" s="70"/>
      <c r="K56" s="268"/>
      <c r="L56" s="70"/>
      <c r="M56" s="70"/>
    </row>
    <row r="57" spans="1:13" x14ac:dyDescent="0.25">
      <c r="A57" s="71"/>
      <c r="B57" s="12"/>
      <c r="C57" s="145" t="s">
        <v>119</v>
      </c>
      <c r="E57" s="268"/>
      <c r="F57" s="70"/>
      <c r="G57" s="284" t="e">
        <f t="shared" si="0"/>
        <v>#DIV/0!</v>
      </c>
      <c r="H57" s="70"/>
      <c r="I57" s="268"/>
      <c r="J57" s="70"/>
      <c r="K57" s="268"/>
      <c r="L57" s="70"/>
      <c r="M57" s="70"/>
    </row>
    <row r="58" spans="1:13" ht="15.75" thickBot="1" x14ac:dyDescent="0.3">
      <c r="A58" s="71"/>
      <c r="B58" s="69"/>
      <c r="C58" s="150" t="s">
        <v>117</v>
      </c>
      <c r="E58" s="268"/>
      <c r="F58" s="70"/>
      <c r="G58" s="284" t="e">
        <f t="shared" si="0"/>
        <v>#DIV/0!</v>
      </c>
      <c r="H58" s="70"/>
      <c r="I58" s="268"/>
      <c r="J58" s="70"/>
      <c r="K58" s="268"/>
      <c r="L58" s="70"/>
      <c r="M58" s="70"/>
    </row>
    <row r="59" spans="1:13" ht="15.75" thickTop="1" x14ac:dyDescent="0.25">
      <c r="A59" s="71"/>
      <c r="B59" s="69"/>
      <c r="C59" s="146" t="s">
        <v>9</v>
      </c>
      <c r="E59" s="268"/>
      <c r="F59" s="70"/>
      <c r="G59" s="284" t="e">
        <f t="shared" si="0"/>
        <v>#DIV/0!</v>
      </c>
      <c r="H59" s="70"/>
      <c r="I59" s="268"/>
      <c r="J59" s="70"/>
      <c r="K59" s="268"/>
      <c r="L59" s="70"/>
      <c r="M59" s="70"/>
    </row>
    <row r="60" spans="1:13" x14ac:dyDescent="0.25">
      <c r="A60" s="3" t="s">
        <v>19</v>
      </c>
      <c r="B60" s="15"/>
      <c r="C60" s="3"/>
      <c r="E60" s="316"/>
      <c r="F60" s="70"/>
      <c r="G60" s="284" t="e">
        <f t="shared" si="0"/>
        <v>#DIV/0!</v>
      </c>
      <c r="H60" s="70"/>
      <c r="I60" s="268"/>
      <c r="J60" s="70"/>
      <c r="K60" s="268"/>
      <c r="L60" s="70"/>
      <c r="M60" s="70"/>
    </row>
    <row r="61" spans="1:13" x14ac:dyDescent="0.25">
      <c r="A61" s="71"/>
      <c r="B61" s="9" t="s">
        <v>3</v>
      </c>
      <c r="C61" s="9" t="s">
        <v>37</v>
      </c>
      <c r="D61" s="147">
        <v>24.4</v>
      </c>
      <c r="E61" s="282">
        <v>17.77</v>
      </c>
      <c r="F61" s="70"/>
      <c r="G61" s="284">
        <f t="shared" si="0"/>
        <v>0.37310073157006185</v>
      </c>
      <c r="H61" s="70"/>
      <c r="I61" s="268"/>
      <c r="J61" s="70"/>
      <c r="K61" s="268"/>
      <c r="L61" s="70" t="s">
        <v>169</v>
      </c>
      <c r="M61" s="70"/>
    </row>
    <row r="62" spans="1:13" x14ac:dyDescent="0.25">
      <c r="A62" s="3" t="s">
        <v>21</v>
      </c>
      <c r="B62" s="15"/>
      <c r="C62" s="3"/>
      <c r="E62" s="282"/>
      <c r="F62" s="70"/>
      <c r="G62" s="284" t="e">
        <f t="shared" si="0"/>
        <v>#DIV/0!</v>
      </c>
      <c r="H62" s="70"/>
      <c r="I62" s="268"/>
      <c r="J62" s="70"/>
      <c r="K62" s="268"/>
      <c r="L62" s="70" t="s">
        <v>168</v>
      </c>
      <c r="M62" s="70"/>
    </row>
    <row r="63" spans="1:13" x14ac:dyDescent="0.25">
      <c r="A63" s="71"/>
      <c r="B63" s="9" t="s">
        <v>3</v>
      </c>
      <c r="C63" s="9" t="s">
        <v>44</v>
      </c>
      <c r="D63" s="338">
        <v>11.5</v>
      </c>
      <c r="E63" s="282">
        <v>17.079999999999998</v>
      </c>
      <c r="F63" s="70"/>
      <c r="G63" s="284">
        <f t="shared" ref="G63:G121" si="1">(ABS(D63-E63))/E63</f>
        <v>0.32669789227166268</v>
      </c>
      <c r="H63" s="70"/>
      <c r="I63" s="268"/>
      <c r="J63" s="70"/>
      <c r="K63" s="268"/>
      <c r="L63" s="70"/>
      <c r="M63" s="70"/>
    </row>
    <row r="64" spans="1:13" x14ac:dyDescent="0.25">
      <c r="A64" s="71"/>
      <c r="B64" s="9" t="s">
        <v>86</v>
      </c>
      <c r="C64" s="9" t="s">
        <v>45</v>
      </c>
      <c r="D64" s="338">
        <v>7.1</v>
      </c>
      <c r="E64" s="282">
        <v>11.12</v>
      </c>
      <c r="F64" s="70"/>
      <c r="G64" s="284">
        <f t="shared" si="1"/>
        <v>0.36151079136690645</v>
      </c>
      <c r="H64" s="70">
        <v>341</v>
      </c>
      <c r="I64" s="268"/>
      <c r="J64" s="70"/>
      <c r="K64" s="268"/>
      <c r="L64" s="70"/>
      <c r="M64" s="70"/>
    </row>
    <row r="65" spans="1:13" s="70" customFormat="1" x14ac:dyDescent="0.25">
      <c r="A65" s="71"/>
      <c r="B65" s="9" t="s">
        <v>177</v>
      </c>
      <c r="C65" s="9" t="s">
        <v>85</v>
      </c>
      <c r="D65" s="338">
        <v>10</v>
      </c>
      <c r="E65" s="282">
        <v>12</v>
      </c>
      <c r="G65" s="284">
        <f t="shared" si="1"/>
        <v>0.16666666666666666</v>
      </c>
      <c r="I65" s="268"/>
      <c r="K65" s="268"/>
    </row>
    <row r="66" spans="1:13" x14ac:dyDescent="0.25">
      <c r="A66" s="71"/>
      <c r="B66" s="18" t="s">
        <v>7</v>
      </c>
      <c r="C66" s="18" t="s">
        <v>92</v>
      </c>
      <c r="D66" s="338">
        <v>35</v>
      </c>
      <c r="E66" s="282">
        <v>29.45</v>
      </c>
      <c r="F66" s="70"/>
      <c r="G66" s="284">
        <f t="shared" si="1"/>
        <v>0.18845500848896438</v>
      </c>
      <c r="H66" s="70"/>
      <c r="I66" s="268"/>
      <c r="J66" s="70"/>
      <c r="K66" s="268"/>
      <c r="L66" s="70"/>
      <c r="M66" s="70"/>
    </row>
    <row r="67" spans="1:13" x14ac:dyDescent="0.25">
      <c r="A67" s="71"/>
      <c r="B67" s="12"/>
      <c r="C67" s="151" t="s">
        <v>115</v>
      </c>
      <c r="E67" s="282"/>
      <c r="F67" s="70"/>
      <c r="G67" s="284" t="e">
        <f t="shared" si="1"/>
        <v>#DIV/0!</v>
      </c>
      <c r="H67" s="70"/>
      <c r="I67" s="268"/>
      <c r="J67" s="70"/>
      <c r="K67" s="268"/>
      <c r="L67" s="70"/>
      <c r="M67" s="70"/>
    </row>
    <row r="68" spans="1:13" x14ac:dyDescent="0.25">
      <c r="A68" s="71"/>
      <c r="B68" s="12"/>
      <c r="C68" s="71" t="s">
        <v>119</v>
      </c>
      <c r="E68" s="268"/>
      <c r="F68" s="70"/>
      <c r="G68" s="284" t="e">
        <f t="shared" si="1"/>
        <v>#DIV/0!</v>
      </c>
      <c r="H68" s="70"/>
      <c r="I68" s="268"/>
      <c r="J68" s="70"/>
      <c r="K68" s="268"/>
      <c r="L68" s="70"/>
      <c r="M68" s="70"/>
    </row>
    <row r="69" spans="1:13" ht="15.75" thickBot="1" x14ac:dyDescent="0.3">
      <c r="A69" s="71"/>
      <c r="B69" s="69"/>
      <c r="C69" s="156" t="s">
        <v>117</v>
      </c>
      <c r="E69" s="268"/>
      <c r="F69" s="70"/>
      <c r="G69" s="284" t="e">
        <f t="shared" si="1"/>
        <v>#DIV/0!</v>
      </c>
      <c r="H69" s="70"/>
      <c r="I69" s="268"/>
      <c r="J69" s="70"/>
      <c r="K69" s="268"/>
      <c r="L69" s="70"/>
      <c r="M69" s="70"/>
    </row>
    <row r="70" spans="1:13" ht="15.75" thickTop="1" x14ac:dyDescent="0.25">
      <c r="A70" s="71"/>
      <c r="B70" s="9"/>
      <c r="C70" s="79" t="s">
        <v>118</v>
      </c>
      <c r="E70" s="268"/>
      <c r="F70" s="70"/>
      <c r="G70" s="284" t="e">
        <f t="shared" si="1"/>
        <v>#DIV/0!</v>
      </c>
      <c r="H70" s="70"/>
      <c r="I70" s="268"/>
      <c r="J70" s="70"/>
      <c r="K70" s="268"/>
      <c r="L70" s="70"/>
      <c r="M70" s="70"/>
    </row>
    <row r="71" spans="1:13" x14ac:dyDescent="0.25">
      <c r="A71" s="3" t="s">
        <v>23</v>
      </c>
      <c r="B71" s="15"/>
      <c r="C71" s="15"/>
      <c r="E71" s="268"/>
      <c r="F71" s="70"/>
      <c r="G71" s="284" t="e">
        <f t="shared" si="1"/>
        <v>#DIV/0!</v>
      </c>
      <c r="H71" s="70"/>
      <c r="I71" s="268"/>
      <c r="J71" s="70"/>
      <c r="K71" s="268"/>
      <c r="L71" s="70"/>
      <c r="M71" s="70"/>
    </row>
    <row r="72" spans="1:13" s="70" customFormat="1" x14ac:dyDescent="0.25">
      <c r="A72" s="1"/>
      <c r="B72" s="8" t="s">
        <v>178</v>
      </c>
      <c r="C72" s="8" t="s">
        <v>88</v>
      </c>
      <c r="D72" s="338">
        <v>1</v>
      </c>
      <c r="E72" s="268">
        <v>0.48</v>
      </c>
      <c r="G72" s="284">
        <f t="shared" si="1"/>
        <v>1.0833333333333335</v>
      </c>
      <c r="I72" s="268"/>
      <c r="K72" s="268"/>
    </row>
    <row r="73" spans="1:13" s="70" customFormat="1" x14ac:dyDescent="0.25">
      <c r="A73" s="1"/>
      <c r="B73" s="8" t="s">
        <v>175</v>
      </c>
      <c r="C73" s="8"/>
      <c r="D73" s="338">
        <v>2</v>
      </c>
      <c r="E73" s="268">
        <v>1.5</v>
      </c>
      <c r="G73" s="284">
        <f t="shared" si="1"/>
        <v>0.33333333333333331</v>
      </c>
      <c r="I73" s="268"/>
      <c r="K73" s="268"/>
    </row>
    <row r="74" spans="1:13" x14ac:dyDescent="0.25">
      <c r="A74" s="71"/>
      <c r="B74" s="18" t="s">
        <v>7</v>
      </c>
      <c r="C74" s="18" t="s">
        <v>42</v>
      </c>
      <c r="D74" s="338">
        <v>30</v>
      </c>
      <c r="E74" s="282">
        <v>8.48</v>
      </c>
      <c r="F74" s="70">
        <v>7.57</v>
      </c>
      <c r="G74" s="284">
        <f t="shared" si="1"/>
        <v>2.5377358490566038</v>
      </c>
      <c r="H74" s="70"/>
      <c r="I74" s="268"/>
      <c r="J74" s="70"/>
      <c r="K74" s="268"/>
      <c r="L74" s="70"/>
      <c r="M74" s="70"/>
    </row>
    <row r="75" spans="1:13" x14ac:dyDescent="0.25">
      <c r="A75" s="71"/>
      <c r="B75" s="18" t="s">
        <v>7</v>
      </c>
      <c r="C75" s="18" t="s">
        <v>46</v>
      </c>
      <c r="D75" s="338">
        <v>18</v>
      </c>
      <c r="E75" s="282">
        <v>11.75</v>
      </c>
      <c r="F75" s="70"/>
      <c r="G75" s="284">
        <f t="shared" si="1"/>
        <v>0.53191489361702127</v>
      </c>
      <c r="H75" s="70"/>
      <c r="I75" s="268"/>
      <c r="J75" s="70"/>
      <c r="K75" s="268"/>
      <c r="L75" s="70"/>
      <c r="M75" s="70"/>
    </row>
    <row r="76" spans="1:13" x14ac:dyDescent="0.25">
      <c r="A76" s="71"/>
      <c r="B76" s="18" t="s">
        <v>7</v>
      </c>
      <c r="C76" s="18" t="s">
        <v>47</v>
      </c>
      <c r="D76" s="339">
        <v>14</v>
      </c>
      <c r="E76" s="282">
        <v>12.06</v>
      </c>
      <c r="F76" s="70"/>
      <c r="G76" s="284">
        <f t="shared" si="1"/>
        <v>0.1608623548922056</v>
      </c>
      <c r="H76" s="70"/>
      <c r="I76" s="268"/>
      <c r="J76" s="70"/>
      <c r="K76" s="268"/>
      <c r="L76" s="70"/>
      <c r="M76" s="70"/>
    </row>
    <row r="77" spans="1:13" x14ac:dyDescent="0.25">
      <c r="A77" s="71"/>
      <c r="B77" s="18" t="s">
        <v>7</v>
      </c>
      <c r="C77" s="18" t="s">
        <v>91</v>
      </c>
      <c r="D77" s="339">
        <v>7</v>
      </c>
      <c r="E77" s="282">
        <v>6.96</v>
      </c>
      <c r="F77" s="70"/>
      <c r="G77" s="284">
        <f t="shared" si="1"/>
        <v>5.7471264367816143E-3</v>
      </c>
      <c r="H77" s="70"/>
      <c r="I77" s="268"/>
      <c r="J77" s="70"/>
      <c r="K77" s="268"/>
      <c r="L77" s="70"/>
      <c r="M77" s="70"/>
    </row>
    <row r="78" spans="1:13" x14ac:dyDescent="0.25">
      <c r="A78" s="71"/>
      <c r="B78" s="18" t="s">
        <v>7</v>
      </c>
      <c r="C78" s="201" t="s">
        <v>79</v>
      </c>
      <c r="D78" s="339">
        <v>26</v>
      </c>
      <c r="E78" s="282">
        <v>17.27</v>
      </c>
      <c r="F78" s="70"/>
      <c r="G78" s="284">
        <f t="shared" si="1"/>
        <v>0.50550086855819343</v>
      </c>
      <c r="H78" s="70"/>
      <c r="I78" s="268"/>
      <c r="J78" s="70"/>
      <c r="K78" s="268"/>
      <c r="L78" s="70"/>
      <c r="M78" s="70"/>
    </row>
    <row r="79" spans="1:13" ht="15.75" thickBot="1" x14ac:dyDescent="0.3">
      <c r="A79" s="71"/>
      <c r="B79" s="69"/>
      <c r="C79" s="211" t="s">
        <v>117</v>
      </c>
      <c r="E79" s="282"/>
      <c r="F79" s="70"/>
      <c r="G79" s="284" t="e">
        <f t="shared" si="1"/>
        <v>#DIV/0!</v>
      </c>
      <c r="H79" s="70"/>
      <c r="I79" s="268"/>
      <c r="J79" s="70"/>
      <c r="K79" s="268"/>
      <c r="L79" s="70"/>
      <c r="M79" s="70"/>
    </row>
    <row r="80" spans="1:13" ht="15.75" thickTop="1" x14ac:dyDescent="0.25">
      <c r="A80" s="71"/>
      <c r="B80" s="69"/>
      <c r="C80" s="212" t="s">
        <v>118</v>
      </c>
      <c r="E80" s="268"/>
      <c r="F80" s="70"/>
      <c r="G80" s="284" t="e">
        <f t="shared" si="1"/>
        <v>#DIV/0!</v>
      </c>
      <c r="H80" s="70"/>
      <c r="I80" s="268"/>
      <c r="J80" s="70"/>
      <c r="K80" s="268"/>
      <c r="L80" s="70"/>
      <c r="M80" s="70"/>
    </row>
    <row r="81" spans="1:13" x14ac:dyDescent="0.25">
      <c r="A81" s="3" t="s">
        <v>48</v>
      </c>
      <c r="B81" s="15"/>
      <c r="C81" s="3"/>
      <c r="E81" s="268"/>
      <c r="F81" s="70"/>
      <c r="G81" s="284" t="e">
        <f t="shared" si="1"/>
        <v>#DIV/0!</v>
      </c>
      <c r="H81" s="70"/>
      <c r="I81" s="268"/>
      <c r="J81" s="70"/>
      <c r="K81" s="268"/>
      <c r="L81" s="70"/>
      <c r="M81" s="70"/>
    </row>
    <row r="82" spans="1:13" x14ac:dyDescent="0.25">
      <c r="A82" s="71"/>
      <c r="B82" s="9" t="s">
        <v>3</v>
      </c>
      <c r="C82" s="72" t="s">
        <v>49</v>
      </c>
      <c r="D82" s="147">
        <v>33</v>
      </c>
      <c r="E82" s="282">
        <v>29.91</v>
      </c>
      <c r="F82" s="70"/>
      <c r="G82" s="284">
        <f t="shared" si="1"/>
        <v>0.10330992978936809</v>
      </c>
      <c r="H82" s="70"/>
      <c r="I82" s="268"/>
      <c r="J82" s="70"/>
      <c r="K82" s="268"/>
      <c r="L82" s="70"/>
      <c r="M82" s="70"/>
    </row>
    <row r="83" spans="1:13" x14ac:dyDescent="0.25">
      <c r="A83" s="71"/>
      <c r="B83" s="9" t="s">
        <v>86</v>
      </c>
      <c r="C83" s="72" t="s">
        <v>196</v>
      </c>
      <c r="D83" s="147">
        <v>29.2</v>
      </c>
      <c r="E83" s="282">
        <v>32.33</v>
      </c>
      <c r="F83" s="70"/>
      <c r="G83" s="284">
        <f t="shared" si="1"/>
        <v>9.6814104546860472E-2</v>
      </c>
      <c r="H83" s="70"/>
      <c r="I83" s="268"/>
      <c r="J83" s="70"/>
      <c r="K83" s="268"/>
      <c r="L83" s="70"/>
      <c r="M83" s="70"/>
    </row>
    <row r="84" spans="1:13" x14ac:dyDescent="0.25">
      <c r="A84" s="71"/>
      <c r="B84" s="9" t="s">
        <v>89</v>
      </c>
      <c r="C84" s="72" t="s">
        <v>197</v>
      </c>
      <c r="D84" s="147">
        <v>38.5</v>
      </c>
      <c r="E84" s="282">
        <v>52.38</v>
      </c>
      <c r="F84" s="70"/>
      <c r="G84" s="284">
        <f t="shared" si="1"/>
        <v>0.26498663612065676</v>
      </c>
      <c r="H84" s="70"/>
      <c r="I84" s="268"/>
      <c r="J84" s="70"/>
      <c r="K84" s="268"/>
      <c r="L84" s="70"/>
      <c r="M84" s="70"/>
    </row>
    <row r="85" spans="1:13" x14ac:dyDescent="0.25">
      <c r="A85" s="71"/>
      <c r="B85" s="72" t="s">
        <v>139</v>
      </c>
      <c r="C85" s="72" t="s">
        <v>5</v>
      </c>
      <c r="E85" s="282"/>
      <c r="F85" s="70"/>
      <c r="G85" s="284" t="e">
        <f t="shared" si="1"/>
        <v>#DIV/0!</v>
      </c>
      <c r="H85" s="70"/>
      <c r="I85" s="268"/>
      <c r="J85" s="70"/>
      <c r="K85" s="268"/>
      <c r="L85" s="70"/>
      <c r="M85" s="70"/>
    </row>
    <row r="86" spans="1:13" x14ac:dyDescent="0.25">
      <c r="A86" s="71"/>
      <c r="B86" s="12"/>
      <c r="C86" s="151" t="s">
        <v>115</v>
      </c>
      <c r="E86" s="282"/>
      <c r="F86" s="70"/>
      <c r="G86" s="284" t="e">
        <f t="shared" si="1"/>
        <v>#DIV/0!</v>
      </c>
      <c r="H86" s="70"/>
      <c r="I86" s="268"/>
      <c r="J86" s="70"/>
      <c r="K86" s="268"/>
      <c r="L86" s="70"/>
      <c r="M86" s="70"/>
    </row>
    <row r="87" spans="1:13" x14ac:dyDescent="0.25">
      <c r="A87" s="71"/>
      <c r="B87" s="12"/>
      <c r="C87" s="71" t="s">
        <v>119</v>
      </c>
      <c r="E87" s="268"/>
      <c r="F87" s="70"/>
      <c r="G87" s="284" t="e">
        <f t="shared" si="1"/>
        <v>#DIV/0!</v>
      </c>
      <c r="H87" s="70"/>
      <c r="I87" s="268"/>
      <c r="J87" s="70"/>
      <c r="K87" s="268"/>
      <c r="L87" s="70"/>
      <c r="M87" s="70"/>
    </row>
    <row r="88" spans="1:13" ht="15.75" thickBot="1" x14ac:dyDescent="0.3">
      <c r="A88" s="71"/>
      <c r="B88" s="69"/>
      <c r="C88" s="156" t="s">
        <v>117</v>
      </c>
      <c r="E88" s="268"/>
      <c r="F88" s="70"/>
      <c r="G88" s="284" t="e">
        <f t="shared" si="1"/>
        <v>#DIV/0!</v>
      </c>
      <c r="H88" s="70"/>
      <c r="I88" s="268"/>
      <c r="J88" s="70"/>
      <c r="K88" s="268"/>
      <c r="L88" s="70"/>
      <c r="M88" s="70"/>
    </row>
    <row r="89" spans="1:13" ht="15.75" thickTop="1" x14ac:dyDescent="0.25">
      <c r="A89" s="71"/>
      <c r="B89" s="69"/>
      <c r="C89" s="79" t="s">
        <v>118</v>
      </c>
      <c r="E89" s="268"/>
      <c r="F89" s="70"/>
      <c r="G89" s="284" t="e">
        <f t="shared" si="1"/>
        <v>#DIV/0!</v>
      </c>
      <c r="H89" s="70"/>
      <c r="I89" s="268"/>
      <c r="J89" s="70"/>
      <c r="K89" s="268"/>
      <c r="L89" s="70"/>
      <c r="M89" s="70"/>
    </row>
    <row r="90" spans="1:13" x14ac:dyDescent="0.25">
      <c r="A90" s="3" t="s">
        <v>25</v>
      </c>
      <c r="B90" s="15"/>
      <c r="C90" s="3"/>
      <c r="E90" s="268"/>
      <c r="F90" s="70"/>
      <c r="G90" s="284" t="e">
        <f t="shared" si="1"/>
        <v>#DIV/0!</v>
      </c>
      <c r="H90" s="70">
        <v>190.50899999999999</v>
      </c>
      <c r="I90" s="268"/>
      <c r="J90" s="70"/>
      <c r="K90" s="268"/>
      <c r="L90" s="70"/>
      <c r="M90" s="70"/>
    </row>
    <row r="91" spans="1:13" s="70" customFormat="1" x14ac:dyDescent="0.25">
      <c r="A91" s="1"/>
      <c r="B91" s="348" t="s">
        <v>3</v>
      </c>
      <c r="C91" s="72" t="s">
        <v>193</v>
      </c>
      <c r="D91" s="349"/>
      <c r="E91" s="340">
        <v>3.94</v>
      </c>
      <c r="G91" s="284"/>
      <c r="I91" s="268"/>
      <c r="K91" s="268"/>
    </row>
    <row r="92" spans="1:13" x14ac:dyDescent="0.25">
      <c r="A92" s="44"/>
      <c r="B92" s="123" t="s">
        <v>3</v>
      </c>
      <c r="C92" s="347" t="s">
        <v>194</v>
      </c>
      <c r="D92" s="342">
        <v>4.9000000000000004</v>
      </c>
      <c r="E92" s="340">
        <v>3.73</v>
      </c>
      <c r="F92" s="70"/>
      <c r="G92" s="284">
        <f t="shared" si="1"/>
        <v>0.31367292225201082</v>
      </c>
      <c r="H92" s="70">
        <v>158.75749999999999</v>
      </c>
      <c r="I92" s="268"/>
      <c r="J92" s="70"/>
      <c r="K92" s="268"/>
      <c r="L92" s="70"/>
      <c r="M92" s="70"/>
    </row>
    <row r="93" spans="1:13" x14ac:dyDescent="0.25">
      <c r="A93" s="1" t="s">
        <v>93</v>
      </c>
      <c r="B93" s="8"/>
      <c r="C93" s="1"/>
      <c r="E93" s="282"/>
      <c r="F93" s="70"/>
      <c r="G93" s="284" t="e">
        <f t="shared" si="1"/>
        <v>#DIV/0!</v>
      </c>
      <c r="H93" s="70"/>
      <c r="I93" s="268"/>
      <c r="J93" s="70"/>
      <c r="K93" s="268"/>
      <c r="L93" s="70"/>
      <c r="M93" s="70"/>
    </row>
    <row r="94" spans="1:13" x14ac:dyDescent="0.25">
      <c r="A94" s="71"/>
      <c r="B94" s="72" t="s">
        <v>7</v>
      </c>
      <c r="C94" s="72" t="s">
        <v>99</v>
      </c>
      <c r="E94" s="282"/>
      <c r="F94" s="70"/>
      <c r="G94" s="284" t="e">
        <f t="shared" si="1"/>
        <v>#DIV/0!</v>
      </c>
      <c r="H94" s="70"/>
      <c r="I94" s="268"/>
      <c r="J94" s="70"/>
      <c r="K94" s="268"/>
      <c r="L94" s="70"/>
      <c r="M94" s="70"/>
    </row>
    <row r="95" spans="1:13" x14ac:dyDescent="0.25">
      <c r="A95" s="13" t="s">
        <v>103</v>
      </c>
      <c r="B95" s="15"/>
      <c r="C95" s="81"/>
      <c r="E95" s="282"/>
      <c r="F95" s="70"/>
      <c r="G95" s="284" t="e">
        <f t="shared" si="1"/>
        <v>#DIV/0!</v>
      </c>
      <c r="H95" s="70"/>
      <c r="I95" s="268"/>
      <c r="J95" s="70"/>
      <c r="K95" s="268"/>
      <c r="L95" s="70"/>
      <c r="M95" s="70"/>
    </row>
    <row r="96" spans="1:13" x14ac:dyDescent="0.25">
      <c r="A96" s="43"/>
      <c r="B96" s="94" t="s">
        <v>7</v>
      </c>
      <c r="C96" s="130" t="s">
        <v>122</v>
      </c>
      <c r="D96" s="147">
        <v>14</v>
      </c>
      <c r="E96" s="282">
        <v>19.36</v>
      </c>
      <c r="F96" s="70"/>
      <c r="G96" s="284">
        <f t="shared" si="1"/>
        <v>0.27685950413223137</v>
      </c>
      <c r="H96" s="70"/>
      <c r="I96" s="268"/>
      <c r="J96" s="70"/>
      <c r="K96" s="268"/>
      <c r="L96" s="70"/>
      <c r="M96" s="70"/>
    </row>
    <row r="97" spans="1:13" x14ac:dyDescent="0.25">
      <c r="A97" s="13" t="s">
        <v>179</v>
      </c>
      <c r="B97" s="245"/>
      <c r="C97" s="245"/>
      <c r="E97" s="282"/>
      <c r="F97" s="70"/>
      <c r="G97" s="284" t="e">
        <f t="shared" si="1"/>
        <v>#DIV/0!</v>
      </c>
      <c r="H97" s="70"/>
      <c r="I97" s="268"/>
      <c r="J97" s="70"/>
      <c r="K97" s="268"/>
      <c r="L97" s="70"/>
      <c r="M97" s="70"/>
    </row>
    <row r="98" spans="1:13" x14ac:dyDescent="0.25">
      <c r="A98" s="43"/>
      <c r="B98" s="94" t="s">
        <v>86</v>
      </c>
      <c r="C98" s="130"/>
      <c r="D98" s="343">
        <v>5</v>
      </c>
      <c r="E98" s="341">
        <v>9.76</v>
      </c>
      <c r="F98" s="344"/>
      <c r="G98" s="284">
        <f t="shared" si="1"/>
        <v>0.48770491803278687</v>
      </c>
      <c r="H98" s="70"/>
      <c r="I98" s="268"/>
      <c r="J98" s="70"/>
      <c r="K98" s="268"/>
      <c r="L98" s="70"/>
      <c r="M98" s="70"/>
    </row>
    <row r="99" spans="1:13" x14ac:dyDescent="0.25">
      <c r="A99" s="13" t="s">
        <v>166</v>
      </c>
      <c r="B99" s="245"/>
      <c r="C99" s="245"/>
      <c r="D99" s="343"/>
      <c r="E99" s="341"/>
      <c r="F99" s="344"/>
      <c r="G99" s="284" t="e">
        <f t="shared" si="1"/>
        <v>#DIV/0!</v>
      </c>
      <c r="H99" s="70"/>
      <c r="I99" s="268"/>
      <c r="J99" s="70"/>
      <c r="K99" s="268"/>
      <c r="L99" s="70"/>
      <c r="M99" s="70"/>
    </row>
    <row r="100" spans="1:13" x14ac:dyDescent="0.25">
      <c r="A100" s="44"/>
      <c r="B100" s="323" t="s">
        <v>167</v>
      </c>
      <c r="C100" s="323" t="s">
        <v>122</v>
      </c>
      <c r="D100" s="343">
        <v>10</v>
      </c>
      <c r="E100" s="341"/>
      <c r="F100" s="344"/>
      <c r="G100" s="284" t="e">
        <f t="shared" si="1"/>
        <v>#DIV/0!</v>
      </c>
      <c r="H100" s="256"/>
      <c r="I100" s="322"/>
      <c r="J100" s="256"/>
      <c r="K100" s="322"/>
      <c r="L100" s="256"/>
      <c r="M100" s="70"/>
    </row>
    <row r="101" spans="1:13" x14ac:dyDescent="0.25">
      <c r="A101" s="43" t="s">
        <v>27</v>
      </c>
      <c r="B101" s="8"/>
      <c r="C101" s="1"/>
      <c r="D101" s="343"/>
      <c r="E101" s="341"/>
      <c r="F101" s="345"/>
      <c r="G101" s="284" t="e">
        <f t="shared" si="1"/>
        <v>#DIV/0!</v>
      </c>
      <c r="H101" s="255"/>
      <c r="I101" s="292"/>
      <c r="J101" s="255"/>
      <c r="K101" s="292"/>
      <c r="L101" s="255"/>
      <c r="M101" s="70"/>
    </row>
    <row r="102" spans="1:13" x14ac:dyDescent="0.25">
      <c r="A102" s="71"/>
      <c r="B102" s="9" t="s">
        <v>3</v>
      </c>
      <c r="C102" s="9" t="s">
        <v>57</v>
      </c>
      <c r="D102" s="147">
        <v>0.4</v>
      </c>
      <c r="E102" s="282"/>
      <c r="F102" s="70"/>
      <c r="G102" s="284" t="e">
        <f t="shared" si="1"/>
        <v>#DIV/0!</v>
      </c>
      <c r="H102" s="70"/>
      <c r="I102" s="268"/>
      <c r="J102" s="70"/>
      <c r="K102" s="268"/>
      <c r="L102" s="70"/>
      <c r="M102" s="256"/>
    </row>
    <row r="103" spans="1:13" x14ac:dyDescent="0.25">
      <c r="A103" s="1"/>
      <c r="B103" s="9"/>
      <c r="C103" s="9" t="s">
        <v>58</v>
      </c>
      <c r="D103" s="147">
        <v>16.7</v>
      </c>
      <c r="E103" s="282"/>
      <c r="F103" s="70"/>
      <c r="G103" s="284" t="e">
        <f t="shared" si="1"/>
        <v>#DIV/0!</v>
      </c>
      <c r="H103" s="70"/>
      <c r="I103" s="268"/>
      <c r="J103" s="70"/>
      <c r="K103" s="268"/>
      <c r="L103" s="70"/>
      <c r="M103" s="255"/>
    </row>
    <row r="104" spans="1:13" x14ac:dyDescent="0.25">
      <c r="A104" s="71"/>
      <c r="B104" s="9"/>
      <c r="C104" s="9" t="s">
        <v>59</v>
      </c>
      <c r="D104" s="147">
        <v>10.1</v>
      </c>
      <c r="E104" s="282"/>
      <c r="F104" s="70"/>
      <c r="G104" s="284" t="e">
        <f t="shared" si="1"/>
        <v>#DIV/0!</v>
      </c>
      <c r="H104" s="70"/>
      <c r="I104" s="268"/>
      <c r="J104" s="70"/>
      <c r="K104" s="268"/>
      <c r="L104" s="70"/>
      <c r="M104" s="70"/>
    </row>
    <row r="105" spans="1:13" x14ac:dyDescent="0.25">
      <c r="A105" s="71"/>
      <c r="B105" s="9"/>
      <c r="C105" s="9" t="s">
        <v>60</v>
      </c>
      <c r="D105" s="147">
        <v>3.4</v>
      </c>
      <c r="E105" s="282"/>
      <c r="F105" s="70"/>
      <c r="G105" s="284" t="e">
        <f t="shared" si="1"/>
        <v>#DIV/0!</v>
      </c>
      <c r="H105" s="70"/>
      <c r="I105" s="268"/>
      <c r="J105" s="70"/>
      <c r="K105" s="268"/>
      <c r="L105" s="70"/>
      <c r="M105" s="70"/>
    </row>
    <row r="106" spans="1:13" x14ac:dyDescent="0.25">
      <c r="A106" s="71"/>
      <c r="B106" s="18" t="s">
        <v>7</v>
      </c>
      <c r="C106" s="18" t="s">
        <v>122</v>
      </c>
      <c r="D106" s="147">
        <v>20</v>
      </c>
      <c r="E106" s="282">
        <v>11.44</v>
      </c>
      <c r="F106" s="70"/>
      <c r="G106" s="284">
        <f t="shared" si="1"/>
        <v>0.74825174825174834</v>
      </c>
      <c r="H106" s="70">
        <v>168</v>
      </c>
      <c r="I106" s="268"/>
      <c r="J106" s="70"/>
      <c r="K106" s="268"/>
      <c r="L106" s="70"/>
      <c r="M106" s="70"/>
    </row>
    <row r="107" spans="1:13" x14ac:dyDescent="0.25">
      <c r="A107" s="71"/>
      <c r="B107" s="12"/>
      <c r="C107" s="151" t="s">
        <v>115</v>
      </c>
      <c r="E107" s="282"/>
      <c r="F107" s="70"/>
      <c r="G107" s="284" t="e">
        <f t="shared" si="1"/>
        <v>#DIV/0!</v>
      </c>
      <c r="H107" s="70"/>
      <c r="I107" s="268"/>
      <c r="J107" s="70"/>
      <c r="K107" s="268"/>
      <c r="L107" s="70"/>
      <c r="M107" s="70"/>
    </row>
    <row r="108" spans="1:13" x14ac:dyDescent="0.25">
      <c r="A108" s="71"/>
      <c r="B108" s="12"/>
      <c r="C108" s="71" t="s">
        <v>120</v>
      </c>
      <c r="E108" s="268"/>
      <c r="F108" s="70"/>
      <c r="G108" s="284" t="e">
        <f t="shared" si="1"/>
        <v>#DIV/0!</v>
      </c>
      <c r="H108" s="70"/>
      <c r="I108" s="268"/>
      <c r="J108" s="70"/>
      <c r="K108" s="268"/>
      <c r="L108" s="70"/>
      <c r="M108" s="70"/>
    </row>
    <row r="109" spans="1:13" ht="15.75" thickBot="1" x14ac:dyDescent="0.3">
      <c r="A109" s="71"/>
      <c r="B109" s="69"/>
      <c r="C109" s="156" t="s">
        <v>117</v>
      </c>
      <c r="E109" s="268"/>
      <c r="F109" s="70"/>
      <c r="G109" s="284" t="e">
        <f t="shared" si="1"/>
        <v>#DIV/0!</v>
      </c>
      <c r="H109" s="70"/>
      <c r="I109" s="268"/>
      <c r="J109" s="70"/>
      <c r="K109" s="268"/>
      <c r="L109" s="70"/>
      <c r="M109" s="70"/>
    </row>
    <row r="110" spans="1:13" ht="15.75" thickTop="1" x14ac:dyDescent="0.25">
      <c r="A110" s="71"/>
      <c r="B110" s="69"/>
      <c r="C110" s="79" t="s">
        <v>118</v>
      </c>
      <c r="E110" s="268"/>
      <c r="F110" s="70"/>
      <c r="G110" s="284" t="e">
        <f t="shared" si="1"/>
        <v>#DIV/0!</v>
      </c>
      <c r="H110" s="70"/>
      <c r="I110" s="268"/>
      <c r="J110" s="70"/>
      <c r="K110" s="268"/>
      <c r="L110" s="70"/>
      <c r="M110" s="70"/>
    </row>
    <row r="111" spans="1:13" x14ac:dyDescent="0.25">
      <c r="A111" s="3" t="s">
        <v>28</v>
      </c>
      <c r="B111" s="15"/>
      <c r="C111" s="3"/>
      <c r="E111" s="268"/>
      <c r="F111" s="70"/>
      <c r="G111" s="284" t="e">
        <f t="shared" si="1"/>
        <v>#DIV/0!</v>
      </c>
      <c r="H111" s="70"/>
      <c r="I111" s="268"/>
      <c r="J111" s="70"/>
      <c r="K111" s="268"/>
      <c r="L111" s="70"/>
      <c r="M111" s="70"/>
    </row>
    <row r="112" spans="1:13" x14ac:dyDescent="0.25">
      <c r="A112" s="71"/>
      <c r="B112" s="9" t="s">
        <v>3</v>
      </c>
      <c r="C112" s="9" t="s">
        <v>53</v>
      </c>
      <c r="D112" s="147">
        <v>3.6</v>
      </c>
      <c r="E112" s="282">
        <v>4.46</v>
      </c>
      <c r="F112" s="70"/>
      <c r="G112" s="284">
        <f t="shared" si="1"/>
        <v>0.19282511210762329</v>
      </c>
      <c r="H112" s="70">
        <v>145.15</v>
      </c>
      <c r="I112" s="268"/>
      <c r="J112" s="70"/>
      <c r="K112" s="268"/>
      <c r="L112" s="70"/>
      <c r="M112" s="70"/>
    </row>
    <row r="113" spans="1:13" x14ac:dyDescent="0.25">
      <c r="A113" s="71"/>
      <c r="B113" s="9" t="s">
        <v>3</v>
      </c>
      <c r="C113" s="9" t="s">
        <v>61</v>
      </c>
      <c r="D113" s="147">
        <v>4.4000000000000004</v>
      </c>
      <c r="E113" s="282">
        <v>4.6500000000000004</v>
      </c>
      <c r="F113" s="70"/>
      <c r="G113" s="284">
        <f t="shared" si="1"/>
        <v>5.3763440860215048E-2</v>
      </c>
      <c r="H113" s="70">
        <v>163.29</v>
      </c>
      <c r="I113" s="268"/>
      <c r="J113" s="70"/>
      <c r="K113" s="268"/>
      <c r="L113" s="70"/>
      <c r="M113" s="70"/>
    </row>
    <row r="114" spans="1:13" x14ac:dyDescent="0.25">
      <c r="A114" s="71"/>
      <c r="B114" s="72" t="s">
        <v>3</v>
      </c>
      <c r="C114" s="72" t="s">
        <v>154</v>
      </c>
      <c r="E114" s="282"/>
      <c r="F114" s="70"/>
      <c r="G114" s="284" t="e">
        <f t="shared" si="1"/>
        <v>#DIV/0!</v>
      </c>
      <c r="H114" s="70">
        <v>158</v>
      </c>
      <c r="I114" s="268"/>
      <c r="J114" s="70"/>
      <c r="K114" s="268"/>
      <c r="L114" s="70"/>
      <c r="M114" s="70"/>
    </row>
    <row r="115" spans="1:13" x14ac:dyDescent="0.25">
      <c r="A115" s="71"/>
      <c r="B115" s="72" t="s">
        <v>86</v>
      </c>
      <c r="C115" s="9"/>
      <c r="D115" s="346">
        <v>0.25</v>
      </c>
      <c r="E115" s="282">
        <v>0.14000000000000001</v>
      </c>
      <c r="F115" s="70"/>
      <c r="G115" s="284">
        <f t="shared" si="1"/>
        <v>0.78571428571428559</v>
      </c>
      <c r="H115" s="70"/>
      <c r="I115" s="268"/>
      <c r="J115" s="70"/>
      <c r="K115" s="268"/>
      <c r="L115" s="70"/>
      <c r="M115" s="70"/>
    </row>
    <row r="116" spans="1:13" x14ac:dyDescent="0.25">
      <c r="A116" s="71"/>
      <c r="B116" s="9" t="s">
        <v>6</v>
      </c>
      <c r="C116" s="9"/>
      <c r="D116" s="334">
        <v>40.700000000000003</v>
      </c>
      <c r="E116" s="282">
        <v>54.8</v>
      </c>
      <c r="F116" s="70"/>
      <c r="G116" s="284">
        <f t="shared" si="1"/>
        <v>0.25729927007299264</v>
      </c>
      <c r="H116" s="70">
        <v>102.5</v>
      </c>
      <c r="I116" s="268"/>
      <c r="J116" s="70"/>
      <c r="K116" s="268"/>
      <c r="L116" s="70"/>
      <c r="M116" s="70"/>
    </row>
    <row r="117" spans="1:13" x14ac:dyDescent="0.25">
      <c r="A117" s="71"/>
      <c r="B117" s="12"/>
      <c r="C117" s="151" t="s">
        <v>115</v>
      </c>
      <c r="D117" s="334"/>
      <c r="E117" s="282"/>
      <c r="F117" s="70"/>
      <c r="G117" s="284" t="e">
        <f t="shared" si="1"/>
        <v>#DIV/0!</v>
      </c>
      <c r="H117" s="70"/>
      <c r="I117" s="268"/>
      <c r="J117" s="70"/>
      <c r="K117" s="268"/>
      <c r="L117" s="70"/>
      <c r="M117" s="70"/>
    </row>
    <row r="118" spans="1:13" x14ac:dyDescent="0.25">
      <c r="A118" s="71"/>
      <c r="B118" s="12"/>
      <c r="C118" s="71" t="s">
        <v>119</v>
      </c>
      <c r="D118" s="334"/>
      <c r="E118" s="291"/>
      <c r="F118" s="70"/>
      <c r="G118" s="284" t="e">
        <f t="shared" si="1"/>
        <v>#DIV/0!</v>
      </c>
      <c r="H118" s="70"/>
      <c r="I118" s="268"/>
      <c r="J118" s="70"/>
      <c r="K118" s="268"/>
      <c r="L118" s="70"/>
      <c r="M118" s="70"/>
    </row>
    <row r="119" spans="1:13" ht="15.75" thickBot="1" x14ac:dyDescent="0.3">
      <c r="A119" s="71"/>
      <c r="B119" s="69"/>
      <c r="C119" s="156" t="s">
        <v>117</v>
      </c>
      <c r="E119" s="268"/>
      <c r="F119" s="70"/>
      <c r="G119" s="284" t="e">
        <f t="shared" si="1"/>
        <v>#DIV/0!</v>
      </c>
      <c r="H119" s="70"/>
      <c r="I119" s="268"/>
      <c r="J119" s="70"/>
      <c r="K119" s="268"/>
      <c r="L119" s="70"/>
      <c r="M119" s="70"/>
    </row>
    <row r="120" spans="1:13" ht="15.75" thickTop="1" x14ac:dyDescent="0.25">
      <c r="A120" s="71"/>
      <c r="B120" s="69"/>
      <c r="C120" s="79" t="s">
        <v>118</v>
      </c>
      <c r="E120" s="268"/>
      <c r="F120" s="70"/>
      <c r="G120" s="284" t="e">
        <f t="shared" si="1"/>
        <v>#DIV/0!</v>
      </c>
      <c r="H120" s="70"/>
      <c r="I120" s="268"/>
      <c r="J120" s="70"/>
      <c r="K120" s="268"/>
      <c r="L120" s="70"/>
      <c r="M120" s="70"/>
    </row>
    <row r="121" spans="1:13" x14ac:dyDescent="0.25">
      <c r="A121" s="3" t="s">
        <v>62</v>
      </c>
      <c r="B121" s="15"/>
      <c r="C121" s="3"/>
      <c r="D121" s="334"/>
      <c r="E121" s="316"/>
      <c r="F121" s="70"/>
      <c r="G121" s="284" t="e">
        <f t="shared" si="1"/>
        <v>#DIV/0!</v>
      </c>
      <c r="H121" s="70"/>
      <c r="I121" s="268"/>
      <c r="J121" s="70"/>
      <c r="K121" s="268"/>
      <c r="L121" s="70"/>
      <c r="M121" s="70"/>
    </row>
    <row r="122" spans="1:13" x14ac:dyDescent="0.25">
      <c r="A122" s="71"/>
      <c r="B122" s="18" t="s">
        <v>7</v>
      </c>
      <c r="C122" s="18" t="s">
        <v>46</v>
      </c>
      <c r="D122" s="147">
        <v>59.4</v>
      </c>
      <c r="E122" s="282">
        <v>60.47</v>
      </c>
      <c r="F122" s="70"/>
      <c r="G122" s="284">
        <f t="shared" ref="G122:G180" si="2">(ABS(D122-E122))/E122</f>
        <v>1.7694724656854642E-2</v>
      </c>
      <c r="H122" s="70"/>
      <c r="I122" s="268"/>
      <c r="J122" s="70"/>
      <c r="K122" s="268"/>
      <c r="L122" s="70"/>
      <c r="M122" s="70"/>
    </row>
    <row r="123" spans="1:13" x14ac:dyDescent="0.25">
      <c r="A123" s="71"/>
      <c r="B123" s="18" t="s">
        <v>7</v>
      </c>
      <c r="C123" s="72" t="s">
        <v>99</v>
      </c>
      <c r="D123" s="147">
        <v>35</v>
      </c>
      <c r="E123" s="282">
        <v>29.61</v>
      </c>
      <c r="F123" s="70"/>
      <c r="G123" s="284">
        <f t="shared" si="2"/>
        <v>0.18203309692671396</v>
      </c>
      <c r="H123" s="70"/>
      <c r="I123" s="268"/>
      <c r="J123" s="70"/>
      <c r="K123" s="268"/>
      <c r="L123" s="70"/>
      <c r="M123" s="70"/>
    </row>
    <row r="124" spans="1:13" x14ac:dyDescent="0.25">
      <c r="A124" s="71"/>
      <c r="B124" s="12"/>
      <c r="C124" s="151" t="s">
        <v>115</v>
      </c>
      <c r="E124" s="282"/>
      <c r="F124" s="70"/>
      <c r="G124" s="284" t="e">
        <f t="shared" si="2"/>
        <v>#DIV/0!</v>
      </c>
      <c r="H124" s="70"/>
      <c r="I124" s="268"/>
      <c r="J124" s="70"/>
      <c r="K124" s="268"/>
      <c r="L124" s="70"/>
      <c r="M124" s="70"/>
    </row>
    <row r="125" spans="1:13" x14ac:dyDescent="0.25">
      <c r="A125" s="71"/>
      <c r="B125" s="12"/>
      <c r="C125" s="71" t="s">
        <v>120</v>
      </c>
      <c r="E125" s="268"/>
      <c r="F125" s="70"/>
      <c r="G125" s="284" t="e">
        <f t="shared" si="2"/>
        <v>#DIV/0!</v>
      </c>
      <c r="H125" s="70"/>
      <c r="I125" s="268"/>
      <c r="J125" s="70"/>
      <c r="K125" s="268"/>
      <c r="L125" s="70"/>
      <c r="M125" s="70"/>
    </row>
    <row r="126" spans="1:13" ht="15.75" thickBot="1" x14ac:dyDescent="0.3">
      <c r="A126" s="71"/>
      <c r="B126" s="69"/>
      <c r="C126" s="156" t="s">
        <v>117</v>
      </c>
      <c r="E126" s="268"/>
      <c r="F126" s="70"/>
      <c r="G126" s="284" t="e">
        <f t="shared" si="2"/>
        <v>#DIV/0!</v>
      </c>
      <c r="H126" s="70"/>
      <c r="I126" s="268"/>
      <c r="J126" s="70"/>
      <c r="K126" s="268"/>
      <c r="L126" s="70"/>
      <c r="M126" s="70"/>
    </row>
    <row r="127" spans="1:13" ht="15.75" thickTop="1" x14ac:dyDescent="0.25">
      <c r="A127" s="71"/>
      <c r="B127" s="69"/>
      <c r="C127" s="79" t="s">
        <v>118</v>
      </c>
      <c r="E127" s="268"/>
      <c r="F127" s="70"/>
      <c r="G127" s="284" t="e">
        <f t="shared" si="2"/>
        <v>#DIV/0!</v>
      </c>
      <c r="H127" s="70"/>
      <c r="I127" s="268"/>
      <c r="J127" s="70"/>
      <c r="K127" s="268"/>
      <c r="L127" s="70"/>
      <c r="M127" s="70"/>
    </row>
    <row r="128" spans="1:13" x14ac:dyDescent="0.25">
      <c r="A128" s="13" t="s">
        <v>30</v>
      </c>
      <c r="B128" s="15"/>
      <c r="C128" s="3"/>
      <c r="E128" s="268"/>
      <c r="F128" s="70"/>
      <c r="G128" s="284" t="e">
        <f t="shared" si="2"/>
        <v>#DIV/0!</v>
      </c>
      <c r="H128" s="70"/>
      <c r="I128" s="268"/>
      <c r="J128" s="70"/>
      <c r="K128" s="268"/>
      <c r="L128" s="70"/>
      <c r="M128" s="70"/>
    </row>
    <row r="129" spans="1:13" x14ac:dyDescent="0.25">
      <c r="A129" s="71"/>
      <c r="B129" s="9" t="s">
        <v>3</v>
      </c>
      <c r="C129" s="9" t="s">
        <v>57</v>
      </c>
      <c r="D129" s="147">
        <v>2.5</v>
      </c>
      <c r="E129" s="282">
        <v>4.18</v>
      </c>
      <c r="F129" s="70"/>
      <c r="G129" s="284">
        <f t="shared" si="2"/>
        <v>0.40191387559808606</v>
      </c>
      <c r="H129" s="70"/>
      <c r="I129" s="268"/>
      <c r="J129" s="70"/>
      <c r="K129" s="268"/>
      <c r="L129" s="70"/>
      <c r="M129" s="70"/>
    </row>
    <row r="130" spans="1:13" x14ac:dyDescent="0.25">
      <c r="A130" s="1"/>
      <c r="B130" s="9" t="s">
        <v>3</v>
      </c>
      <c r="C130" s="9" t="s">
        <v>51</v>
      </c>
      <c r="D130" s="147">
        <v>10.4</v>
      </c>
      <c r="E130" s="282">
        <v>8.34</v>
      </c>
      <c r="F130" s="70"/>
      <c r="G130" s="284">
        <f t="shared" si="2"/>
        <v>0.24700239808153485</v>
      </c>
      <c r="H130" s="70"/>
      <c r="I130" s="268"/>
      <c r="J130" s="70"/>
      <c r="K130" s="268"/>
      <c r="L130" s="70"/>
      <c r="M130" s="70"/>
    </row>
    <row r="131" spans="1:13" x14ac:dyDescent="0.25">
      <c r="A131" s="71"/>
      <c r="B131" s="9" t="s">
        <v>3</v>
      </c>
      <c r="C131" s="9" t="s">
        <v>63</v>
      </c>
      <c r="D131" s="147">
        <v>12.2</v>
      </c>
      <c r="E131" s="282">
        <v>14.36</v>
      </c>
      <c r="F131" s="70"/>
      <c r="G131" s="284">
        <f t="shared" si="2"/>
        <v>0.15041782729805014</v>
      </c>
      <c r="H131" s="70"/>
      <c r="I131" s="268"/>
      <c r="J131" s="70"/>
      <c r="K131" s="268"/>
      <c r="L131" s="70"/>
      <c r="M131" s="70"/>
    </row>
    <row r="132" spans="1:13" x14ac:dyDescent="0.25">
      <c r="A132" s="71"/>
      <c r="B132" s="9" t="s">
        <v>3</v>
      </c>
      <c r="C132" s="9" t="s">
        <v>64</v>
      </c>
      <c r="D132" s="147">
        <v>3.4</v>
      </c>
      <c r="E132" s="282">
        <v>3.33</v>
      </c>
      <c r="F132" s="70"/>
      <c r="G132" s="284">
        <f t="shared" si="2"/>
        <v>2.1021021021020974E-2</v>
      </c>
      <c r="H132" s="70"/>
      <c r="I132" s="268"/>
      <c r="J132" s="70"/>
      <c r="K132" s="268"/>
      <c r="L132" s="70"/>
      <c r="M132" s="70"/>
    </row>
    <row r="133" spans="1:13" x14ac:dyDescent="0.25">
      <c r="A133" s="71"/>
      <c r="B133" s="9" t="s">
        <v>3</v>
      </c>
      <c r="C133" s="9" t="s">
        <v>45</v>
      </c>
      <c r="D133" s="147">
        <v>3.4</v>
      </c>
      <c r="E133" s="282">
        <v>4.09</v>
      </c>
      <c r="F133" s="70"/>
      <c r="G133" s="284">
        <f t="shared" si="2"/>
        <v>0.1687041564792176</v>
      </c>
      <c r="H133" s="70"/>
      <c r="I133" s="268"/>
      <c r="J133" s="70"/>
      <c r="K133" s="268"/>
      <c r="L133" s="70"/>
      <c r="M133" s="70"/>
    </row>
    <row r="134" spans="1:13" s="70" customFormat="1" x14ac:dyDescent="0.25">
      <c r="A134" s="71"/>
      <c r="B134" s="9" t="s">
        <v>3</v>
      </c>
      <c r="C134" s="9" t="s">
        <v>65</v>
      </c>
      <c r="D134" s="147">
        <v>29.8</v>
      </c>
      <c r="E134" s="282"/>
      <c r="G134" s="284" t="e">
        <f t="shared" si="2"/>
        <v>#DIV/0!</v>
      </c>
      <c r="I134" s="268"/>
      <c r="K134" s="268"/>
    </row>
    <row r="135" spans="1:13" s="70" customFormat="1" x14ac:dyDescent="0.25">
      <c r="A135" s="71"/>
      <c r="B135" s="9"/>
      <c r="C135" s="9" t="s">
        <v>181</v>
      </c>
      <c r="D135" s="147">
        <v>16.7</v>
      </c>
      <c r="E135" s="282">
        <v>24.83</v>
      </c>
      <c r="G135" s="284">
        <f t="shared" si="2"/>
        <v>0.32742650020136932</v>
      </c>
      <c r="I135" s="268"/>
      <c r="K135" s="268"/>
    </row>
    <row r="136" spans="1:13" x14ac:dyDescent="0.25">
      <c r="A136" s="1"/>
      <c r="C136" s="124" t="s">
        <v>180</v>
      </c>
      <c r="D136" s="147">
        <v>13.1</v>
      </c>
      <c r="E136" s="282"/>
      <c r="F136" s="70"/>
      <c r="G136" s="284" t="e">
        <f t="shared" si="2"/>
        <v>#DIV/0!</v>
      </c>
      <c r="H136" s="70"/>
      <c r="I136" s="268"/>
      <c r="J136" s="70"/>
      <c r="K136" s="268"/>
      <c r="L136" s="70"/>
      <c r="M136" s="70"/>
    </row>
    <row r="137" spans="1:13" s="70" customFormat="1" x14ac:dyDescent="0.25">
      <c r="A137" s="1"/>
      <c r="C137" s="35" t="s">
        <v>198</v>
      </c>
      <c r="D137" s="147"/>
      <c r="E137" s="282">
        <v>6.24</v>
      </c>
      <c r="G137" s="284"/>
      <c r="I137" s="268"/>
      <c r="K137" s="268"/>
    </row>
    <row r="138" spans="1:13" x14ac:dyDescent="0.25">
      <c r="A138" s="1"/>
      <c r="B138" s="18" t="s">
        <v>7</v>
      </c>
      <c r="C138" s="18"/>
      <c r="D138" s="147">
        <v>20</v>
      </c>
      <c r="E138" s="282"/>
      <c r="F138" s="70"/>
      <c r="G138" s="284" t="e">
        <f t="shared" si="2"/>
        <v>#DIV/0!</v>
      </c>
      <c r="H138" s="70"/>
      <c r="I138" s="268"/>
      <c r="J138" s="70"/>
      <c r="K138" s="268"/>
      <c r="L138" s="70"/>
      <c r="M138" s="70"/>
    </row>
    <row r="139" spans="1:13" x14ac:dyDescent="0.25">
      <c r="A139" s="71"/>
      <c r="B139" s="12"/>
      <c r="C139" s="151" t="s">
        <v>115</v>
      </c>
      <c r="E139" s="282"/>
      <c r="F139" s="70"/>
      <c r="G139" s="284" t="e">
        <f t="shared" si="2"/>
        <v>#DIV/0!</v>
      </c>
      <c r="H139" s="70"/>
      <c r="I139" s="268"/>
      <c r="J139" s="70"/>
      <c r="K139" s="268"/>
      <c r="L139" s="70"/>
      <c r="M139" s="70"/>
    </row>
    <row r="140" spans="1:13" x14ac:dyDescent="0.25">
      <c r="A140" s="71"/>
      <c r="B140" s="12"/>
      <c r="C140" s="71" t="s">
        <v>121</v>
      </c>
      <c r="E140" s="268"/>
      <c r="F140" s="70"/>
      <c r="G140" s="284" t="e">
        <f t="shared" si="2"/>
        <v>#DIV/0!</v>
      </c>
      <c r="H140" s="70"/>
      <c r="I140" s="268"/>
      <c r="J140" s="70"/>
      <c r="K140" s="268"/>
      <c r="L140" s="70"/>
      <c r="M140" s="70"/>
    </row>
    <row r="141" spans="1:13" ht="15.75" thickBot="1" x14ac:dyDescent="0.3">
      <c r="A141" s="71"/>
      <c r="B141" s="69"/>
      <c r="C141" s="156" t="s">
        <v>117</v>
      </c>
      <c r="E141" s="268"/>
      <c r="F141" s="70"/>
      <c r="G141" s="284" t="e">
        <f t="shared" si="2"/>
        <v>#DIV/0!</v>
      </c>
      <c r="H141" s="70"/>
      <c r="I141" s="268"/>
      <c r="J141" s="70"/>
      <c r="K141" s="268"/>
      <c r="L141" s="70"/>
      <c r="M141" s="70"/>
    </row>
    <row r="142" spans="1:13" ht="15.75" thickTop="1" x14ac:dyDescent="0.25">
      <c r="A142" s="71"/>
      <c r="B142" s="69"/>
      <c r="C142" s="79" t="s">
        <v>118</v>
      </c>
      <c r="E142" s="268"/>
      <c r="F142" s="70"/>
      <c r="G142" s="284" t="e">
        <f t="shared" si="2"/>
        <v>#DIV/0!</v>
      </c>
      <c r="H142" s="70"/>
      <c r="I142" s="268"/>
      <c r="J142" s="70"/>
      <c r="K142" s="268"/>
      <c r="L142" s="70"/>
      <c r="M142" s="70"/>
    </row>
    <row r="143" spans="1:13" x14ac:dyDescent="0.25">
      <c r="A143" s="3" t="s">
        <v>33</v>
      </c>
      <c r="B143" s="15"/>
      <c r="C143" s="15"/>
      <c r="E143" s="268"/>
      <c r="F143" s="70"/>
      <c r="G143" s="284" t="e">
        <f t="shared" si="2"/>
        <v>#DIV/0!</v>
      </c>
      <c r="H143" s="70"/>
      <c r="I143" s="268"/>
      <c r="J143" s="70"/>
      <c r="K143" s="268"/>
      <c r="L143" s="70"/>
      <c r="M143" s="70"/>
    </row>
    <row r="144" spans="1:13" x14ac:dyDescent="0.25">
      <c r="A144" s="71"/>
      <c r="B144" s="72" t="s">
        <v>3</v>
      </c>
      <c r="C144" s="72" t="s">
        <v>52</v>
      </c>
      <c r="D144" s="147">
        <v>8.1</v>
      </c>
      <c r="E144" s="282">
        <v>7.22</v>
      </c>
      <c r="F144" s="70"/>
      <c r="G144" s="284">
        <f t="shared" si="2"/>
        <v>0.12188365650969528</v>
      </c>
      <c r="H144" s="70">
        <v>169</v>
      </c>
      <c r="I144" s="268"/>
      <c r="J144" s="70"/>
      <c r="K144" s="268"/>
      <c r="L144" s="70"/>
      <c r="M144" s="70"/>
    </row>
    <row r="145" spans="1:13" x14ac:dyDescent="0.25">
      <c r="A145" s="71"/>
      <c r="B145" s="72" t="s">
        <v>3</v>
      </c>
      <c r="C145" s="72" t="s">
        <v>32</v>
      </c>
      <c r="D145" s="147">
        <v>10.5</v>
      </c>
      <c r="E145" s="282">
        <v>8.76</v>
      </c>
      <c r="F145" s="70"/>
      <c r="G145" s="284">
        <f t="shared" si="2"/>
        <v>0.19863013698630139</v>
      </c>
      <c r="H145" s="70">
        <v>163</v>
      </c>
      <c r="I145" s="268"/>
      <c r="J145" s="70"/>
      <c r="K145" s="268"/>
      <c r="L145" s="70"/>
      <c r="M145" s="70"/>
    </row>
    <row r="146" spans="1:13" x14ac:dyDescent="0.25">
      <c r="A146" s="71"/>
      <c r="B146" s="9" t="s">
        <v>3</v>
      </c>
      <c r="C146" s="72" t="s">
        <v>192</v>
      </c>
      <c r="D146" s="147">
        <v>8.3000000000000007</v>
      </c>
      <c r="E146" s="282">
        <v>6.12</v>
      </c>
      <c r="F146" s="70"/>
      <c r="G146" s="284">
        <f t="shared" si="2"/>
        <v>0.35620915032679745</v>
      </c>
      <c r="H146" s="70">
        <v>229.97</v>
      </c>
      <c r="I146" s="268"/>
      <c r="J146" s="70"/>
      <c r="K146" s="268"/>
      <c r="L146" s="70"/>
      <c r="M146" s="70"/>
    </row>
    <row r="147" spans="1:13" x14ac:dyDescent="0.25">
      <c r="A147" s="71"/>
      <c r="B147" s="9" t="s">
        <v>3</v>
      </c>
      <c r="C147" s="72" t="s">
        <v>191</v>
      </c>
      <c r="D147" s="147">
        <v>5.3</v>
      </c>
      <c r="E147" s="282">
        <v>4.1900000000000004</v>
      </c>
      <c r="F147" s="70"/>
      <c r="G147" s="284">
        <f t="shared" si="2"/>
        <v>0.26491646778042943</v>
      </c>
      <c r="H147" s="70">
        <v>207.29</v>
      </c>
      <c r="I147" s="268"/>
      <c r="J147" s="70"/>
      <c r="K147" s="268"/>
      <c r="L147" s="70"/>
      <c r="M147" s="70"/>
    </row>
    <row r="148" spans="1:13" x14ac:dyDescent="0.25">
      <c r="A148" s="71"/>
      <c r="B148" s="9" t="s">
        <v>3</v>
      </c>
      <c r="C148" s="72" t="s">
        <v>69</v>
      </c>
      <c r="D148" s="147">
        <v>6.7</v>
      </c>
      <c r="E148" s="282">
        <v>3.42</v>
      </c>
      <c r="F148" s="70"/>
      <c r="G148" s="284">
        <f t="shared" si="2"/>
        <v>0.95906432748538017</v>
      </c>
      <c r="H148" s="70"/>
      <c r="I148" s="268"/>
      <c r="J148" s="70"/>
      <c r="K148" s="268"/>
      <c r="L148" s="70"/>
      <c r="M148" s="70"/>
    </row>
    <row r="149" spans="1:13" x14ac:dyDescent="0.25">
      <c r="A149" s="71"/>
      <c r="B149" s="9" t="s">
        <v>3</v>
      </c>
      <c r="C149" s="9" t="s">
        <v>70</v>
      </c>
      <c r="D149" s="147">
        <v>8.4</v>
      </c>
      <c r="E149" s="282">
        <v>8.94</v>
      </c>
      <c r="F149" s="70"/>
      <c r="G149" s="284">
        <f t="shared" si="2"/>
        <v>6.0402684563758295E-2</v>
      </c>
      <c r="H149" s="70">
        <v>145.15</v>
      </c>
      <c r="I149" s="268"/>
      <c r="J149" s="70"/>
      <c r="K149" s="268"/>
      <c r="L149" s="70"/>
      <c r="M149" s="70"/>
    </row>
    <row r="150" spans="1:13" x14ac:dyDescent="0.25">
      <c r="A150" s="1"/>
      <c r="B150" s="9" t="s">
        <v>3</v>
      </c>
      <c r="C150" s="72" t="s">
        <v>188</v>
      </c>
      <c r="D150" s="147">
        <v>16</v>
      </c>
      <c r="E150" s="282">
        <v>14.15</v>
      </c>
      <c r="F150" s="70"/>
      <c r="G150" s="284">
        <f t="shared" si="2"/>
        <v>0.13074204946996465</v>
      </c>
      <c r="H150" s="70">
        <v>225</v>
      </c>
      <c r="I150" s="268"/>
      <c r="J150" s="70"/>
      <c r="K150" s="268"/>
      <c r="L150" s="70"/>
      <c r="M150" s="70"/>
    </row>
    <row r="151" spans="1:13" x14ac:dyDescent="0.25">
      <c r="A151" s="71"/>
      <c r="B151" s="9" t="s">
        <v>3</v>
      </c>
      <c r="C151" s="9" t="s">
        <v>74</v>
      </c>
      <c r="D151" s="147">
        <v>8.3000000000000007</v>
      </c>
      <c r="E151" s="282">
        <v>6.34</v>
      </c>
      <c r="F151" s="70"/>
      <c r="G151" s="284">
        <f t="shared" si="2"/>
        <v>0.30914826498422726</v>
      </c>
      <c r="H151" s="70">
        <v>139.47999999999999</v>
      </c>
      <c r="I151" s="268"/>
      <c r="J151" s="70"/>
      <c r="K151" s="268"/>
      <c r="L151" s="70"/>
      <c r="M151" s="70"/>
    </row>
    <row r="152" spans="1:13" x14ac:dyDescent="0.25">
      <c r="A152" s="1"/>
      <c r="B152" s="9" t="s">
        <v>3</v>
      </c>
      <c r="C152" s="9" t="s">
        <v>75</v>
      </c>
      <c r="D152" s="147">
        <v>6.4</v>
      </c>
      <c r="E152" s="282">
        <v>4.95</v>
      </c>
      <c r="F152" s="70"/>
      <c r="G152" s="284">
        <f t="shared" si="2"/>
        <v>0.29292929292929293</v>
      </c>
      <c r="H152" s="70">
        <v>158</v>
      </c>
      <c r="I152" s="268"/>
      <c r="J152" s="70"/>
      <c r="K152" s="268"/>
      <c r="L152" s="70"/>
      <c r="M152" s="70"/>
    </row>
    <row r="153" spans="1:13" x14ac:dyDescent="0.25">
      <c r="A153" s="71"/>
      <c r="B153" s="9" t="s">
        <v>3</v>
      </c>
      <c r="C153" s="9" t="s">
        <v>76</v>
      </c>
      <c r="D153" s="147">
        <v>5.6</v>
      </c>
      <c r="E153" s="282"/>
      <c r="F153" s="70"/>
      <c r="G153" s="284" t="e">
        <f t="shared" si="2"/>
        <v>#DIV/0!</v>
      </c>
      <c r="H153" s="70"/>
      <c r="I153" s="268"/>
      <c r="J153" s="70"/>
      <c r="K153" s="268"/>
      <c r="L153" s="70"/>
      <c r="M153" s="70"/>
    </row>
    <row r="154" spans="1:13" s="70" customFormat="1" x14ac:dyDescent="0.25">
      <c r="A154" s="71"/>
      <c r="B154" s="9"/>
      <c r="C154" s="9" t="s">
        <v>173</v>
      </c>
      <c r="D154" s="147">
        <v>2.8</v>
      </c>
      <c r="E154" s="282">
        <v>5.83</v>
      </c>
      <c r="G154" s="284">
        <f t="shared" si="2"/>
        <v>0.51972555746140658</v>
      </c>
      <c r="I154" s="268"/>
      <c r="K154" s="268"/>
    </row>
    <row r="155" spans="1:13" s="70" customFormat="1" x14ac:dyDescent="0.25">
      <c r="A155" s="71"/>
      <c r="B155" s="9"/>
      <c r="C155" s="9" t="s">
        <v>172</v>
      </c>
      <c r="D155" s="147">
        <v>2.8</v>
      </c>
      <c r="E155" s="282">
        <v>4.88</v>
      </c>
      <c r="G155" s="284">
        <f t="shared" si="2"/>
        <v>0.42622950819672134</v>
      </c>
      <c r="I155" s="268"/>
      <c r="K155" s="268"/>
    </row>
    <row r="156" spans="1:13" x14ac:dyDescent="0.25">
      <c r="A156" s="71"/>
      <c r="B156" s="9" t="s">
        <v>3</v>
      </c>
      <c r="C156" s="9" t="s">
        <v>77</v>
      </c>
      <c r="D156" s="147">
        <v>7.2</v>
      </c>
      <c r="E156" s="282"/>
      <c r="F156" s="70"/>
      <c r="G156" s="284" t="e">
        <f t="shared" si="2"/>
        <v>#DIV/0!</v>
      </c>
      <c r="H156" s="70"/>
      <c r="I156" s="268"/>
      <c r="J156" s="70"/>
      <c r="K156" s="268"/>
      <c r="L156" s="70"/>
      <c r="M156" s="70"/>
    </row>
    <row r="157" spans="1:13" s="70" customFormat="1" x14ac:dyDescent="0.25">
      <c r="A157" s="71"/>
      <c r="B157" s="9"/>
      <c r="C157" s="9" t="s">
        <v>186</v>
      </c>
      <c r="D157" s="147">
        <v>3.8</v>
      </c>
      <c r="E157" s="282"/>
      <c r="G157" s="284" t="e">
        <f t="shared" si="2"/>
        <v>#DIV/0!</v>
      </c>
      <c r="I157" s="268"/>
      <c r="K157" s="268"/>
    </row>
    <row r="158" spans="1:13" s="70" customFormat="1" x14ac:dyDescent="0.25">
      <c r="A158" s="71"/>
      <c r="B158" s="9"/>
      <c r="C158" s="9" t="s">
        <v>172</v>
      </c>
      <c r="D158" s="147">
        <v>3.4</v>
      </c>
      <c r="E158" s="282"/>
      <c r="G158" s="284" t="e">
        <f t="shared" si="2"/>
        <v>#DIV/0!</v>
      </c>
      <c r="I158" s="268"/>
      <c r="K158" s="268"/>
    </row>
    <row r="159" spans="1:13" x14ac:dyDescent="0.25">
      <c r="A159" s="71"/>
      <c r="B159" s="9" t="s">
        <v>86</v>
      </c>
      <c r="C159" s="9" t="s">
        <v>49</v>
      </c>
      <c r="D159" s="147">
        <v>13.8</v>
      </c>
      <c r="E159" s="282">
        <v>8.01</v>
      </c>
      <c r="F159" s="70"/>
      <c r="G159" s="284">
        <f t="shared" si="2"/>
        <v>0.72284644194756564</v>
      </c>
      <c r="H159" s="70">
        <v>176</v>
      </c>
      <c r="I159" s="268"/>
      <c r="J159" s="70"/>
      <c r="K159" s="268"/>
      <c r="L159" s="70"/>
      <c r="M159" s="70"/>
    </row>
    <row r="160" spans="1:13" x14ac:dyDescent="0.25">
      <c r="A160" s="1"/>
      <c r="B160" s="9" t="s">
        <v>86</v>
      </c>
      <c r="C160" s="9" t="s">
        <v>44</v>
      </c>
      <c r="D160" s="147">
        <v>4.4000000000000004</v>
      </c>
      <c r="E160" s="282">
        <v>4.43</v>
      </c>
      <c r="F160" s="70"/>
      <c r="G160" s="284">
        <f t="shared" si="2"/>
        <v>6.7720090293452283E-3</v>
      </c>
      <c r="H160" s="70">
        <v>181</v>
      </c>
      <c r="I160" s="268"/>
      <c r="J160" s="70"/>
      <c r="K160" s="268"/>
      <c r="L160" s="70"/>
      <c r="M160" s="70"/>
    </row>
    <row r="161" spans="1:13" x14ac:dyDescent="0.25">
      <c r="A161" s="71"/>
      <c r="B161" s="9" t="s">
        <v>86</v>
      </c>
      <c r="C161" s="72" t="s">
        <v>189</v>
      </c>
      <c r="D161" s="147">
        <v>12.6</v>
      </c>
      <c r="E161" s="282">
        <v>13.57</v>
      </c>
      <c r="F161" s="70"/>
      <c r="G161" s="284">
        <f t="shared" si="2"/>
        <v>7.1481208548268282E-2</v>
      </c>
      <c r="H161" s="70">
        <v>201</v>
      </c>
      <c r="I161" s="268"/>
      <c r="J161" s="70"/>
      <c r="K161" s="268"/>
      <c r="L161" s="70"/>
      <c r="M161" s="70"/>
    </row>
    <row r="162" spans="1:13" x14ac:dyDescent="0.25">
      <c r="A162" s="1"/>
      <c r="B162" s="9" t="s">
        <v>86</v>
      </c>
      <c r="C162" s="9" t="s">
        <v>64</v>
      </c>
      <c r="D162" s="147">
        <v>2.2000000000000002</v>
      </c>
      <c r="E162" s="282"/>
      <c r="F162" s="70"/>
      <c r="G162" s="284" t="e">
        <f t="shared" si="2"/>
        <v>#DIV/0!</v>
      </c>
      <c r="H162" s="70"/>
      <c r="I162" s="268"/>
      <c r="J162" s="70"/>
      <c r="K162" s="268"/>
      <c r="L162" s="70"/>
      <c r="M162" s="70"/>
    </row>
    <row r="163" spans="1:13" s="70" customFormat="1" x14ac:dyDescent="0.25">
      <c r="A163" s="1"/>
      <c r="B163" s="9"/>
      <c r="C163" s="9" t="s">
        <v>184</v>
      </c>
      <c r="D163" s="147">
        <v>5</v>
      </c>
      <c r="E163" s="282">
        <v>6.56</v>
      </c>
      <c r="G163" s="284">
        <f t="shared" si="2"/>
        <v>0.23780487804878045</v>
      </c>
      <c r="I163" s="268"/>
      <c r="K163" s="268"/>
    </row>
    <row r="164" spans="1:13" s="70" customFormat="1" x14ac:dyDescent="0.25">
      <c r="A164" s="1"/>
      <c r="B164" s="9"/>
      <c r="C164" s="9" t="s">
        <v>185</v>
      </c>
      <c r="D164" s="147">
        <v>5</v>
      </c>
      <c r="E164" s="282">
        <v>6.97</v>
      </c>
      <c r="G164" s="284">
        <f t="shared" si="2"/>
        <v>0.28263988522238159</v>
      </c>
      <c r="I164" s="268"/>
      <c r="K164" s="268"/>
    </row>
    <row r="165" spans="1:13" x14ac:dyDescent="0.25">
      <c r="A165" s="71"/>
      <c r="B165" s="18" t="s">
        <v>7</v>
      </c>
      <c r="C165" s="18" t="s">
        <v>182</v>
      </c>
      <c r="E165" s="282">
        <v>15.84</v>
      </c>
      <c r="F165" s="70"/>
      <c r="G165" s="284">
        <f t="shared" si="2"/>
        <v>1</v>
      </c>
      <c r="H165" s="70"/>
      <c r="I165" s="268"/>
      <c r="J165" s="70"/>
      <c r="K165" s="268"/>
      <c r="L165" s="70"/>
      <c r="M165" s="70"/>
    </row>
    <row r="166" spans="1:13" s="70" customFormat="1" x14ac:dyDescent="0.25">
      <c r="A166" s="71"/>
      <c r="B166" s="18" t="s">
        <v>7</v>
      </c>
      <c r="C166" s="18" t="s">
        <v>183</v>
      </c>
      <c r="D166" s="147">
        <v>19.7</v>
      </c>
      <c r="E166" s="282"/>
      <c r="G166" s="284" t="e">
        <f t="shared" si="2"/>
        <v>#DIV/0!</v>
      </c>
      <c r="I166" s="268"/>
      <c r="K166" s="268"/>
    </row>
    <row r="167" spans="1:13" x14ac:dyDescent="0.25">
      <c r="A167" s="71"/>
      <c r="B167" s="18" t="s">
        <v>7</v>
      </c>
      <c r="C167" s="18" t="s">
        <v>42</v>
      </c>
      <c r="D167" s="147">
        <v>20</v>
      </c>
      <c r="E167" s="282">
        <v>10.07</v>
      </c>
      <c r="F167" s="70"/>
      <c r="G167" s="284">
        <f t="shared" si="2"/>
        <v>0.98609731876861961</v>
      </c>
      <c r="H167" s="70"/>
      <c r="I167" s="268"/>
      <c r="J167" s="70"/>
      <c r="K167" s="268"/>
      <c r="L167" s="70"/>
      <c r="M167" s="70"/>
    </row>
    <row r="168" spans="1:13" x14ac:dyDescent="0.25">
      <c r="A168" s="71"/>
      <c r="B168" s="18" t="s">
        <v>7</v>
      </c>
      <c r="C168" s="18" t="s">
        <v>47</v>
      </c>
      <c r="D168" s="147">
        <v>18</v>
      </c>
      <c r="E168" s="282">
        <v>20.6</v>
      </c>
      <c r="F168" s="70"/>
      <c r="G168" s="284">
        <f t="shared" si="2"/>
        <v>0.12621359223300976</v>
      </c>
      <c r="H168" s="70"/>
      <c r="I168" s="268"/>
      <c r="J168" s="70"/>
      <c r="K168" s="268"/>
      <c r="L168" s="70"/>
      <c r="M168" s="70"/>
    </row>
    <row r="169" spans="1:13" x14ac:dyDescent="0.25">
      <c r="A169" s="71"/>
      <c r="B169" s="12"/>
      <c r="C169" s="151" t="s">
        <v>115</v>
      </c>
      <c r="E169" s="282"/>
      <c r="F169" s="70"/>
      <c r="G169" s="284" t="e">
        <f t="shared" si="2"/>
        <v>#DIV/0!</v>
      </c>
      <c r="H169" s="70"/>
      <c r="I169" s="268"/>
      <c r="J169" s="70"/>
      <c r="K169" s="268"/>
      <c r="L169" s="70"/>
      <c r="M169" s="70"/>
    </row>
    <row r="170" spans="1:13" x14ac:dyDescent="0.25">
      <c r="A170" s="71"/>
      <c r="B170" s="12"/>
      <c r="C170" s="71" t="s">
        <v>119</v>
      </c>
      <c r="E170" s="268"/>
      <c r="F170" s="70"/>
      <c r="G170" s="284" t="e">
        <f t="shared" si="2"/>
        <v>#DIV/0!</v>
      </c>
      <c r="H170" s="70"/>
      <c r="I170" s="268"/>
      <c r="J170" s="70"/>
      <c r="K170" s="268"/>
      <c r="L170" s="70"/>
      <c r="M170" s="70"/>
    </row>
    <row r="171" spans="1:13" ht="15.75" thickBot="1" x14ac:dyDescent="0.3">
      <c r="A171" s="71"/>
      <c r="B171" s="69"/>
      <c r="C171" s="156" t="s">
        <v>117</v>
      </c>
      <c r="E171" s="268"/>
      <c r="F171" s="70"/>
      <c r="G171" s="284" t="e">
        <f t="shared" si="2"/>
        <v>#DIV/0!</v>
      </c>
      <c r="H171" s="70"/>
      <c r="I171" s="268"/>
      <c r="J171" s="70"/>
      <c r="K171" s="268"/>
      <c r="L171" s="70"/>
      <c r="M171" s="70"/>
    </row>
    <row r="172" spans="1:13" ht="15.75" thickTop="1" x14ac:dyDescent="0.25">
      <c r="A172" s="43"/>
      <c r="B172" s="8"/>
      <c r="C172" s="79" t="s">
        <v>118</v>
      </c>
      <c r="E172" s="268"/>
      <c r="F172" s="70"/>
      <c r="G172" s="284" t="e">
        <f t="shared" si="2"/>
        <v>#DIV/0!</v>
      </c>
      <c r="H172" s="70"/>
      <c r="I172" s="268"/>
      <c r="J172" s="70"/>
      <c r="K172" s="268"/>
      <c r="L172" s="70"/>
      <c r="M172" s="70"/>
    </row>
    <row r="173" spans="1:13" x14ac:dyDescent="0.25">
      <c r="A173" s="3" t="s">
        <v>34</v>
      </c>
      <c r="B173" s="15"/>
      <c r="C173" s="3"/>
      <c r="E173" s="268"/>
      <c r="F173" s="70"/>
      <c r="G173" s="284" t="e">
        <f t="shared" si="2"/>
        <v>#DIV/0!</v>
      </c>
      <c r="H173" s="70"/>
      <c r="I173" s="268"/>
      <c r="J173" s="70"/>
      <c r="K173" s="268"/>
      <c r="L173" s="70"/>
      <c r="M173" s="70"/>
    </row>
    <row r="174" spans="1:13" x14ac:dyDescent="0.25">
      <c r="A174" s="71"/>
      <c r="B174" s="9" t="s">
        <v>3</v>
      </c>
      <c r="C174" s="9" t="s">
        <v>50</v>
      </c>
      <c r="D174" s="147">
        <v>9.1999999999999993</v>
      </c>
      <c r="E174" s="282">
        <v>9.57</v>
      </c>
      <c r="F174" s="70"/>
      <c r="G174" s="284">
        <f t="shared" si="2"/>
        <v>3.866248693834911E-2</v>
      </c>
      <c r="H174" s="70"/>
      <c r="I174" s="268"/>
      <c r="J174" s="70"/>
      <c r="K174" s="268"/>
      <c r="L174" s="70"/>
      <c r="M174" s="70"/>
    </row>
    <row r="175" spans="1:13" x14ac:dyDescent="0.25">
      <c r="A175" s="71"/>
      <c r="B175" s="9" t="s">
        <v>6</v>
      </c>
      <c r="C175" s="9" t="s">
        <v>38</v>
      </c>
      <c r="D175" s="147">
        <v>5.9</v>
      </c>
      <c r="E175" s="282">
        <v>3.49</v>
      </c>
      <c r="F175" s="70"/>
      <c r="G175" s="284">
        <f t="shared" si="2"/>
        <v>0.69054441260744981</v>
      </c>
      <c r="H175" s="70"/>
      <c r="I175" s="268"/>
      <c r="J175" s="70"/>
      <c r="K175" s="268"/>
      <c r="L175" s="70"/>
      <c r="M175" s="70"/>
    </row>
    <row r="176" spans="1:13" x14ac:dyDescent="0.25">
      <c r="A176" s="71"/>
      <c r="B176" s="18" t="s">
        <v>7</v>
      </c>
      <c r="C176" s="18" t="s">
        <v>122</v>
      </c>
      <c r="D176" s="147">
        <v>10</v>
      </c>
      <c r="E176" s="282">
        <v>9.59</v>
      </c>
      <c r="F176" s="70"/>
      <c r="G176" s="284">
        <f t="shared" si="2"/>
        <v>4.2752867570385836E-2</v>
      </c>
      <c r="H176" s="70">
        <v>162</v>
      </c>
      <c r="I176" s="268"/>
      <c r="J176" s="70"/>
      <c r="K176" s="268"/>
      <c r="L176" s="70"/>
      <c r="M176" s="70"/>
    </row>
    <row r="177" spans="1:13" x14ac:dyDescent="0.25">
      <c r="A177" s="71"/>
      <c r="B177" s="12"/>
      <c r="C177" s="151" t="s">
        <v>115</v>
      </c>
      <c r="E177" s="282"/>
      <c r="F177" s="70"/>
      <c r="G177" s="284" t="e">
        <f t="shared" si="2"/>
        <v>#DIV/0!</v>
      </c>
      <c r="H177" s="70"/>
      <c r="I177" s="268"/>
      <c r="J177" s="70"/>
      <c r="K177" s="268"/>
      <c r="L177" s="70"/>
      <c r="M177" s="70"/>
    </row>
    <row r="178" spans="1:13" x14ac:dyDescent="0.25">
      <c r="A178" s="71"/>
      <c r="B178" s="12"/>
      <c r="C178" s="71" t="s">
        <v>116</v>
      </c>
      <c r="E178" s="268"/>
      <c r="F178" s="70"/>
      <c r="G178" s="284" t="e">
        <f t="shared" si="2"/>
        <v>#DIV/0!</v>
      </c>
      <c r="H178" s="70"/>
      <c r="I178" s="268"/>
      <c r="J178" s="70"/>
      <c r="K178" s="268"/>
      <c r="L178" s="70"/>
      <c r="M178" s="70"/>
    </row>
    <row r="179" spans="1:13" ht="15.75" thickBot="1" x14ac:dyDescent="0.3">
      <c r="A179" s="71"/>
      <c r="B179" s="69"/>
      <c r="C179" s="156" t="s">
        <v>117</v>
      </c>
      <c r="E179" s="268"/>
      <c r="F179" s="70"/>
      <c r="G179" s="284" t="e">
        <f t="shared" si="2"/>
        <v>#DIV/0!</v>
      </c>
      <c r="H179" s="70"/>
      <c r="I179" s="268"/>
      <c r="J179" s="70"/>
      <c r="K179" s="268"/>
      <c r="L179" s="70"/>
      <c r="M179" s="70"/>
    </row>
    <row r="180" spans="1:13" ht="15.75" thickTop="1" x14ac:dyDescent="0.25">
      <c r="A180" s="71"/>
      <c r="B180" s="69"/>
      <c r="C180" s="79" t="s">
        <v>9</v>
      </c>
      <c r="E180" s="268"/>
      <c r="F180" s="70"/>
      <c r="G180" s="284" t="e">
        <f t="shared" si="2"/>
        <v>#DIV/0!</v>
      </c>
      <c r="H180" s="70"/>
      <c r="I180" s="268"/>
      <c r="J180" s="70"/>
      <c r="K180" s="268"/>
      <c r="L180" s="70"/>
      <c r="M180" s="70"/>
    </row>
    <row r="181" spans="1:13" x14ac:dyDescent="0.25">
      <c r="A181" s="70"/>
      <c r="B181" s="70"/>
      <c r="C181" s="70"/>
      <c r="E181" s="268"/>
      <c r="F181" s="70"/>
      <c r="G181" s="284" t="e">
        <f t="shared" ref="G181:G185" si="3">(ABS(D181-E181))/E181</f>
        <v>#DIV/0!</v>
      </c>
      <c r="H181" s="70"/>
      <c r="I181" s="268"/>
      <c r="J181" s="70"/>
      <c r="K181" s="268"/>
      <c r="L181" s="70"/>
      <c r="M181" s="69"/>
    </row>
    <row r="182" spans="1:13" x14ac:dyDescent="0.25">
      <c r="A182" s="20"/>
      <c r="B182" s="15"/>
      <c r="C182" s="59" t="s">
        <v>124</v>
      </c>
      <c r="E182" s="282"/>
      <c r="F182" s="70"/>
      <c r="G182" s="284" t="e">
        <f t="shared" si="3"/>
        <v>#DIV/0!</v>
      </c>
      <c r="H182" s="70"/>
      <c r="I182" s="268"/>
      <c r="J182" s="70"/>
      <c r="K182" s="268"/>
      <c r="L182" s="70"/>
      <c r="M182" s="69"/>
    </row>
    <row r="183" spans="1:13" x14ac:dyDescent="0.25">
      <c r="A183" s="22"/>
      <c r="B183" s="69"/>
      <c r="C183" s="223" t="s">
        <v>123</v>
      </c>
      <c r="D183" s="331"/>
      <c r="E183" s="299"/>
      <c r="F183" s="70"/>
      <c r="G183" s="284" t="e">
        <f t="shared" si="3"/>
        <v>#DIV/0!</v>
      </c>
      <c r="H183" s="69"/>
      <c r="I183" s="119"/>
      <c r="J183" s="69"/>
      <c r="K183" s="119"/>
      <c r="L183" s="69"/>
      <c r="M183" s="69"/>
    </row>
    <row r="184" spans="1:13" ht="15.75" thickBot="1" x14ac:dyDescent="0.3">
      <c r="A184" s="23"/>
      <c r="B184" s="10"/>
      <c r="C184" s="60" t="s">
        <v>97</v>
      </c>
      <c r="D184" s="332"/>
      <c r="E184" s="300"/>
      <c r="F184" s="70"/>
      <c r="G184" s="284" t="e">
        <f t="shared" si="3"/>
        <v>#DIV/0!</v>
      </c>
      <c r="H184" s="69"/>
      <c r="I184" s="119"/>
      <c r="J184" s="69"/>
      <c r="K184" s="119"/>
      <c r="L184" s="69"/>
    </row>
    <row r="185" spans="1:13" ht="16.5" thickTop="1" thickBot="1" x14ac:dyDescent="0.3">
      <c r="D185" s="181"/>
      <c r="E185" s="233"/>
      <c r="F185" s="70"/>
      <c r="G185" s="284" t="e">
        <f t="shared" si="3"/>
        <v>#DIV/0!</v>
      </c>
      <c r="H185" s="69"/>
      <c r="I185" s="119"/>
      <c r="J185" s="69"/>
      <c r="K185" s="119"/>
      <c r="L185" s="69"/>
    </row>
    <row r="186" spans="1:13" ht="15.75" thickTop="1" x14ac:dyDescent="0.25">
      <c r="E186" s="282"/>
      <c r="F186" s="313"/>
      <c r="G186" s="284"/>
      <c r="H186" s="70"/>
      <c r="I186" s="268"/>
      <c r="J186" s="70"/>
      <c r="K186" s="268"/>
      <c r="L186" s="70"/>
    </row>
    <row r="187" spans="1:13" x14ac:dyDescent="0.25">
      <c r="D187" s="335">
        <f>SUM(D181,D173,D143,D128,D121,D111,D101)</f>
        <v>0</v>
      </c>
      <c r="E187" s="294"/>
      <c r="F187" s="314"/>
      <c r="G187" s="284"/>
      <c r="H187" s="70"/>
      <c r="I187" s="268"/>
      <c r="J187" s="70"/>
      <c r="K187" s="268"/>
      <c r="L187" s="70"/>
    </row>
    <row r="188" spans="1:13" x14ac:dyDescent="0.25">
      <c r="D188" s="92">
        <f>SUM(D25,D37,D45,D60,D62,D71,D81,D90,D93,D95,D97,D99)</f>
        <v>0</v>
      </c>
      <c r="E188" s="295"/>
      <c r="F188" s="315"/>
      <c r="G188" s="284"/>
      <c r="H188" s="70"/>
      <c r="I188" s="268"/>
      <c r="J188" s="70"/>
      <c r="K188" s="268"/>
      <c r="L188" s="70"/>
    </row>
    <row r="189" spans="1:13" x14ac:dyDescent="0.25">
      <c r="G189" s="284"/>
    </row>
    <row r="190" spans="1:13" x14ac:dyDescent="0.25">
      <c r="G190" s="284"/>
    </row>
    <row r="191" spans="1:13" x14ac:dyDescent="0.25">
      <c r="G191" s="284"/>
    </row>
  </sheetData>
  <mergeCells count="1">
    <mergeCell ref="B1:C1"/>
  </mergeCells>
  <conditionalFormatting sqref="G4:G191">
    <cfRule type="cellIs" dxfId="13" priority="7" operator="equal">
      <formula>0.1</formula>
    </cfRule>
    <cfRule type="cellIs" dxfId="12" priority="11" operator="between">
      <formula>0.11</formula>
      <formula>0.39</formula>
    </cfRule>
    <cfRule type="cellIs" dxfId="11" priority="12" operator="lessThan">
      <formula>0.1</formula>
    </cfRule>
    <cfRule type="cellIs" dxfId="10" priority="13" operator="greaterThan">
      <formula>0.4</formula>
    </cfRule>
  </conditionalFormatting>
  <conditionalFormatting sqref="G4:G191">
    <cfRule type="cellIs" dxfId="9" priority="10" operator="greaterThan">
      <formula>0.4</formula>
    </cfRule>
  </conditionalFormatting>
  <conditionalFormatting sqref="G4:G191">
    <cfRule type="cellIs" dxfId="8" priority="9" operator="equal">
      <formula>0.4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text="BLANK" id="{AFBC7D5F-E43F-4BD0-864B-0B7E5DBDC5E5}">
            <xm:f>NOT(ISERROR(SEARCH("BLANK",'2015 Harvest Tracking'!G3)))</xm:f>
            <x14:dxf>
              <fill>
                <patternFill>
                  <bgColor theme="0" tint="-0.24994659260841701"/>
                </patternFill>
              </fill>
            </x14:dxf>
          </x14:cfRule>
          <xm:sqref>G4:G191</xm:sqref>
        </x14:conditionalFormatting>
        <x14:conditionalFormatting xmlns:xm="http://schemas.microsoft.com/office/excel/2006/main">
          <x14:cfRule type="containsText" priority="8" operator="containsText" text="blank" id="{016F5659-5C0E-4F09-A904-F01EE2D3FCE1}">
            <xm:f>NOT(ISERROR(SEARCH("blank",'2015 Harvest Tracking'!G3)))</xm:f>
            <x14:dxf>
              <fill>
                <patternFill>
                  <bgColor theme="0" tint="-0.24994659260841701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1"/>
  <sheetViews>
    <sheetView workbookViewId="0">
      <pane xSplit="3" ySplit="2" topLeftCell="D141" activePane="bottomRight" state="frozen"/>
      <selection pane="topRight" activeCell="D1" sqref="D1"/>
      <selection pane="bottomLeft" activeCell="A3" sqref="A3"/>
      <selection pane="bottomRight" activeCell="H148" sqref="H148"/>
    </sheetView>
  </sheetViews>
  <sheetFormatPr defaultColWidth="9.140625" defaultRowHeight="15" x14ac:dyDescent="0.25"/>
  <cols>
    <col min="1" max="1" width="9.140625" style="70"/>
    <col min="2" max="2" width="15.42578125" style="70" customWidth="1"/>
    <col min="3" max="3" width="21.85546875" style="70" customWidth="1"/>
    <col min="4" max="4" width="19.85546875" style="147" customWidth="1"/>
    <col min="5" max="5" width="16.85546875" style="70" customWidth="1"/>
    <col min="6" max="6" width="16.42578125" style="70" customWidth="1"/>
    <col min="7" max="7" width="18.140625" style="70" customWidth="1"/>
    <col min="8" max="8" width="13.42578125" style="70" customWidth="1"/>
    <col min="9" max="16384" width="9.140625" style="70"/>
  </cols>
  <sheetData>
    <row r="1" spans="1:12" x14ac:dyDescent="0.25">
      <c r="A1" s="71" t="s">
        <v>0</v>
      </c>
      <c r="B1" s="355" t="s">
        <v>1</v>
      </c>
      <c r="C1" s="355"/>
      <c r="D1" s="147">
        <v>2017</v>
      </c>
      <c r="E1" s="282">
        <v>2017</v>
      </c>
      <c r="F1" s="279">
        <v>2017</v>
      </c>
      <c r="G1" s="296">
        <v>2017</v>
      </c>
      <c r="H1" s="279" t="s">
        <v>148</v>
      </c>
      <c r="I1" s="306" t="s">
        <v>150</v>
      </c>
      <c r="J1" s="70" t="s">
        <v>151</v>
      </c>
      <c r="K1" s="282" t="s">
        <v>152</v>
      </c>
    </row>
    <row r="2" spans="1:12" x14ac:dyDescent="0.25">
      <c r="B2" s="350"/>
      <c r="C2" s="350"/>
      <c r="D2" s="333" t="s">
        <v>199</v>
      </c>
      <c r="E2" s="283" t="s">
        <v>108</v>
      </c>
      <c r="F2" s="70" t="s">
        <v>142</v>
      </c>
      <c r="G2" s="237" t="s">
        <v>143</v>
      </c>
      <c r="H2" s="305" t="s">
        <v>187</v>
      </c>
      <c r="I2" s="306"/>
      <c r="K2" s="282"/>
    </row>
    <row r="3" spans="1:12" x14ac:dyDescent="0.25">
      <c r="A3" s="1" t="s">
        <v>2</v>
      </c>
      <c r="B3" s="9"/>
      <c r="C3" s="9"/>
      <c r="I3" s="268"/>
      <c r="K3" s="268"/>
    </row>
    <row r="4" spans="1:12" x14ac:dyDescent="0.25">
      <c r="A4" s="1"/>
      <c r="B4" s="9" t="s">
        <v>3</v>
      </c>
      <c r="C4" s="9" t="s">
        <v>10</v>
      </c>
      <c r="G4" s="284" t="e">
        <f t="shared" ref="G4:G67" si="0">(ABS(D4-E4))/E4</f>
        <v>#DIV/0!</v>
      </c>
      <c r="I4" s="268"/>
      <c r="K4" s="268"/>
    </row>
    <row r="5" spans="1:12" x14ac:dyDescent="0.25">
      <c r="A5" s="1"/>
      <c r="B5" s="9" t="s">
        <v>3</v>
      </c>
      <c r="C5" s="9" t="s">
        <v>11</v>
      </c>
      <c r="G5" s="284" t="e">
        <f t="shared" si="0"/>
        <v>#DIV/0!</v>
      </c>
      <c r="I5" s="268"/>
      <c r="K5" s="268"/>
      <c r="L5" s="303" t="s">
        <v>146</v>
      </c>
    </row>
    <row r="6" spans="1:12" x14ac:dyDescent="0.25">
      <c r="A6" s="71"/>
      <c r="B6" s="9" t="s">
        <v>3</v>
      </c>
      <c r="C6" s="9" t="s">
        <v>12</v>
      </c>
      <c r="G6" s="284" t="e">
        <f t="shared" si="0"/>
        <v>#DIV/0!</v>
      </c>
      <c r="I6" s="268"/>
      <c r="K6" s="268"/>
      <c r="L6" s="290" t="s">
        <v>145</v>
      </c>
    </row>
    <row r="7" spans="1:12" x14ac:dyDescent="0.25">
      <c r="A7" s="71"/>
      <c r="B7" s="9" t="s">
        <v>3</v>
      </c>
      <c r="C7" s="9" t="s">
        <v>14</v>
      </c>
      <c r="G7" s="284" t="e">
        <f t="shared" si="0"/>
        <v>#DIV/0!</v>
      </c>
      <c r="I7" s="268"/>
      <c r="K7" s="268"/>
      <c r="L7" s="304" t="s">
        <v>147</v>
      </c>
    </row>
    <row r="8" spans="1:12" x14ac:dyDescent="0.25">
      <c r="A8" s="71"/>
      <c r="B8" s="9" t="s">
        <v>3</v>
      </c>
      <c r="C8" s="9" t="s">
        <v>16</v>
      </c>
      <c r="G8" s="284" t="e">
        <f t="shared" si="0"/>
        <v>#DIV/0!</v>
      </c>
      <c r="I8" s="268"/>
      <c r="K8" s="268"/>
    </row>
    <row r="9" spans="1:12" x14ac:dyDescent="0.25">
      <c r="A9" s="71"/>
      <c r="B9" s="9" t="s">
        <v>3</v>
      </c>
      <c r="C9" s="72" t="s">
        <v>195</v>
      </c>
      <c r="G9" s="284" t="e">
        <f t="shared" si="0"/>
        <v>#DIV/0!</v>
      </c>
      <c r="I9" s="268"/>
      <c r="K9" s="268"/>
    </row>
    <row r="10" spans="1:12" x14ac:dyDescent="0.25">
      <c r="A10" s="71"/>
      <c r="B10" s="9"/>
      <c r="C10" s="72" t="s">
        <v>190</v>
      </c>
      <c r="G10" s="284" t="e">
        <f t="shared" si="0"/>
        <v>#DIV/0!</v>
      </c>
      <c r="I10" s="268"/>
      <c r="K10" s="268"/>
    </row>
    <row r="11" spans="1:12" x14ac:dyDescent="0.25">
      <c r="A11" s="71"/>
      <c r="B11" s="35" t="s">
        <v>84</v>
      </c>
      <c r="C11" s="9" t="s">
        <v>85</v>
      </c>
      <c r="G11" s="284" t="e">
        <f t="shared" si="0"/>
        <v>#DIV/0!</v>
      </c>
      <c r="I11" s="268"/>
      <c r="K11" s="268"/>
    </row>
    <row r="12" spans="1:12" x14ac:dyDescent="0.25">
      <c r="A12" s="71"/>
      <c r="B12" s="35" t="s">
        <v>84</v>
      </c>
      <c r="C12" s="9" t="s">
        <v>174</v>
      </c>
      <c r="G12" s="284" t="e">
        <f t="shared" si="0"/>
        <v>#DIV/0!</v>
      </c>
      <c r="I12" s="268"/>
      <c r="K12" s="268"/>
    </row>
    <row r="13" spans="1:12" x14ac:dyDescent="0.25">
      <c r="A13" s="71"/>
      <c r="B13" s="35" t="s">
        <v>86</v>
      </c>
      <c r="C13" s="9" t="s">
        <v>165</v>
      </c>
      <c r="G13" s="284" t="e">
        <f t="shared" si="0"/>
        <v>#DIV/0!</v>
      </c>
      <c r="I13" s="268"/>
      <c r="K13" s="268"/>
    </row>
    <row r="14" spans="1:12" x14ac:dyDescent="0.25">
      <c r="A14" s="71"/>
      <c r="B14" s="35" t="s">
        <v>175</v>
      </c>
      <c r="C14" s="337" t="s">
        <v>176</v>
      </c>
      <c r="G14" s="284" t="e">
        <f t="shared" si="0"/>
        <v>#DIV/0!</v>
      </c>
      <c r="I14" s="268"/>
      <c r="K14" s="268"/>
    </row>
    <row r="15" spans="1:12" x14ac:dyDescent="0.25">
      <c r="A15" s="71"/>
      <c r="B15" s="35" t="s">
        <v>7</v>
      </c>
      <c r="C15" s="72" t="s">
        <v>110</v>
      </c>
      <c r="G15" s="284" t="e">
        <f t="shared" si="0"/>
        <v>#DIV/0!</v>
      </c>
      <c r="I15" s="268"/>
      <c r="K15" s="268"/>
    </row>
    <row r="16" spans="1:12" x14ac:dyDescent="0.25">
      <c r="A16" s="71"/>
      <c r="B16" s="35" t="s">
        <v>7</v>
      </c>
      <c r="C16" s="72" t="s">
        <v>111</v>
      </c>
      <c r="G16" s="284" t="e">
        <f t="shared" si="0"/>
        <v>#DIV/0!</v>
      </c>
      <c r="I16" s="268"/>
      <c r="K16" s="268"/>
    </row>
    <row r="17" spans="1:11" x14ac:dyDescent="0.25">
      <c r="A17" s="71"/>
      <c r="B17" s="35" t="s">
        <v>7</v>
      </c>
      <c r="C17" s="72" t="s">
        <v>100</v>
      </c>
      <c r="G17" s="284" t="e">
        <f t="shared" si="0"/>
        <v>#DIV/0!</v>
      </c>
      <c r="I17" s="268"/>
      <c r="K17" s="268"/>
    </row>
    <row r="18" spans="1:11" x14ac:dyDescent="0.25">
      <c r="A18" s="71"/>
      <c r="B18" s="35" t="s">
        <v>7</v>
      </c>
      <c r="C18" s="94" t="s">
        <v>87</v>
      </c>
      <c r="G18" s="284" t="e">
        <f t="shared" si="0"/>
        <v>#DIV/0!</v>
      </c>
      <c r="I18" s="268"/>
      <c r="K18" s="268"/>
    </row>
    <row r="19" spans="1:11" x14ac:dyDescent="0.25">
      <c r="A19" s="71"/>
      <c r="B19" s="35" t="s">
        <v>7</v>
      </c>
      <c r="C19" s="94" t="s">
        <v>122</v>
      </c>
      <c r="G19" s="284" t="e">
        <f t="shared" si="0"/>
        <v>#DIV/0!</v>
      </c>
      <c r="I19" s="268"/>
      <c r="K19" s="268"/>
    </row>
    <row r="20" spans="1:11" x14ac:dyDescent="0.25">
      <c r="A20" s="71"/>
      <c r="B20" s="35"/>
      <c r="C20" s="94" t="s">
        <v>114</v>
      </c>
      <c r="G20" s="284"/>
      <c r="I20" s="268"/>
      <c r="K20" s="268"/>
    </row>
    <row r="21" spans="1:11" x14ac:dyDescent="0.25">
      <c r="A21" s="71"/>
      <c r="B21" s="12"/>
      <c r="C21" s="151" t="s">
        <v>115</v>
      </c>
      <c r="G21" s="284" t="e">
        <f t="shared" si="0"/>
        <v>#DIV/0!</v>
      </c>
      <c r="I21" s="268"/>
      <c r="K21" s="268"/>
    </row>
    <row r="22" spans="1:11" x14ac:dyDescent="0.25">
      <c r="A22" s="71"/>
      <c r="B22" s="12"/>
      <c r="C22" s="92" t="s">
        <v>119</v>
      </c>
      <c r="G22" s="284" t="e">
        <f t="shared" si="0"/>
        <v>#DIV/0!</v>
      </c>
      <c r="I22" s="268"/>
      <c r="K22" s="268"/>
    </row>
    <row r="23" spans="1:11" ht="15.75" thickBot="1" x14ac:dyDescent="0.3">
      <c r="A23" s="71"/>
      <c r="B23" s="69"/>
      <c r="C23" s="150" t="s">
        <v>117</v>
      </c>
      <c r="G23" s="284" t="e">
        <f t="shared" si="0"/>
        <v>#DIV/0!</v>
      </c>
      <c r="I23" s="268"/>
      <c r="K23" s="268"/>
    </row>
    <row r="24" spans="1:11" ht="15.75" thickTop="1" x14ac:dyDescent="0.25">
      <c r="A24" s="71"/>
      <c r="B24" s="69"/>
      <c r="C24" s="146" t="s">
        <v>118</v>
      </c>
      <c r="G24" s="284" t="e">
        <f t="shared" si="0"/>
        <v>#DIV/0!</v>
      </c>
      <c r="I24" s="268"/>
      <c r="K24" s="268"/>
    </row>
    <row r="25" spans="1:11" x14ac:dyDescent="0.25">
      <c r="A25" s="3" t="s">
        <v>13</v>
      </c>
      <c r="B25" s="15"/>
      <c r="C25" s="15"/>
      <c r="G25" s="284" t="e">
        <f t="shared" si="0"/>
        <v>#DIV/0!</v>
      </c>
      <c r="I25" s="268"/>
      <c r="K25" s="268"/>
    </row>
    <row r="26" spans="1:11" x14ac:dyDescent="0.25">
      <c r="A26" s="71"/>
      <c r="B26" s="9" t="s">
        <v>3</v>
      </c>
      <c r="C26" s="9" t="s">
        <v>29</v>
      </c>
      <c r="G26" s="284" t="e">
        <f t="shared" si="0"/>
        <v>#DIV/0!</v>
      </c>
      <c r="I26" s="268"/>
      <c r="K26" s="268"/>
    </row>
    <row r="27" spans="1:11" x14ac:dyDescent="0.25">
      <c r="A27" s="71"/>
      <c r="B27" s="9" t="s">
        <v>3</v>
      </c>
      <c r="C27" s="9" t="s">
        <v>31</v>
      </c>
      <c r="G27" s="284" t="e">
        <f t="shared" si="0"/>
        <v>#DIV/0!</v>
      </c>
      <c r="I27" s="268"/>
      <c r="K27" s="268"/>
    </row>
    <row r="28" spans="1:11" x14ac:dyDescent="0.25">
      <c r="A28" s="71"/>
      <c r="B28" s="9" t="s">
        <v>86</v>
      </c>
      <c r="C28" s="9" t="s">
        <v>32</v>
      </c>
      <c r="G28" s="284" t="e">
        <f t="shared" si="0"/>
        <v>#DIV/0!</v>
      </c>
      <c r="I28" s="268"/>
      <c r="K28" s="268"/>
    </row>
    <row r="29" spans="1:11" x14ac:dyDescent="0.25">
      <c r="A29" s="71"/>
      <c r="B29" s="9"/>
      <c r="C29" s="9" t="s">
        <v>172</v>
      </c>
      <c r="G29" s="284" t="e">
        <f t="shared" si="0"/>
        <v>#DIV/0!</v>
      </c>
      <c r="I29" s="268"/>
      <c r="K29" s="268"/>
    </row>
    <row r="30" spans="1:11" x14ac:dyDescent="0.25">
      <c r="A30" s="71"/>
      <c r="B30" s="9"/>
      <c r="C30" s="9" t="s">
        <v>173</v>
      </c>
      <c r="G30" s="284" t="e">
        <f t="shared" si="0"/>
        <v>#DIV/0!</v>
      </c>
      <c r="I30" s="268"/>
      <c r="K30" s="268"/>
    </row>
    <row r="31" spans="1:11" x14ac:dyDescent="0.25">
      <c r="A31" s="71"/>
      <c r="B31" s="9" t="s">
        <v>84</v>
      </c>
      <c r="C31" s="9" t="s">
        <v>88</v>
      </c>
      <c r="G31" s="284" t="e">
        <f t="shared" si="0"/>
        <v>#DIV/0!</v>
      </c>
      <c r="I31" s="268"/>
      <c r="K31" s="268"/>
    </row>
    <row r="32" spans="1:11" x14ac:dyDescent="0.25">
      <c r="A32" s="71"/>
      <c r="B32" s="9" t="s">
        <v>84</v>
      </c>
      <c r="C32" s="124" t="s">
        <v>38</v>
      </c>
      <c r="G32" s="284" t="e">
        <f t="shared" si="0"/>
        <v>#DIV/0!</v>
      </c>
      <c r="I32" s="268"/>
      <c r="K32" s="268"/>
    </row>
    <row r="33" spans="1:11" x14ac:dyDescent="0.25">
      <c r="A33" s="71"/>
      <c r="B33" s="12"/>
      <c r="C33" s="151" t="s">
        <v>115</v>
      </c>
      <c r="G33" s="284" t="e">
        <f t="shared" si="0"/>
        <v>#DIV/0!</v>
      </c>
      <c r="I33" s="268"/>
      <c r="K33" s="268"/>
    </row>
    <row r="34" spans="1:11" x14ac:dyDescent="0.25">
      <c r="A34" s="71"/>
      <c r="B34" s="12"/>
      <c r="C34" s="71" t="s">
        <v>120</v>
      </c>
      <c r="G34" s="284" t="e">
        <f t="shared" si="0"/>
        <v>#DIV/0!</v>
      </c>
      <c r="I34" s="268"/>
      <c r="K34" s="268"/>
    </row>
    <row r="35" spans="1:11" ht="15.75" thickBot="1" x14ac:dyDescent="0.3">
      <c r="A35" s="71"/>
      <c r="B35" s="69"/>
      <c r="C35" s="156" t="s">
        <v>117</v>
      </c>
      <c r="G35" s="284" t="e">
        <f t="shared" si="0"/>
        <v>#DIV/0!</v>
      </c>
      <c r="I35" s="268"/>
      <c r="K35" s="268"/>
    </row>
    <row r="36" spans="1:11" ht="15.75" thickTop="1" x14ac:dyDescent="0.25">
      <c r="A36" s="71"/>
      <c r="B36" s="69"/>
      <c r="C36" s="79" t="s">
        <v>118</v>
      </c>
      <c r="G36" s="284" t="e">
        <f t="shared" si="0"/>
        <v>#DIV/0!</v>
      </c>
      <c r="I36" s="268"/>
      <c r="K36" s="268"/>
    </row>
    <row r="37" spans="1:11" x14ac:dyDescent="0.25">
      <c r="A37" s="3" t="s">
        <v>15</v>
      </c>
      <c r="B37" s="15"/>
      <c r="C37" s="3"/>
      <c r="G37" s="284" t="e">
        <f t="shared" si="0"/>
        <v>#DIV/0!</v>
      </c>
      <c r="I37" s="268"/>
      <c r="K37" s="268"/>
    </row>
    <row r="38" spans="1:11" x14ac:dyDescent="0.25">
      <c r="A38" s="71"/>
      <c r="B38" s="9" t="s">
        <v>3</v>
      </c>
      <c r="C38" s="9" t="s">
        <v>36</v>
      </c>
      <c r="G38" s="284" t="e">
        <f t="shared" si="0"/>
        <v>#DIV/0!</v>
      </c>
      <c r="I38" s="268"/>
      <c r="K38" s="268"/>
    </row>
    <row r="39" spans="1:11" x14ac:dyDescent="0.25">
      <c r="A39" s="71"/>
      <c r="B39" s="9" t="s">
        <v>86</v>
      </c>
      <c r="C39" s="9" t="s">
        <v>37</v>
      </c>
      <c r="G39" s="284" t="e">
        <f t="shared" si="0"/>
        <v>#DIV/0!</v>
      </c>
      <c r="I39" s="268"/>
      <c r="K39" s="268"/>
    </row>
    <row r="40" spans="1:11" x14ac:dyDescent="0.25">
      <c r="A40" s="71"/>
      <c r="B40" s="9" t="s">
        <v>6</v>
      </c>
      <c r="C40" s="9" t="s">
        <v>38</v>
      </c>
      <c r="G40" s="284" t="e">
        <f t="shared" si="0"/>
        <v>#DIV/0!</v>
      </c>
      <c r="I40" s="268"/>
      <c r="K40" s="268"/>
    </row>
    <row r="41" spans="1:11" x14ac:dyDescent="0.25">
      <c r="A41" s="71"/>
      <c r="B41" s="12"/>
      <c r="C41" s="151" t="s">
        <v>115</v>
      </c>
      <c r="G41" s="284" t="e">
        <f t="shared" si="0"/>
        <v>#DIV/0!</v>
      </c>
      <c r="I41" s="268"/>
      <c r="K41" s="268"/>
    </row>
    <row r="42" spans="1:11" x14ac:dyDescent="0.25">
      <c r="A42" s="71"/>
      <c r="B42" s="12"/>
      <c r="C42" s="71" t="s">
        <v>119</v>
      </c>
      <c r="G42" s="284" t="e">
        <f t="shared" si="0"/>
        <v>#DIV/0!</v>
      </c>
      <c r="I42" s="268"/>
      <c r="K42" s="268"/>
    </row>
    <row r="43" spans="1:11" ht="15.75" thickBot="1" x14ac:dyDescent="0.3">
      <c r="A43" s="71"/>
      <c r="B43" s="69"/>
      <c r="C43" s="156" t="s">
        <v>117</v>
      </c>
      <c r="G43" s="284" t="e">
        <f t="shared" si="0"/>
        <v>#DIV/0!</v>
      </c>
      <c r="I43" s="268"/>
      <c r="K43" s="268"/>
    </row>
    <row r="44" spans="1:11" ht="15.75" thickTop="1" x14ac:dyDescent="0.25">
      <c r="A44" s="71"/>
      <c r="B44" s="69"/>
      <c r="C44" s="79" t="s">
        <v>118</v>
      </c>
      <c r="G44" s="284" t="e">
        <f t="shared" si="0"/>
        <v>#DIV/0!</v>
      </c>
      <c r="I44" s="268"/>
      <c r="K44" s="268"/>
    </row>
    <row r="45" spans="1:11" x14ac:dyDescent="0.25">
      <c r="A45" s="3" t="s">
        <v>17</v>
      </c>
      <c r="B45" s="15"/>
      <c r="C45" s="3"/>
      <c r="G45" s="284" t="e">
        <f t="shared" si="0"/>
        <v>#DIV/0!</v>
      </c>
      <c r="I45" s="268"/>
      <c r="K45" s="268"/>
    </row>
    <row r="46" spans="1:11" x14ac:dyDescent="0.25">
      <c r="A46" s="71"/>
      <c r="B46" s="9" t="s">
        <v>3</v>
      </c>
      <c r="C46" s="9" t="s">
        <v>39</v>
      </c>
      <c r="G46" s="284" t="e">
        <f t="shared" si="0"/>
        <v>#DIV/0!</v>
      </c>
      <c r="I46" s="268"/>
      <c r="K46" s="268"/>
    </row>
    <row r="47" spans="1:11" x14ac:dyDescent="0.25">
      <c r="A47" s="71"/>
      <c r="B47" s="9" t="s">
        <v>86</v>
      </c>
      <c r="C47" s="9" t="s">
        <v>31</v>
      </c>
      <c r="G47" s="284" t="e">
        <f t="shared" si="0"/>
        <v>#DIV/0!</v>
      </c>
      <c r="I47" s="268"/>
      <c r="K47" s="268"/>
    </row>
    <row r="48" spans="1:11" x14ac:dyDescent="0.25">
      <c r="A48" s="71"/>
      <c r="B48" s="72" t="s">
        <v>4</v>
      </c>
      <c r="C48" s="9" t="s">
        <v>40</v>
      </c>
      <c r="G48" s="284" t="e">
        <f t="shared" si="0"/>
        <v>#DIV/0!</v>
      </c>
      <c r="I48" s="268"/>
      <c r="K48" s="268"/>
    </row>
    <row r="49" spans="1:11" x14ac:dyDescent="0.25">
      <c r="A49" s="71"/>
      <c r="B49" s="9" t="s">
        <v>89</v>
      </c>
      <c r="C49" s="9" t="s">
        <v>90</v>
      </c>
      <c r="G49" s="284" t="e">
        <f t="shared" si="0"/>
        <v>#DIV/0!</v>
      </c>
      <c r="I49" s="268"/>
      <c r="K49" s="268"/>
    </row>
    <row r="50" spans="1:11" x14ac:dyDescent="0.25">
      <c r="A50" s="1"/>
      <c r="B50" s="18" t="s">
        <v>7</v>
      </c>
      <c r="C50" s="18" t="s">
        <v>41</v>
      </c>
      <c r="G50" s="284" t="e">
        <f t="shared" si="0"/>
        <v>#DIV/0!</v>
      </c>
      <c r="I50" s="268"/>
      <c r="K50" s="268"/>
    </row>
    <row r="51" spans="1:11" x14ac:dyDescent="0.25">
      <c r="A51" s="71"/>
      <c r="B51" s="18" t="s">
        <v>7</v>
      </c>
      <c r="C51" s="18" t="s">
        <v>42</v>
      </c>
      <c r="G51" s="284" t="e">
        <f t="shared" si="0"/>
        <v>#DIV/0!</v>
      </c>
      <c r="I51" s="268"/>
      <c r="K51" s="268"/>
    </row>
    <row r="52" spans="1:11" x14ac:dyDescent="0.25">
      <c r="A52" s="71"/>
      <c r="B52" s="18" t="s">
        <v>7</v>
      </c>
      <c r="C52" s="18" t="s">
        <v>43</v>
      </c>
      <c r="G52" s="284" t="e">
        <f t="shared" si="0"/>
        <v>#DIV/0!</v>
      </c>
      <c r="I52" s="268"/>
      <c r="K52" s="268"/>
    </row>
    <row r="53" spans="1:11" x14ac:dyDescent="0.25">
      <c r="A53" s="71"/>
      <c r="B53" s="18" t="s">
        <v>7</v>
      </c>
      <c r="C53" s="18" t="s">
        <v>91</v>
      </c>
      <c r="G53" s="284" t="e">
        <f t="shared" si="0"/>
        <v>#DIV/0!</v>
      </c>
      <c r="I53" s="268"/>
      <c r="K53" s="268"/>
    </row>
    <row r="54" spans="1:11" x14ac:dyDescent="0.25">
      <c r="A54" s="71"/>
      <c r="B54" s="18" t="s">
        <v>7</v>
      </c>
      <c r="C54" s="72" t="s">
        <v>99</v>
      </c>
      <c r="F54" s="70">
        <v>7.9</v>
      </c>
      <c r="G54" s="284" t="e">
        <f t="shared" si="0"/>
        <v>#DIV/0!</v>
      </c>
      <c r="I54" s="268"/>
      <c r="K54" s="268"/>
    </row>
    <row r="55" spans="1:11" x14ac:dyDescent="0.25">
      <c r="A55" s="71"/>
      <c r="B55" s="18" t="s">
        <v>7</v>
      </c>
      <c r="C55" s="72" t="s">
        <v>100</v>
      </c>
      <c r="G55" s="284" t="e">
        <f t="shared" si="0"/>
        <v>#DIV/0!</v>
      </c>
      <c r="I55" s="268"/>
      <c r="K55" s="268"/>
    </row>
    <row r="56" spans="1:11" x14ac:dyDescent="0.25">
      <c r="A56" s="69"/>
      <c r="B56" s="12"/>
      <c r="C56" s="151" t="s">
        <v>115</v>
      </c>
      <c r="G56" s="284" t="e">
        <f t="shared" si="0"/>
        <v>#DIV/0!</v>
      </c>
      <c r="I56" s="268"/>
      <c r="K56" s="268"/>
    </row>
    <row r="57" spans="1:11" x14ac:dyDescent="0.25">
      <c r="A57" s="71"/>
      <c r="B57" s="12"/>
      <c r="C57" s="145" t="s">
        <v>119</v>
      </c>
      <c r="G57" s="284" t="e">
        <f t="shared" si="0"/>
        <v>#DIV/0!</v>
      </c>
      <c r="I57" s="268"/>
      <c r="K57" s="268"/>
    </row>
    <row r="58" spans="1:11" ht="15.75" thickBot="1" x14ac:dyDescent="0.3">
      <c r="A58" s="71"/>
      <c r="B58" s="69"/>
      <c r="C58" s="150" t="s">
        <v>117</v>
      </c>
      <c r="G58" s="284" t="e">
        <f t="shared" si="0"/>
        <v>#DIV/0!</v>
      </c>
      <c r="I58" s="268"/>
      <c r="K58" s="268"/>
    </row>
    <row r="59" spans="1:11" ht="15.75" thickTop="1" x14ac:dyDescent="0.25">
      <c r="A59" s="71"/>
      <c r="B59" s="69"/>
      <c r="C59" s="146" t="s">
        <v>9</v>
      </c>
      <c r="G59" s="284" t="e">
        <f t="shared" si="0"/>
        <v>#DIV/0!</v>
      </c>
      <c r="I59" s="268"/>
      <c r="K59" s="268"/>
    </row>
    <row r="60" spans="1:11" x14ac:dyDescent="0.25">
      <c r="A60" s="3" t="s">
        <v>19</v>
      </c>
      <c r="B60" s="15"/>
      <c r="C60" s="3"/>
      <c r="G60" s="284" t="e">
        <f t="shared" si="0"/>
        <v>#DIV/0!</v>
      </c>
      <c r="I60" s="268"/>
      <c r="K60" s="268"/>
    </row>
    <row r="61" spans="1:11" x14ac:dyDescent="0.25">
      <c r="A61" s="71"/>
      <c r="B61" s="9" t="s">
        <v>3</v>
      </c>
      <c r="C61" s="9" t="s">
        <v>37</v>
      </c>
      <c r="G61" s="284" t="e">
        <f t="shared" si="0"/>
        <v>#DIV/0!</v>
      </c>
      <c r="I61" s="268"/>
      <c r="K61" s="268"/>
    </row>
    <row r="62" spans="1:11" x14ac:dyDescent="0.25">
      <c r="A62" s="3" t="s">
        <v>21</v>
      </c>
      <c r="B62" s="15"/>
      <c r="C62" s="3"/>
      <c r="G62" s="284" t="e">
        <f t="shared" si="0"/>
        <v>#DIV/0!</v>
      </c>
      <c r="I62" s="268"/>
      <c r="K62" s="268"/>
    </row>
    <row r="63" spans="1:11" x14ac:dyDescent="0.25">
      <c r="A63" s="71"/>
      <c r="B63" s="9" t="s">
        <v>3</v>
      </c>
      <c r="C63" s="9" t="s">
        <v>44</v>
      </c>
      <c r="G63" s="284" t="e">
        <f t="shared" si="0"/>
        <v>#DIV/0!</v>
      </c>
      <c r="I63" s="268"/>
      <c r="K63" s="268"/>
    </row>
    <row r="64" spans="1:11" x14ac:dyDescent="0.25">
      <c r="A64" s="71"/>
      <c r="B64" s="9" t="s">
        <v>86</v>
      </c>
      <c r="C64" s="9" t="s">
        <v>45</v>
      </c>
      <c r="G64" s="284" t="e">
        <f t="shared" si="0"/>
        <v>#DIV/0!</v>
      </c>
      <c r="I64" s="268"/>
      <c r="K64" s="268"/>
    </row>
    <row r="65" spans="1:11" x14ac:dyDescent="0.25">
      <c r="A65" s="71"/>
      <c r="B65" s="9" t="s">
        <v>177</v>
      </c>
      <c r="C65" s="9" t="s">
        <v>85</v>
      </c>
      <c r="G65" s="284" t="e">
        <f t="shared" si="0"/>
        <v>#DIV/0!</v>
      </c>
      <c r="I65" s="268"/>
      <c r="K65" s="268"/>
    </row>
    <row r="66" spans="1:11" x14ac:dyDescent="0.25">
      <c r="A66" s="71"/>
      <c r="B66" s="18" t="s">
        <v>7</v>
      </c>
      <c r="C66" s="18" t="s">
        <v>92</v>
      </c>
      <c r="G66" s="284" t="e">
        <f t="shared" si="0"/>
        <v>#DIV/0!</v>
      </c>
      <c r="I66" s="268"/>
      <c r="K66" s="268"/>
    </row>
    <row r="67" spans="1:11" x14ac:dyDescent="0.25">
      <c r="A67" s="71"/>
      <c r="B67" s="12"/>
      <c r="C67" s="151" t="s">
        <v>115</v>
      </c>
      <c r="G67" s="284" t="e">
        <f t="shared" si="0"/>
        <v>#DIV/0!</v>
      </c>
      <c r="I67" s="268"/>
      <c r="K67" s="268"/>
    </row>
    <row r="68" spans="1:11" x14ac:dyDescent="0.25">
      <c r="A68" s="71"/>
      <c r="B68" s="12"/>
      <c r="C68" s="71" t="s">
        <v>119</v>
      </c>
      <c r="G68" s="284" t="e">
        <f t="shared" ref="G68:G131" si="1">(ABS(D68-E68))/E68</f>
        <v>#DIV/0!</v>
      </c>
      <c r="I68" s="268"/>
      <c r="K68" s="268"/>
    </row>
    <row r="69" spans="1:11" ht="15.75" thickBot="1" x14ac:dyDescent="0.3">
      <c r="A69" s="71"/>
      <c r="B69" s="69"/>
      <c r="C69" s="156" t="s">
        <v>117</v>
      </c>
      <c r="G69" s="284" t="e">
        <f t="shared" si="1"/>
        <v>#DIV/0!</v>
      </c>
      <c r="I69" s="268"/>
      <c r="K69" s="268"/>
    </row>
    <row r="70" spans="1:11" ht="15.75" thickTop="1" x14ac:dyDescent="0.25">
      <c r="A70" s="71"/>
      <c r="B70" s="9"/>
      <c r="C70" s="79" t="s">
        <v>118</v>
      </c>
      <c r="G70" s="284" t="e">
        <f t="shared" si="1"/>
        <v>#DIV/0!</v>
      </c>
      <c r="I70" s="268"/>
      <c r="K70" s="268"/>
    </row>
    <row r="71" spans="1:11" x14ac:dyDescent="0.25">
      <c r="A71" s="3" t="s">
        <v>23</v>
      </c>
      <c r="B71" s="15"/>
      <c r="C71" s="15"/>
      <c r="G71" s="284" t="e">
        <f t="shared" si="1"/>
        <v>#DIV/0!</v>
      </c>
      <c r="I71" s="268"/>
      <c r="K71" s="268"/>
    </row>
    <row r="72" spans="1:11" x14ac:dyDescent="0.25">
      <c r="A72" s="1"/>
      <c r="B72" s="8" t="s">
        <v>178</v>
      </c>
      <c r="C72" s="8" t="s">
        <v>88</v>
      </c>
      <c r="G72" s="284" t="e">
        <f t="shared" si="1"/>
        <v>#DIV/0!</v>
      </c>
      <c r="I72" s="268"/>
      <c r="K72" s="268"/>
    </row>
    <row r="73" spans="1:11" x14ac:dyDescent="0.25">
      <c r="A73" s="1"/>
      <c r="B73" s="8" t="s">
        <v>175</v>
      </c>
      <c r="C73" s="8"/>
      <c r="G73" s="284" t="e">
        <f t="shared" si="1"/>
        <v>#DIV/0!</v>
      </c>
      <c r="I73" s="268"/>
      <c r="K73" s="268"/>
    </row>
    <row r="74" spans="1:11" x14ac:dyDescent="0.25">
      <c r="A74" s="71"/>
      <c r="B74" s="18" t="s">
        <v>7</v>
      </c>
      <c r="C74" s="18" t="s">
        <v>42</v>
      </c>
      <c r="F74" s="70">
        <v>7.57</v>
      </c>
      <c r="G74" s="284" t="e">
        <f t="shared" si="1"/>
        <v>#DIV/0!</v>
      </c>
      <c r="I74" s="268"/>
      <c r="K74" s="268"/>
    </row>
    <row r="75" spans="1:11" x14ac:dyDescent="0.25">
      <c r="A75" s="71"/>
      <c r="B75" s="18" t="s">
        <v>7</v>
      </c>
      <c r="C75" s="18" t="s">
        <v>46</v>
      </c>
      <c r="G75" s="284" t="e">
        <f t="shared" si="1"/>
        <v>#DIV/0!</v>
      </c>
      <c r="I75" s="268"/>
      <c r="K75" s="268"/>
    </row>
    <row r="76" spans="1:11" x14ac:dyDescent="0.25">
      <c r="A76" s="71"/>
      <c r="B76" s="18" t="s">
        <v>7</v>
      </c>
      <c r="C76" s="18" t="s">
        <v>47</v>
      </c>
      <c r="G76" s="284" t="e">
        <f t="shared" si="1"/>
        <v>#DIV/0!</v>
      </c>
      <c r="I76" s="268"/>
      <c r="K76" s="268"/>
    </row>
    <row r="77" spans="1:11" x14ac:dyDescent="0.25">
      <c r="A77" s="71"/>
      <c r="B77" s="18" t="s">
        <v>7</v>
      </c>
      <c r="C77" s="18" t="s">
        <v>91</v>
      </c>
      <c r="G77" s="284" t="e">
        <f t="shared" si="1"/>
        <v>#DIV/0!</v>
      </c>
      <c r="I77" s="268"/>
      <c r="K77" s="268"/>
    </row>
    <row r="78" spans="1:11" x14ac:dyDescent="0.25">
      <c r="A78" s="71"/>
      <c r="B78" s="18" t="s">
        <v>7</v>
      </c>
      <c r="C78" s="201" t="s">
        <v>79</v>
      </c>
      <c r="G78" s="284" t="e">
        <f t="shared" si="1"/>
        <v>#DIV/0!</v>
      </c>
      <c r="I78" s="268"/>
      <c r="K78" s="268"/>
    </row>
    <row r="79" spans="1:11" ht="15.75" thickBot="1" x14ac:dyDescent="0.3">
      <c r="A79" s="71"/>
      <c r="B79" s="69"/>
      <c r="C79" s="211" t="s">
        <v>117</v>
      </c>
      <c r="G79" s="284" t="e">
        <f t="shared" si="1"/>
        <v>#DIV/0!</v>
      </c>
      <c r="I79" s="268"/>
      <c r="K79" s="268"/>
    </row>
    <row r="80" spans="1:11" ht="15.75" thickTop="1" x14ac:dyDescent="0.25">
      <c r="A80" s="71"/>
      <c r="B80" s="69"/>
      <c r="C80" s="212" t="s">
        <v>118</v>
      </c>
      <c r="G80" s="284" t="e">
        <f t="shared" si="1"/>
        <v>#DIV/0!</v>
      </c>
      <c r="I80" s="268"/>
      <c r="K80" s="268"/>
    </row>
    <row r="81" spans="1:11" x14ac:dyDescent="0.25">
      <c r="A81" s="3" t="s">
        <v>48</v>
      </c>
      <c r="B81" s="15"/>
      <c r="C81" s="3"/>
      <c r="G81" s="284" t="e">
        <f t="shared" si="1"/>
        <v>#DIV/0!</v>
      </c>
      <c r="I81" s="268"/>
      <c r="K81" s="268"/>
    </row>
    <row r="82" spans="1:11" x14ac:dyDescent="0.25">
      <c r="A82" s="71"/>
      <c r="B82" s="9" t="s">
        <v>3</v>
      </c>
      <c r="C82" s="72" t="s">
        <v>49</v>
      </c>
      <c r="G82" s="284" t="e">
        <f t="shared" si="1"/>
        <v>#DIV/0!</v>
      </c>
      <c r="I82" s="268"/>
      <c r="K82" s="268"/>
    </row>
    <row r="83" spans="1:11" x14ac:dyDescent="0.25">
      <c r="A83" s="71"/>
      <c r="B83" s="9" t="s">
        <v>86</v>
      </c>
      <c r="C83" s="72" t="s">
        <v>196</v>
      </c>
      <c r="G83" s="284" t="e">
        <f t="shared" si="1"/>
        <v>#DIV/0!</v>
      </c>
      <c r="I83" s="268"/>
      <c r="K83" s="268"/>
    </row>
    <row r="84" spans="1:11" x14ac:dyDescent="0.25">
      <c r="A84" s="71"/>
      <c r="B84" s="9" t="s">
        <v>89</v>
      </c>
      <c r="C84" s="72" t="s">
        <v>197</v>
      </c>
      <c r="G84" s="284" t="e">
        <f t="shared" si="1"/>
        <v>#DIV/0!</v>
      </c>
      <c r="I84" s="268"/>
      <c r="K84" s="268"/>
    </row>
    <row r="85" spans="1:11" x14ac:dyDescent="0.25">
      <c r="A85" s="71"/>
      <c r="B85" s="72" t="s">
        <v>139</v>
      </c>
      <c r="C85" s="72" t="s">
        <v>5</v>
      </c>
      <c r="G85" s="284" t="e">
        <f t="shared" si="1"/>
        <v>#DIV/0!</v>
      </c>
      <c r="I85" s="268"/>
      <c r="K85" s="268"/>
    </row>
    <row r="86" spans="1:11" x14ac:dyDescent="0.25">
      <c r="A86" s="71"/>
      <c r="B86" s="12"/>
      <c r="C86" s="151" t="s">
        <v>115</v>
      </c>
      <c r="G86" s="284" t="e">
        <f t="shared" si="1"/>
        <v>#DIV/0!</v>
      </c>
      <c r="I86" s="268"/>
      <c r="K86" s="268"/>
    </row>
    <row r="87" spans="1:11" x14ac:dyDescent="0.25">
      <c r="A87" s="71"/>
      <c r="B87" s="12"/>
      <c r="C87" s="71" t="s">
        <v>119</v>
      </c>
      <c r="G87" s="284" t="e">
        <f t="shared" si="1"/>
        <v>#DIV/0!</v>
      </c>
      <c r="I87" s="268"/>
      <c r="K87" s="268"/>
    </row>
    <row r="88" spans="1:11" ht="15.75" thickBot="1" x14ac:dyDescent="0.3">
      <c r="A88" s="71"/>
      <c r="B88" s="69"/>
      <c r="C88" s="156" t="s">
        <v>117</v>
      </c>
      <c r="G88" s="284" t="e">
        <f t="shared" si="1"/>
        <v>#DIV/0!</v>
      </c>
      <c r="I88" s="268"/>
      <c r="K88" s="268"/>
    </row>
    <row r="89" spans="1:11" ht="15.75" thickTop="1" x14ac:dyDescent="0.25">
      <c r="A89" s="71"/>
      <c r="B89" s="69"/>
      <c r="C89" s="79" t="s">
        <v>118</v>
      </c>
      <c r="G89" s="284" t="e">
        <f t="shared" si="1"/>
        <v>#DIV/0!</v>
      </c>
      <c r="I89" s="268"/>
      <c r="K89" s="268"/>
    </row>
    <row r="90" spans="1:11" x14ac:dyDescent="0.25">
      <c r="A90" s="3" t="s">
        <v>25</v>
      </c>
      <c r="B90" s="15"/>
      <c r="C90" s="3"/>
      <c r="G90" s="284" t="e">
        <f t="shared" si="1"/>
        <v>#DIV/0!</v>
      </c>
      <c r="I90" s="268"/>
      <c r="K90" s="268"/>
    </row>
    <row r="91" spans="1:11" x14ac:dyDescent="0.25">
      <c r="A91" s="1"/>
      <c r="B91" s="348" t="s">
        <v>3</v>
      </c>
      <c r="C91" s="72" t="s">
        <v>193</v>
      </c>
      <c r="G91" s="284"/>
      <c r="I91" s="268"/>
      <c r="K91" s="268"/>
    </row>
    <row r="92" spans="1:11" x14ac:dyDescent="0.25">
      <c r="A92" s="44"/>
      <c r="B92" s="123" t="s">
        <v>3</v>
      </c>
      <c r="C92" s="347" t="s">
        <v>194</v>
      </c>
      <c r="G92" s="284" t="e">
        <f t="shared" si="1"/>
        <v>#DIV/0!</v>
      </c>
      <c r="I92" s="268"/>
      <c r="K92" s="268"/>
    </row>
    <row r="93" spans="1:11" x14ac:dyDescent="0.25">
      <c r="A93" s="1" t="s">
        <v>93</v>
      </c>
      <c r="B93" s="8"/>
      <c r="C93" s="1"/>
      <c r="G93" s="284" t="e">
        <f t="shared" si="1"/>
        <v>#DIV/0!</v>
      </c>
      <c r="I93" s="268"/>
      <c r="K93" s="268"/>
    </row>
    <row r="94" spans="1:11" x14ac:dyDescent="0.25">
      <c r="A94" s="71"/>
      <c r="B94" s="72" t="s">
        <v>7</v>
      </c>
      <c r="C94" s="72" t="s">
        <v>99</v>
      </c>
      <c r="G94" s="284" t="e">
        <f t="shared" si="1"/>
        <v>#DIV/0!</v>
      </c>
      <c r="I94" s="268"/>
      <c r="K94" s="268"/>
    </row>
    <row r="95" spans="1:11" x14ac:dyDescent="0.25">
      <c r="A95" s="13" t="s">
        <v>103</v>
      </c>
      <c r="B95" s="15"/>
      <c r="C95" s="81"/>
      <c r="G95" s="284" t="e">
        <f t="shared" si="1"/>
        <v>#DIV/0!</v>
      </c>
      <c r="I95" s="268"/>
      <c r="K95" s="268"/>
    </row>
    <row r="96" spans="1:11" x14ac:dyDescent="0.25">
      <c r="A96" s="43"/>
      <c r="B96" s="94" t="s">
        <v>7</v>
      </c>
      <c r="C96" s="130" t="s">
        <v>122</v>
      </c>
      <c r="G96" s="284" t="e">
        <f t="shared" si="1"/>
        <v>#DIV/0!</v>
      </c>
      <c r="I96" s="268"/>
      <c r="K96" s="268"/>
    </row>
    <row r="97" spans="1:13" x14ac:dyDescent="0.25">
      <c r="A97" s="13" t="s">
        <v>179</v>
      </c>
      <c r="B97" s="245"/>
      <c r="C97" s="245"/>
      <c r="G97" s="284" t="e">
        <f t="shared" si="1"/>
        <v>#DIV/0!</v>
      </c>
      <c r="I97" s="268"/>
      <c r="K97" s="268"/>
    </row>
    <row r="98" spans="1:13" x14ac:dyDescent="0.25">
      <c r="A98" s="43"/>
      <c r="B98" s="94" t="s">
        <v>86</v>
      </c>
      <c r="C98" s="130"/>
      <c r="F98" s="344"/>
      <c r="G98" s="284" t="e">
        <f t="shared" si="1"/>
        <v>#DIV/0!</v>
      </c>
      <c r="I98" s="268"/>
      <c r="K98" s="268"/>
    </row>
    <row r="99" spans="1:13" x14ac:dyDescent="0.25">
      <c r="A99" s="13" t="s">
        <v>166</v>
      </c>
      <c r="B99" s="245"/>
      <c r="C99" s="245"/>
      <c r="F99" s="344"/>
      <c r="G99" s="284" t="e">
        <f t="shared" si="1"/>
        <v>#DIV/0!</v>
      </c>
      <c r="I99" s="268"/>
      <c r="K99" s="268"/>
    </row>
    <row r="100" spans="1:13" x14ac:dyDescent="0.25">
      <c r="A100" s="44"/>
      <c r="B100" s="323" t="s">
        <v>167</v>
      </c>
      <c r="C100" s="323" t="s">
        <v>122</v>
      </c>
      <c r="F100" s="344"/>
      <c r="G100" s="284" t="e">
        <f t="shared" si="1"/>
        <v>#DIV/0!</v>
      </c>
      <c r="I100" s="322"/>
      <c r="J100" s="256"/>
      <c r="K100" s="322"/>
      <c r="L100" s="256"/>
    </row>
    <row r="101" spans="1:13" x14ac:dyDescent="0.25">
      <c r="A101" s="43" t="s">
        <v>27</v>
      </c>
      <c r="B101" s="8"/>
      <c r="C101" s="1"/>
      <c r="F101" s="345"/>
      <c r="G101" s="284" t="e">
        <f t="shared" si="1"/>
        <v>#DIV/0!</v>
      </c>
      <c r="I101" s="292"/>
      <c r="J101" s="255"/>
      <c r="K101" s="292"/>
      <c r="L101" s="255"/>
    </row>
    <row r="102" spans="1:13" x14ac:dyDescent="0.25">
      <c r="A102" s="71"/>
      <c r="B102" s="9" t="s">
        <v>3</v>
      </c>
      <c r="C102" s="9" t="s">
        <v>57</v>
      </c>
      <c r="G102" s="284" t="e">
        <f t="shared" si="1"/>
        <v>#DIV/0!</v>
      </c>
      <c r="I102" s="268"/>
      <c r="K102" s="268"/>
      <c r="M102" s="256"/>
    </row>
    <row r="103" spans="1:13" x14ac:dyDescent="0.25">
      <c r="A103" s="1"/>
      <c r="B103" s="9"/>
      <c r="C103" s="9" t="s">
        <v>58</v>
      </c>
      <c r="G103" s="284" t="e">
        <f t="shared" si="1"/>
        <v>#DIV/0!</v>
      </c>
      <c r="I103" s="268"/>
      <c r="K103" s="268"/>
      <c r="M103" s="255"/>
    </row>
    <row r="104" spans="1:13" x14ac:dyDescent="0.25">
      <c r="A104" s="71"/>
      <c r="B104" s="9"/>
      <c r="C104" s="9" t="s">
        <v>59</v>
      </c>
      <c r="G104" s="284" t="e">
        <f t="shared" si="1"/>
        <v>#DIV/0!</v>
      </c>
      <c r="I104" s="268"/>
      <c r="K104" s="268"/>
    </row>
    <row r="105" spans="1:13" x14ac:dyDescent="0.25">
      <c r="A105" s="71"/>
      <c r="B105" s="9"/>
      <c r="C105" s="9" t="s">
        <v>60</v>
      </c>
      <c r="G105" s="284" t="e">
        <f t="shared" si="1"/>
        <v>#DIV/0!</v>
      </c>
      <c r="I105" s="268"/>
      <c r="K105" s="268"/>
    </row>
    <row r="106" spans="1:13" x14ac:dyDescent="0.25">
      <c r="A106" s="71"/>
      <c r="B106" s="18" t="s">
        <v>7</v>
      </c>
      <c r="C106" s="18" t="s">
        <v>122</v>
      </c>
      <c r="G106" s="284" t="e">
        <f t="shared" si="1"/>
        <v>#DIV/0!</v>
      </c>
      <c r="I106" s="268"/>
      <c r="K106" s="268"/>
    </row>
    <row r="107" spans="1:13" x14ac:dyDescent="0.25">
      <c r="A107" s="71"/>
      <c r="B107" s="12"/>
      <c r="C107" s="151" t="s">
        <v>115</v>
      </c>
      <c r="G107" s="284" t="e">
        <f t="shared" si="1"/>
        <v>#DIV/0!</v>
      </c>
      <c r="I107" s="268"/>
      <c r="K107" s="268"/>
    </row>
    <row r="108" spans="1:13" x14ac:dyDescent="0.25">
      <c r="A108" s="71"/>
      <c r="B108" s="12"/>
      <c r="C108" s="71" t="s">
        <v>120</v>
      </c>
      <c r="G108" s="284" t="e">
        <f t="shared" si="1"/>
        <v>#DIV/0!</v>
      </c>
      <c r="I108" s="268"/>
      <c r="K108" s="268"/>
    </row>
    <row r="109" spans="1:13" ht="15.75" thickBot="1" x14ac:dyDescent="0.3">
      <c r="A109" s="71"/>
      <c r="B109" s="69"/>
      <c r="C109" s="156" t="s">
        <v>117</v>
      </c>
      <c r="G109" s="284" t="e">
        <f t="shared" si="1"/>
        <v>#DIV/0!</v>
      </c>
      <c r="I109" s="268"/>
      <c r="K109" s="268"/>
    </row>
    <row r="110" spans="1:13" ht="15.75" thickTop="1" x14ac:dyDescent="0.25">
      <c r="A110" s="71"/>
      <c r="B110" s="69"/>
      <c r="C110" s="79" t="s">
        <v>118</v>
      </c>
      <c r="G110" s="284" t="e">
        <f t="shared" si="1"/>
        <v>#DIV/0!</v>
      </c>
      <c r="I110" s="268"/>
      <c r="K110" s="268"/>
    </row>
    <row r="111" spans="1:13" x14ac:dyDescent="0.25">
      <c r="A111" s="3" t="s">
        <v>28</v>
      </c>
      <c r="B111" s="15"/>
      <c r="C111" s="3"/>
      <c r="G111" s="284" t="e">
        <f t="shared" si="1"/>
        <v>#DIV/0!</v>
      </c>
      <c r="I111" s="268"/>
      <c r="K111" s="268"/>
    </row>
    <row r="112" spans="1:13" x14ac:dyDescent="0.25">
      <c r="A112" s="71"/>
      <c r="B112" s="9" t="s">
        <v>3</v>
      </c>
      <c r="C112" s="9" t="s">
        <v>53</v>
      </c>
      <c r="G112" s="284" t="e">
        <f t="shared" si="1"/>
        <v>#DIV/0!</v>
      </c>
      <c r="I112" s="268"/>
      <c r="K112" s="268"/>
    </row>
    <row r="113" spans="1:11" x14ac:dyDescent="0.25">
      <c r="A113" s="71"/>
      <c r="B113" s="9" t="s">
        <v>3</v>
      </c>
      <c r="C113" s="9" t="s">
        <v>61</v>
      </c>
      <c r="G113" s="284" t="e">
        <f t="shared" si="1"/>
        <v>#DIV/0!</v>
      </c>
      <c r="I113" s="268"/>
      <c r="K113" s="268"/>
    </row>
    <row r="114" spans="1:11" x14ac:dyDescent="0.25">
      <c r="A114" s="71"/>
      <c r="B114" s="72" t="s">
        <v>3</v>
      </c>
      <c r="C114" s="72" t="s">
        <v>154</v>
      </c>
      <c r="G114" s="284" t="e">
        <f t="shared" si="1"/>
        <v>#DIV/0!</v>
      </c>
      <c r="I114" s="268"/>
      <c r="K114" s="268"/>
    </row>
    <row r="115" spans="1:11" x14ac:dyDescent="0.25">
      <c r="A115" s="71"/>
      <c r="B115" s="72" t="s">
        <v>86</v>
      </c>
      <c r="C115" s="9"/>
      <c r="G115" s="284" t="e">
        <f t="shared" si="1"/>
        <v>#DIV/0!</v>
      </c>
      <c r="I115" s="268"/>
      <c r="K115" s="268"/>
    </row>
    <row r="116" spans="1:11" x14ac:dyDescent="0.25">
      <c r="A116" s="71"/>
      <c r="B116" s="9" t="s">
        <v>6</v>
      </c>
      <c r="C116" s="9"/>
      <c r="G116" s="284" t="e">
        <f t="shared" si="1"/>
        <v>#DIV/0!</v>
      </c>
      <c r="I116" s="268"/>
      <c r="K116" s="268"/>
    </row>
    <row r="117" spans="1:11" x14ac:dyDescent="0.25">
      <c r="A117" s="71"/>
      <c r="B117" s="12"/>
      <c r="C117" s="151" t="s">
        <v>115</v>
      </c>
      <c r="G117" s="284" t="e">
        <f t="shared" si="1"/>
        <v>#DIV/0!</v>
      </c>
      <c r="I117" s="268"/>
      <c r="K117" s="268"/>
    </row>
    <row r="118" spans="1:11" x14ac:dyDescent="0.25">
      <c r="A118" s="71"/>
      <c r="B118" s="12"/>
      <c r="C118" s="71" t="s">
        <v>119</v>
      </c>
      <c r="G118" s="284" t="e">
        <f t="shared" si="1"/>
        <v>#DIV/0!</v>
      </c>
      <c r="I118" s="268"/>
      <c r="K118" s="268"/>
    </row>
    <row r="119" spans="1:11" ht="15.75" thickBot="1" x14ac:dyDescent="0.3">
      <c r="A119" s="71"/>
      <c r="B119" s="69"/>
      <c r="C119" s="156" t="s">
        <v>117</v>
      </c>
      <c r="G119" s="284" t="e">
        <f t="shared" si="1"/>
        <v>#DIV/0!</v>
      </c>
      <c r="I119" s="268"/>
      <c r="K119" s="268"/>
    </row>
    <row r="120" spans="1:11" ht="15.75" thickTop="1" x14ac:dyDescent="0.25">
      <c r="A120" s="71"/>
      <c r="B120" s="69"/>
      <c r="C120" s="79" t="s">
        <v>118</v>
      </c>
      <c r="G120" s="284" t="e">
        <f t="shared" si="1"/>
        <v>#DIV/0!</v>
      </c>
      <c r="I120" s="268"/>
      <c r="K120" s="268"/>
    </row>
    <row r="121" spans="1:11" x14ac:dyDescent="0.25">
      <c r="A121" s="3" t="s">
        <v>62</v>
      </c>
      <c r="B121" s="15"/>
      <c r="C121" s="3"/>
      <c r="G121" s="284" t="e">
        <f t="shared" si="1"/>
        <v>#DIV/0!</v>
      </c>
      <c r="I121" s="268"/>
      <c r="K121" s="268"/>
    </row>
    <row r="122" spans="1:11" x14ac:dyDescent="0.25">
      <c r="A122" s="71"/>
      <c r="B122" s="18" t="s">
        <v>7</v>
      </c>
      <c r="C122" s="18" t="s">
        <v>46</v>
      </c>
      <c r="G122" s="284" t="e">
        <f t="shared" si="1"/>
        <v>#DIV/0!</v>
      </c>
      <c r="I122" s="268"/>
      <c r="K122" s="268"/>
    </row>
    <row r="123" spans="1:11" x14ac:dyDescent="0.25">
      <c r="A123" s="71"/>
      <c r="B123" s="18" t="s">
        <v>7</v>
      </c>
      <c r="C123" s="72" t="s">
        <v>99</v>
      </c>
      <c r="G123" s="284" t="e">
        <f t="shared" si="1"/>
        <v>#DIV/0!</v>
      </c>
      <c r="I123" s="268"/>
      <c r="K123" s="268"/>
    </row>
    <row r="124" spans="1:11" x14ac:dyDescent="0.25">
      <c r="A124" s="71"/>
      <c r="B124" s="12"/>
      <c r="C124" s="151" t="s">
        <v>115</v>
      </c>
      <c r="G124" s="284" t="e">
        <f t="shared" si="1"/>
        <v>#DIV/0!</v>
      </c>
      <c r="I124" s="268"/>
      <c r="K124" s="268"/>
    </row>
    <row r="125" spans="1:11" x14ac:dyDescent="0.25">
      <c r="A125" s="71"/>
      <c r="B125" s="12"/>
      <c r="C125" s="71" t="s">
        <v>120</v>
      </c>
      <c r="G125" s="284" t="e">
        <f t="shared" si="1"/>
        <v>#DIV/0!</v>
      </c>
      <c r="I125" s="268"/>
      <c r="K125" s="268"/>
    </row>
    <row r="126" spans="1:11" ht="15.75" thickBot="1" x14ac:dyDescent="0.3">
      <c r="A126" s="71"/>
      <c r="B126" s="69"/>
      <c r="C126" s="156" t="s">
        <v>117</v>
      </c>
      <c r="G126" s="284" t="e">
        <f t="shared" si="1"/>
        <v>#DIV/0!</v>
      </c>
      <c r="I126" s="268"/>
      <c r="K126" s="268"/>
    </row>
    <row r="127" spans="1:11" ht="15.75" thickTop="1" x14ac:dyDescent="0.25">
      <c r="A127" s="71"/>
      <c r="B127" s="69"/>
      <c r="C127" s="79" t="s">
        <v>118</v>
      </c>
      <c r="G127" s="284" t="e">
        <f t="shared" si="1"/>
        <v>#DIV/0!</v>
      </c>
      <c r="I127" s="268"/>
      <c r="K127" s="268"/>
    </row>
    <row r="128" spans="1:11" x14ac:dyDescent="0.25">
      <c r="A128" s="13" t="s">
        <v>30</v>
      </c>
      <c r="B128" s="15"/>
      <c r="C128" s="3"/>
      <c r="G128" s="284" t="e">
        <f t="shared" si="1"/>
        <v>#DIV/0!</v>
      </c>
      <c r="I128" s="268"/>
      <c r="K128" s="268"/>
    </row>
    <row r="129" spans="1:11" x14ac:dyDescent="0.25">
      <c r="A129" s="71"/>
      <c r="B129" s="9" t="s">
        <v>3</v>
      </c>
      <c r="C129" s="9" t="s">
        <v>57</v>
      </c>
      <c r="G129" s="284" t="e">
        <f t="shared" si="1"/>
        <v>#DIV/0!</v>
      </c>
      <c r="I129" s="268"/>
      <c r="K129" s="268"/>
    </row>
    <row r="130" spans="1:11" x14ac:dyDescent="0.25">
      <c r="A130" s="1"/>
      <c r="B130" s="9" t="s">
        <v>3</v>
      </c>
      <c r="C130" s="9" t="s">
        <v>51</v>
      </c>
      <c r="G130" s="284" t="e">
        <f t="shared" si="1"/>
        <v>#DIV/0!</v>
      </c>
      <c r="I130" s="268"/>
      <c r="K130" s="268"/>
    </row>
    <row r="131" spans="1:11" x14ac:dyDescent="0.25">
      <c r="A131" s="71"/>
      <c r="B131" s="9" t="s">
        <v>3</v>
      </c>
      <c r="C131" s="9" t="s">
        <v>63</v>
      </c>
      <c r="G131" s="284" t="e">
        <f t="shared" si="1"/>
        <v>#DIV/0!</v>
      </c>
      <c r="I131" s="268"/>
      <c r="K131" s="268"/>
    </row>
    <row r="132" spans="1:11" x14ac:dyDescent="0.25">
      <c r="A132" s="71"/>
      <c r="B132" s="9" t="s">
        <v>3</v>
      </c>
      <c r="C132" s="9" t="s">
        <v>64</v>
      </c>
      <c r="G132" s="284" t="e">
        <f t="shared" ref="G132:G185" si="2">(ABS(D132-E132))/E132</f>
        <v>#DIV/0!</v>
      </c>
      <c r="I132" s="268"/>
      <c r="K132" s="268"/>
    </row>
    <row r="133" spans="1:11" x14ac:dyDescent="0.25">
      <c r="A133" s="71"/>
      <c r="B133" s="9" t="s">
        <v>3</v>
      </c>
      <c r="C133" s="9" t="s">
        <v>45</v>
      </c>
      <c r="G133" s="284" t="e">
        <f t="shared" si="2"/>
        <v>#DIV/0!</v>
      </c>
      <c r="I133" s="268"/>
      <c r="K133" s="268"/>
    </row>
    <row r="134" spans="1:11" x14ac:dyDescent="0.25">
      <c r="A134" s="71"/>
      <c r="B134" s="9" t="s">
        <v>3</v>
      </c>
      <c r="C134" s="9" t="s">
        <v>65</v>
      </c>
      <c r="G134" s="284" t="e">
        <f t="shared" si="2"/>
        <v>#DIV/0!</v>
      </c>
      <c r="I134" s="268"/>
      <c r="K134" s="268"/>
    </row>
    <row r="135" spans="1:11" x14ac:dyDescent="0.25">
      <c r="A135" s="71"/>
      <c r="B135" s="9"/>
      <c r="C135" s="9" t="s">
        <v>181</v>
      </c>
      <c r="G135" s="284" t="e">
        <f t="shared" si="2"/>
        <v>#DIV/0!</v>
      </c>
      <c r="I135" s="268"/>
      <c r="K135" s="268"/>
    </row>
    <row r="136" spans="1:11" x14ac:dyDescent="0.25">
      <c r="A136" s="1"/>
      <c r="C136" s="124" t="s">
        <v>180</v>
      </c>
      <c r="G136" s="284" t="e">
        <f t="shared" si="2"/>
        <v>#DIV/0!</v>
      </c>
      <c r="I136" s="268"/>
      <c r="K136" s="268"/>
    </row>
    <row r="137" spans="1:11" x14ac:dyDescent="0.25">
      <c r="A137" s="1"/>
      <c r="C137" s="35" t="s">
        <v>198</v>
      </c>
      <c r="G137" s="284"/>
      <c r="I137" s="268"/>
      <c r="K137" s="268"/>
    </row>
    <row r="138" spans="1:11" x14ac:dyDescent="0.25">
      <c r="A138" s="1"/>
      <c r="B138" s="18" t="s">
        <v>7</v>
      </c>
      <c r="C138" s="18"/>
      <c r="G138" s="284" t="e">
        <f t="shared" si="2"/>
        <v>#DIV/0!</v>
      </c>
      <c r="I138" s="268"/>
      <c r="K138" s="268"/>
    </row>
    <row r="139" spans="1:11" x14ac:dyDescent="0.25">
      <c r="A139" s="71"/>
      <c r="B139" s="12"/>
      <c r="C139" s="151" t="s">
        <v>115</v>
      </c>
      <c r="G139" s="284" t="e">
        <f t="shared" si="2"/>
        <v>#DIV/0!</v>
      </c>
      <c r="I139" s="268"/>
      <c r="K139" s="268"/>
    </row>
    <row r="140" spans="1:11" x14ac:dyDescent="0.25">
      <c r="A140" s="71"/>
      <c r="B140" s="12"/>
      <c r="C140" s="71" t="s">
        <v>121</v>
      </c>
      <c r="G140" s="284" t="e">
        <f t="shared" si="2"/>
        <v>#DIV/0!</v>
      </c>
      <c r="I140" s="268"/>
      <c r="K140" s="268"/>
    </row>
    <row r="141" spans="1:11" ht="15.75" thickBot="1" x14ac:dyDescent="0.3">
      <c r="A141" s="71"/>
      <c r="B141" s="69"/>
      <c r="C141" s="156" t="s">
        <v>117</v>
      </c>
      <c r="G141" s="284" t="e">
        <f t="shared" si="2"/>
        <v>#DIV/0!</v>
      </c>
      <c r="I141" s="268"/>
      <c r="K141" s="268"/>
    </row>
    <row r="142" spans="1:11" ht="15.75" thickTop="1" x14ac:dyDescent="0.25">
      <c r="A142" s="71"/>
      <c r="B142" s="69"/>
      <c r="C142" s="79" t="s">
        <v>118</v>
      </c>
      <c r="G142" s="284" t="e">
        <f t="shared" si="2"/>
        <v>#DIV/0!</v>
      </c>
      <c r="I142" s="268"/>
      <c r="K142" s="268"/>
    </row>
    <row r="143" spans="1:11" x14ac:dyDescent="0.25">
      <c r="A143" s="3" t="s">
        <v>33</v>
      </c>
      <c r="B143" s="15"/>
      <c r="C143" s="15"/>
      <c r="G143" s="284" t="e">
        <f t="shared" si="2"/>
        <v>#DIV/0!</v>
      </c>
      <c r="I143" s="268"/>
      <c r="K143" s="268"/>
    </row>
    <row r="144" spans="1:11" x14ac:dyDescent="0.25">
      <c r="A144" s="71"/>
      <c r="B144" s="72" t="s">
        <v>3</v>
      </c>
      <c r="C144" s="72" t="s">
        <v>52</v>
      </c>
      <c r="G144" s="284" t="e">
        <f t="shared" si="2"/>
        <v>#DIV/0!</v>
      </c>
      <c r="I144" s="268"/>
      <c r="K144" s="268"/>
    </row>
    <row r="145" spans="1:11" x14ac:dyDescent="0.25">
      <c r="A145" s="71"/>
      <c r="B145" s="72" t="s">
        <v>3</v>
      </c>
      <c r="C145" s="72" t="s">
        <v>32</v>
      </c>
      <c r="G145" s="284" t="e">
        <f t="shared" si="2"/>
        <v>#DIV/0!</v>
      </c>
      <c r="I145" s="268"/>
      <c r="K145" s="268"/>
    </row>
    <row r="146" spans="1:11" x14ac:dyDescent="0.25">
      <c r="A146" s="71"/>
      <c r="B146" s="9" t="s">
        <v>3</v>
      </c>
      <c r="C146" s="72" t="s">
        <v>192</v>
      </c>
      <c r="G146" s="284" t="e">
        <f t="shared" si="2"/>
        <v>#DIV/0!</v>
      </c>
      <c r="I146" s="268"/>
      <c r="K146" s="268"/>
    </row>
    <row r="147" spans="1:11" x14ac:dyDescent="0.25">
      <c r="A147" s="71"/>
      <c r="B147" s="9" t="s">
        <v>3</v>
      </c>
      <c r="C147" s="72" t="s">
        <v>191</v>
      </c>
      <c r="G147" s="284" t="e">
        <f t="shared" si="2"/>
        <v>#DIV/0!</v>
      </c>
      <c r="H147" s="70">
        <v>180</v>
      </c>
      <c r="I147" s="268"/>
      <c r="K147" s="268"/>
    </row>
    <row r="148" spans="1:11" x14ac:dyDescent="0.25">
      <c r="A148" s="71"/>
      <c r="B148" s="9" t="s">
        <v>3</v>
      </c>
      <c r="C148" s="72" t="s">
        <v>69</v>
      </c>
      <c r="G148" s="284" t="e">
        <f t="shared" si="2"/>
        <v>#DIV/0!</v>
      </c>
      <c r="I148" s="268"/>
      <c r="K148" s="268"/>
    </row>
    <row r="149" spans="1:11" x14ac:dyDescent="0.25">
      <c r="A149" s="71"/>
      <c r="B149" s="9" t="s">
        <v>3</v>
      </c>
      <c r="C149" s="9" t="s">
        <v>70</v>
      </c>
      <c r="G149" s="284" t="e">
        <f t="shared" si="2"/>
        <v>#DIV/0!</v>
      </c>
      <c r="I149" s="268"/>
      <c r="K149" s="268"/>
    </row>
    <row r="150" spans="1:11" x14ac:dyDescent="0.25">
      <c r="A150" s="1"/>
      <c r="B150" s="9" t="s">
        <v>3</v>
      </c>
      <c r="C150" s="72" t="s">
        <v>188</v>
      </c>
      <c r="G150" s="284" t="e">
        <f t="shared" si="2"/>
        <v>#DIV/0!</v>
      </c>
      <c r="I150" s="268"/>
      <c r="K150" s="268"/>
    </row>
    <row r="151" spans="1:11" x14ac:dyDescent="0.25">
      <c r="A151" s="71"/>
      <c r="B151" s="9" t="s">
        <v>3</v>
      </c>
      <c r="C151" s="9" t="s">
        <v>74</v>
      </c>
      <c r="G151" s="284" t="e">
        <f t="shared" si="2"/>
        <v>#DIV/0!</v>
      </c>
      <c r="I151" s="268"/>
      <c r="K151" s="268"/>
    </row>
    <row r="152" spans="1:11" x14ac:dyDescent="0.25">
      <c r="A152" s="1"/>
      <c r="B152" s="9" t="s">
        <v>3</v>
      </c>
      <c r="C152" s="9" t="s">
        <v>75</v>
      </c>
      <c r="G152" s="284" t="e">
        <f t="shared" si="2"/>
        <v>#DIV/0!</v>
      </c>
      <c r="I152" s="268"/>
      <c r="K152" s="268"/>
    </row>
    <row r="153" spans="1:11" x14ac:dyDescent="0.25">
      <c r="A153" s="71"/>
      <c r="B153" s="9" t="s">
        <v>3</v>
      </c>
      <c r="C153" s="9" t="s">
        <v>76</v>
      </c>
      <c r="G153" s="284" t="e">
        <f t="shared" si="2"/>
        <v>#DIV/0!</v>
      </c>
      <c r="I153" s="268"/>
      <c r="K153" s="268"/>
    </row>
    <row r="154" spans="1:11" x14ac:dyDescent="0.25">
      <c r="A154" s="71"/>
      <c r="B154" s="9"/>
      <c r="C154" s="9" t="s">
        <v>173</v>
      </c>
      <c r="G154" s="284" t="e">
        <f t="shared" si="2"/>
        <v>#DIV/0!</v>
      </c>
      <c r="H154" s="70">
        <v>217.5</v>
      </c>
      <c r="I154" s="268"/>
      <c r="K154" s="268"/>
    </row>
    <row r="155" spans="1:11" x14ac:dyDescent="0.25">
      <c r="A155" s="71"/>
      <c r="B155" s="9"/>
      <c r="C155" s="9" t="s">
        <v>172</v>
      </c>
      <c r="G155" s="284" t="e">
        <f t="shared" si="2"/>
        <v>#DIV/0!</v>
      </c>
      <c r="I155" s="268"/>
      <c r="K155" s="268"/>
    </row>
    <row r="156" spans="1:11" x14ac:dyDescent="0.25">
      <c r="A156" s="71"/>
      <c r="B156" s="9" t="s">
        <v>3</v>
      </c>
      <c r="C156" s="9" t="s">
        <v>77</v>
      </c>
      <c r="G156" s="284" t="e">
        <f t="shared" si="2"/>
        <v>#DIV/0!</v>
      </c>
      <c r="I156" s="268"/>
      <c r="K156" s="268"/>
    </row>
    <row r="157" spans="1:11" x14ac:dyDescent="0.25">
      <c r="A157" s="71"/>
      <c r="B157" s="9"/>
      <c r="C157" s="9" t="s">
        <v>186</v>
      </c>
      <c r="G157" s="284" t="e">
        <f t="shared" si="2"/>
        <v>#DIV/0!</v>
      </c>
      <c r="I157" s="268"/>
      <c r="K157" s="268"/>
    </row>
    <row r="158" spans="1:11" x14ac:dyDescent="0.25">
      <c r="A158" s="71"/>
      <c r="B158" s="9"/>
      <c r="C158" s="9" t="s">
        <v>172</v>
      </c>
      <c r="G158" s="284" t="e">
        <f t="shared" si="2"/>
        <v>#DIV/0!</v>
      </c>
      <c r="I158" s="268"/>
      <c r="K158" s="268"/>
    </row>
    <row r="159" spans="1:11" x14ac:dyDescent="0.25">
      <c r="A159" s="71"/>
      <c r="B159" s="9" t="s">
        <v>86</v>
      </c>
      <c r="C159" s="9" t="s">
        <v>49</v>
      </c>
      <c r="G159" s="284" t="e">
        <f t="shared" si="2"/>
        <v>#DIV/0!</v>
      </c>
      <c r="I159" s="268"/>
      <c r="K159" s="268"/>
    </row>
    <row r="160" spans="1:11" x14ac:dyDescent="0.25">
      <c r="A160" s="1"/>
      <c r="B160" s="9" t="s">
        <v>86</v>
      </c>
      <c r="C160" s="9" t="s">
        <v>44</v>
      </c>
      <c r="G160" s="284" t="e">
        <f t="shared" si="2"/>
        <v>#DIV/0!</v>
      </c>
      <c r="I160" s="268"/>
      <c r="K160" s="268"/>
    </row>
    <row r="161" spans="1:11" x14ac:dyDescent="0.25">
      <c r="A161" s="71"/>
      <c r="B161" s="9" t="s">
        <v>86</v>
      </c>
      <c r="C161" s="72" t="s">
        <v>189</v>
      </c>
      <c r="G161" s="284" t="e">
        <f t="shared" si="2"/>
        <v>#DIV/0!</v>
      </c>
      <c r="I161" s="268"/>
      <c r="K161" s="268"/>
    </row>
    <row r="162" spans="1:11" x14ac:dyDescent="0.25">
      <c r="A162" s="1"/>
      <c r="B162" s="9" t="s">
        <v>86</v>
      </c>
      <c r="C162" s="9" t="s">
        <v>64</v>
      </c>
      <c r="G162" s="284" t="e">
        <f t="shared" si="2"/>
        <v>#DIV/0!</v>
      </c>
      <c r="I162" s="268"/>
      <c r="K162" s="268"/>
    </row>
    <row r="163" spans="1:11" x14ac:dyDescent="0.25">
      <c r="A163" s="1"/>
      <c r="B163" s="9"/>
      <c r="C163" s="9" t="s">
        <v>184</v>
      </c>
      <c r="G163" s="284" t="e">
        <f t="shared" si="2"/>
        <v>#DIV/0!</v>
      </c>
      <c r="I163" s="268"/>
      <c r="K163" s="268"/>
    </row>
    <row r="164" spans="1:11" x14ac:dyDescent="0.25">
      <c r="A164" s="1"/>
      <c r="B164" s="9"/>
      <c r="C164" s="9" t="s">
        <v>185</v>
      </c>
      <c r="G164" s="284" t="e">
        <f t="shared" si="2"/>
        <v>#DIV/0!</v>
      </c>
      <c r="I164" s="268"/>
      <c r="K164" s="268"/>
    </row>
    <row r="165" spans="1:11" x14ac:dyDescent="0.25">
      <c r="A165" s="71"/>
      <c r="B165" s="18" t="s">
        <v>7</v>
      </c>
      <c r="C165" s="18" t="s">
        <v>182</v>
      </c>
      <c r="G165" s="284" t="e">
        <f t="shared" si="2"/>
        <v>#DIV/0!</v>
      </c>
      <c r="I165" s="268"/>
      <c r="K165" s="268"/>
    </row>
    <row r="166" spans="1:11" x14ac:dyDescent="0.25">
      <c r="A166" s="71"/>
      <c r="B166" s="18" t="s">
        <v>7</v>
      </c>
      <c r="C166" s="18" t="s">
        <v>183</v>
      </c>
      <c r="G166" s="284" t="e">
        <f t="shared" si="2"/>
        <v>#DIV/0!</v>
      </c>
      <c r="I166" s="268"/>
      <c r="K166" s="268"/>
    </row>
    <row r="167" spans="1:11" x14ac:dyDescent="0.25">
      <c r="A167" s="71"/>
      <c r="B167" s="18" t="s">
        <v>7</v>
      </c>
      <c r="C167" s="18" t="s">
        <v>42</v>
      </c>
      <c r="G167" s="284" t="e">
        <f t="shared" si="2"/>
        <v>#DIV/0!</v>
      </c>
      <c r="I167" s="268"/>
      <c r="K167" s="268"/>
    </row>
    <row r="168" spans="1:11" x14ac:dyDescent="0.25">
      <c r="A168" s="71"/>
      <c r="B168" s="18" t="s">
        <v>7</v>
      </c>
      <c r="C168" s="18" t="s">
        <v>47</v>
      </c>
      <c r="G168" s="284" t="e">
        <f t="shared" si="2"/>
        <v>#DIV/0!</v>
      </c>
      <c r="I168" s="268"/>
      <c r="K168" s="268"/>
    </row>
    <row r="169" spans="1:11" x14ac:dyDescent="0.25">
      <c r="A169" s="71"/>
      <c r="B169" s="12"/>
      <c r="C169" s="151" t="s">
        <v>115</v>
      </c>
      <c r="G169" s="284" t="e">
        <f t="shared" si="2"/>
        <v>#DIV/0!</v>
      </c>
      <c r="I169" s="268"/>
      <c r="K169" s="268"/>
    </row>
    <row r="170" spans="1:11" x14ac:dyDescent="0.25">
      <c r="A170" s="71"/>
      <c r="B170" s="12"/>
      <c r="C170" s="71" t="s">
        <v>119</v>
      </c>
      <c r="G170" s="284" t="e">
        <f t="shared" si="2"/>
        <v>#DIV/0!</v>
      </c>
      <c r="I170" s="268"/>
      <c r="K170" s="268"/>
    </row>
    <row r="171" spans="1:11" ht="15.75" thickBot="1" x14ac:dyDescent="0.3">
      <c r="A171" s="71"/>
      <c r="B171" s="69"/>
      <c r="C171" s="156" t="s">
        <v>117</v>
      </c>
      <c r="G171" s="284" t="e">
        <f t="shared" si="2"/>
        <v>#DIV/0!</v>
      </c>
      <c r="I171" s="268"/>
      <c r="K171" s="268"/>
    </row>
    <row r="172" spans="1:11" ht="15.75" thickTop="1" x14ac:dyDescent="0.25">
      <c r="A172" s="43"/>
      <c r="B172" s="8"/>
      <c r="C172" s="79" t="s">
        <v>118</v>
      </c>
      <c r="G172" s="284" t="e">
        <f t="shared" si="2"/>
        <v>#DIV/0!</v>
      </c>
      <c r="I172" s="268"/>
      <c r="K172" s="268"/>
    </row>
    <row r="173" spans="1:11" x14ac:dyDescent="0.25">
      <c r="A173" s="3" t="s">
        <v>34</v>
      </c>
      <c r="B173" s="15"/>
      <c r="C173" s="3"/>
      <c r="G173" s="284" t="e">
        <f t="shared" si="2"/>
        <v>#DIV/0!</v>
      </c>
      <c r="I173" s="268"/>
      <c r="K173" s="268"/>
    </row>
    <row r="174" spans="1:11" x14ac:dyDescent="0.25">
      <c r="A174" s="71"/>
      <c r="B174" s="9" t="s">
        <v>3</v>
      </c>
      <c r="C174" s="9" t="s">
        <v>50</v>
      </c>
      <c r="G174" s="284" t="e">
        <f t="shared" si="2"/>
        <v>#DIV/0!</v>
      </c>
      <c r="I174" s="268"/>
      <c r="K174" s="268"/>
    </row>
    <row r="175" spans="1:11" x14ac:dyDescent="0.25">
      <c r="A175" s="71"/>
      <c r="B175" s="9" t="s">
        <v>6</v>
      </c>
      <c r="C175" s="9" t="s">
        <v>38</v>
      </c>
      <c r="G175" s="284" t="e">
        <f t="shared" si="2"/>
        <v>#DIV/0!</v>
      </c>
      <c r="I175" s="268"/>
      <c r="K175" s="268"/>
    </row>
    <row r="176" spans="1:11" x14ac:dyDescent="0.25">
      <c r="A176" s="71"/>
      <c r="B176" s="18" t="s">
        <v>7</v>
      </c>
      <c r="C176" s="18" t="s">
        <v>122</v>
      </c>
      <c r="G176" s="284" t="e">
        <f t="shared" si="2"/>
        <v>#DIV/0!</v>
      </c>
      <c r="I176" s="268"/>
      <c r="K176" s="268"/>
    </row>
    <row r="177" spans="1:13" x14ac:dyDescent="0.25">
      <c r="A177" s="71"/>
      <c r="B177" s="12"/>
      <c r="C177" s="151" t="s">
        <v>115</v>
      </c>
      <c r="G177" s="284" t="e">
        <f t="shared" si="2"/>
        <v>#DIV/0!</v>
      </c>
      <c r="I177" s="268"/>
      <c r="K177" s="268"/>
    </row>
    <row r="178" spans="1:13" x14ac:dyDescent="0.25">
      <c r="A178" s="71"/>
      <c r="B178" s="12"/>
      <c r="C178" s="71" t="s">
        <v>116</v>
      </c>
      <c r="G178" s="284" t="e">
        <f t="shared" si="2"/>
        <v>#DIV/0!</v>
      </c>
      <c r="I178" s="268"/>
      <c r="K178" s="268"/>
    </row>
    <row r="179" spans="1:13" ht="15.75" thickBot="1" x14ac:dyDescent="0.3">
      <c r="A179" s="71"/>
      <c r="B179" s="69"/>
      <c r="C179" s="156" t="s">
        <v>117</v>
      </c>
      <c r="G179" s="284" t="e">
        <f t="shared" si="2"/>
        <v>#DIV/0!</v>
      </c>
      <c r="I179" s="268"/>
      <c r="K179" s="268"/>
    </row>
    <row r="180" spans="1:13" ht="15.75" thickTop="1" x14ac:dyDescent="0.25">
      <c r="A180" s="71"/>
      <c r="B180" s="69"/>
      <c r="C180" s="79" t="s">
        <v>9</v>
      </c>
      <c r="G180" s="284" t="e">
        <f t="shared" si="2"/>
        <v>#DIV/0!</v>
      </c>
      <c r="I180" s="268"/>
      <c r="K180" s="268"/>
    </row>
    <row r="181" spans="1:13" x14ac:dyDescent="0.25">
      <c r="G181" s="284" t="e">
        <f>(ABS(E182-E181))/E181</f>
        <v>#DIV/0!</v>
      </c>
      <c r="I181" s="268"/>
      <c r="K181" s="268"/>
      <c r="M181" s="69"/>
    </row>
    <row r="182" spans="1:13" x14ac:dyDescent="0.25">
      <c r="A182" s="20"/>
      <c r="B182" s="15"/>
      <c r="C182" s="59" t="s">
        <v>124</v>
      </c>
      <c r="E182" s="147"/>
      <c r="G182" s="284" t="e">
        <f>(ABS(D182-#REF!))/#REF!</f>
        <v>#REF!</v>
      </c>
      <c r="I182" s="268"/>
      <c r="K182" s="268"/>
      <c r="M182" s="69"/>
    </row>
    <row r="183" spans="1:13" x14ac:dyDescent="0.25">
      <c r="A183" s="22"/>
      <c r="B183" s="69"/>
      <c r="C183" s="223" t="s">
        <v>123</v>
      </c>
      <c r="G183" s="284" t="e">
        <f t="shared" si="2"/>
        <v>#DIV/0!</v>
      </c>
      <c r="H183" s="69"/>
      <c r="I183" s="119"/>
      <c r="J183" s="69"/>
      <c r="K183" s="119"/>
      <c r="L183" s="69"/>
      <c r="M183" s="69"/>
    </row>
    <row r="184" spans="1:13" ht="15.75" thickBot="1" x14ac:dyDescent="0.3">
      <c r="A184" s="23"/>
      <c r="B184" s="10"/>
      <c r="C184" s="60" t="s">
        <v>97</v>
      </c>
      <c r="G184" s="284" t="e">
        <f t="shared" si="2"/>
        <v>#DIV/0!</v>
      </c>
      <c r="H184" s="69"/>
      <c r="I184" s="119"/>
      <c r="J184" s="69"/>
      <c r="K184" s="119"/>
      <c r="L184" s="69"/>
    </row>
    <row r="185" spans="1:13" ht="15.75" thickTop="1" x14ac:dyDescent="0.25">
      <c r="G185" s="284" t="e">
        <f t="shared" si="2"/>
        <v>#DIV/0!</v>
      </c>
      <c r="H185" s="69"/>
      <c r="I185" s="119"/>
      <c r="J185" s="69"/>
      <c r="K185" s="119"/>
      <c r="L185" s="69"/>
    </row>
    <row r="186" spans="1:13" x14ac:dyDescent="0.25">
      <c r="F186" s="313"/>
      <c r="G186" s="284"/>
      <c r="I186" s="268"/>
      <c r="K186" s="268"/>
    </row>
    <row r="187" spans="1:13" x14ac:dyDescent="0.25">
      <c r="F187" s="314"/>
      <c r="G187" s="284"/>
      <c r="I187" s="268"/>
      <c r="K187" s="268"/>
    </row>
    <row r="188" spans="1:13" x14ac:dyDescent="0.25">
      <c r="F188" s="315"/>
      <c r="G188" s="284"/>
      <c r="I188" s="268"/>
      <c r="K188" s="268"/>
    </row>
    <row r="189" spans="1:13" x14ac:dyDescent="0.25">
      <c r="G189" s="284"/>
    </row>
    <row r="190" spans="1:13" x14ac:dyDescent="0.25">
      <c r="G190" s="284"/>
    </row>
    <row r="191" spans="1:13" x14ac:dyDescent="0.25">
      <c r="G191" s="284"/>
    </row>
  </sheetData>
  <mergeCells count="1">
    <mergeCell ref="B1:C1"/>
  </mergeCells>
  <conditionalFormatting sqref="G4:G191">
    <cfRule type="cellIs" dxfId="5" priority="3" operator="equal">
      <formula>0.1</formula>
    </cfRule>
    <cfRule type="cellIs" dxfId="4" priority="4" operator="between">
      <formula>0.11</formula>
      <formula>0.39</formula>
    </cfRule>
    <cfRule type="cellIs" dxfId="3" priority="5" operator="lessThan">
      <formula>0.1</formula>
    </cfRule>
    <cfRule type="cellIs" dxfId="2" priority="6" operator="greaterThan">
      <formula>0.4</formula>
    </cfRule>
  </conditionalFormatting>
  <conditionalFormatting sqref="G4:G191">
    <cfRule type="cellIs" dxfId="1" priority="2" operator="greaterThan">
      <formula>0.4</formula>
    </cfRule>
  </conditionalFormatting>
  <conditionalFormatting sqref="G4:G191">
    <cfRule type="cellIs" dxfId="0" priority="1" operator="equal"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13-14-15 Tons</vt:lpstr>
      <vt:lpstr>2014 T per Acre</vt:lpstr>
      <vt:lpstr>2015 Harvest Tracking</vt:lpstr>
      <vt:lpstr>2016 Harvest Tracking</vt:lpstr>
      <vt:lpstr>2017 Harvest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Kailee Frasch</cp:lastModifiedBy>
  <cp:lastPrinted>2015-07-28T17:45:32Z</cp:lastPrinted>
  <dcterms:created xsi:type="dcterms:W3CDTF">2012-10-29T21:39:35Z</dcterms:created>
  <dcterms:modified xsi:type="dcterms:W3CDTF">2019-05-21T18:33:18Z</dcterms:modified>
</cp:coreProperties>
</file>