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Ex1.xml" ContentType="application/vnd.ms-office.chartex+xml"/>
  <Override PartName="/xl/charts/style21.xml" ContentType="application/vnd.ms-office.chartstyle+xml"/>
  <Override PartName="/xl/charts/colors21.xml" ContentType="application/vnd.ms-office.chartcolorstyle+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0.xml" ContentType="application/vnd.openxmlformats-officedocument.drawing+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Data Analysis Bootcamp\Course\Excel\"/>
    </mc:Choice>
  </mc:AlternateContent>
  <xr:revisionPtr revIDLastSave="0" documentId="13_ncr:1_{C256F07F-4018-47F9-B17E-373E6D1CB933}" xr6:coauthVersionLast="47" xr6:coauthVersionMax="47" xr10:uidLastSave="{00000000-0000-0000-0000-000000000000}"/>
  <bookViews>
    <workbookView xWindow="-108" yWindow="-108" windowWidth="23256" windowHeight="12456" tabRatio="572" firstSheet="7" activeTab="8" xr2:uid="{00000000-000D-0000-FFFF-FFFF00000000}"/>
  </bookViews>
  <sheets>
    <sheet name="Funcions vs Formulas" sheetId="6" r:id="rId1"/>
    <sheet name="Data Types" sheetId="7" r:id="rId2"/>
    <sheet name="Functions" sheetId="8" r:id="rId3"/>
    <sheet name="IF" sheetId="9" r:id="rId4"/>
    <sheet name="Aggregations with if" sheetId="10" r:id="rId5"/>
    <sheet name="Meta-data " sheetId="3" r:id="rId6"/>
    <sheet name="Raw-data " sheetId="2" state="hidden" r:id="rId7"/>
    <sheet name="answers with pivot table" sheetId="12" r:id="rId8"/>
    <sheet name="Dashboard" sheetId="14" r:id="rId9"/>
    <sheet name="Questions" sheetId="4" r:id="rId10"/>
    <sheet name="Solve Questions" sheetId="5" r:id="rId11"/>
    <sheet name="data cleaning" sheetId="11" r:id="rId12"/>
  </sheets>
  <definedNames>
    <definedName name="_xlnm._FilterDatabase" localSheetId="11" hidden="1">'data cleaning'!$B$4:$M$319</definedName>
    <definedName name="_xlnm._FilterDatabase" localSheetId="6" hidden="1">'Raw-data '!$F$4:$K$319</definedName>
    <definedName name="_xlnm._FilterDatabase" localSheetId="10" hidden="1">'Solve Questions'!$C$92:$D$102</definedName>
    <definedName name="_xlchart.v2.0" hidden="1">'Solve Questions'!$AB$11:$AB$16</definedName>
    <definedName name="_xlchart.v2.1" hidden="1">'Solve Questions'!$AC$10</definedName>
    <definedName name="_xlchart.v2.2" hidden="1">'Solve Questions'!$AC$11:$AC$16</definedName>
  </definedNames>
  <calcPr calcId="191029"/>
  <pivotCaches>
    <pivotCache cacheId="99"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9" i="5" l="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57" i="11"/>
  <c r="V58" i="11"/>
  <c r="V59" i="11"/>
  <c r="V60" i="11"/>
  <c r="V61" i="11"/>
  <c r="V62" i="11"/>
  <c r="V63" i="11"/>
  <c r="V64" i="11"/>
  <c r="V65" i="11"/>
  <c r="V66" i="11"/>
  <c r="V67" i="11"/>
  <c r="V68" i="11"/>
  <c r="V69" i="11"/>
  <c r="V70" i="11"/>
  <c r="V71" i="11"/>
  <c r="V72" i="11"/>
  <c r="V73" i="11"/>
  <c r="V74" i="11"/>
  <c r="V75" i="11"/>
  <c r="V76" i="11"/>
  <c r="V77" i="11"/>
  <c r="V78" i="11"/>
  <c r="V79" i="11"/>
  <c r="V80" i="11"/>
  <c r="V81" i="11"/>
  <c r="V82" i="11"/>
  <c r="V83" i="11"/>
  <c r="V84" i="11"/>
  <c r="V85" i="11"/>
  <c r="V86" i="11"/>
  <c r="V87" i="11"/>
  <c r="V88" i="11"/>
  <c r="V89" i="11"/>
  <c r="V90" i="11"/>
  <c r="V91" i="11"/>
  <c r="V92" i="11"/>
  <c r="V93" i="11"/>
  <c r="V94" i="11"/>
  <c r="V95" i="11"/>
  <c r="V96" i="11"/>
  <c r="V97" i="11"/>
  <c r="V98" i="11"/>
  <c r="V99" i="11"/>
  <c r="V100" i="11"/>
  <c r="V101" i="11"/>
  <c r="V102" i="11"/>
  <c r="V103" i="11"/>
  <c r="V104" i="11"/>
  <c r="V105" i="11"/>
  <c r="V106" i="11"/>
  <c r="V107" i="11"/>
  <c r="V108" i="11"/>
  <c r="V109" i="11"/>
  <c r="V110" i="11"/>
  <c r="V111" i="11"/>
  <c r="V112" i="11"/>
  <c r="V113" i="11"/>
  <c r="V114" i="11"/>
  <c r="V115" i="11"/>
  <c r="V116" i="11"/>
  <c r="V117" i="11"/>
  <c r="V118" i="11"/>
  <c r="V119" i="11"/>
  <c r="V120" i="11"/>
  <c r="V121" i="11"/>
  <c r="V122" i="11"/>
  <c r="V123" i="11"/>
  <c r="V124" i="11"/>
  <c r="V125" i="11"/>
  <c r="V126" i="11"/>
  <c r="V127" i="11"/>
  <c r="V128" i="11"/>
  <c r="V129" i="11"/>
  <c r="V130" i="11"/>
  <c r="V131" i="11"/>
  <c r="V132" i="11"/>
  <c r="V133" i="11"/>
  <c r="V134" i="11"/>
  <c r="V135" i="11"/>
  <c r="V136" i="11"/>
  <c r="V137" i="11"/>
  <c r="V138" i="11"/>
  <c r="V139" i="11"/>
  <c r="V140" i="11"/>
  <c r="V141" i="11"/>
  <c r="V142" i="11"/>
  <c r="V143" i="11"/>
  <c r="V144" i="11"/>
  <c r="V145" i="11"/>
  <c r="V146" i="11"/>
  <c r="V147" i="11"/>
  <c r="V148" i="11"/>
  <c r="V149" i="11"/>
  <c r="V150" i="11"/>
  <c r="V151" i="11"/>
  <c r="V152" i="11"/>
  <c r="V153" i="11"/>
  <c r="V154" i="11"/>
  <c r="V155" i="11"/>
  <c r="V156" i="11"/>
  <c r="V157" i="11"/>
  <c r="V158" i="11"/>
  <c r="V159" i="11"/>
  <c r="V160" i="11"/>
  <c r="V161" i="11"/>
  <c r="V162" i="11"/>
  <c r="V163" i="11"/>
  <c r="V164" i="11"/>
  <c r="V165" i="11"/>
  <c r="V166" i="11"/>
  <c r="V167" i="11"/>
  <c r="V168" i="11"/>
  <c r="V169" i="11"/>
  <c r="V170" i="11"/>
  <c r="V171" i="11"/>
  <c r="V172" i="11"/>
  <c r="V173" i="11"/>
  <c r="V174" i="11"/>
  <c r="V175" i="11"/>
  <c r="V176" i="11"/>
  <c r="V177" i="11"/>
  <c r="V178" i="11"/>
  <c r="V179" i="11"/>
  <c r="V180" i="11"/>
  <c r="V181" i="11"/>
  <c r="V182" i="11"/>
  <c r="V183" i="11"/>
  <c r="V184" i="11"/>
  <c r="V185" i="11"/>
  <c r="V186" i="11"/>
  <c r="V187" i="11"/>
  <c r="V188" i="11"/>
  <c r="V189" i="11"/>
  <c r="V190" i="11"/>
  <c r="V191" i="11"/>
  <c r="V192" i="11"/>
  <c r="V193" i="11"/>
  <c r="V194" i="11"/>
  <c r="V195" i="11"/>
  <c r="V196" i="11"/>
  <c r="V197" i="11"/>
  <c r="V198" i="11"/>
  <c r="V199" i="11"/>
  <c r="V200" i="11"/>
  <c r="V201" i="11"/>
  <c r="V202" i="11"/>
  <c r="V203" i="11"/>
  <c r="V204" i="11"/>
  <c r="V205" i="11"/>
  <c r="V206" i="11"/>
  <c r="V207" i="11"/>
  <c r="V208" i="11"/>
  <c r="V209" i="11"/>
  <c r="V210" i="11"/>
  <c r="V211" i="11"/>
  <c r="V212" i="11"/>
  <c r="V213" i="11"/>
  <c r="V214" i="11"/>
  <c r="V215" i="11"/>
  <c r="V216" i="11"/>
  <c r="V217" i="11"/>
  <c r="V218" i="11"/>
  <c r="V219" i="11"/>
  <c r="V220" i="11"/>
  <c r="V221" i="11"/>
  <c r="V222" i="11"/>
  <c r="V223" i="11"/>
  <c r="V224" i="11"/>
  <c r="V225" i="11"/>
  <c r="V226" i="11"/>
  <c r="V227" i="11"/>
  <c r="V228" i="11"/>
  <c r="V229" i="11"/>
  <c r="V230" i="11"/>
  <c r="V231" i="11"/>
  <c r="V232" i="11"/>
  <c r="V233" i="11"/>
  <c r="V234" i="11"/>
  <c r="V235" i="11"/>
  <c r="V236" i="11"/>
  <c r="V237" i="11"/>
  <c r="V238" i="11"/>
  <c r="V239" i="11"/>
  <c r="V240" i="11"/>
  <c r="V241" i="11"/>
  <c r="V242" i="11"/>
  <c r="V243" i="11"/>
  <c r="V244" i="11"/>
  <c r="V245" i="11"/>
  <c r="V246" i="11"/>
  <c r="V247" i="11"/>
  <c r="V248" i="11"/>
  <c r="V249" i="11"/>
  <c r="V250" i="11"/>
  <c r="V251" i="11"/>
  <c r="V252" i="11"/>
  <c r="V253" i="11"/>
  <c r="V254" i="11"/>
  <c r="V255" i="11"/>
  <c r="V256" i="11"/>
  <c r="V257" i="11"/>
  <c r="V258" i="11"/>
  <c r="V259" i="11"/>
  <c r="V260" i="11"/>
  <c r="V261" i="11"/>
  <c r="V262" i="11"/>
  <c r="V263" i="11"/>
  <c r="V264" i="11"/>
  <c r="V265" i="11"/>
  <c r="V266" i="11"/>
  <c r="V267" i="11"/>
  <c r="V268" i="11"/>
  <c r="V269" i="11"/>
  <c r="V270" i="11"/>
  <c r="V271" i="11"/>
  <c r="V272" i="11"/>
  <c r="V273" i="11"/>
  <c r="V274" i="11"/>
  <c r="V275" i="11"/>
  <c r="V276" i="11"/>
  <c r="V277" i="11"/>
  <c r="V278" i="11"/>
  <c r="V279" i="11"/>
  <c r="V280" i="11"/>
  <c r="V281" i="11"/>
  <c r="V282" i="11"/>
  <c r="V283" i="11"/>
  <c r="V284" i="11"/>
  <c r="V285" i="11"/>
  <c r="V286" i="11"/>
  <c r="V287" i="11"/>
  <c r="V288" i="11"/>
  <c r="V289" i="11"/>
  <c r="V290" i="11"/>
  <c r="V291" i="11"/>
  <c r="V292" i="11"/>
  <c r="V293" i="11"/>
  <c r="V294" i="11"/>
  <c r="V295" i="11"/>
  <c r="V296" i="11"/>
  <c r="V297" i="11"/>
  <c r="V298" i="11"/>
  <c r="V299" i="11"/>
  <c r="V300" i="11"/>
  <c r="V301" i="11"/>
  <c r="V302" i="11"/>
  <c r="V303" i="11"/>
  <c r="V304" i="11"/>
  <c r="V305" i="11"/>
  <c r="V306" i="11"/>
  <c r="V307" i="11"/>
  <c r="V308" i="11"/>
  <c r="V309" i="11"/>
  <c r="V310" i="11"/>
  <c r="V311" i="11"/>
  <c r="V312" i="11"/>
  <c r="V313" i="11"/>
  <c r="V314" i="11"/>
  <c r="V315" i="11"/>
  <c r="V316" i="11"/>
  <c r="V317" i="11"/>
  <c r="V318" i="11"/>
  <c r="V319" i="11"/>
  <c r="V5" i="11"/>
  <c r="B44" i="12"/>
  <c r="B22" i="12"/>
  <c r="B7" i="12"/>
  <c r="AC13" i="5"/>
  <c r="AC15" i="5"/>
  <c r="AC16" i="5"/>
  <c r="AC11" i="5"/>
  <c r="AC12" i="5"/>
  <c r="AC14" i="5"/>
  <c r="X11" i="11" a="1"/>
  <c r="X11" i="11" s="1"/>
  <c r="E42" i="5" a="1"/>
  <c r="E42" i="5" s="1"/>
  <c r="F42" i="5" s="1"/>
  <c r="E18" i="5" a="1"/>
  <c r="E18" i="5" s="1"/>
  <c r="F210" i="11"/>
  <c r="F209" i="11"/>
  <c r="H210" i="11"/>
  <c r="I210" i="11" a="1"/>
  <c r="I210" i="11" s="1"/>
  <c r="J210" i="11"/>
  <c r="K210" i="11"/>
  <c r="T210" i="11" s="1"/>
  <c r="N210" i="11"/>
  <c r="O210" i="11"/>
  <c r="P210" i="11"/>
  <c r="R210" i="11"/>
  <c r="U210" i="11"/>
  <c r="F62" i="5" l="1"/>
  <c r="F58" i="5"/>
  <c r="F54" i="5"/>
  <c r="F50" i="5"/>
  <c r="F46" i="5"/>
  <c r="F60" i="5"/>
  <c r="F56" i="5"/>
  <c r="F52" i="5"/>
  <c r="F48" i="5"/>
  <c r="F44" i="5"/>
  <c r="F61" i="5"/>
  <c r="F57" i="5"/>
  <c r="F53" i="5"/>
  <c r="F49" i="5"/>
  <c r="F45" i="5"/>
  <c r="F63" i="5"/>
  <c r="F59" i="5"/>
  <c r="F55" i="5"/>
  <c r="F51" i="5"/>
  <c r="F47" i="5"/>
  <c r="F43" i="5"/>
  <c r="A321" i="11"/>
  <c r="E8" i="5"/>
  <c r="E7" i="5"/>
  <c r="I5" i="11" l="1" a="1"/>
  <c r="I5" i="11" s="1"/>
  <c r="I6" i="11" a="1"/>
  <c r="I6" i="11" s="1"/>
  <c r="I7" i="11" a="1"/>
  <c r="I7" i="11" s="1"/>
  <c r="I8" i="11" a="1"/>
  <c r="I8" i="11" s="1"/>
  <c r="I9" i="11" a="1"/>
  <c r="I9" i="11" s="1"/>
  <c r="I10" i="11" a="1"/>
  <c r="I10" i="11" s="1"/>
  <c r="I11" i="11" a="1"/>
  <c r="I11" i="11" s="1"/>
  <c r="I12" i="11" a="1"/>
  <c r="I12" i="11" s="1"/>
  <c r="I13" i="11" a="1"/>
  <c r="I13" i="11" s="1"/>
  <c r="I14" i="11" a="1"/>
  <c r="I14" i="11" s="1"/>
  <c r="I15" i="11" a="1"/>
  <c r="I15" i="11" s="1"/>
  <c r="I16" i="11" a="1"/>
  <c r="I16" i="11" s="1"/>
  <c r="I17" i="11" a="1"/>
  <c r="I17" i="11" s="1"/>
  <c r="I18" i="11" a="1"/>
  <c r="I18" i="11" s="1"/>
  <c r="I19" i="11" a="1"/>
  <c r="I19" i="11" s="1"/>
  <c r="I20" i="11" a="1"/>
  <c r="I20" i="11" s="1"/>
  <c r="I21" i="11" a="1"/>
  <c r="I21" i="11" s="1"/>
  <c r="I22" i="11" a="1"/>
  <c r="I22" i="11" s="1"/>
  <c r="I23" i="11" a="1"/>
  <c r="I23" i="11" s="1"/>
  <c r="I24" i="11" a="1"/>
  <c r="I24" i="11" s="1"/>
  <c r="I25" i="11" a="1"/>
  <c r="I25" i="11" s="1"/>
  <c r="I26" i="11" a="1"/>
  <c r="I26" i="11" s="1"/>
  <c r="I27" i="11" a="1"/>
  <c r="I27" i="11" s="1"/>
  <c r="I28" i="11" a="1"/>
  <c r="I28" i="11" s="1"/>
  <c r="I29" i="11" a="1"/>
  <c r="I29" i="11" s="1"/>
  <c r="I30" i="11" a="1"/>
  <c r="I30" i="11" s="1"/>
  <c r="I31" i="11" a="1"/>
  <c r="I31" i="11" s="1"/>
  <c r="I32" i="11" a="1"/>
  <c r="I32" i="11" s="1"/>
  <c r="I33" i="11" a="1"/>
  <c r="I33" i="11" s="1"/>
  <c r="I34" i="11" a="1"/>
  <c r="I34" i="11" s="1"/>
  <c r="I35" i="11" a="1"/>
  <c r="I35" i="11" s="1"/>
  <c r="I36" i="11" a="1"/>
  <c r="I36" i="11" s="1"/>
  <c r="I37" i="11" a="1"/>
  <c r="I37" i="11" s="1"/>
  <c r="I38" i="11" a="1"/>
  <c r="I38" i="11" s="1"/>
  <c r="I39" i="11" a="1"/>
  <c r="I39" i="11" s="1"/>
  <c r="I40" i="11" a="1"/>
  <c r="I40" i="11" s="1"/>
  <c r="I41" i="11" a="1"/>
  <c r="I41" i="11" s="1"/>
  <c r="I42" i="11" a="1"/>
  <c r="I42" i="11" s="1"/>
  <c r="I43" i="11" a="1"/>
  <c r="I43" i="11" s="1"/>
  <c r="I44" i="11" a="1"/>
  <c r="I44" i="11" s="1"/>
  <c r="I45" i="11" a="1"/>
  <c r="I45" i="11" s="1"/>
  <c r="I46" i="11" a="1"/>
  <c r="I46" i="11" s="1"/>
  <c r="I47" i="11" a="1"/>
  <c r="I47" i="11" s="1"/>
  <c r="I48" i="11" a="1"/>
  <c r="I48" i="11" s="1"/>
  <c r="I49" i="11" a="1"/>
  <c r="I49" i="11" s="1"/>
  <c r="I50" i="11" a="1"/>
  <c r="I50" i="11" s="1"/>
  <c r="I51" i="11" a="1"/>
  <c r="I51" i="11" s="1"/>
  <c r="I52" i="11" a="1"/>
  <c r="I52" i="11" s="1"/>
  <c r="I53" i="11" a="1"/>
  <c r="I53" i="11" s="1"/>
  <c r="I54" i="11" a="1"/>
  <c r="I54" i="11" s="1"/>
  <c r="I55" i="11" a="1"/>
  <c r="I55" i="11" s="1"/>
  <c r="I56" i="11" a="1"/>
  <c r="I56" i="11" s="1"/>
  <c r="I57" i="11" a="1"/>
  <c r="I57" i="11" s="1"/>
  <c r="I58" i="11" a="1"/>
  <c r="I58" i="11" s="1"/>
  <c r="I59" i="11" a="1"/>
  <c r="I59" i="11" s="1"/>
  <c r="I60" i="11" a="1"/>
  <c r="I60" i="11" s="1"/>
  <c r="I61" i="11" a="1"/>
  <c r="I61" i="11" s="1"/>
  <c r="I62" i="11" a="1"/>
  <c r="I62" i="11" s="1"/>
  <c r="I63" i="11" a="1"/>
  <c r="I63" i="11" s="1"/>
  <c r="I64" i="11" a="1"/>
  <c r="I64" i="11" s="1"/>
  <c r="I65" i="11" a="1"/>
  <c r="I65" i="11" s="1"/>
  <c r="I66" i="11" a="1"/>
  <c r="I66" i="11" s="1"/>
  <c r="I67" i="11" a="1"/>
  <c r="I67" i="11" s="1"/>
  <c r="I68" i="11" a="1"/>
  <c r="I68" i="11" s="1"/>
  <c r="I69" i="11" a="1"/>
  <c r="I69" i="11" s="1"/>
  <c r="I70" i="11" a="1"/>
  <c r="I70" i="11" s="1"/>
  <c r="I71" i="11" a="1"/>
  <c r="I71" i="11" s="1"/>
  <c r="I72" i="11" a="1"/>
  <c r="I72" i="11" s="1"/>
  <c r="I73" i="11" a="1"/>
  <c r="I73" i="11" s="1"/>
  <c r="I74" i="11" a="1"/>
  <c r="I74" i="11" s="1"/>
  <c r="I75" i="11" a="1"/>
  <c r="I75" i="11" s="1"/>
  <c r="I76" i="11" a="1"/>
  <c r="I76" i="11" s="1"/>
  <c r="I77" i="11" a="1"/>
  <c r="I77" i="11" s="1"/>
  <c r="I78" i="11" a="1"/>
  <c r="I78" i="11" s="1"/>
  <c r="I79" i="11" a="1"/>
  <c r="I79" i="11" s="1"/>
  <c r="I80" i="11" a="1"/>
  <c r="I80" i="11" s="1"/>
  <c r="I81" i="11" a="1"/>
  <c r="I81" i="11" s="1"/>
  <c r="I82" i="11" a="1"/>
  <c r="I82" i="11" s="1"/>
  <c r="I83" i="11" a="1"/>
  <c r="I83" i="11" s="1"/>
  <c r="I84" i="11" a="1"/>
  <c r="I84" i="11" s="1"/>
  <c r="I85" i="11" a="1"/>
  <c r="I85" i="11" s="1"/>
  <c r="I86" i="11" a="1"/>
  <c r="I86" i="11" s="1"/>
  <c r="I87" i="11" a="1"/>
  <c r="I87" i="11" s="1"/>
  <c r="I88" i="11" a="1"/>
  <c r="I88" i="11" s="1"/>
  <c r="I89" i="11" a="1"/>
  <c r="I89" i="11" s="1"/>
  <c r="I90" i="11" a="1"/>
  <c r="I90" i="11" s="1"/>
  <c r="I91" i="11" a="1"/>
  <c r="I91" i="11" s="1"/>
  <c r="I92" i="11" a="1"/>
  <c r="I92" i="11" s="1"/>
  <c r="I93" i="11" a="1"/>
  <c r="I93" i="11" s="1"/>
  <c r="I94" i="11" a="1"/>
  <c r="I94" i="11" s="1"/>
  <c r="I95" i="11" a="1"/>
  <c r="I95" i="11" s="1"/>
  <c r="I96" i="11" a="1"/>
  <c r="I96" i="11" s="1"/>
  <c r="I97" i="11" a="1"/>
  <c r="I97" i="11" s="1"/>
  <c r="I98" i="11" a="1"/>
  <c r="I98" i="11" s="1"/>
  <c r="I99" i="11" a="1"/>
  <c r="I99" i="11" s="1"/>
  <c r="I100" i="11" a="1"/>
  <c r="I100" i="11" s="1"/>
  <c r="I101" i="11" a="1"/>
  <c r="I101" i="11" s="1"/>
  <c r="I102" i="11" a="1"/>
  <c r="I102" i="11" s="1"/>
  <c r="I103" i="11" a="1"/>
  <c r="I103" i="11" s="1"/>
  <c r="I104" i="11" a="1"/>
  <c r="I104" i="11" s="1"/>
  <c r="I105" i="11" a="1"/>
  <c r="I105" i="11" s="1"/>
  <c r="I106" i="11" a="1"/>
  <c r="I106" i="11" s="1"/>
  <c r="I107" i="11" a="1"/>
  <c r="I107" i="11" s="1"/>
  <c r="I108" i="11" a="1"/>
  <c r="I108" i="11" s="1"/>
  <c r="I109" i="11" a="1"/>
  <c r="I109" i="11" s="1"/>
  <c r="I110" i="11" a="1"/>
  <c r="I110" i="11" s="1"/>
  <c r="I111" i="11" a="1"/>
  <c r="I111" i="11" s="1"/>
  <c r="I112" i="11" a="1"/>
  <c r="I112" i="11" s="1"/>
  <c r="I113" i="11" a="1"/>
  <c r="I113" i="11" s="1"/>
  <c r="I114" i="11" a="1"/>
  <c r="I114" i="11" s="1"/>
  <c r="I115" i="11" a="1"/>
  <c r="I115" i="11" s="1"/>
  <c r="I116" i="11" a="1"/>
  <c r="I116" i="11" s="1"/>
  <c r="I117" i="11" a="1"/>
  <c r="I117" i="11" s="1"/>
  <c r="I118" i="11" a="1"/>
  <c r="I118" i="11" s="1"/>
  <c r="I119" i="11" a="1"/>
  <c r="I119" i="11" s="1"/>
  <c r="I120" i="11" a="1"/>
  <c r="I120" i="11" s="1"/>
  <c r="I121" i="11" a="1"/>
  <c r="I121" i="11" s="1"/>
  <c r="I122" i="11" a="1"/>
  <c r="I122" i="11" s="1"/>
  <c r="I123" i="11" a="1"/>
  <c r="I123" i="11" s="1"/>
  <c r="I124" i="11" a="1"/>
  <c r="I124" i="11" s="1"/>
  <c r="I125" i="11" a="1"/>
  <c r="I125" i="11" s="1"/>
  <c r="I126" i="11" a="1"/>
  <c r="I126" i="11" s="1"/>
  <c r="I127" i="11" a="1"/>
  <c r="I127" i="11" s="1"/>
  <c r="I128" i="11" a="1"/>
  <c r="I128" i="11" s="1"/>
  <c r="I129" i="11" a="1"/>
  <c r="I129" i="11" s="1"/>
  <c r="I130" i="11" a="1"/>
  <c r="I130" i="11" s="1"/>
  <c r="I131" i="11" a="1"/>
  <c r="I131" i="11" s="1"/>
  <c r="I132" i="11" a="1"/>
  <c r="I132" i="11" s="1"/>
  <c r="I133" i="11" a="1"/>
  <c r="I133" i="11" s="1"/>
  <c r="I134" i="11" a="1"/>
  <c r="I134" i="11" s="1"/>
  <c r="I135" i="11" a="1"/>
  <c r="I135" i="11" s="1"/>
  <c r="I136" i="11" a="1"/>
  <c r="I136" i="11" s="1"/>
  <c r="I137" i="11" a="1"/>
  <c r="I137" i="11" s="1"/>
  <c r="I138" i="11" a="1"/>
  <c r="I138" i="11" s="1"/>
  <c r="I139" i="11" a="1"/>
  <c r="I139" i="11" s="1"/>
  <c r="I140" i="11" a="1"/>
  <c r="I140" i="11" s="1"/>
  <c r="I141" i="11" a="1"/>
  <c r="I141" i="11" s="1"/>
  <c r="I142" i="11" a="1"/>
  <c r="I142" i="11" s="1"/>
  <c r="I143" i="11" a="1"/>
  <c r="I143" i="11" s="1"/>
  <c r="I144" i="11" a="1"/>
  <c r="I144" i="11" s="1"/>
  <c r="I145" i="11" a="1"/>
  <c r="I145" i="11" s="1"/>
  <c r="I146" i="11" a="1"/>
  <c r="I146" i="11" s="1"/>
  <c r="I147" i="11" a="1"/>
  <c r="I147" i="11" s="1"/>
  <c r="I148" i="11" a="1"/>
  <c r="I148" i="11" s="1"/>
  <c r="I149" i="11" a="1"/>
  <c r="I149" i="11" s="1"/>
  <c r="I150" i="11" a="1"/>
  <c r="I150" i="11" s="1"/>
  <c r="I151" i="11" a="1"/>
  <c r="I151" i="11" s="1"/>
  <c r="I152" i="11" a="1"/>
  <c r="I152" i="11" s="1"/>
  <c r="I153" i="11" a="1"/>
  <c r="I153" i="11" s="1"/>
  <c r="I154" i="11" a="1"/>
  <c r="I154" i="11" s="1"/>
  <c r="I155" i="11" a="1"/>
  <c r="I155" i="11" s="1"/>
  <c r="I156" i="11" a="1"/>
  <c r="I156" i="11" s="1"/>
  <c r="I157" i="11" a="1"/>
  <c r="I157" i="11" s="1"/>
  <c r="I158" i="11" a="1"/>
  <c r="I158" i="11" s="1"/>
  <c r="I159" i="11" a="1"/>
  <c r="I159" i="11" s="1"/>
  <c r="I160" i="11" a="1"/>
  <c r="I160" i="11" s="1"/>
  <c r="I161" i="11" a="1"/>
  <c r="I161" i="11" s="1"/>
  <c r="I162" i="11" a="1"/>
  <c r="I162" i="11" s="1"/>
  <c r="I163" i="11" a="1"/>
  <c r="I163" i="11" s="1"/>
  <c r="I164" i="11" a="1"/>
  <c r="I164" i="11" s="1"/>
  <c r="I165" i="11" a="1"/>
  <c r="I165" i="11" s="1"/>
  <c r="I166" i="11" a="1"/>
  <c r="I166" i="11" s="1"/>
  <c r="I167" i="11" a="1"/>
  <c r="I167" i="11" s="1"/>
  <c r="I168" i="11" a="1"/>
  <c r="I168" i="11" s="1"/>
  <c r="I169" i="11" a="1"/>
  <c r="I169" i="11" s="1"/>
  <c r="I170" i="11" a="1"/>
  <c r="I170" i="11" s="1"/>
  <c r="I171" i="11" a="1"/>
  <c r="I171" i="11" s="1"/>
  <c r="I172" i="11" a="1"/>
  <c r="I172" i="11" s="1"/>
  <c r="I173" i="11" a="1"/>
  <c r="I173" i="11" s="1"/>
  <c r="I174" i="11" a="1"/>
  <c r="I174" i="11" s="1"/>
  <c r="I175" i="11" a="1"/>
  <c r="I175" i="11" s="1"/>
  <c r="I176" i="11" a="1"/>
  <c r="I176" i="11" s="1"/>
  <c r="I177" i="11" a="1"/>
  <c r="I177" i="11" s="1"/>
  <c r="I178" i="11" a="1"/>
  <c r="I178" i="11" s="1"/>
  <c r="I179" i="11" a="1"/>
  <c r="I179" i="11" s="1"/>
  <c r="I180" i="11" a="1"/>
  <c r="I180" i="11" s="1"/>
  <c r="I181" i="11" a="1"/>
  <c r="I181" i="11" s="1"/>
  <c r="I182" i="11" a="1"/>
  <c r="I182" i="11" s="1"/>
  <c r="I183" i="11" a="1"/>
  <c r="I183" i="11" s="1"/>
  <c r="I184" i="11" a="1"/>
  <c r="I184" i="11" s="1"/>
  <c r="I185" i="11" a="1"/>
  <c r="I185" i="11" s="1"/>
  <c r="I186" i="11" a="1"/>
  <c r="I186" i="11" s="1"/>
  <c r="I187" i="11" a="1"/>
  <c r="I187" i="11" s="1"/>
  <c r="I188" i="11" a="1"/>
  <c r="I188" i="11" s="1"/>
  <c r="I189" i="11" a="1"/>
  <c r="I189" i="11" s="1"/>
  <c r="I190" i="11" a="1"/>
  <c r="I190" i="11" s="1"/>
  <c r="I191" i="11" a="1"/>
  <c r="I191" i="11" s="1"/>
  <c r="I192" i="11" a="1"/>
  <c r="I192" i="11" s="1"/>
  <c r="I193" i="11" a="1"/>
  <c r="I193" i="11" s="1"/>
  <c r="I194" i="11" a="1"/>
  <c r="I194" i="11" s="1"/>
  <c r="I195" i="11" a="1"/>
  <c r="I195" i="11" s="1"/>
  <c r="I196" i="11" a="1"/>
  <c r="I196" i="11" s="1"/>
  <c r="I197" i="11" a="1"/>
  <c r="I197" i="11" s="1"/>
  <c r="I198" i="11" a="1"/>
  <c r="I198" i="11" s="1"/>
  <c r="I199" i="11" a="1"/>
  <c r="I199" i="11" s="1"/>
  <c r="I200" i="11" a="1"/>
  <c r="I200" i="11" s="1"/>
  <c r="I201" i="11" a="1"/>
  <c r="I201" i="11" s="1"/>
  <c r="I202" i="11" a="1"/>
  <c r="I202" i="11" s="1"/>
  <c r="I203" i="11" a="1"/>
  <c r="I203" i="11" s="1"/>
  <c r="I204" i="11" a="1"/>
  <c r="I204" i="11" s="1"/>
  <c r="I205" i="11" a="1"/>
  <c r="I205" i="11" s="1"/>
  <c r="I206" i="11" a="1"/>
  <c r="I206" i="11" s="1"/>
  <c r="I207" i="11" a="1"/>
  <c r="I207" i="11" s="1"/>
  <c r="I208" i="11" a="1"/>
  <c r="I208" i="11" s="1"/>
  <c r="I209" i="11" a="1"/>
  <c r="I209" i="11" s="1"/>
  <c r="I211" i="11" a="1"/>
  <c r="I211" i="11" s="1"/>
  <c r="I212" i="11" a="1"/>
  <c r="I212" i="11" s="1"/>
  <c r="I213" i="11" a="1"/>
  <c r="I213" i="11" s="1"/>
  <c r="I214" i="11" a="1"/>
  <c r="I214" i="11" s="1"/>
  <c r="I215" i="11" a="1"/>
  <c r="I215" i="11" s="1"/>
  <c r="I216" i="11" a="1"/>
  <c r="I216" i="11" s="1"/>
  <c r="I217" i="11" a="1"/>
  <c r="I217" i="11" s="1"/>
  <c r="I218" i="11" a="1"/>
  <c r="I218" i="11" s="1"/>
  <c r="I219" i="11" a="1"/>
  <c r="I219" i="11" s="1"/>
  <c r="I220" i="11" a="1"/>
  <c r="I220" i="11" s="1"/>
  <c r="I221" i="11" a="1"/>
  <c r="I221" i="11" s="1"/>
  <c r="I222" i="11" a="1"/>
  <c r="I222" i="11" s="1"/>
  <c r="I223" i="11" a="1"/>
  <c r="I223" i="11" s="1"/>
  <c r="I224" i="11" a="1"/>
  <c r="I224" i="11" s="1"/>
  <c r="I225" i="11" a="1"/>
  <c r="I225" i="11" s="1"/>
  <c r="I226" i="11" a="1"/>
  <c r="I226" i="11" s="1"/>
  <c r="I227" i="11" a="1"/>
  <c r="I227" i="11" s="1"/>
  <c r="I228" i="11" a="1"/>
  <c r="I228" i="11" s="1"/>
  <c r="I229" i="11" a="1"/>
  <c r="I229" i="11" s="1"/>
  <c r="I230" i="11" a="1"/>
  <c r="I230" i="11" s="1"/>
  <c r="I231" i="11" a="1"/>
  <c r="I231" i="11" s="1"/>
  <c r="I232" i="11" a="1"/>
  <c r="I232" i="11" s="1"/>
  <c r="I233" i="11" a="1"/>
  <c r="I233" i="11" s="1"/>
  <c r="I234" i="11" a="1"/>
  <c r="I234" i="11" s="1"/>
  <c r="I235" i="11" a="1"/>
  <c r="I235" i="11" s="1"/>
  <c r="I236" i="11" a="1"/>
  <c r="I236" i="11" s="1"/>
  <c r="I237" i="11" a="1"/>
  <c r="I237" i="11" s="1"/>
  <c r="I238" i="11" a="1"/>
  <c r="I238" i="11" s="1"/>
  <c r="I239" i="11" a="1"/>
  <c r="I239" i="11" s="1"/>
  <c r="I240" i="11" a="1"/>
  <c r="I240" i="11" s="1"/>
  <c r="I241" i="11" a="1"/>
  <c r="I241" i="11" s="1"/>
  <c r="I242" i="11" a="1"/>
  <c r="I242" i="11" s="1"/>
  <c r="I243" i="11" a="1"/>
  <c r="I243" i="11" s="1"/>
  <c r="I244" i="11" a="1"/>
  <c r="I244" i="11" s="1"/>
  <c r="I245" i="11" a="1"/>
  <c r="I245" i="11" s="1"/>
  <c r="I246" i="11" a="1"/>
  <c r="I246" i="11" s="1"/>
  <c r="I247" i="11" a="1"/>
  <c r="I247" i="11" s="1"/>
  <c r="I248" i="11" a="1"/>
  <c r="I248" i="11" s="1"/>
  <c r="I249" i="11" a="1"/>
  <c r="I249" i="11" s="1"/>
  <c r="I250" i="11" a="1"/>
  <c r="I250" i="11" s="1"/>
  <c r="I251" i="11" a="1"/>
  <c r="I251" i="11" s="1"/>
  <c r="I252" i="11" a="1"/>
  <c r="I252" i="11" s="1"/>
  <c r="I253" i="11" a="1"/>
  <c r="I253" i="11" s="1"/>
  <c r="I254" i="11" a="1"/>
  <c r="I254" i="11" s="1"/>
  <c r="I255" i="11" a="1"/>
  <c r="I255" i="11" s="1"/>
  <c r="I256" i="11" a="1"/>
  <c r="I256" i="11" s="1"/>
  <c r="I257" i="11" a="1"/>
  <c r="I257" i="11" s="1"/>
  <c r="I258" i="11" a="1"/>
  <c r="I258" i="11" s="1"/>
  <c r="I259" i="11" a="1"/>
  <c r="I259" i="11" s="1"/>
  <c r="I260" i="11" a="1"/>
  <c r="I260" i="11" s="1"/>
  <c r="I261" i="11" a="1"/>
  <c r="I261" i="11" s="1"/>
  <c r="I262" i="11" a="1"/>
  <c r="I262" i="11" s="1"/>
  <c r="I263" i="11" a="1"/>
  <c r="I263" i="11" s="1"/>
  <c r="I264" i="11" a="1"/>
  <c r="I264" i="11" s="1"/>
  <c r="I265" i="11" a="1"/>
  <c r="I265" i="11" s="1"/>
  <c r="I266" i="11" a="1"/>
  <c r="I266" i="11" s="1"/>
  <c r="I267" i="11" a="1"/>
  <c r="I267" i="11" s="1"/>
  <c r="I268" i="11" a="1"/>
  <c r="I268" i="11" s="1"/>
  <c r="I269" i="11" a="1"/>
  <c r="I269" i="11" s="1"/>
  <c r="I270" i="11" a="1"/>
  <c r="I270" i="11" s="1"/>
  <c r="I271" i="11" a="1"/>
  <c r="I271" i="11" s="1"/>
  <c r="I272" i="11" a="1"/>
  <c r="I272" i="11" s="1"/>
  <c r="I273" i="11" a="1"/>
  <c r="I273" i="11" s="1"/>
  <c r="I274" i="11" a="1"/>
  <c r="I274" i="11" s="1"/>
  <c r="I275" i="11" a="1"/>
  <c r="I275" i="11" s="1"/>
  <c r="I276" i="11" a="1"/>
  <c r="I276" i="11" s="1"/>
  <c r="I277" i="11" a="1"/>
  <c r="I277" i="11" s="1"/>
  <c r="I278" i="11" a="1"/>
  <c r="I278" i="11" s="1"/>
  <c r="I279" i="11" a="1"/>
  <c r="I279" i="11" s="1"/>
  <c r="I280" i="11" a="1"/>
  <c r="I280" i="11" s="1"/>
  <c r="I281" i="11" a="1"/>
  <c r="I281" i="11" s="1"/>
  <c r="I282" i="11" a="1"/>
  <c r="I282" i="11" s="1"/>
  <c r="I283" i="11" a="1"/>
  <c r="I283" i="11" s="1"/>
  <c r="I284" i="11" a="1"/>
  <c r="I284" i="11" s="1"/>
  <c r="I285" i="11" a="1"/>
  <c r="I285" i="11" s="1"/>
  <c r="I286" i="11" a="1"/>
  <c r="I286" i="11" s="1"/>
  <c r="I287" i="11" a="1"/>
  <c r="I287" i="11" s="1"/>
  <c r="I288" i="11" a="1"/>
  <c r="I288" i="11" s="1"/>
  <c r="I289" i="11" a="1"/>
  <c r="I289" i="11" s="1"/>
  <c r="I290" i="11" a="1"/>
  <c r="I290" i="11" s="1"/>
  <c r="I291" i="11" a="1"/>
  <c r="I291" i="11" s="1"/>
  <c r="I292" i="11" a="1"/>
  <c r="I292" i="11" s="1"/>
  <c r="I293" i="11" a="1"/>
  <c r="I293" i="11" s="1"/>
  <c r="I294" i="11" a="1"/>
  <c r="I294" i="11" s="1"/>
  <c r="I295" i="11" a="1"/>
  <c r="I295" i="11" s="1"/>
  <c r="I296" i="11" a="1"/>
  <c r="I296" i="11" s="1"/>
  <c r="I297" i="11" a="1"/>
  <c r="I297" i="11" s="1"/>
  <c r="I298" i="11" a="1"/>
  <c r="I298" i="11" s="1"/>
  <c r="I299" i="11" a="1"/>
  <c r="I299" i="11" s="1"/>
  <c r="I300" i="11" a="1"/>
  <c r="I300" i="11" s="1"/>
  <c r="I301" i="11" a="1"/>
  <c r="I301" i="11" s="1"/>
  <c r="I302" i="11" a="1"/>
  <c r="I302" i="11" s="1"/>
  <c r="I303" i="11" a="1"/>
  <c r="I303" i="11" s="1"/>
  <c r="I304" i="11" a="1"/>
  <c r="I304" i="11" s="1"/>
  <c r="I305" i="11" a="1"/>
  <c r="I305" i="11" s="1"/>
  <c r="I306" i="11" a="1"/>
  <c r="I306" i="11" s="1"/>
  <c r="I307" i="11" a="1"/>
  <c r="I307" i="11" s="1"/>
  <c r="I308" i="11" a="1"/>
  <c r="I308" i="11" s="1"/>
  <c r="I309" i="11" a="1"/>
  <c r="I309" i="11" s="1"/>
  <c r="I310" i="11" a="1"/>
  <c r="I310" i="11" s="1"/>
  <c r="I311" i="11" a="1"/>
  <c r="I311" i="11" s="1"/>
  <c r="I312" i="11" a="1"/>
  <c r="I312" i="11" s="1"/>
  <c r="I313" i="11" a="1"/>
  <c r="I313" i="11" s="1"/>
  <c r="I314" i="11" a="1"/>
  <c r="I314" i="11" s="1"/>
  <c r="I315" i="11" a="1"/>
  <c r="I315" i="11" s="1"/>
  <c r="I316" i="11" a="1"/>
  <c r="I316" i="11" s="1"/>
  <c r="I317" i="11" a="1"/>
  <c r="I317" i="11" s="1"/>
  <c r="I318" i="11" a="1"/>
  <c r="I318" i="11" s="1"/>
  <c r="I319" i="11" a="1"/>
  <c r="I319" i="11" s="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315" i="11"/>
  <c r="H316" i="11"/>
  <c r="H317" i="11"/>
  <c r="H318" i="11"/>
  <c r="H319" i="11"/>
  <c r="E114" i="5" a="1"/>
  <c r="E114" i="5" s="1"/>
  <c r="F114" i="5" a="1"/>
  <c r="F114" i="5" s="1"/>
  <c r="E11" i="5" a="1"/>
  <c r="E11" i="5" s="1"/>
  <c r="R5" i="5" a="1"/>
  <c r="R5" i="5" s="1"/>
  <c r="P5" i="5" s="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N5" i="11"/>
  <c r="N6" i="11"/>
  <c r="N7" i="11"/>
  <c r="N8" i="11"/>
  <c r="N9" i="11"/>
  <c r="N10" i="11"/>
  <c r="N11" i="11"/>
  <c r="N12" i="11"/>
  <c r="N13" i="11"/>
  <c r="N14" i="11"/>
  <c r="N15" i="11"/>
  <c r="N16" i="11"/>
  <c r="N17" i="11"/>
  <c r="N18" i="11"/>
  <c r="N19" i="11"/>
  <c r="N20" i="11"/>
  <c r="N21" i="11"/>
  <c r="N22" i="11"/>
  <c r="N23" i="11"/>
  <c r="N24" i="11"/>
  <c r="N25" i="11"/>
  <c r="N26" i="11"/>
  <c r="N27" i="11"/>
  <c r="N28" i="11"/>
  <c r="N29" i="11"/>
  <c r="N30" i="11"/>
  <c r="N31" i="11"/>
  <c r="N32" i="11"/>
  <c r="N33" i="11"/>
  <c r="N34" i="11"/>
  <c r="N35" i="11"/>
  <c r="N36" i="11"/>
  <c r="N37" i="11"/>
  <c r="N38" i="11"/>
  <c r="N39" i="11"/>
  <c r="N40" i="11"/>
  <c r="N41" i="11"/>
  <c r="N42" i="11"/>
  <c r="N43" i="11"/>
  <c r="N44" i="11"/>
  <c r="N45" i="11"/>
  <c r="N46" i="11"/>
  <c r="N47" i="11"/>
  <c r="N48" i="11"/>
  <c r="N49" i="11"/>
  <c r="N50" i="11"/>
  <c r="N51" i="11"/>
  <c r="N52" i="11"/>
  <c r="N53" i="11"/>
  <c r="N54" i="11"/>
  <c r="N55" i="11"/>
  <c r="N56" i="11"/>
  <c r="N57" i="11"/>
  <c r="N58" i="11"/>
  <c r="N59" i="11"/>
  <c r="N60" i="11"/>
  <c r="N61" i="11"/>
  <c r="N62" i="11"/>
  <c r="N63" i="11"/>
  <c r="N64" i="11"/>
  <c r="N65" i="11"/>
  <c r="N66" i="11"/>
  <c r="N67" i="11"/>
  <c r="N68" i="11"/>
  <c r="N69" i="11"/>
  <c r="N70" i="11"/>
  <c r="N71" i="11"/>
  <c r="N72" i="11"/>
  <c r="N73" i="11"/>
  <c r="N74" i="11"/>
  <c r="N75" i="11"/>
  <c r="N76" i="11"/>
  <c r="N77" i="11"/>
  <c r="N78" i="11"/>
  <c r="N79" i="11"/>
  <c r="N80" i="11"/>
  <c r="N81" i="11"/>
  <c r="N82" i="11"/>
  <c r="N83" i="11"/>
  <c r="N84" i="11"/>
  <c r="N85" i="11"/>
  <c r="N86" i="11"/>
  <c r="N87" i="11"/>
  <c r="N88" i="11"/>
  <c r="N89" i="11"/>
  <c r="N90" i="11"/>
  <c r="N91" i="11"/>
  <c r="N92" i="11"/>
  <c r="N93" i="11"/>
  <c r="N94" i="11"/>
  <c r="N95" i="11"/>
  <c r="N96" i="11"/>
  <c r="N97" i="11"/>
  <c r="N98" i="11"/>
  <c r="N99" i="11"/>
  <c r="N100" i="11"/>
  <c r="N101" i="11"/>
  <c r="N102" i="11"/>
  <c r="N103" i="11"/>
  <c r="N104" i="11"/>
  <c r="N105" i="11"/>
  <c r="N106" i="11"/>
  <c r="N107" i="11"/>
  <c r="N108" i="11"/>
  <c r="N109" i="11"/>
  <c r="N110" i="11"/>
  <c r="N111" i="11"/>
  <c r="N112" i="11"/>
  <c r="N113" i="11"/>
  <c r="N114" i="11"/>
  <c r="N115" i="11"/>
  <c r="N116" i="11"/>
  <c r="N117" i="11"/>
  <c r="N118" i="11"/>
  <c r="N119" i="11"/>
  <c r="N120" i="11"/>
  <c r="N121" i="11"/>
  <c r="N122" i="11"/>
  <c r="N123" i="11"/>
  <c r="N124" i="11"/>
  <c r="N125" i="11"/>
  <c r="N126" i="11"/>
  <c r="N127" i="11"/>
  <c r="N128" i="11"/>
  <c r="N129" i="11"/>
  <c r="N130" i="11"/>
  <c r="N131" i="11"/>
  <c r="N132" i="11"/>
  <c r="N133" i="11"/>
  <c r="N134" i="11"/>
  <c r="N135" i="11"/>
  <c r="N136" i="11"/>
  <c r="N137" i="11"/>
  <c r="N138" i="11"/>
  <c r="N139" i="11"/>
  <c r="N140" i="11"/>
  <c r="N141" i="11"/>
  <c r="N142" i="11"/>
  <c r="N143" i="11"/>
  <c r="N144" i="11"/>
  <c r="N145" i="11"/>
  <c r="N146" i="11"/>
  <c r="N147" i="11"/>
  <c r="N148" i="11"/>
  <c r="N149" i="11"/>
  <c r="N150" i="11"/>
  <c r="N151" i="11"/>
  <c r="N152" i="11"/>
  <c r="N153" i="11"/>
  <c r="N154" i="11"/>
  <c r="N155" i="11"/>
  <c r="N156" i="11"/>
  <c r="N157" i="11"/>
  <c r="N158" i="11"/>
  <c r="N159" i="11"/>
  <c r="N160" i="11"/>
  <c r="N161" i="11"/>
  <c r="N162" i="11"/>
  <c r="N163" i="11"/>
  <c r="N164" i="11"/>
  <c r="N165" i="11"/>
  <c r="N166" i="11"/>
  <c r="N167" i="11"/>
  <c r="N168" i="11"/>
  <c r="N169" i="11"/>
  <c r="N170" i="11"/>
  <c r="N171" i="11"/>
  <c r="N172" i="11"/>
  <c r="N173" i="11"/>
  <c r="N174" i="11"/>
  <c r="N175" i="11"/>
  <c r="N176" i="11"/>
  <c r="N177" i="11"/>
  <c r="N178" i="11"/>
  <c r="N179" i="11"/>
  <c r="N180" i="11"/>
  <c r="N181" i="11"/>
  <c r="N182" i="11"/>
  <c r="N183" i="11"/>
  <c r="N184" i="11"/>
  <c r="N185" i="11"/>
  <c r="N186" i="11"/>
  <c r="N187" i="11"/>
  <c r="N188" i="11"/>
  <c r="N189" i="11"/>
  <c r="N190" i="11"/>
  <c r="N191" i="11"/>
  <c r="N192" i="11"/>
  <c r="N193" i="11"/>
  <c r="N194" i="11"/>
  <c r="N195" i="11"/>
  <c r="N196" i="11"/>
  <c r="N197" i="11"/>
  <c r="N198" i="11"/>
  <c r="N199" i="11"/>
  <c r="N200" i="11"/>
  <c r="N201" i="11"/>
  <c r="N202" i="11"/>
  <c r="N203" i="11"/>
  <c r="N204" i="11"/>
  <c r="N205" i="11"/>
  <c r="N206" i="11"/>
  <c r="N207" i="11"/>
  <c r="N208" i="11"/>
  <c r="N209" i="11"/>
  <c r="N211" i="11"/>
  <c r="N212" i="11"/>
  <c r="N213" i="11"/>
  <c r="N214" i="11"/>
  <c r="N215" i="11"/>
  <c r="N216" i="11"/>
  <c r="N217" i="11"/>
  <c r="N218" i="11"/>
  <c r="N219" i="11"/>
  <c r="N220" i="11"/>
  <c r="N221" i="11"/>
  <c r="N222" i="11"/>
  <c r="N223" i="11"/>
  <c r="N224" i="11"/>
  <c r="N225" i="11"/>
  <c r="N226" i="11"/>
  <c r="N227" i="11"/>
  <c r="N228" i="11"/>
  <c r="N229" i="11"/>
  <c r="N230" i="11"/>
  <c r="N231" i="11"/>
  <c r="N232" i="11"/>
  <c r="N233" i="11"/>
  <c r="N234" i="11"/>
  <c r="N235" i="11"/>
  <c r="N236" i="11"/>
  <c r="N237" i="11"/>
  <c r="N238" i="11"/>
  <c r="N239" i="11"/>
  <c r="N240" i="11"/>
  <c r="N241" i="11"/>
  <c r="N242" i="11"/>
  <c r="N243" i="11"/>
  <c r="N244" i="11"/>
  <c r="N245" i="11"/>
  <c r="N246" i="11"/>
  <c r="N247" i="11"/>
  <c r="N248" i="11"/>
  <c r="N249" i="11"/>
  <c r="N250" i="11"/>
  <c r="N251" i="11"/>
  <c r="N252" i="11"/>
  <c r="N253" i="11"/>
  <c r="N254" i="11"/>
  <c r="N255" i="11"/>
  <c r="N256" i="11"/>
  <c r="N257" i="11"/>
  <c r="N258" i="11"/>
  <c r="N259" i="11"/>
  <c r="N260" i="11"/>
  <c r="N261" i="11"/>
  <c r="N262" i="11"/>
  <c r="N263" i="11"/>
  <c r="N264" i="11"/>
  <c r="N265" i="11"/>
  <c r="N266" i="11"/>
  <c r="N267" i="11"/>
  <c r="N268" i="11"/>
  <c r="N269" i="11"/>
  <c r="N270" i="11"/>
  <c r="N271" i="11"/>
  <c r="N272" i="11"/>
  <c r="N273" i="11"/>
  <c r="N274" i="11"/>
  <c r="N275" i="11"/>
  <c r="N276" i="11"/>
  <c r="N277" i="11"/>
  <c r="N278" i="11"/>
  <c r="N279" i="11"/>
  <c r="N280" i="11"/>
  <c r="N281" i="11"/>
  <c r="N282" i="11"/>
  <c r="N283" i="11"/>
  <c r="N284" i="11"/>
  <c r="N285" i="11"/>
  <c r="N286" i="11"/>
  <c r="N287" i="11"/>
  <c r="N288" i="11"/>
  <c r="N289" i="11"/>
  <c r="N290" i="11"/>
  <c r="N291" i="11"/>
  <c r="N292" i="11"/>
  <c r="N293" i="11"/>
  <c r="N294" i="11"/>
  <c r="N295" i="11"/>
  <c r="N296" i="11"/>
  <c r="N297" i="11"/>
  <c r="N298" i="11"/>
  <c r="N299" i="11"/>
  <c r="N300" i="11"/>
  <c r="N301" i="11"/>
  <c r="N302" i="11"/>
  <c r="N303" i="11"/>
  <c r="N304" i="11"/>
  <c r="N305" i="11"/>
  <c r="N306" i="11"/>
  <c r="N307" i="11"/>
  <c r="N308" i="11"/>
  <c r="N309" i="11"/>
  <c r="N310" i="11"/>
  <c r="N311" i="11"/>
  <c r="N312" i="11"/>
  <c r="N313" i="11"/>
  <c r="N314" i="11"/>
  <c r="N315" i="11"/>
  <c r="N316" i="11"/>
  <c r="N317" i="11"/>
  <c r="N318" i="11"/>
  <c r="N319"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F130" i="11"/>
  <c r="F131" i="11"/>
  <c r="F132" i="11"/>
  <c r="F133" i="11"/>
  <c r="F134" i="11"/>
  <c r="F135" i="11"/>
  <c r="F136" i="11"/>
  <c r="F137" i="11"/>
  <c r="F138" i="11"/>
  <c r="F139" i="11"/>
  <c r="F140" i="11"/>
  <c r="F141" i="11"/>
  <c r="F142" i="11"/>
  <c r="F143" i="11"/>
  <c r="F144" i="11"/>
  <c r="F145" i="11"/>
  <c r="F146" i="11"/>
  <c r="F147" i="11"/>
  <c r="F148" i="11"/>
  <c r="F149" i="11"/>
  <c r="F150" i="11"/>
  <c r="F151" i="11"/>
  <c r="F152" i="11"/>
  <c r="F153" i="11"/>
  <c r="F154" i="11"/>
  <c r="F155" i="11"/>
  <c r="F156" i="11"/>
  <c r="F157" i="11"/>
  <c r="F158" i="11"/>
  <c r="F159" i="11"/>
  <c r="F160" i="11"/>
  <c r="F161" i="11"/>
  <c r="F162" i="11"/>
  <c r="F163" i="11"/>
  <c r="F164" i="11"/>
  <c r="F165" i="11"/>
  <c r="F166" i="11"/>
  <c r="F167" i="11"/>
  <c r="F168" i="11"/>
  <c r="F169" i="11"/>
  <c r="F170" i="11"/>
  <c r="F171" i="11"/>
  <c r="F172" i="11"/>
  <c r="F173" i="11"/>
  <c r="F174" i="11"/>
  <c r="F175" i="11"/>
  <c r="F176" i="11"/>
  <c r="F177" i="11"/>
  <c r="F178" i="11"/>
  <c r="F179" i="11"/>
  <c r="F180" i="11"/>
  <c r="F181" i="11"/>
  <c r="F182" i="11"/>
  <c r="F183" i="11"/>
  <c r="F184" i="11"/>
  <c r="F185" i="11"/>
  <c r="F186" i="11"/>
  <c r="F187" i="11"/>
  <c r="F188" i="11"/>
  <c r="F189" i="11"/>
  <c r="F190" i="11"/>
  <c r="F191" i="11"/>
  <c r="F192" i="11"/>
  <c r="F193" i="11"/>
  <c r="F194" i="11"/>
  <c r="F195" i="11"/>
  <c r="F196" i="11"/>
  <c r="F197" i="11"/>
  <c r="F198" i="11"/>
  <c r="F199" i="11"/>
  <c r="F200" i="11"/>
  <c r="F201" i="11"/>
  <c r="F202" i="11"/>
  <c r="F203" i="11"/>
  <c r="F204" i="11"/>
  <c r="F205" i="11"/>
  <c r="F206" i="11"/>
  <c r="F207" i="11"/>
  <c r="F208" i="11"/>
  <c r="F211" i="11"/>
  <c r="F212" i="11"/>
  <c r="F213" i="11"/>
  <c r="F214" i="11"/>
  <c r="F215" i="11"/>
  <c r="F216" i="11"/>
  <c r="F217" i="11"/>
  <c r="F218" i="11"/>
  <c r="F219" i="11"/>
  <c r="F220" i="11"/>
  <c r="F221" i="11"/>
  <c r="F222" i="11"/>
  <c r="F223" i="11"/>
  <c r="F224" i="11"/>
  <c r="F225" i="11"/>
  <c r="F226" i="11"/>
  <c r="F227" i="11"/>
  <c r="F228" i="11"/>
  <c r="F229" i="11"/>
  <c r="F230" i="11"/>
  <c r="F231" i="11"/>
  <c r="F232" i="11"/>
  <c r="F233" i="11"/>
  <c r="F234" i="11"/>
  <c r="F235" i="11"/>
  <c r="F236" i="11"/>
  <c r="F237" i="11"/>
  <c r="F238" i="11"/>
  <c r="F239" i="11"/>
  <c r="F240" i="11"/>
  <c r="F241" i="11"/>
  <c r="F242" i="11"/>
  <c r="F243" i="11"/>
  <c r="F244" i="11"/>
  <c r="F245" i="11"/>
  <c r="F246" i="11"/>
  <c r="F247" i="11"/>
  <c r="F248" i="11"/>
  <c r="F249" i="11"/>
  <c r="F250" i="11"/>
  <c r="F251" i="11"/>
  <c r="F252" i="11"/>
  <c r="F253" i="11"/>
  <c r="F254" i="11"/>
  <c r="F255" i="11"/>
  <c r="F256" i="11"/>
  <c r="F257" i="11"/>
  <c r="F258" i="11"/>
  <c r="F259" i="11"/>
  <c r="F260" i="11"/>
  <c r="F261" i="11"/>
  <c r="F262" i="11"/>
  <c r="F263" i="11"/>
  <c r="F264" i="11"/>
  <c r="F265" i="11"/>
  <c r="F266" i="11"/>
  <c r="F267" i="11"/>
  <c r="F268" i="11"/>
  <c r="F269" i="11"/>
  <c r="F270" i="11"/>
  <c r="F271" i="11"/>
  <c r="F272" i="11"/>
  <c r="F273" i="11"/>
  <c r="F274" i="11"/>
  <c r="F275" i="11"/>
  <c r="F276" i="11"/>
  <c r="F277" i="11"/>
  <c r="F278" i="11"/>
  <c r="F279" i="11"/>
  <c r="F280" i="11"/>
  <c r="F281" i="11"/>
  <c r="F282" i="11"/>
  <c r="F283" i="11"/>
  <c r="F284" i="11"/>
  <c r="F285" i="11"/>
  <c r="F286" i="11"/>
  <c r="F287" i="11"/>
  <c r="F288" i="11"/>
  <c r="F289" i="11"/>
  <c r="F290" i="11"/>
  <c r="F291" i="11"/>
  <c r="F292" i="11"/>
  <c r="F293" i="11"/>
  <c r="F294" i="11"/>
  <c r="F295" i="11"/>
  <c r="F296" i="11"/>
  <c r="F297" i="11"/>
  <c r="F298" i="11"/>
  <c r="F299" i="11"/>
  <c r="F300" i="11"/>
  <c r="F301" i="11"/>
  <c r="F302" i="11"/>
  <c r="F303" i="11"/>
  <c r="F304" i="11"/>
  <c r="F305" i="11"/>
  <c r="F306" i="11"/>
  <c r="F307" i="11"/>
  <c r="F308" i="11"/>
  <c r="F309" i="11"/>
  <c r="F310" i="11"/>
  <c r="F311" i="11"/>
  <c r="F312" i="11"/>
  <c r="F313" i="11"/>
  <c r="F314" i="11"/>
  <c r="F315" i="11"/>
  <c r="F316" i="11"/>
  <c r="F317" i="11"/>
  <c r="F318" i="11"/>
  <c r="F319" i="11"/>
  <c r="K5" i="11"/>
  <c r="K6" i="11"/>
  <c r="K7" i="11"/>
  <c r="K8" i="11"/>
  <c r="K9" i="11"/>
  <c r="K10" i="11"/>
  <c r="K11" i="11"/>
  <c r="K12" i="11"/>
  <c r="K13" i="11"/>
  <c r="K14" i="11"/>
  <c r="U14" i="11" s="1"/>
  <c r="K15" i="11"/>
  <c r="K16" i="11"/>
  <c r="K17" i="11"/>
  <c r="K18" i="11"/>
  <c r="K19" i="11"/>
  <c r="K20" i="11"/>
  <c r="K21" i="11"/>
  <c r="K22" i="11"/>
  <c r="K23" i="11"/>
  <c r="K24" i="11"/>
  <c r="K25" i="11"/>
  <c r="K26" i="11"/>
  <c r="U26" i="11" s="1"/>
  <c r="K27" i="11"/>
  <c r="K28" i="11"/>
  <c r="K29" i="11"/>
  <c r="K30" i="11"/>
  <c r="U30" i="11" s="1"/>
  <c r="K31" i="11"/>
  <c r="K32" i="11"/>
  <c r="K33" i="11"/>
  <c r="K34" i="11"/>
  <c r="U34" i="11" s="1"/>
  <c r="K35" i="11"/>
  <c r="K36" i="11"/>
  <c r="K37" i="11"/>
  <c r="K38" i="11"/>
  <c r="U38" i="11" s="1"/>
  <c r="K39" i="11"/>
  <c r="K40" i="11"/>
  <c r="K41" i="11"/>
  <c r="K42" i="11"/>
  <c r="U42" i="11" s="1"/>
  <c r="K43" i="11"/>
  <c r="K44" i="11"/>
  <c r="K45" i="11"/>
  <c r="K46" i="11"/>
  <c r="U46" i="11" s="1"/>
  <c r="K47" i="11"/>
  <c r="K48" i="11"/>
  <c r="K49" i="11"/>
  <c r="K50" i="11"/>
  <c r="U50" i="11" s="1"/>
  <c r="K51" i="11"/>
  <c r="K52" i="11"/>
  <c r="K53" i="11"/>
  <c r="K54" i="11"/>
  <c r="U54" i="11" s="1"/>
  <c r="K55" i="11"/>
  <c r="K56" i="11"/>
  <c r="K57" i="11"/>
  <c r="K58" i="11"/>
  <c r="U58" i="11" s="1"/>
  <c r="K59" i="11"/>
  <c r="K60" i="11"/>
  <c r="K61" i="11"/>
  <c r="K62" i="11"/>
  <c r="U62" i="11" s="1"/>
  <c r="K63" i="11"/>
  <c r="K64" i="11"/>
  <c r="K65" i="11"/>
  <c r="K66" i="11"/>
  <c r="U66" i="11" s="1"/>
  <c r="K67" i="11"/>
  <c r="K68" i="11"/>
  <c r="K69" i="11"/>
  <c r="K70" i="11"/>
  <c r="U70" i="11" s="1"/>
  <c r="K71" i="11"/>
  <c r="K72" i="11"/>
  <c r="K73" i="11"/>
  <c r="K74" i="11"/>
  <c r="U74" i="11" s="1"/>
  <c r="K75" i="11"/>
  <c r="K76" i="11"/>
  <c r="K77" i="11"/>
  <c r="K78" i="11"/>
  <c r="U78" i="11" s="1"/>
  <c r="K79" i="11"/>
  <c r="K80" i="11"/>
  <c r="K81" i="11"/>
  <c r="K82" i="11"/>
  <c r="U82" i="11" s="1"/>
  <c r="K83" i="11"/>
  <c r="K84" i="11"/>
  <c r="K85" i="11"/>
  <c r="K86" i="11"/>
  <c r="U86" i="11" s="1"/>
  <c r="K87" i="11"/>
  <c r="K88" i="11"/>
  <c r="K89" i="11"/>
  <c r="K90" i="11"/>
  <c r="U90" i="11" s="1"/>
  <c r="K91" i="11"/>
  <c r="K92" i="11"/>
  <c r="K93" i="11"/>
  <c r="K94" i="11"/>
  <c r="U94" i="11" s="1"/>
  <c r="K95" i="11"/>
  <c r="K96" i="11"/>
  <c r="K97" i="11"/>
  <c r="K98" i="11"/>
  <c r="U98" i="11" s="1"/>
  <c r="K99" i="11"/>
  <c r="K100" i="11"/>
  <c r="K101" i="11"/>
  <c r="K102" i="11"/>
  <c r="U102" i="11" s="1"/>
  <c r="K103" i="11"/>
  <c r="K104" i="11"/>
  <c r="K105" i="11"/>
  <c r="K106" i="11"/>
  <c r="U106" i="11" s="1"/>
  <c r="K107" i="11"/>
  <c r="K108" i="11"/>
  <c r="K109" i="11"/>
  <c r="K110" i="11"/>
  <c r="U110" i="11" s="1"/>
  <c r="K111" i="11"/>
  <c r="K112" i="11"/>
  <c r="K113" i="11"/>
  <c r="K114" i="11"/>
  <c r="U114" i="11" s="1"/>
  <c r="K115" i="11"/>
  <c r="K116" i="11"/>
  <c r="K117" i="11"/>
  <c r="K118" i="11"/>
  <c r="U118" i="11" s="1"/>
  <c r="K119" i="11"/>
  <c r="K120" i="11"/>
  <c r="K121" i="11"/>
  <c r="K122" i="11"/>
  <c r="U122" i="11" s="1"/>
  <c r="K123" i="11"/>
  <c r="K124" i="11"/>
  <c r="K125" i="11"/>
  <c r="K126" i="11"/>
  <c r="U126" i="11" s="1"/>
  <c r="K127" i="11"/>
  <c r="K128" i="11"/>
  <c r="K129" i="11"/>
  <c r="K130" i="11"/>
  <c r="U130" i="11" s="1"/>
  <c r="K131" i="11"/>
  <c r="K132" i="11"/>
  <c r="K133" i="11"/>
  <c r="K134" i="11"/>
  <c r="U134" i="11" s="1"/>
  <c r="K135" i="11"/>
  <c r="K136" i="11"/>
  <c r="K137" i="11"/>
  <c r="K138" i="11"/>
  <c r="U138" i="11" s="1"/>
  <c r="K139" i="11"/>
  <c r="K140" i="11"/>
  <c r="K141" i="11"/>
  <c r="K142" i="11"/>
  <c r="U142" i="11" s="1"/>
  <c r="K143" i="11"/>
  <c r="K144" i="11"/>
  <c r="K145" i="11"/>
  <c r="K146" i="11"/>
  <c r="U146" i="11" s="1"/>
  <c r="K147" i="11"/>
  <c r="K148" i="11"/>
  <c r="K149" i="11"/>
  <c r="K150" i="11"/>
  <c r="U150" i="11" s="1"/>
  <c r="K151" i="11"/>
  <c r="K152" i="11"/>
  <c r="K153" i="11"/>
  <c r="K154" i="11"/>
  <c r="U154" i="11" s="1"/>
  <c r="K155" i="11"/>
  <c r="K156" i="11"/>
  <c r="K157" i="11"/>
  <c r="K158" i="11"/>
  <c r="U158" i="11" s="1"/>
  <c r="K159" i="11"/>
  <c r="K160" i="11"/>
  <c r="K161" i="11"/>
  <c r="K162" i="11"/>
  <c r="U162" i="11" s="1"/>
  <c r="K163" i="11"/>
  <c r="K164" i="11"/>
  <c r="K165" i="11"/>
  <c r="K166" i="11"/>
  <c r="U166" i="11" s="1"/>
  <c r="K167" i="11"/>
  <c r="K168" i="11"/>
  <c r="K169" i="11"/>
  <c r="K170" i="11"/>
  <c r="U170" i="11" s="1"/>
  <c r="K171" i="11"/>
  <c r="K172" i="11"/>
  <c r="K173" i="11"/>
  <c r="K174" i="11"/>
  <c r="U174" i="11" s="1"/>
  <c r="K175" i="11"/>
  <c r="K176" i="11"/>
  <c r="K177" i="11"/>
  <c r="K178" i="11"/>
  <c r="U178" i="11" s="1"/>
  <c r="K179" i="11"/>
  <c r="K180" i="11"/>
  <c r="K181" i="11"/>
  <c r="K182" i="11"/>
  <c r="U182" i="11" s="1"/>
  <c r="K183" i="11"/>
  <c r="K184" i="11"/>
  <c r="K185" i="11"/>
  <c r="K186" i="11"/>
  <c r="K187" i="11"/>
  <c r="K188" i="11"/>
  <c r="K189" i="11"/>
  <c r="K190" i="11"/>
  <c r="U190" i="11" s="1"/>
  <c r="K191" i="11"/>
  <c r="K192" i="11"/>
  <c r="K193" i="11"/>
  <c r="K194" i="11"/>
  <c r="U194" i="11" s="1"/>
  <c r="K195" i="11"/>
  <c r="K196" i="11"/>
  <c r="K197" i="11"/>
  <c r="K198" i="11"/>
  <c r="U198" i="11" s="1"/>
  <c r="K199" i="11"/>
  <c r="K200" i="11"/>
  <c r="K201" i="11"/>
  <c r="K202" i="11"/>
  <c r="U202" i="11" s="1"/>
  <c r="K203" i="11"/>
  <c r="K204" i="11"/>
  <c r="K205" i="11"/>
  <c r="K206" i="11"/>
  <c r="U206" i="11" s="1"/>
  <c r="K207" i="11"/>
  <c r="K208" i="11"/>
  <c r="K209" i="11"/>
  <c r="K211" i="11"/>
  <c r="U211" i="11" s="1"/>
  <c r="K212" i="11"/>
  <c r="K213" i="11"/>
  <c r="K214" i="11"/>
  <c r="K215" i="11"/>
  <c r="U215" i="11" s="1"/>
  <c r="K216" i="11"/>
  <c r="K217" i="11"/>
  <c r="K218" i="11"/>
  <c r="K219" i="11"/>
  <c r="U219" i="11" s="1"/>
  <c r="K220" i="11"/>
  <c r="K221" i="11"/>
  <c r="K222" i="11"/>
  <c r="K223" i="11"/>
  <c r="U223" i="11" s="1"/>
  <c r="K224" i="11"/>
  <c r="K225" i="11"/>
  <c r="K226" i="11"/>
  <c r="K227" i="11"/>
  <c r="U227" i="11" s="1"/>
  <c r="K228" i="11"/>
  <c r="K229" i="11"/>
  <c r="K230" i="11"/>
  <c r="K231" i="11"/>
  <c r="U231" i="11" s="1"/>
  <c r="K232" i="11"/>
  <c r="K233" i="11"/>
  <c r="K234" i="11"/>
  <c r="K235" i="11"/>
  <c r="U235" i="11" s="1"/>
  <c r="K236" i="11"/>
  <c r="K237" i="11"/>
  <c r="K238" i="11"/>
  <c r="K239" i="11"/>
  <c r="U239" i="11" s="1"/>
  <c r="K240" i="11"/>
  <c r="K241" i="11"/>
  <c r="K242" i="11"/>
  <c r="K243" i="11"/>
  <c r="U243" i="11" s="1"/>
  <c r="K244" i="11"/>
  <c r="K245" i="11"/>
  <c r="K246" i="11"/>
  <c r="K247" i="11"/>
  <c r="U247" i="11" s="1"/>
  <c r="K248" i="11"/>
  <c r="K249" i="11"/>
  <c r="K250" i="11"/>
  <c r="K251" i="11"/>
  <c r="U251" i="11" s="1"/>
  <c r="K252" i="11"/>
  <c r="K253" i="11"/>
  <c r="K254" i="11"/>
  <c r="K255" i="11"/>
  <c r="U255" i="11" s="1"/>
  <c r="K256" i="11"/>
  <c r="K257" i="11"/>
  <c r="K258" i="11"/>
  <c r="K259" i="11"/>
  <c r="U259" i="11" s="1"/>
  <c r="K260" i="11"/>
  <c r="K261" i="11"/>
  <c r="K262" i="11"/>
  <c r="K263" i="11"/>
  <c r="U263" i="11" s="1"/>
  <c r="K264" i="11"/>
  <c r="K265" i="11"/>
  <c r="K266" i="11"/>
  <c r="K267" i="11"/>
  <c r="U267" i="11" s="1"/>
  <c r="K268" i="11"/>
  <c r="K269" i="11"/>
  <c r="K270" i="11"/>
  <c r="K271" i="11"/>
  <c r="U271" i="11" s="1"/>
  <c r="K272" i="11"/>
  <c r="K273" i="11"/>
  <c r="K274" i="11"/>
  <c r="K275" i="11"/>
  <c r="U275" i="11" s="1"/>
  <c r="K276" i="11"/>
  <c r="K277" i="11"/>
  <c r="K278" i="11"/>
  <c r="K279" i="11"/>
  <c r="U279" i="11" s="1"/>
  <c r="K280" i="11"/>
  <c r="K281" i="11"/>
  <c r="K282" i="11"/>
  <c r="K283" i="11"/>
  <c r="U283" i="11" s="1"/>
  <c r="K284" i="11"/>
  <c r="K285" i="11"/>
  <c r="K286" i="11"/>
  <c r="K287" i="11"/>
  <c r="U287" i="11" s="1"/>
  <c r="K288" i="11"/>
  <c r="K289" i="11"/>
  <c r="K290" i="11"/>
  <c r="K291" i="11"/>
  <c r="U291" i="11" s="1"/>
  <c r="K292" i="11"/>
  <c r="K293" i="11"/>
  <c r="K294" i="11"/>
  <c r="K295" i="11"/>
  <c r="U295" i="11" s="1"/>
  <c r="K296" i="11"/>
  <c r="K297" i="11"/>
  <c r="K298" i="11"/>
  <c r="K299" i="11"/>
  <c r="U299" i="11" s="1"/>
  <c r="K300" i="11"/>
  <c r="K301" i="11"/>
  <c r="K302" i="11"/>
  <c r="K303" i="11"/>
  <c r="U303" i="11" s="1"/>
  <c r="K304" i="11"/>
  <c r="K305" i="11"/>
  <c r="K306" i="11"/>
  <c r="K307" i="11"/>
  <c r="U307" i="11" s="1"/>
  <c r="K308" i="11"/>
  <c r="K309" i="11"/>
  <c r="K310" i="11"/>
  <c r="K311" i="11"/>
  <c r="U311" i="11" s="1"/>
  <c r="K312" i="11"/>
  <c r="K313" i="11"/>
  <c r="K314" i="11"/>
  <c r="K315" i="11"/>
  <c r="U315" i="11" s="1"/>
  <c r="K316" i="11"/>
  <c r="K317" i="11"/>
  <c r="K318" i="11"/>
  <c r="K319" i="11"/>
  <c r="E6" i="5"/>
  <c r="E9" i="5"/>
  <c r="E5" i="5"/>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R234" i="11"/>
  <c r="R235" i="11"/>
  <c r="R236" i="11"/>
  <c r="R237" i="11"/>
  <c r="R238" i="11"/>
  <c r="R239" i="11"/>
  <c r="R240" i="11"/>
  <c r="R241" i="11"/>
  <c r="R242" i="11"/>
  <c r="R243" i="11"/>
  <c r="R244" i="11"/>
  <c r="R245" i="11"/>
  <c r="R246" i="11"/>
  <c r="R247" i="11"/>
  <c r="R248" i="11"/>
  <c r="R249" i="11"/>
  <c r="R250" i="11"/>
  <c r="R251" i="11"/>
  <c r="R252" i="11"/>
  <c r="R253" i="11"/>
  <c r="R254" i="11"/>
  <c r="R255" i="11"/>
  <c r="R256" i="11"/>
  <c r="R257" i="11"/>
  <c r="R258" i="11"/>
  <c r="R259" i="11"/>
  <c r="R260" i="11"/>
  <c r="R261" i="11"/>
  <c r="R262" i="11"/>
  <c r="R263" i="11"/>
  <c r="R264" i="11"/>
  <c r="R265" i="11"/>
  <c r="R266" i="11"/>
  <c r="R267" i="11"/>
  <c r="R268" i="11"/>
  <c r="R269" i="11"/>
  <c r="R270" i="11"/>
  <c r="R271" i="11"/>
  <c r="R272" i="11"/>
  <c r="R273" i="11"/>
  <c r="R274" i="11"/>
  <c r="R275" i="11"/>
  <c r="R276" i="11"/>
  <c r="R277" i="11"/>
  <c r="R278" i="11"/>
  <c r="R279" i="11"/>
  <c r="R280" i="11"/>
  <c r="R281" i="11"/>
  <c r="R282" i="11"/>
  <c r="R283" i="11"/>
  <c r="R284" i="11"/>
  <c r="R285" i="11"/>
  <c r="R286" i="11"/>
  <c r="R287" i="11"/>
  <c r="R288" i="11"/>
  <c r="R289" i="11"/>
  <c r="R290" i="11"/>
  <c r="R291" i="11"/>
  <c r="R292" i="11"/>
  <c r="R293" i="11"/>
  <c r="R294" i="11"/>
  <c r="R295" i="11"/>
  <c r="R296" i="11"/>
  <c r="R297" i="11"/>
  <c r="R298" i="11"/>
  <c r="R299" i="11"/>
  <c r="R300" i="11"/>
  <c r="R301" i="11"/>
  <c r="R302" i="11"/>
  <c r="R303" i="11"/>
  <c r="R304" i="11"/>
  <c r="R305" i="11"/>
  <c r="R306" i="11"/>
  <c r="R307" i="11"/>
  <c r="R308" i="11"/>
  <c r="R309" i="11"/>
  <c r="R310" i="11"/>
  <c r="R311" i="11"/>
  <c r="R312" i="11"/>
  <c r="R313" i="11"/>
  <c r="R314" i="11"/>
  <c r="R315" i="11"/>
  <c r="R316" i="11"/>
  <c r="R317" i="11"/>
  <c r="R318" i="11"/>
  <c r="R319"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69" i="11"/>
  <c r="P70" i="11"/>
  <c r="P71" i="11"/>
  <c r="P72" i="11"/>
  <c r="P73"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1" i="11"/>
  <c r="P102" i="11"/>
  <c r="P103" i="11"/>
  <c r="P104" i="11"/>
  <c r="P105" i="11"/>
  <c r="P106" i="11"/>
  <c r="P107" i="11"/>
  <c r="P108" i="11"/>
  <c r="P109" i="11"/>
  <c r="P110" i="11"/>
  <c r="P111" i="11"/>
  <c r="P112" i="11"/>
  <c r="P113" i="11"/>
  <c r="P114" i="11"/>
  <c r="P115" i="11"/>
  <c r="P116" i="11"/>
  <c r="P117" i="11"/>
  <c r="P118" i="11"/>
  <c r="P119" i="11"/>
  <c r="P120" i="11"/>
  <c r="P121" i="11"/>
  <c r="P122" i="11"/>
  <c r="P123" i="11"/>
  <c r="P124" i="11"/>
  <c r="P125" i="11"/>
  <c r="P126" i="11"/>
  <c r="P127" i="11"/>
  <c r="P128" i="11"/>
  <c r="P129" i="11"/>
  <c r="P130" i="11"/>
  <c r="P131" i="11"/>
  <c r="P132" i="11"/>
  <c r="P133" i="11"/>
  <c r="P134" i="11"/>
  <c r="P135" i="11"/>
  <c r="P136" i="11"/>
  <c r="P137"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5" i="11"/>
  <c r="P166" i="11"/>
  <c r="P167" i="11"/>
  <c r="P168" i="11"/>
  <c r="P169"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0" i="11"/>
  <c r="P201" i="11"/>
  <c r="P202" i="11"/>
  <c r="P203" i="11"/>
  <c r="P204" i="11"/>
  <c r="P205" i="11"/>
  <c r="P206" i="11"/>
  <c r="P207" i="11"/>
  <c r="P208" i="11"/>
  <c r="P209"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7" i="11"/>
  <c r="P268"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O5" i="11"/>
  <c r="O6" i="11"/>
  <c r="O7" i="11"/>
  <c r="O8" i="11"/>
  <c r="O9" i="11"/>
  <c r="O10" i="11"/>
  <c r="O11" i="11"/>
  <c r="O12" i="11"/>
  <c r="O13" i="11"/>
  <c r="O14" i="11"/>
  <c r="O15" i="11"/>
  <c r="O16" i="11"/>
  <c r="O17" i="11"/>
  <c r="O18" i="11"/>
  <c r="O19" i="11"/>
  <c r="O20" i="11"/>
  <c r="O21" i="11"/>
  <c r="O22" i="11"/>
  <c r="O23" i="11"/>
  <c r="O24" i="11"/>
  <c r="O25" i="11"/>
  <c r="O26" i="11"/>
  <c r="O27" i="11"/>
  <c r="O28" i="11"/>
  <c r="O29" i="11"/>
  <c r="O30" i="11"/>
  <c r="O31" i="11"/>
  <c r="O32" i="11"/>
  <c r="O33" i="11"/>
  <c r="O34" i="11"/>
  <c r="O35" i="11"/>
  <c r="O36" i="11"/>
  <c r="O37" i="11"/>
  <c r="O38" i="11"/>
  <c r="O39" i="11"/>
  <c r="O40" i="11"/>
  <c r="O41" i="11"/>
  <c r="O42" i="11"/>
  <c r="O43" i="11"/>
  <c r="O44" i="11"/>
  <c r="O45" i="11"/>
  <c r="O46" i="11"/>
  <c r="O47" i="11"/>
  <c r="O48" i="11"/>
  <c r="O49" i="11"/>
  <c r="O50" i="11"/>
  <c r="O51" i="11"/>
  <c r="O52" i="11"/>
  <c r="O53" i="11"/>
  <c r="O54" i="11"/>
  <c r="O55" i="11"/>
  <c r="O56" i="11"/>
  <c r="O57" i="11"/>
  <c r="O58" i="11"/>
  <c r="O59" i="11"/>
  <c r="O60" i="11"/>
  <c r="O61" i="11"/>
  <c r="O62" i="11"/>
  <c r="O63" i="11"/>
  <c r="O64" i="11"/>
  <c r="O65" i="11"/>
  <c r="O66" i="11"/>
  <c r="O67" i="11"/>
  <c r="O68" i="11"/>
  <c r="O69" i="11"/>
  <c r="O70" i="11"/>
  <c r="O71" i="11"/>
  <c r="O72" i="11"/>
  <c r="O73" i="11"/>
  <c r="O74" i="11"/>
  <c r="O75" i="11"/>
  <c r="O76" i="11"/>
  <c r="O77" i="11"/>
  <c r="O78" i="11"/>
  <c r="O79" i="11"/>
  <c r="O80" i="11"/>
  <c r="O81" i="11"/>
  <c r="O82" i="11"/>
  <c r="O83" i="11"/>
  <c r="O84" i="11"/>
  <c r="O85" i="11"/>
  <c r="O86" i="11"/>
  <c r="O87" i="11"/>
  <c r="O88" i="11"/>
  <c r="O89" i="11"/>
  <c r="O90" i="11"/>
  <c r="O91" i="11"/>
  <c r="O92" i="11"/>
  <c r="O93" i="11"/>
  <c r="O94" i="11"/>
  <c r="O95" i="11"/>
  <c r="O96" i="11"/>
  <c r="O97" i="11"/>
  <c r="O98" i="11"/>
  <c r="O99" i="11"/>
  <c r="O100" i="11"/>
  <c r="O101" i="11"/>
  <c r="O102" i="11"/>
  <c r="O103" i="11"/>
  <c r="O104" i="11"/>
  <c r="O105" i="11"/>
  <c r="O106" i="11"/>
  <c r="O107" i="11"/>
  <c r="O108" i="11"/>
  <c r="O109" i="11"/>
  <c r="O110" i="11"/>
  <c r="O111" i="11"/>
  <c r="O112" i="11"/>
  <c r="O113" i="11"/>
  <c r="O114" i="11"/>
  <c r="O115" i="11"/>
  <c r="O116" i="11"/>
  <c r="O117" i="11"/>
  <c r="O118" i="11"/>
  <c r="O119" i="11"/>
  <c r="O120" i="11"/>
  <c r="O121" i="11"/>
  <c r="O122" i="11"/>
  <c r="O123" i="11"/>
  <c r="O124" i="11"/>
  <c r="O125" i="11"/>
  <c r="O126" i="11"/>
  <c r="O127" i="11"/>
  <c r="O128" i="11"/>
  <c r="O129" i="11"/>
  <c r="O130" i="11"/>
  <c r="O131" i="11"/>
  <c r="O132" i="11"/>
  <c r="O133" i="11"/>
  <c r="O134" i="11"/>
  <c r="O135" i="11"/>
  <c r="O136" i="11"/>
  <c r="O137" i="11"/>
  <c r="O138" i="11"/>
  <c r="O139" i="11"/>
  <c r="O140" i="11"/>
  <c r="O141" i="11"/>
  <c r="O142" i="11"/>
  <c r="O143" i="11"/>
  <c r="O144" i="11"/>
  <c r="O145" i="11"/>
  <c r="O146" i="11"/>
  <c r="O147" i="11"/>
  <c r="O148" i="11"/>
  <c r="O149" i="11"/>
  <c r="O150" i="11"/>
  <c r="O151" i="11"/>
  <c r="O152" i="11"/>
  <c r="O153" i="11"/>
  <c r="O154" i="11"/>
  <c r="O155" i="11"/>
  <c r="O156" i="11"/>
  <c r="O157" i="11"/>
  <c r="O158" i="11"/>
  <c r="O159" i="11"/>
  <c r="O160" i="11"/>
  <c r="O161" i="11"/>
  <c r="O162" i="11"/>
  <c r="O163" i="11"/>
  <c r="O164" i="11"/>
  <c r="O165" i="11"/>
  <c r="O166" i="11"/>
  <c r="O167" i="11"/>
  <c r="O168" i="11"/>
  <c r="O169" i="11"/>
  <c r="O170" i="11"/>
  <c r="O171" i="11"/>
  <c r="O172" i="11"/>
  <c r="O173" i="11"/>
  <c r="O174" i="11"/>
  <c r="O175" i="11"/>
  <c r="O176" i="11"/>
  <c r="O177" i="11"/>
  <c r="O178" i="11"/>
  <c r="O179" i="11"/>
  <c r="O180" i="11"/>
  <c r="O181" i="11"/>
  <c r="O182" i="11"/>
  <c r="O183" i="11"/>
  <c r="O184" i="11"/>
  <c r="O185" i="11"/>
  <c r="O186" i="11"/>
  <c r="O187" i="11"/>
  <c r="O188" i="11"/>
  <c r="O189" i="11"/>
  <c r="O190" i="11"/>
  <c r="O191" i="11"/>
  <c r="O192" i="11"/>
  <c r="O193" i="11"/>
  <c r="O194" i="11"/>
  <c r="O195" i="11"/>
  <c r="O196" i="11"/>
  <c r="O197" i="11"/>
  <c r="O198" i="11"/>
  <c r="O199" i="11"/>
  <c r="O200" i="11"/>
  <c r="O201" i="11"/>
  <c r="O202" i="11"/>
  <c r="O203" i="11"/>
  <c r="O204" i="11"/>
  <c r="O205" i="11"/>
  <c r="O206" i="11"/>
  <c r="O207" i="11"/>
  <c r="O208" i="11"/>
  <c r="O209" i="11"/>
  <c r="O211" i="11"/>
  <c r="O212" i="11"/>
  <c r="O213" i="11"/>
  <c r="O214" i="11"/>
  <c r="O215" i="11"/>
  <c r="O216" i="11"/>
  <c r="O217" i="11"/>
  <c r="O218" i="11"/>
  <c r="O219" i="11"/>
  <c r="O220" i="11"/>
  <c r="O221" i="11"/>
  <c r="O222" i="11"/>
  <c r="O223" i="11"/>
  <c r="O224" i="11"/>
  <c r="O225" i="11"/>
  <c r="O226" i="11"/>
  <c r="O227" i="11"/>
  <c r="O228" i="11"/>
  <c r="O229" i="11"/>
  <c r="O230" i="11"/>
  <c r="O231" i="11"/>
  <c r="O232" i="11"/>
  <c r="O233" i="11"/>
  <c r="O234" i="11"/>
  <c r="O235" i="11"/>
  <c r="O236" i="11"/>
  <c r="O237" i="11"/>
  <c r="O238" i="11"/>
  <c r="O239" i="11"/>
  <c r="O240" i="11"/>
  <c r="O241" i="11"/>
  <c r="O242" i="11"/>
  <c r="O243" i="11"/>
  <c r="O244" i="11"/>
  <c r="O245" i="11"/>
  <c r="O246" i="11"/>
  <c r="O247" i="11"/>
  <c r="O248" i="11"/>
  <c r="O249" i="11"/>
  <c r="O250" i="11"/>
  <c r="O251" i="11"/>
  <c r="O252" i="11"/>
  <c r="O253" i="11"/>
  <c r="O254" i="11"/>
  <c r="O255" i="11"/>
  <c r="O256" i="11"/>
  <c r="O257" i="11"/>
  <c r="O258" i="11"/>
  <c r="O259" i="11"/>
  <c r="O260" i="11"/>
  <c r="O261" i="11"/>
  <c r="O262" i="11"/>
  <c r="O263" i="11"/>
  <c r="O264" i="11"/>
  <c r="O265" i="11"/>
  <c r="O266" i="11"/>
  <c r="O267" i="11"/>
  <c r="O268" i="11"/>
  <c r="O269" i="11"/>
  <c r="O270" i="11"/>
  <c r="O271" i="11"/>
  <c r="O272" i="11"/>
  <c r="O273" i="11"/>
  <c r="O274" i="11"/>
  <c r="O275" i="11"/>
  <c r="O276" i="11"/>
  <c r="O277" i="11"/>
  <c r="O278" i="11"/>
  <c r="O279" i="11"/>
  <c r="O280" i="11"/>
  <c r="O281" i="11"/>
  <c r="O282" i="11"/>
  <c r="O283" i="11"/>
  <c r="O284" i="11"/>
  <c r="O285" i="11"/>
  <c r="O286" i="11"/>
  <c r="O287" i="11"/>
  <c r="O288" i="11"/>
  <c r="O289" i="11"/>
  <c r="O290" i="11"/>
  <c r="O291" i="11"/>
  <c r="O292" i="11"/>
  <c r="O293" i="11"/>
  <c r="O294" i="11"/>
  <c r="O295" i="11"/>
  <c r="O296" i="11"/>
  <c r="O297" i="11"/>
  <c r="O298" i="11"/>
  <c r="O299" i="11"/>
  <c r="O300" i="11"/>
  <c r="O301" i="11"/>
  <c r="O302" i="11"/>
  <c r="O303" i="11"/>
  <c r="O304" i="11"/>
  <c r="O305" i="11"/>
  <c r="O306" i="11"/>
  <c r="O307" i="11"/>
  <c r="O308" i="11"/>
  <c r="O309" i="11"/>
  <c r="O310" i="11"/>
  <c r="O311" i="11"/>
  <c r="O312" i="11"/>
  <c r="O313" i="11"/>
  <c r="O314" i="11"/>
  <c r="O315" i="11"/>
  <c r="O316" i="11"/>
  <c r="O317" i="11"/>
  <c r="O318" i="11"/>
  <c r="O319" i="11"/>
  <c r="E31" i="6"/>
  <c r="E14" i="6"/>
  <c r="F37" i="5" l="1"/>
  <c r="F26" i="5"/>
  <c r="Y11" i="11" a="1"/>
  <c r="Y11" i="11" s="1"/>
  <c r="Z14" i="11" s="1"/>
  <c r="F22" i="5"/>
  <c r="E4" i="5"/>
  <c r="F18" i="5"/>
  <c r="F38" i="5"/>
  <c r="F36" i="5"/>
  <c r="F33" i="5"/>
  <c r="F30" i="5"/>
  <c r="F27" i="5"/>
  <c r="F25" i="5"/>
  <c r="F21" i="5"/>
  <c r="F28" i="5"/>
  <c r="F39" i="5"/>
  <c r="F35" i="5"/>
  <c r="F24" i="5"/>
  <c r="F20" i="5"/>
  <c r="F34" i="5"/>
  <c r="F32" i="5"/>
  <c r="U186" i="11"/>
  <c r="U22" i="11"/>
  <c r="F31" i="5"/>
  <c r="U18" i="11"/>
  <c r="F29" i="5"/>
  <c r="U10" i="11"/>
  <c r="F23" i="5"/>
  <c r="U6" i="11"/>
  <c r="F19" i="5"/>
  <c r="L210" i="11"/>
  <c r="AA7" i="5"/>
  <c r="U319" i="11"/>
  <c r="F11" i="5" a="1"/>
  <c r="F11" i="5" s="1"/>
  <c r="U317" i="11"/>
  <c r="U313" i="11"/>
  <c r="U309" i="11"/>
  <c r="U305" i="11"/>
  <c r="U301" i="11"/>
  <c r="U297" i="11"/>
  <c r="U293" i="11"/>
  <c r="U289" i="11"/>
  <c r="U285" i="11"/>
  <c r="U281" i="11"/>
  <c r="U277" i="11"/>
  <c r="U273" i="11"/>
  <c r="U269" i="11"/>
  <c r="U265" i="11"/>
  <c r="U261" i="11"/>
  <c r="U257" i="11"/>
  <c r="U253" i="11"/>
  <c r="U249" i="11"/>
  <c r="U245" i="11"/>
  <c r="U241" i="11"/>
  <c r="U237" i="11"/>
  <c r="U233" i="11"/>
  <c r="U229" i="11"/>
  <c r="U225" i="11"/>
  <c r="U221" i="11"/>
  <c r="U217" i="11"/>
  <c r="U213" i="11"/>
  <c r="U208" i="11"/>
  <c r="U204" i="11"/>
  <c r="U200" i="11"/>
  <c r="U196" i="11"/>
  <c r="U192" i="11"/>
  <c r="U188" i="11"/>
  <c r="U184" i="11"/>
  <c r="U180" i="11"/>
  <c r="U176" i="11"/>
  <c r="U172" i="11"/>
  <c r="U168" i="11"/>
  <c r="U164" i="11"/>
  <c r="U160" i="11"/>
  <c r="U156" i="11"/>
  <c r="U152" i="11"/>
  <c r="U148" i="11"/>
  <c r="U144" i="11"/>
  <c r="U140" i="11"/>
  <c r="U136" i="11"/>
  <c r="U132" i="11"/>
  <c r="U128" i="11"/>
  <c r="U124" i="11"/>
  <c r="U120" i="11"/>
  <c r="U116" i="11"/>
  <c r="U112" i="11"/>
  <c r="U108" i="11"/>
  <c r="U104" i="11"/>
  <c r="U100" i="11"/>
  <c r="U96" i="11"/>
  <c r="U92" i="11"/>
  <c r="U88" i="11"/>
  <c r="U84" i="11"/>
  <c r="U80" i="11"/>
  <c r="U76" i="11"/>
  <c r="U72" i="11"/>
  <c r="U68" i="11"/>
  <c r="U64" i="11"/>
  <c r="U318" i="11"/>
  <c r="U314" i="11"/>
  <c r="U310" i="11"/>
  <c r="U306" i="11"/>
  <c r="U302" i="11"/>
  <c r="U298" i="11"/>
  <c r="U294" i="11"/>
  <c r="U290" i="11"/>
  <c r="U286" i="11"/>
  <c r="U282" i="11"/>
  <c r="U278" i="11"/>
  <c r="U274" i="11"/>
  <c r="U270" i="11"/>
  <c r="U266" i="11"/>
  <c r="U262" i="11"/>
  <c r="U258" i="11"/>
  <c r="U254" i="11"/>
  <c r="U250" i="11"/>
  <c r="U246" i="11"/>
  <c r="U242" i="11"/>
  <c r="U238" i="11"/>
  <c r="U234" i="11"/>
  <c r="U230" i="11"/>
  <c r="U226" i="11"/>
  <c r="U222" i="11"/>
  <c r="U218" i="11"/>
  <c r="U214" i="11"/>
  <c r="U209" i="11"/>
  <c r="U205" i="11"/>
  <c r="U201" i="11"/>
  <c r="U197" i="11"/>
  <c r="U193" i="11"/>
  <c r="U189" i="11"/>
  <c r="U185" i="11"/>
  <c r="U181" i="11"/>
  <c r="U177" i="11"/>
  <c r="U173" i="11"/>
  <c r="U169" i="11"/>
  <c r="U165" i="11"/>
  <c r="U161" i="11"/>
  <c r="U157" i="11"/>
  <c r="U153" i="11"/>
  <c r="U149" i="11"/>
  <c r="U145" i="11"/>
  <c r="U141" i="11"/>
  <c r="U137" i="11"/>
  <c r="U133" i="11"/>
  <c r="U129" i="11"/>
  <c r="U125" i="11"/>
  <c r="U121" i="11"/>
  <c r="U117" i="11"/>
  <c r="U113" i="11"/>
  <c r="U109" i="11"/>
  <c r="U105" i="11"/>
  <c r="U101" i="11"/>
  <c r="U97" i="11"/>
  <c r="U93" i="11"/>
  <c r="U89" i="11"/>
  <c r="U85" i="11"/>
  <c r="U81" i="11"/>
  <c r="U77" i="11"/>
  <c r="U73" i="11"/>
  <c r="U69" i="11"/>
  <c r="U65" i="11"/>
  <c r="U61" i="11"/>
  <c r="U57" i="11"/>
  <c r="U53" i="11"/>
  <c r="U49" i="11"/>
  <c r="U45" i="11"/>
  <c r="U41" i="11"/>
  <c r="U37" i="11"/>
  <c r="U33" i="11"/>
  <c r="U29" i="11"/>
  <c r="U25" i="11"/>
  <c r="U21" i="11"/>
  <c r="U17" i="11"/>
  <c r="U13" i="11"/>
  <c r="U9" i="11"/>
  <c r="U316" i="11"/>
  <c r="U312" i="11"/>
  <c r="U308" i="11"/>
  <c r="U304" i="11"/>
  <c r="U300" i="11"/>
  <c r="U296" i="11"/>
  <c r="U292" i="11"/>
  <c r="U288" i="11"/>
  <c r="U284" i="11"/>
  <c r="U280" i="11"/>
  <c r="U276" i="11"/>
  <c r="U272" i="11"/>
  <c r="U268" i="11"/>
  <c r="U264" i="11"/>
  <c r="U260" i="11"/>
  <c r="U256" i="11"/>
  <c r="U252" i="11"/>
  <c r="U248" i="11"/>
  <c r="U244" i="11"/>
  <c r="U240" i="11"/>
  <c r="U236" i="11"/>
  <c r="U232" i="11"/>
  <c r="U228" i="11"/>
  <c r="U224" i="11"/>
  <c r="U220" i="11"/>
  <c r="U216" i="11"/>
  <c r="U212" i="11"/>
  <c r="U207" i="11"/>
  <c r="U203" i="11"/>
  <c r="U199" i="11"/>
  <c r="U195" i="11"/>
  <c r="U191" i="11"/>
  <c r="U187" i="11"/>
  <c r="U183" i="11"/>
  <c r="U179" i="11"/>
  <c r="U175" i="11"/>
  <c r="U171" i="11"/>
  <c r="U167" i="11"/>
  <c r="U163" i="11"/>
  <c r="U159" i="11"/>
  <c r="U155" i="11"/>
  <c r="U151" i="11"/>
  <c r="U147" i="11"/>
  <c r="U143" i="11"/>
  <c r="U139" i="11"/>
  <c r="U135" i="11"/>
  <c r="U131" i="11"/>
  <c r="U127" i="11"/>
  <c r="U123" i="11"/>
  <c r="U119" i="11"/>
  <c r="U115" i="11"/>
  <c r="U111" i="11"/>
  <c r="U107" i="11"/>
  <c r="U103" i="11"/>
  <c r="U99" i="11"/>
  <c r="U95" i="11"/>
  <c r="U91" i="11"/>
  <c r="U87" i="11"/>
  <c r="U83" i="11"/>
  <c r="U79" i="11"/>
  <c r="U75" i="11"/>
  <c r="U71" i="11"/>
  <c r="U67" i="11"/>
  <c r="U63" i="11"/>
  <c r="U59" i="11"/>
  <c r="U55" i="11"/>
  <c r="U51" i="11"/>
  <c r="U47" i="11"/>
  <c r="U43" i="11"/>
  <c r="U39" i="11"/>
  <c r="U35" i="11"/>
  <c r="U31" i="11"/>
  <c r="U27" i="11"/>
  <c r="U23" i="11"/>
  <c r="U19" i="11"/>
  <c r="U15" i="11"/>
  <c r="U11" i="11"/>
  <c r="U7" i="11"/>
  <c r="U5" i="11"/>
  <c r="L52" i="11"/>
  <c r="L40" i="11"/>
  <c r="L28" i="11"/>
  <c r="L20" i="11"/>
  <c r="U16" i="11"/>
  <c r="L16" i="11"/>
  <c r="L317" i="11"/>
  <c r="L301" i="11"/>
  <c r="L285" i="11"/>
  <c r="L269" i="11"/>
  <c r="L253" i="11"/>
  <c r="L237" i="11"/>
  <c r="L221" i="11"/>
  <c r="L204" i="11"/>
  <c r="L188" i="11"/>
  <c r="L172" i="11"/>
  <c r="L156" i="11"/>
  <c r="L140" i="11"/>
  <c r="L124" i="11"/>
  <c r="L108" i="11"/>
  <c r="L92" i="11"/>
  <c r="L76" i="11"/>
  <c r="L56" i="11"/>
  <c r="L44" i="11"/>
  <c r="L36" i="11"/>
  <c r="L24" i="11"/>
  <c r="L8" i="11"/>
  <c r="L313" i="11"/>
  <c r="L297" i="11"/>
  <c r="L281" i="11"/>
  <c r="L265" i="11"/>
  <c r="L249" i="11"/>
  <c r="L233" i="11"/>
  <c r="L217" i="11"/>
  <c r="L200" i="11"/>
  <c r="L184" i="11"/>
  <c r="L168" i="11"/>
  <c r="L152" i="11"/>
  <c r="L136" i="11"/>
  <c r="L120" i="11"/>
  <c r="L104" i="11"/>
  <c r="L88" i="11"/>
  <c r="L72" i="11"/>
  <c r="U60" i="11"/>
  <c r="L60" i="11"/>
  <c r="L48" i="11"/>
  <c r="L32" i="11"/>
  <c r="L12" i="11"/>
  <c r="L309" i="11"/>
  <c r="L293" i="11"/>
  <c r="L277" i="11"/>
  <c r="L261" i="11"/>
  <c r="L245" i="11"/>
  <c r="L229" i="11"/>
  <c r="L213" i="11"/>
  <c r="L196" i="11"/>
  <c r="L180" i="11"/>
  <c r="L164" i="11"/>
  <c r="L148" i="11"/>
  <c r="L132" i="11"/>
  <c r="L116" i="11"/>
  <c r="L100" i="11"/>
  <c r="L84" i="11"/>
  <c r="L68" i="11"/>
  <c r="L305" i="11"/>
  <c r="L289" i="11"/>
  <c r="L273" i="11"/>
  <c r="L257" i="11"/>
  <c r="L241" i="11"/>
  <c r="L225" i="11"/>
  <c r="L208" i="11"/>
  <c r="L192" i="11"/>
  <c r="L176" i="11"/>
  <c r="L160" i="11"/>
  <c r="L144" i="11"/>
  <c r="L128" i="11"/>
  <c r="L112" i="11"/>
  <c r="L96" i="11"/>
  <c r="L80" i="11"/>
  <c r="L64" i="11"/>
  <c r="L316" i="11"/>
  <c r="L312" i="11"/>
  <c r="L308" i="11"/>
  <c r="L304" i="11"/>
  <c r="L300" i="11"/>
  <c r="L296" i="11"/>
  <c r="L292" i="11"/>
  <c r="L288" i="11"/>
  <c r="L284" i="11"/>
  <c r="L280" i="11"/>
  <c r="L276" i="11"/>
  <c r="L272" i="11"/>
  <c r="L268" i="11"/>
  <c r="L264" i="11"/>
  <c r="L260" i="11"/>
  <c r="L256" i="11"/>
  <c r="L252" i="11"/>
  <c r="L248" i="11"/>
  <c r="L244" i="11"/>
  <c r="L240" i="11"/>
  <c r="L236" i="11"/>
  <c r="L232" i="11"/>
  <c r="L228" i="11"/>
  <c r="L224" i="11"/>
  <c r="L220" i="11"/>
  <c r="L216" i="11"/>
  <c r="L212" i="11"/>
  <c r="L207" i="11"/>
  <c r="L203" i="11"/>
  <c r="L199" i="11"/>
  <c r="L195" i="11"/>
  <c r="L191" i="11"/>
  <c r="L187" i="11"/>
  <c r="L183" i="11"/>
  <c r="L179" i="11"/>
  <c r="L175" i="11"/>
  <c r="L171" i="11"/>
  <c r="L167" i="11"/>
  <c r="L163" i="11"/>
  <c r="L159" i="11"/>
  <c r="L155" i="11"/>
  <c r="L151" i="11"/>
  <c r="L147" i="11"/>
  <c r="L143" i="11"/>
  <c r="L139" i="11"/>
  <c r="L135" i="11"/>
  <c r="L131" i="11"/>
  <c r="L127" i="11"/>
  <c r="L123" i="11"/>
  <c r="L119" i="11"/>
  <c r="L115" i="11"/>
  <c r="L111" i="11"/>
  <c r="L107" i="11"/>
  <c r="L103" i="11"/>
  <c r="L99" i="11"/>
  <c r="L95" i="11"/>
  <c r="L91" i="11"/>
  <c r="L87" i="11"/>
  <c r="L83" i="11"/>
  <c r="L79" i="11"/>
  <c r="L75" i="11"/>
  <c r="L71" i="11"/>
  <c r="L67" i="11"/>
  <c r="L63" i="11"/>
  <c r="L59" i="11"/>
  <c r="L55" i="11"/>
  <c r="L51" i="11"/>
  <c r="L47" i="11"/>
  <c r="L43" i="11"/>
  <c r="L39" i="11"/>
  <c r="L35" i="11"/>
  <c r="L31" i="11"/>
  <c r="L27" i="11"/>
  <c r="L23" i="11"/>
  <c r="L19" i="11"/>
  <c r="L15" i="11"/>
  <c r="L11" i="11"/>
  <c r="L7" i="11"/>
  <c r="L319" i="11"/>
  <c r="L315" i="11"/>
  <c r="L311" i="11"/>
  <c r="L307" i="11"/>
  <c r="L303" i="11"/>
  <c r="L299" i="11"/>
  <c r="L295" i="11"/>
  <c r="L291" i="11"/>
  <c r="L287" i="11"/>
  <c r="L283" i="11"/>
  <c r="L279" i="11"/>
  <c r="L275" i="11"/>
  <c r="L271" i="11"/>
  <c r="L267" i="11"/>
  <c r="L263" i="11"/>
  <c r="L259" i="11"/>
  <c r="L255" i="11"/>
  <c r="L251" i="11"/>
  <c r="L247" i="11"/>
  <c r="L243" i="11"/>
  <c r="L239" i="11"/>
  <c r="L235" i="11"/>
  <c r="L231" i="11"/>
  <c r="L227" i="11"/>
  <c r="L223" i="11"/>
  <c r="L219" i="11"/>
  <c r="L215" i="11"/>
  <c r="L211" i="11"/>
  <c r="L206" i="11"/>
  <c r="L202" i="11"/>
  <c r="L198" i="11"/>
  <c r="L194" i="11"/>
  <c r="L190" i="11"/>
  <c r="L186" i="11"/>
  <c r="L182" i="11"/>
  <c r="L178" i="11"/>
  <c r="L174" i="11"/>
  <c r="L170" i="11"/>
  <c r="L166" i="11"/>
  <c r="L162" i="11"/>
  <c r="L158" i="11"/>
  <c r="L154" i="11"/>
  <c r="L150" i="11"/>
  <c r="L146" i="11"/>
  <c r="L142" i="11"/>
  <c r="L138" i="11"/>
  <c r="L134" i="11"/>
  <c r="L130" i="11"/>
  <c r="L126" i="11"/>
  <c r="L122" i="11"/>
  <c r="L118" i="11"/>
  <c r="L114" i="11"/>
  <c r="L110" i="11"/>
  <c r="L106" i="11"/>
  <c r="L102" i="11"/>
  <c r="L98" i="11"/>
  <c r="L94" i="11"/>
  <c r="L90" i="11"/>
  <c r="L86" i="11"/>
  <c r="L82" i="11"/>
  <c r="L78" i="11"/>
  <c r="L74" i="11"/>
  <c r="L70" i="11"/>
  <c r="L66" i="11"/>
  <c r="L62" i="11"/>
  <c r="L58" i="11"/>
  <c r="L54" i="11"/>
  <c r="L50" i="11"/>
  <c r="L46" i="11"/>
  <c r="L42" i="11"/>
  <c r="L38" i="11"/>
  <c r="L34" i="11"/>
  <c r="L30" i="11"/>
  <c r="L26" i="11"/>
  <c r="L22" i="11"/>
  <c r="L18" i="11"/>
  <c r="L14" i="11"/>
  <c r="L10" i="11"/>
  <c r="L6" i="11"/>
  <c r="L318" i="11"/>
  <c r="L314" i="11"/>
  <c r="L310" i="11"/>
  <c r="L306" i="11"/>
  <c r="L302" i="11"/>
  <c r="L298" i="11"/>
  <c r="L294" i="11"/>
  <c r="L290" i="11"/>
  <c r="L286" i="11"/>
  <c r="L282" i="11"/>
  <c r="L278" i="11"/>
  <c r="L274" i="11"/>
  <c r="L270" i="11"/>
  <c r="L266" i="11"/>
  <c r="L262" i="11"/>
  <c r="L258" i="11"/>
  <c r="L254" i="11"/>
  <c r="L250" i="11"/>
  <c r="L246" i="11"/>
  <c r="L242" i="11"/>
  <c r="L238" i="11"/>
  <c r="L234" i="11"/>
  <c r="L230" i="11"/>
  <c r="L226" i="11"/>
  <c r="L222" i="11"/>
  <c r="L218" i="11"/>
  <c r="L214" i="11"/>
  <c r="L209" i="11"/>
  <c r="L205" i="11"/>
  <c r="L201" i="11"/>
  <c r="L197" i="11"/>
  <c r="L193" i="11"/>
  <c r="L189" i="11"/>
  <c r="L185" i="11"/>
  <c r="L181" i="11"/>
  <c r="L177" i="11"/>
  <c r="L173" i="11"/>
  <c r="L169" i="11"/>
  <c r="L165" i="11"/>
  <c r="L161" i="11"/>
  <c r="L157" i="11"/>
  <c r="L153" i="11"/>
  <c r="L149" i="11"/>
  <c r="L145" i="11"/>
  <c r="L141" i="11"/>
  <c r="L137" i="11"/>
  <c r="L133" i="11"/>
  <c r="L129" i="11"/>
  <c r="L125" i="11"/>
  <c r="L121" i="11"/>
  <c r="L117" i="11"/>
  <c r="L113" i="11"/>
  <c r="L109" i="11"/>
  <c r="L105" i="11"/>
  <c r="L101" i="11"/>
  <c r="L97" i="11"/>
  <c r="L93" i="11"/>
  <c r="L89" i="11"/>
  <c r="L85" i="11"/>
  <c r="L81" i="11"/>
  <c r="L77" i="11"/>
  <c r="L73" i="11"/>
  <c r="L69" i="11"/>
  <c r="L65" i="11"/>
  <c r="L61" i="11"/>
  <c r="L57" i="11"/>
  <c r="L53" i="11"/>
  <c r="L49" i="11"/>
  <c r="L45" i="11"/>
  <c r="L41" i="11"/>
  <c r="L37" i="11"/>
  <c r="L33" i="11"/>
  <c r="L29" i="11"/>
  <c r="L25" i="11"/>
  <c r="L21" i="11"/>
  <c r="L17" i="11"/>
  <c r="L13" i="11"/>
  <c r="L9" i="11"/>
  <c r="L5" i="11"/>
  <c r="U52" i="11"/>
  <c r="U40" i="11"/>
  <c r="U32" i="11"/>
  <c r="U20" i="11"/>
  <c r="U48" i="11"/>
  <c r="U36" i="11"/>
  <c r="U12" i="11"/>
  <c r="U8" i="11"/>
  <c r="U56" i="11"/>
  <c r="U44" i="11"/>
  <c r="U28" i="11"/>
  <c r="U24" i="11"/>
  <c r="T317" i="11"/>
  <c r="T313" i="11"/>
  <c r="T309" i="11"/>
  <c r="T305" i="11"/>
  <c r="T301" i="11"/>
  <c r="T297" i="11"/>
  <c r="T293" i="11"/>
  <c r="T289" i="11"/>
  <c r="T285" i="11"/>
  <c r="T281" i="11"/>
  <c r="T277" i="11"/>
  <c r="T273" i="11"/>
  <c r="T269" i="11"/>
  <c r="T265" i="11"/>
  <c r="T261" i="11"/>
  <c r="T257" i="11"/>
  <c r="T253" i="11"/>
  <c r="T249" i="11"/>
  <c r="T245" i="11"/>
  <c r="T241" i="11"/>
  <c r="T237" i="11"/>
  <c r="T233" i="11"/>
  <c r="T229" i="11"/>
  <c r="T225" i="11"/>
  <c r="T221" i="11"/>
  <c r="T217" i="11"/>
  <c r="T213" i="11"/>
  <c r="T208" i="11"/>
  <c r="T204" i="11"/>
  <c r="T200" i="11"/>
  <c r="T196" i="11"/>
  <c r="T192" i="11"/>
  <c r="T188" i="11"/>
  <c r="T184" i="11"/>
  <c r="T180" i="11"/>
  <c r="T176" i="11"/>
  <c r="T172" i="11"/>
  <c r="T168" i="11"/>
  <c r="T164" i="11"/>
  <c r="T160" i="11"/>
  <c r="T156" i="11"/>
  <c r="T152" i="11"/>
  <c r="T148" i="11"/>
  <c r="T144" i="11"/>
  <c r="T140" i="11"/>
  <c r="T136" i="11"/>
  <c r="T132" i="11"/>
  <c r="T128" i="11"/>
  <c r="T124" i="11"/>
  <c r="T120" i="11"/>
  <c r="T116" i="11"/>
  <c r="T112" i="11"/>
  <c r="T108" i="11"/>
  <c r="T104" i="11"/>
  <c r="T100" i="11"/>
  <c r="T96" i="11"/>
  <c r="T92" i="11"/>
  <c r="T88" i="11"/>
  <c r="T84" i="11"/>
  <c r="T80" i="11"/>
  <c r="T76" i="11"/>
  <c r="T72" i="11"/>
  <c r="T68" i="11"/>
  <c r="T64" i="11"/>
  <c r="T60" i="11"/>
  <c r="T56" i="11"/>
  <c r="T52" i="11"/>
  <c r="T48" i="11"/>
  <c r="T44" i="11"/>
  <c r="T40" i="11"/>
  <c r="T36" i="11"/>
  <c r="T32" i="11"/>
  <c r="T28" i="11"/>
  <c r="T24" i="11"/>
  <c r="T20" i="11"/>
  <c r="T16" i="11"/>
  <c r="T12" i="11"/>
  <c r="T8" i="11"/>
  <c r="T316" i="11"/>
  <c r="T312" i="11"/>
  <c r="T308" i="11"/>
  <c r="T304" i="11"/>
  <c r="T300" i="11"/>
  <c r="T296" i="11"/>
  <c r="T292" i="11"/>
  <c r="T288" i="11"/>
  <c r="T284" i="11"/>
  <c r="T280" i="11"/>
  <c r="T276" i="11"/>
  <c r="T272" i="11"/>
  <c r="T268" i="11"/>
  <c r="T264" i="11"/>
  <c r="T260" i="11"/>
  <c r="T256" i="11"/>
  <c r="T252" i="11"/>
  <c r="T248" i="11"/>
  <c r="T244" i="11"/>
  <c r="T240" i="11"/>
  <c r="T236" i="11"/>
  <c r="T232" i="11"/>
  <c r="T228" i="11"/>
  <c r="T224" i="11"/>
  <c r="T220" i="11"/>
  <c r="T216" i="11"/>
  <c r="T212" i="11"/>
  <c r="T207" i="11"/>
  <c r="T203" i="11"/>
  <c r="T199" i="11"/>
  <c r="T195" i="11"/>
  <c r="T191" i="11"/>
  <c r="T187" i="11"/>
  <c r="T183" i="11"/>
  <c r="T179" i="11"/>
  <c r="T175" i="11"/>
  <c r="T171" i="11"/>
  <c r="T167" i="11"/>
  <c r="T163" i="11"/>
  <c r="T159" i="11"/>
  <c r="T155" i="11"/>
  <c r="T151" i="11"/>
  <c r="T147" i="11"/>
  <c r="T143" i="11"/>
  <c r="T139" i="11"/>
  <c r="T135" i="11"/>
  <c r="T131" i="11"/>
  <c r="T127" i="11"/>
  <c r="T123" i="11"/>
  <c r="T119" i="11"/>
  <c r="T115" i="11"/>
  <c r="T111" i="11"/>
  <c r="T107" i="11"/>
  <c r="T103" i="11"/>
  <c r="T99" i="11"/>
  <c r="T95" i="11"/>
  <c r="T91" i="11"/>
  <c r="T87" i="11"/>
  <c r="T83" i="11"/>
  <c r="T79" i="11"/>
  <c r="T75" i="11"/>
  <c r="T71" i="11"/>
  <c r="T67" i="11"/>
  <c r="T63" i="11"/>
  <c r="T59" i="11"/>
  <c r="T55" i="11"/>
  <c r="T51" i="11"/>
  <c r="T47" i="11"/>
  <c r="T43" i="11"/>
  <c r="T39" i="11"/>
  <c r="T35" i="11"/>
  <c r="T31" i="11"/>
  <c r="T27" i="11"/>
  <c r="T23" i="11"/>
  <c r="T19" i="11"/>
  <c r="T15" i="11"/>
  <c r="T11" i="11"/>
  <c r="T7" i="11"/>
  <c r="T319" i="11"/>
  <c r="T315" i="11"/>
  <c r="T311" i="11"/>
  <c r="T307" i="11"/>
  <c r="T303" i="11"/>
  <c r="T299" i="11"/>
  <c r="T295" i="11"/>
  <c r="T291" i="11"/>
  <c r="T287" i="11"/>
  <c r="T283" i="11"/>
  <c r="T279" i="11"/>
  <c r="T275" i="11"/>
  <c r="T271" i="11"/>
  <c r="T267" i="11"/>
  <c r="T263" i="11"/>
  <c r="T259" i="11"/>
  <c r="T255" i="11"/>
  <c r="T251" i="11"/>
  <c r="T247" i="11"/>
  <c r="T243" i="11"/>
  <c r="T239" i="11"/>
  <c r="T235" i="11"/>
  <c r="T231" i="11"/>
  <c r="T227" i="11"/>
  <c r="T223" i="11"/>
  <c r="T219" i="11"/>
  <c r="T215" i="11"/>
  <c r="T211" i="11"/>
  <c r="T206" i="11"/>
  <c r="T202" i="11"/>
  <c r="T198" i="11"/>
  <c r="T194" i="11"/>
  <c r="T190" i="11"/>
  <c r="T186" i="11"/>
  <c r="T182" i="11"/>
  <c r="T178" i="11"/>
  <c r="T174" i="11"/>
  <c r="T170" i="11"/>
  <c r="T166" i="11"/>
  <c r="T162" i="11"/>
  <c r="T158" i="11"/>
  <c r="T154" i="11"/>
  <c r="T150" i="11"/>
  <c r="T146" i="11"/>
  <c r="T142" i="11"/>
  <c r="T138" i="11"/>
  <c r="T134" i="11"/>
  <c r="T130" i="11"/>
  <c r="T126" i="11"/>
  <c r="T122" i="11"/>
  <c r="T118" i="11"/>
  <c r="T114" i="11"/>
  <c r="T110" i="11"/>
  <c r="T106" i="11"/>
  <c r="T102" i="11"/>
  <c r="T98" i="11"/>
  <c r="T94" i="11"/>
  <c r="T90" i="11"/>
  <c r="T86" i="11"/>
  <c r="T82" i="11"/>
  <c r="T78" i="11"/>
  <c r="T74" i="11"/>
  <c r="T70" i="11"/>
  <c r="T66" i="11"/>
  <c r="T62" i="11"/>
  <c r="T58" i="11"/>
  <c r="T54" i="11"/>
  <c r="T50" i="11"/>
  <c r="T46" i="11"/>
  <c r="T42" i="11"/>
  <c r="T38" i="11"/>
  <c r="T34" i="11"/>
  <c r="T30" i="11"/>
  <c r="T26" i="11"/>
  <c r="T22" i="11"/>
  <c r="T18" i="11"/>
  <c r="T14" i="11"/>
  <c r="T10" i="11"/>
  <c r="T6" i="11"/>
  <c r="T318" i="11"/>
  <c r="T314" i="11"/>
  <c r="T310" i="11"/>
  <c r="T306" i="11"/>
  <c r="T302" i="11"/>
  <c r="T298" i="11"/>
  <c r="T294" i="11"/>
  <c r="T290" i="11"/>
  <c r="T286" i="11"/>
  <c r="T282" i="11"/>
  <c r="T278" i="11"/>
  <c r="T274" i="11"/>
  <c r="T270" i="11"/>
  <c r="T266" i="11"/>
  <c r="T262" i="11"/>
  <c r="T258" i="11"/>
  <c r="T254" i="11"/>
  <c r="T250" i="11"/>
  <c r="T246" i="11"/>
  <c r="T242" i="11"/>
  <c r="T238" i="11"/>
  <c r="T234" i="11"/>
  <c r="T230" i="11"/>
  <c r="T226" i="11"/>
  <c r="T222" i="11"/>
  <c r="T218" i="11"/>
  <c r="T214" i="11"/>
  <c r="T209" i="11"/>
  <c r="T205" i="11"/>
  <c r="T201" i="11"/>
  <c r="T197" i="11"/>
  <c r="T193" i="11"/>
  <c r="T189" i="11"/>
  <c r="T185" i="11"/>
  <c r="T181" i="11"/>
  <c r="T177" i="11"/>
  <c r="T173" i="11"/>
  <c r="T169" i="11"/>
  <c r="T165" i="11"/>
  <c r="T161" i="11"/>
  <c r="T157" i="11"/>
  <c r="T153" i="11"/>
  <c r="T149" i="11"/>
  <c r="T145" i="11"/>
  <c r="T141" i="11"/>
  <c r="T137" i="11"/>
  <c r="T133" i="11"/>
  <c r="T129" i="11"/>
  <c r="T125" i="11"/>
  <c r="T121" i="11"/>
  <c r="T117" i="11"/>
  <c r="T113" i="11"/>
  <c r="T109" i="11"/>
  <c r="T105" i="11"/>
  <c r="T101" i="11"/>
  <c r="T97" i="11"/>
  <c r="T93" i="11"/>
  <c r="T89" i="11"/>
  <c r="T85" i="11"/>
  <c r="T81" i="11"/>
  <c r="T77" i="11"/>
  <c r="T73" i="11"/>
  <c r="T69" i="11"/>
  <c r="T65" i="11"/>
  <c r="T61" i="11"/>
  <c r="T57" i="11"/>
  <c r="T53" i="11"/>
  <c r="T49" i="11"/>
  <c r="T45" i="11"/>
  <c r="T41" i="11"/>
  <c r="T37" i="11"/>
  <c r="T33" i="11"/>
  <c r="T29" i="11"/>
  <c r="T25" i="11"/>
  <c r="T21" i="11"/>
  <c r="T17" i="11"/>
  <c r="T13" i="11"/>
  <c r="T9" i="11"/>
  <c r="T5"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<sst xmlns="http://schemas.openxmlformats.org/spreadsheetml/2006/main" count="3056" uniqueCount="139">
  <si>
    <t>Product</t>
  </si>
  <si>
    <t>Amount</t>
  </si>
  <si>
    <t>Almond Choco</t>
  </si>
  <si>
    <t>Husein Augar</t>
  </si>
  <si>
    <t>Sales Person</t>
  </si>
  <si>
    <t>Geography</t>
  </si>
  <si>
    <t>Milk Bars</t>
  </si>
  <si>
    <t>50% Dark Bites</t>
  </si>
  <si>
    <t>Raspberry Choco</t>
  </si>
  <si>
    <t>Mint Chip Choco</t>
  </si>
  <si>
    <t>Eclairs</t>
  </si>
  <si>
    <t>Drinking Coco</t>
  </si>
  <si>
    <t>99% Dark &amp; Pure</t>
  </si>
  <si>
    <t>Orange Choco</t>
  </si>
  <si>
    <t>Spicy Special Slims</t>
  </si>
  <si>
    <t>After Nines</t>
  </si>
  <si>
    <t>Fruit &amp; Nut Bars</t>
  </si>
  <si>
    <t>85% Dark Bars</t>
  </si>
  <si>
    <t>White Choc</t>
  </si>
  <si>
    <t>Baker's Choco Chips</t>
  </si>
  <si>
    <t>Organic Choco Syrup</t>
  </si>
  <si>
    <t>Caramel Stuffed Bars</t>
  </si>
  <si>
    <t>Manuka Honey Choco</t>
  </si>
  <si>
    <t>70% Dark Bites</t>
  </si>
  <si>
    <t>Smooth Sliky Salty</t>
  </si>
  <si>
    <t>Choco Coated Almonds</t>
  </si>
  <si>
    <t>Peanut Butter Cubes</t>
  </si>
  <si>
    <t>Units</t>
  </si>
  <si>
    <t>Mohamed Ali</t>
  </si>
  <si>
    <t xml:space="preserve">Ahmed said </t>
  </si>
  <si>
    <t xml:space="preserve">Samira mostafa </t>
  </si>
  <si>
    <t xml:space="preserve">Sara khaled </t>
  </si>
  <si>
    <t xml:space="preserve">Hassan ahmed </t>
  </si>
  <si>
    <t xml:space="preserve">Hesham gamal </t>
  </si>
  <si>
    <t>Mohamed galal</t>
  </si>
  <si>
    <t xml:space="preserve">Abd alrahman mohamed </t>
  </si>
  <si>
    <t xml:space="preserve">Rahma mostafa </t>
  </si>
  <si>
    <t xml:space="preserve">Alex </t>
  </si>
  <si>
    <t>Cairo</t>
  </si>
  <si>
    <t xml:space="preserve">Sharm </t>
  </si>
  <si>
    <t xml:space="preserve">Al Gharbia </t>
  </si>
  <si>
    <t>gharbia</t>
  </si>
  <si>
    <t xml:space="preserve">  Al gharbia </t>
  </si>
  <si>
    <t xml:space="preserve">Giza </t>
  </si>
  <si>
    <t xml:space="preserve">Al giza </t>
  </si>
  <si>
    <t xml:space="preserve">Al sharqia </t>
  </si>
  <si>
    <t xml:space="preserve">Order date </t>
  </si>
  <si>
    <t>Order-ID</t>
  </si>
  <si>
    <t xml:space="preserve">The Meta-data </t>
  </si>
  <si>
    <t xml:space="preserve">We ask you as a data analyst to analyze our data in 2023 to clearifiy our sales performance to ensure that our business decisions enhance our business growth. </t>
  </si>
  <si>
    <t xml:space="preserve">Columns description </t>
  </si>
  <si>
    <t>The order identifier that represnts every (record-row) to ensure that every row is unique.</t>
  </si>
  <si>
    <t xml:space="preserve">The name of the person who is responsible of the selling operation . </t>
  </si>
  <si>
    <t xml:space="preserve">The region at which we sold our product. </t>
  </si>
  <si>
    <t>The name of our product .</t>
  </si>
  <si>
    <t>The price of each unit.</t>
  </si>
  <si>
    <t xml:space="preserve">The quantity of the sold products. </t>
  </si>
  <si>
    <t xml:space="preserve">The date of the selling operation ( Delievering date ) . </t>
  </si>
  <si>
    <t xml:space="preserve">We are a leading company in producing chocolates we had achieved some business goals at the last 3 years. </t>
  </si>
  <si>
    <t>What is the total sales per region ?</t>
  </si>
  <si>
    <t>What is the total sales per product ?</t>
  </si>
  <si>
    <t xml:space="preserve">What is the unit sold per product ? </t>
  </si>
  <si>
    <t>What is the total sales per month ?</t>
  </si>
  <si>
    <t>What is the total sales per person?</t>
  </si>
  <si>
    <t xml:space="preserve">What is the total sales for 23 ? </t>
  </si>
  <si>
    <t>What is the total order per person ?</t>
  </si>
  <si>
    <t xml:space="preserve">What is the total order per month ? </t>
  </si>
  <si>
    <t>What is the total unit sold per region ?</t>
  </si>
  <si>
    <t>Please help us to know the total sales for each month and tell us what the lowest and heights months in total sales is.</t>
  </si>
  <si>
    <t xml:space="preserve">We need from you to classify our data based on total seals, so if the total sale value of each cell greater than the average of whole total sale column, classify it with level 1 otherwise make it 0. </t>
  </si>
  <si>
    <t xml:space="preserve">Over all Total Sales </t>
  </si>
  <si>
    <t>How many sale persone we have?</t>
  </si>
  <si>
    <t>How many regions we located?</t>
  </si>
  <si>
    <t>How many products we have?</t>
  </si>
  <si>
    <t>What is the average of units?</t>
  </si>
  <si>
    <t>What is the total number of orders?</t>
  </si>
  <si>
    <t>Questions</t>
  </si>
  <si>
    <t>Solve the problems</t>
  </si>
  <si>
    <t>save all transactions for each geography in individual sheet and sort the results in descending order by the total sales.</t>
  </si>
  <si>
    <t>Total Sales</t>
  </si>
  <si>
    <t>Month</t>
  </si>
  <si>
    <t>Day</t>
  </si>
  <si>
    <t>Month Name</t>
  </si>
  <si>
    <t>Day Name</t>
  </si>
  <si>
    <t>Quarter</t>
  </si>
  <si>
    <t>Sales Tax</t>
  </si>
  <si>
    <t xml:space="preserve">avg=  648,212 </t>
  </si>
  <si>
    <t>Sales classification</t>
  </si>
  <si>
    <t>January</t>
  </si>
  <si>
    <t xml:space="preserve"> </t>
  </si>
  <si>
    <t>Sales after Tax</t>
  </si>
  <si>
    <t xml:space="preserve">Amount Classification </t>
  </si>
  <si>
    <t xml:space="preserve">Orders After January </t>
  </si>
  <si>
    <t>High Units Discount</t>
  </si>
  <si>
    <t>February</t>
  </si>
  <si>
    <t>March</t>
  </si>
  <si>
    <t>April</t>
  </si>
  <si>
    <t>May</t>
  </si>
  <si>
    <t>June</t>
  </si>
  <si>
    <t>July</t>
  </si>
  <si>
    <t>August</t>
  </si>
  <si>
    <t>September</t>
  </si>
  <si>
    <t>October</t>
  </si>
  <si>
    <t>November</t>
  </si>
  <si>
    <t>Quantity Classification</t>
  </si>
  <si>
    <t>Quan Class</t>
  </si>
  <si>
    <t>Total Sales of rahma in gharbia</t>
  </si>
  <si>
    <t>total sales of husein in april</t>
  </si>
  <si>
    <t>Sales</t>
  </si>
  <si>
    <t>Region</t>
  </si>
  <si>
    <t>How many sale persons we have?</t>
  </si>
  <si>
    <t>Q 1</t>
  </si>
  <si>
    <t>Q 2</t>
  </si>
  <si>
    <t>Q 3</t>
  </si>
  <si>
    <t>Q 4</t>
  </si>
  <si>
    <t>Orders</t>
  </si>
  <si>
    <t>sales person</t>
  </si>
  <si>
    <t>total sales</t>
  </si>
  <si>
    <t>orders</t>
  </si>
  <si>
    <t>Sum of Total Sales</t>
  </si>
  <si>
    <t>Question 1</t>
  </si>
  <si>
    <t>Row Labels</t>
  </si>
  <si>
    <t>Grand Total</t>
  </si>
  <si>
    <t>Sum of Units</t>
  </si>
  <si>
    <t>Average of Units</t>
  </si>
  <si>
    <t>Sum of Order-ID</t>
  </si>
  <si>
    <t>Count of Order-ID</t>
  </si>
  <si>
    <t>Jan</t>
  </si>
  <si>
    <t>Feb</t>
  </si>
  <si>
    <t>Mar</t>
  </si>
  <si>
    <t>Apr</t>
  </si>
  <si>
    <t>Jun</t>
  </si>
  <si>
    <t>Jul</t>
  </si>
  <si>
    <t>Aug</t>
  </si>
  <si>
    <t>Sep</t>
  </si>
  <si>
    <t>Oct</t>
  </si>
  <si>
    <t>Nov</t>
  </si>
  <si>
    <t>Years</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</si>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</sst>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quot;$&quot;#,##0.00"/>
    <numFmt numFmtId="166" formatCode="&quot;$&quot;#,##0"/>
  </numFmts>
  <fonts count="8" x14ac:knownFonts="1">
    <font>
      <sz val="11"/>
      <color theme="1"/>
      <name val="Calibri"/>
      <family val="2"/>
      <scheme val="minor"/>
    </font>
    <font>
      <sz val="16"/>
      <color theme="5" tint="-0.499984740745262"/>
      <name val="Calibri"/>
      <family val="2"/>
      <scheme val="minor"/>
    </font>
    <font>
      <sz val="14"/>
      <color theme="1"/>
      <name val="Calibri"/>
      <family val="2"/>
      <scheme val="minor"/>
    </font>
    <font>
      <b/>
      <sz val="16"/>
      <color rgb="FFC00000"/>
      <name val="Calibri"/>
      <family val="2"/>
      <scheme val="minor"/>
    </font>
    <font>
      <sz val="16"/>
      <color theme="1"/>
      <name val="Calibri"/>
      <family val="2"/>
      <scheme val="minor"/>
    </font>
    <font>
      <sz val="28"/>
      <color rgb="FFC00000"/>
      <name val="Calibri"/>
      <family val="2"/>
      <scheme val="minor"/>
    </font>
    <font>
      <sz val="11"/>
      <color theme="1"/>
      <name val="Calibri"/>
      <family val="2"/>
      <scheme val="minor"/>
    </font>
    <font>
      <b/>
      <sz val="11"/>
      <color theme="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00B050"/>
        <bgColor indexed="64"/>
      </patternFill>
    </fill>
    <fill>
      <patternFill patternType="solid">
        <fgColor theme="9"/>
        <bgColor indexed="64"/>
      </patternFill>
    </fill>
  </fills>
  <borders count="12">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indexed="64"/>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style="thin">
        <color indexed="64"/>
      </top>
      <bottom/>
      <diagonal/>
    </border>
    <border>
      <left style="thin">
        <color theme="4" tint="0.39997558519241921"/>
      </left>
      <right/>
      <top style="thin">
        <color indexed="64"/>
      </top>
      <bottom/>
      <diagonal/>
    </border>
  </borders>
  <cellStyleXfs count="2">
    <xf numFmtId="0" fontId="0" fillId="0" borderId="0"/>
    <xf numFmtId="43" fontId="6" fillId="0" borderId="0" applyFont="0" applyFill="0" applyBorder="0" applyAlignment="0" applyProtection="0"/>
  </cellStyleXfs>
  <cellXfs count="63">
    <xf numFmtId="0" fontId="0" fillId="0" borderId="0" xfId="0"/>
    <xf numFmtId="0" fontId="1" fillId="2" borderId="0" xfId="0" applyFont="1" applyFill="1"/>
    <xf numFmtId="0" fontId="0" fillId="2" borderId="0" xfId="0" applyFill="1"/>
    <xf numFmtId="0" fontId="2" fillId="2" borderId="0" xfId="0" applyFont="1" applyFill="1"/>
    <xf numFmtId="2" fontId="0" fillId="0" borderId="0" xfId="0" applyNumberFormat="1"/>
    <xf numFmtId="0" fontId="3" fillId="0" borderId="0" xfId="0" applyFont="1" applyAlignment="1">
      <alignment horizontal="center" vertical="center"/>
    </xf>
    <xf numFmtId="0" fontId="4" fillId="2" borderId="2" xfId="0" applyFont="1" applyFill="1" applyBorder="1" applyAlignment="1">
      <alignment horizontal="center" vertical="center"/>
    </xf>
    <xf numFmtId="0" fontId="2" fillId="0" borderId="0" xfId="0" applyFont="1"/>
    <xf numFmtId="1" fontId="0" fillId="0" borderId="0" xfId="0" applyNumberFormat="1"/>
    <xf numFmtId="49" fontId="0" fillId="0" borderId="0" xfId="0" applyNumberFormat="1"/>
    <xf numFmtId="14" fontId="0" fillId="0" borderId="0" xfId="0" applyNumberFormat="1"/>
    <xf numFmtId="164" fontId="0" fillId="0" borderId="0" xfId="1" applyNumberFormat="1" applyFont="1"/>
    <xf numFmtId="0" fontId="0" fillId="2" borderId="0" xfId="0" applyFill="1" applyAlignment="1">
      <alignment horizontal="center"/>
    </xf>
    <xf numFmtId="166" fontId="0" fillId="0" borderId="0" xfId="1" applyNumberFormat="1" applyFont="1"/>
    <xf numFmtId="165" fontId="0" fillId="0" borderId="0" xfId="0" applyNumberFormat="1"/>
    <xf numFmtId="166" fontId="0" fillId="0" borderId="0" xfId="0" applyNumberFormat="1"/>
    <xf numFmtId="49" fontId="0" fillId="5" borderId="3" xfId="0" applyNumberFormat="1" applyFill="1" applyBorder="1"/>
    <xf numFmtId="49" fontId="0" fillId="0" borderId="3" xfId="0" applyNumberFormat="1" applyBorder="1"/>
    <xf numFmtId="0" fontId="7" fillId="4" borderId="4" xfId="0" applyFont="1" applyFill="1" applyBorder="1"/>
    <xf numFmtId="0" fontId="0" fillId="3" borderId="5" xfId="0" applyFill="1" applyBorder="1" applyAlignment="1">
      <alignment horizontal="center"/>
    </xf>
    <xf numFmtId="0" fontId="0" fillId="3" borderId="5" xfId="0" applyFill="1" applyBorder="1"/>
    <xf numFmtId="0" fontId="0" fillId="3" borderId="0" xfId="0" applyFill="1" applyAlignment="1">
      <alignment horizontal="center"/>
    </xf>
    <xf numFmtId="0" fontId="0" fillId="3" borderId="0" xfId="0" applyFill="1"/>
    <xf numFmtId="0" fontId="4" fillId="2" borderId="0" xfId="0" applyFont="1" applyFill="1" applyAlignment="1">
      <alignment horizontal="center" vertical="center"/>
    </xf>
    <xf numFmtId="49" fontId="0" fillId="3" borderId="5" xfId="0" applyNumberFormat="1" applyFill="1" applyBorder="1" applyAlignment="1">
      <alignment horizontal="center"/>
    </xf>
    <xf numFmtId="164" fontId="0" fillId="3" borderId="5" xfId="1" applyNumberFormat="1" applyFont="1" applyFill="1" applyBorder="1" applyAlignment="1">
      <alignment horizontal="center"/>
    </xf>
    <xf numFmtId="164" fontId="0" fillId="3" borderId="0" xfId="1" applyNumberFormat="1" applyFont="1" applyFill="1" applyBorder="1" applyAlignment="1">
      <alignment horizontal="center"/>
    </xf>
    <xf numFmtId="164" fontId="0" fillId="3" borderId="5" xfId="1" applyNumberFormat="1" applyFont="1" applyFill="1" applyBorder="1" applyAlignment="1"/>
    <xf numFmtId="0" fontId="0" fillId="3" borderId="0" xfId="0" applyFill="1" applyAlignment="1">
      <alignment horizontal="center" vertical="center"/>
    </xf>
    <xf numFmtId="0" fontId="0" fillId="3" borderId="5" xfId="0" applyFill="1" applyBorder="1" applyAlignment="1">
      <alignment vertical="center"/>
    </xf>
    <xf numFmtId="0" fontId="0" fillId="3" borderId="0" xfId="0" applyFill="1" applyAlignment="1">
      <alignment horizontal="left"/>
    </xf>
    <xf numFmtId="0" fontId="5" fillId="3" borderId="0" xfId="0" applyFont="1" applyFill="1" applyAlignment="1">
      <alignment horizontal="center" vertical="center"/>
    </xf>
    <xf numFmtId="164" fontId="0" fillId="3" borderId="5" xfId="1" applyNumberFormat="1" applyFont="1" applyFill="1" applyBorder="1" applyAlignment="1">
      <alignment horizontal="left"/>
    </xf>
    <xf numFmtId="0" fontId="0" fillId="3" borderId="1" xfId="0" applyFill="1" applyBorder="1" applyAlignment="1">
      <alignment horizontal="center"/>
    </xf>
    <xf numFmtId="164" fontId="0" fillId="2" borderId="0" xfId="1" applyNumberFormat="1" applyFont="1" applyFill="1"/>
    <xf numFmtId="164" fontId="0" fillId="3" borderId="1" xfId="0" applyNumberFormat="1" applyFill="1" applyBorder="1" applyAlignment="1">
      <alignment horizontal="center"/>
    </xf>
    <xf numFmtId="1" fontId="0" fillId="3" borderId="1" xfId="1" applyNumberFormat="1" applyFont="1" applyFill="1" applyBorder="1" applyAlignment="1">
      <alignment horizontal="center"/>
    </xf>
    <xf numFmtId="0" fontId="0" fillId="3" borderId="5" xfId="0" applyFill="1" applyBorder="1" applyAlignment="1">
      <alignment horizontal="center" vertical="center"/>
    </xf>
    <xf numFmtId="164" fontId="0" fillId="3" borderId="0" xfId="1" applyNumberFormat="1" applyFont="1" applyFill="1" applyAlignment="1">
      <alignment horizontal="center"/>
    </xf>
    <xf numFmtId="0" fontId="0" fillId="2" borderId="8" xfId="0" applyFill="1" applyBorder="1"/>
    <xf numFmtId="164" fontId="0" fillId="2" borderId="9" xfId="1" applyNumberFormat="1" applyFont="1" applyFill="1" applyBorder="1"/>
    <xf numFmtId="164" fontId="0" fillId="2" borderId="10" xfId="1" applyNumberFormat="1" applyFont="1" applyFill="1" applyBorder="1" applyAlignment="1">
      <alignment horizontal="center"/>
    </xf>
    <xf numFmtId="0" fontId="7" fillId="4" borderId="8" xfId="0" applyFont="1" applyFill="1" applyBorder="1"/>
    <xf numFmtId="0" fontId="7" fillId="4" borderId="9" xfId="0" applyFont="1" applyFill="1" applyBorder="1"/>
    <xf numFmtId="0" fontId="0" fillId="2" borderId="11" xfId="0" applyFill="1" applyBorder="1" applyAlignment="1">
      <alignment horizontal="center"/>
    </xf>
    <xf numFmtId="0" fontId="0" fillId="2" borderId="9" xfId="1" applyNumberFormat="1" applyFont="1" applyFill="1" applyBorder="1"/>
    <xf numFmtId="0" fontId="0" fillId="2" borderId="10" xfId="1" applyNumberFormat="1" applyFont="1" applyFill="1" applyBorder="1" applyAlignment="1">
      <alignment horizontal="center"/>
    </xf>
    <xf numFmtId="0" fontId="0" fillId="2" borderId="8" xfId="0" applyFill="1" applyBorder="1" applyAlignment="1">
      <alignment horizontal="center"/>
    </xf>
    <xf numFmtId="0" fontId="0" fillId="2" borderId="6" xfId="0" applyFill="1" applyBorder="1" applyAlignment="1">
      <alignment horizontal="center"/>
    </xf>
    <xf numFmtId="0" fontId="0" fillId="2" borderId="7" xfId="1" applyNumberFormat="1" applyFont="1" applyFill="1" applyBorder="1" applyAlignment="1">
      <alignment horizontal="center"/>
    </xf>
    <xf numFmtId="0" fontId="0" fillId="2" borderId="0" xfId="1" applyNumberFormat="1" applyFont="1" applyFill="1" applyBorder="1" applyAlignment="1">
      <alignment horizontal="center"/>
    </xf>
    <xf numFmtId="164" fontId="0" fillId="3" borderId="0" xfId="1" applyNumberFormat="1" applyFont="1" applyFill="1" applyAlignment="1">
      <alignment horizontal="left"/>
    </xf>
    <xf numFmtId="164" fontId="0" fillId="3" borderId="0" xfId="1" applyNumberFormat="1" applyFont="1" applyFill="1" applyBorder="1" applyAlignment="1">
      <alignment horizontal="left"/>
    </xf>
    <xf numFmtId="164" fontId="0" fillId="3" borderId="5" xfId="1" applyNumberFormat="1" applyFont="1" applyFill="1" applyBorder="1"/>
    <xf numFmtId="164" fontId="0" fillId="2" borderId="0" xfId="1" applyNumberFormat="1" applyFont="1" applyFill="1" applyBorder="1"/>
    <xf numFmtId="164" fontId="0" fillId="3" borderId="5" xfId="1" applyNumberFormat="1" applyFont="1" applyFill="1" applyBorder="1" applyAlignment="1">
      <alignment horizontal="left"/>
    </xf>
    <xf numFmtId="0" fontId="0" fillId="6" borderId="0" xfId="0" applyFill="1"/>
    <xf numFmtId="0" fontId="0" fillId="0" borderId="0" xfId="0" pivotButton="1"/>
    <xf numFmtId="0" fontId="0" fillId="0" borderId="0" xfId="0" applyAlignment="1">
      <alignment horizontal="left"/>
    </xf>
    <xf numFmtId="0" fontId="0" fillId="0" borderId="0" xfId="0" applyNumberFormat="1"/>
    <xf numFmtId="0" fontId="0" fillId="7" borderId="0" xfId="0" applyFill="1"/>
    <xf numFmtId="3" fontId="0" fillId="0" borderId="0" xfId="0" applyNumberFormat="1"/>
    <xf numFmtId="0" fontId="0" fillId="8" borderId="0" xfId="0" applyFill="1"/>
  </cellXfs>
  <cellStyles count="2">
    <cellStyle name="Comma" xfId="1" builtinId="3"/>
    <cellStyle name="Normal" xfId="0" builtinId="0"/>
  </cellStyles>
  <dxfs count="43">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numFmt numFmtId="30" formatCode="@"/>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numFmt numFmtId="0" formatCode="General"/>
    </dxf>
    <dxf>
      <numFmt numFmtId="166" formatCode="&quot;$&quot;#,##0"/>
    </dxf>
    <dxf>
      <numFmt numFmtId="165" formatCode="&quot;$&quot;#,##0.00"/>
    </dxf>
    <dxf>
      <numFmt numFmtId="2" formatCode="0.00"/>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166" formatCode="&quot;$&quot;#,##0"/>
    </dxf>
    <dxf>
      <numFmt numFmtId="1" formatCode="0"/>
    </dxf>
    <dxf>
      <numFmt numFmtId="0" formatCode="General"/>
    </dxf>
    <dxf>
      <numFmt numFmtId="1" formatCode="0"/>
    </dxf>
    <dxf>
      <numFmt numFmtId="1" formatCode="0"/>
    </dxf>
    <dxf>
      <numFmt numFmtId="0" formatCode="General"/>
    </dxf>
    <dxf>
      <numFmt numFmtId="1" formatCode="0"/>
    </dxf>
    <dxf>
      <numFmt numFmtId="30" formatCode="@"/>
    </dxf>
    <dxf>
      <numFmt numFmtId="30" formatCode="@"/>
    </dxf>
    <dxf>
      <numFmt numFmtId="30" formatCode="@"/>
    </dxf>
    <dxf>
      <numFmt numFmtId="1" formatCode="0"/>
    </dxf>
  </dxfs>
  <tableStyles count="0" defaultTableStyle="TableStyleMedium2" defaultPivotStyle="PivotStyleLight16"/>
  <colors>
    <mruColors>
      <color rgb="FFB08968"/>
      <color rgb="FF6E523A"/>
      <color rgb="FFD69F7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19486111111111112"/>
          <c:w val="0.88468700787401577"/>
          <c:h val="0.72088764946048411"/>
        </c:manualLayout>
      </c:layout>
      <c:bar3DChart>
        <c:barDir val="col"/>
        <c:grouping val="standard"/>
        <c:varyColors val="0"/>
        <c:ser>
          <c:idx val="0"/>
          <c:order val="0"/>
          <c:tx>
            <c:strRef>
              <c:f>'answers with pivot table'!$B$70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 with pivot table'!$A$71:$A$77</c:f>
              <c:strCache>
                <c:ptCount val="6"/>
                <c:pt idx="0">
                  <c:v>Sharm </c:v>
                </c:pt>
                <c:pt idx="1">
                  <c:v>Al sharqia </c:v>
                </c:pt>
                <c:pt idx="2">
                  <c:v>Alex </c:v>
                </c:pt>
                <c:pt idx="3">
                  <c:v>Cairo</c:v>
                </c:pt>
                <c:pt idx="4">
                  <c:v>Al Gharbia </c:v>
                </c:pt>
                <c:pt idx="5">
                  <c:v>Giza </c:v>
                </c:pt>
              </c:strCache>
            </c:strRef>
          </c:cat>
          <c:val>
            <c:numRef>
              <c:f>'answers with pivot table'!$B$71:$B$77</c:f>
              <c:numCache>
                <c:formatCode>"$"#,##0</c:formatCode>
                <c:ptCount val="6"/>
                <c:pt idx="0">
                  <c:v>46757865</c:v>
                </c:pt>
                <c:pt idx="1">
                  <c:v>43936977</c:v>
                </c:pt>
                <c:pt idx="2">
                  <c:v>33605628</c:v>
                </c:pt>
                <c:pt idx="3">
                  <c:v>30213498</c:v>
                </c:pt>
                <c:pt idx="4">
                  <c:v>27331164</c:v>
                </c:pt>
                <c:pt idx="5">
                  <c:v>21693567</c:v>
                </c:pt>
              </c:numCache>
            </c:numRef>
          </c:val>
          <c:extLst>
            <c:ext xmlns:c16="http://schemas.microsoft.com/office/drawing/2014/chart" uri="{C3380CC4-5D6E-409C-BE32-E72D297353CC}">
              <c16:uniqueId val="{00000000-6188-4504-B0C8-339C972E585F}"/>
            </c:ext>
          </c:extLst>
        </c:ser>
        <c:dLbls>
          <c:showLegendKey val="0"/>
          <c:showVal val="0"/>
          <c:showCatName val="0"/>
          <c:showSerName val="0"/>
          <c:showPercent val="0"/>
          <c:showBubbleSize val="0"/>
        </c:dLbls>
        <c:gapWidth val="150"/>
        <c:shape val="box"/>
        <c:axId val="1545681631"/>
        <c:axId val="1545709951"/>
        <c:axId val="874623343"/>
      </c:bar3DChart>
      <c:catAx>
        <c:axId val="154568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09951"/>
        <c:crosses val="autoZero"/>
        <c:auto val="1"/>
        <c:lblAlgn val="ctr"/>
        <c:lblOffset val="100"/>
        <c:noMultiLvlLbl val="0"/>
      </c:catAx>
      <c:valAx>
        <c:axId val="154570995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545681631"/>
        <c:crosses val="autoZero"/>
        <c:crossBetween val="between"/>
      </c:valAx>
      <c:serAx>
        <c:axId val="87462334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0995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E523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'answers with pivot table'!$B$81</c:f>
              <c:strCache>
                <c:ptCount val="1"/>
                <c:pt idx="0">
                  <c:v>Total</c:v>
                </c:pt>
              </c:strCache>
            </c:strRef>
          </c:tx>
          <c:spPr>
            <a:solidFill>
              <a:schemeClr val="accent2">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E523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 with pivot table'!$A$82:$A$104</c:f>
              <c:strCache>
                <c:ptCount val="22"/>
                <c:pt idx="0">
                  <c:v>Caramel Stuffed Bars</c:v>
                </c:pt>
                <c:pt idx="1">
                  <c:v>Choco Coated Almonds</c:v>
                </c:pt>
                <c:pt idx="2">
                  <c:v>Orange Choco</c:v>
                </c:pt>
                <c:pt idx="3">
                  <c:v>70% Dark Bites</c:v>
                </c:pt>
                <c:pt idx="4">
                  <c:v>Smooth Sliky Salty</c:v>
                </c:pt>
                <c:pt idx="5">
                  <c:v>Organic Choco Syrup</c:v>
                </c:pt>
                <c:pt idx="6">
                  <c:v>Baker's Choco Chips</c:v>
                </c:pt>
                <c:pt idx="7">
                  <c:v>Manuka Honey Choco</c:v>
                </c:pt>
                <c:pt idx="8">
                  <c:v>Raspberry Choco</c:v>
                </c:pt>
                <c:pt idx="9">
                  <c:v>Peanut Butter Cubes</c:v>
                </c:pt>
                <c:pt idx="10">
                  <c:v>After Nines</c:v>
                </c:pt>
                <c:pt idx="11">
                  <c:v>Eclairs</c:v>
                </c:pt>
                <c:pt idx="12">
                  <c:v>50% Dark Bites</c:v>
                </c:pt>
                <c:pt idx="13">
                  <c:v>Fruit &amp; Nut Bars</c:v>
                </c:pt>
                <c:pt idx="14">
                  <c:v>Drinking Coco</c:v>
                </c:pt>
                <c:pt idx="15">
                  <c:v>Milk Bars</c:v>
                </c:pt>
                <c:pt idx="16">
                  <c:v>99% Dark &amp; Pure</c:v>
                </c:pt>
                <c:pt idx="17">
                  <c:v>White Choc</c:v>
                </c:pt>
                <c:pt idx="18">
                  <c:v>Almond Choco</c:v>
                </c:pt>
                <c:pt idx="19">
                  <c:v>Mint Chip Choco</c:v>
                </c:pt>
                <c:pt idx="20">
                  <c:v>85% Dark Bars</c:v>
                </c:pt>
                <c:pt idx="21">
                  <c:v>Spicy Special Slims</c:v>
                </c:pt>
              </c:strCache>
            </c:strRef>
          </c:cat>
          <c:val>
            <c:numRef>
              <c:f>'answers with pivot table'!$B$82:$B$104</c:f>
              <c:numCache>
                <c:formatCode>"$"#,##0</c:formatCode>
                <c:ptCount val="22"/>
                <c:pt idx="0">
                  <c:v>15466773</c:v>
                </c:pt>
                <c:pt idx="1">
                  <c:v>15386112</c:v>
                </c:pt>
                <c:pt idx="2">
                  <c:v>14105994</c:v>
                </c:pt>
                <c:pt idx="3">
                  <c:v>13848513</c:v>
                </c:pt>
                <c:pt idx="4">
                  <c:v>11980836</c:v>
                </c:pt>
                <c:pt idx="5">
                  <c:v>9836946</c:v>
                </c:pt>
                <c:pt idx="6">
                  <c:v>9790893</c:v>
                </c:pt>
                <c:pt idx="7">
                  <c:v>9762354</c:v>
                </c:pt>
                <c:pt idx="8">
                  <c:v>9409596</c:v>
                </c:pt>
                <c:pt idx="9">
                  <c:v>9393615</c:v>
                </c:pt>
                <c:pt idx="10">
                  <c:v>9267573</c:v>
                </c:pt>
                <c:pt idx="11">
                  <c:v>8933841</c:v>
                </c:pt>
                <c:pt idx="12">
                  <c:v>8874474</c:v>
                </c:pt>
                <c:pt idx="13">
                  <c:v>8347962</c:v>
                </c:pt>
                <c:pt idx="14">
                  <c:v>7484757</c:v>
                </c:pt>
                <c:pt idx="15">
                  <c:v>6986238</c:v>
                </c:pt>
                <c:pt idx="16">
                  <c:v>6681948</c:v>
                </c:pt>
                <c:pt idx="17">
                  <c:v>6449373</c:v>
                </c:pt>
                <c:pt idx="18">
                  <c:v>6420603</c:v>
                </c:pt>
                <c:pt idx="19">
                  <c:v>5980023</c:v>
                </c:pt>
                <c:pt idx="20">
                  <c:v>4900098</c:v>
                </c:pt>
                <c:pt idx="21">
                  <c:v>4230177</c:v>
                </c:pt>
              </c:numCache>
            </c:numRef>
          </c:val>
          <c:extLst>
            <c:ext xmlns:c16="http://schemas.microsoft.com/office/drawing/2014/chart" uri="{C3380CC4-5D6E-409C-BE32-E72D297353CC}">
              <c16:uniqueId val="{00000000-6AEF-4BE8-B251-88696A7D20FC}"/>
            </c:ext>
          </c:extLst>
        </c:ser>
        <c:dLbls>
          <c:showLegendKey val="0"/>
          <c:showVal val="0"/>
          <c:showCatName val="0"/>
          <c:showSerName val="0"/>
          <c:showPercent val="0"/>
          <c:showBubbleSize val="0"/>
        </c:dLbls>
        <c:gapWidth val="150"/>
        <c:shape val="box"/>
        <c:axId val="1890848831"/>
        <c:axId val="1890849791"/>
        <c:axId val="0"/>
      </c:bar3DChart>
      <c:catAx>
        <c:axId val="1890848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49791"/>
        <c:crosses val="autoZero"/>
        <c:auto val="1"/>
        <c:lblAlgn val="ctr"/>
        <c:lblOffset val="100"/>
        <c:noMultiLvlLbl val="0"/>
      </c:catAx>
      <c:valAx>
        <c:axId val="189084979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crossAx val="1890848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Units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 with pivot table'!$B$108</c:f>
              <c:strCache>
                <c:ptCount val="1"/>
                <c:pt idx="0">
                  <c:v>Total</c:v>
                </c:pt>
              </c:strCache>
            </c:strRef>
          </c:tx>
          <c:spPr>
            <a:solidFill>
              <a:schemeClr val="accent1"/>
            </a:solidFill>
            <a:ln>
              <a:noFill/>
            </a:ln>
            <a:effectLst/>
          </c:spPr>
          <c:invertIfNegative val="0"/>
          <c:cat>
            <c:strRef>
              <c:f>'answers with pivot table'!$A$109:$A$131</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'answers with pivot table'!$B$109:$B$131</c:f>
              <c:numCache>
                <c:formatCode>#,##0</c:formatCode>
                <c:ptCount val="22"/>
                <c:pt idx="0">
                  <c:v>2022</c:v>
                </c:pt>
                <c:pt idx="1">
                  <c:v>3171</c:v>
                </c:pt>
                <c:pt idx="2">
                  <c:v>1044</c:v>
                </c:pt>
                <c:pt idx="3">
                  <c:v>1956</c:v>
                </c:pt>
                <c:pt idx="4">
                  <c:v>2052</c:v>
                </c:pt>
                <c:pt idx="5">
                  <c:v>1944</c:v>
                </c:pt>
                <c:pt idx="6">
                  <c:v>2142</c:v>
                </c:pt>
                <c:pt idx="7">
                  <c:v>3207</c:v>
                </c:pt>
                <c:pt idx="8">
                  <c:v>2301</c:v>
                </c:pt>
                <c:pt idx="9">
                  <c:v>1752</c:v>
                </c:pt>
                <c:pt idx="10">
                  <c:v>2331</c:v>
                </c:pt>
                <c:pt idx="11">
                  <c:v>2190</c:v>
                </c:pt>
                <c:pt idx="12">
                  <c:v>2976</c:v>
                </c:pt>
                <c:pt idx="13">
                  <c:v>1881</c:v>
                </c:pt>
                <c:pt idx="14">
                  <c:v>2154</c:v>
                </c:pt>
                <c:pt idx="15">
                  <c:v>2196</c:v>
                </c:pt>
                <c:pt idx="16">
                  <c:v>2982</c:v>
                </c:pt>
                <c:pt idx="17">
                  <c:v>1854</c:v>
                </c:pt>
                <c:pt idx="18">
                  <c:v>1533</c:v>
                </c:pt>
                <c:pt idx="19">
                  <c:v>2727</c:v>
                </c:pt>
                <c:pt idx="20">
                  <c:v>1308</c:v>
                </c:pt>
                <c:pt idx="21">
                  <c:v>2241</c:v>
                </c:pt>
              </c:numCache>
            </c:numRef>
          </c:val>
          <c:extLst>
            <c:ext xmlns:c16="http://schemas.microsoft.com/office/drawing/2014/chart" uri="{C3380CC4-5D6E-409C-BE32-E72D297353CC}">
              <c16:uniqueId val="{00000000-899C-4331-B0F0-01D9350D8B30}"/>
            </c:ext>
          </c:extLst>
        </c:ser>
        <c:dLbls>
          <c:showLegendKey val="0"/>
          <c:showVal val="0"/>
          <c:showCatName val="0"/>
          <c:showSerName val="0"/>
          <c:showPercent val="0"/>
          <c:showBubbleSize val="0"/>
        </c:dLbls>
        <c:gapWidth val="219"/>
        <c:overlap val="-27"/>
        <c:axId val="1104085631"/>
        <c:axId val="1104086111"/>
      </c:barChart>
      <c:catAx>
        <c:axId val="110408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086111"/>
        <c:crosses val="autoZero"/>
        <c:auto val="1"/>
        <c:lblAlgn val="ctr"/>
        <c:lblOffset val="100"/>
        <c:noMultiLvlLbl val="0"/>
      </c:catAx>
      <c:valAx>
        <c:axId val="110408611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0408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table!PivotTable43</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7171296296296296"/>
          <c:w val="1"/>
          <c:h val="0.72088764946048411"/>
        </c:manualLayout>
      </c:layout>
      <c:lineChart>
        <c:grouping val="standard"/>
        <c:varyColors val="0"/>
        <c:ser>
          <c:idx val="0"/>
          <c:order val="0"/>
          <c:tx>
            <c:strRef>
              <c:f>'answers with pivot table'!$B$135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'answers with pivot table'!$A$136:$A$147</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'answers with pivot table'!$B$136:$B$147</c:f>
              <c:numCache>
                <c:formatCode>"$"#,##0</c:formatCode>
                <c:ptCount val="11"/>
                <c:pt idx="0">
                  <c:v>28072401</c:v>
                </c:pt>
                <c:pt idx="1">
                  <c:v>15279306</c:v>
                </c:pt>
                <c:pt idx="2">
                  <c:v>22513827</c:v>
                </c:pt>
                <c:pt idx="3">
                  <c:v>20188182</c:v>
                </c:pt>
                <c:pt idx="4">
                  <c:v>19416075</c:v>
                </c:pt>
                <c:pt idx="5">
                  <c:v>22639596</c:v>
                </c:pt>
                <c:pt idx="6">
                  <c:v>17877531</c:v>
                </c:pt>
                <c:pt idx="7">
                  <c:v>14735826</c:v>
                </c:pt>
                <c:pt idx="8">
                  <c:v>14141106</c:v>
                </c:pt>
                <c:pt idx="9">
                  <c:v>19977657</c:v>
                </c:pt>
                <c:pt idx="10">
                  <c:v>8697192</c:v>
                </c:pt>
              </c:numCache>
            </c:numRef>
          </c:val>
          <c:smooth val="0"/>
          <c:extLst>
            <c:ext xmlns:c16="http://schemas.microsoft.com/office/drawing/2014/chart" uri="{C3380CC4-5D6E-409C-BE32-E72D297353CC}">
              <c16:uniqueId val="{00000000-75A2-40A4-BB0A-F40442250CD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21711007"/>
        <c:axId val="1521704767"/>
      </c:lineChart>
      <c:catAx>
        <c:axId val="15217110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21704767"/>
        <c:crosses val="autoZero"/>
        <c:auto val="1"/>
        <c:lblAlgn val="ctr"/>
        <c:lblOffset val="100"/>
        <c:noMultiLvlLbl val="0"/>
      </c:catAx>
      <c:valAx>
        <c:axId val="1521704767"/>
        <c:scaling>
          <c:orientation val="minMax"/>
        </c:scaling>
        <c:delete val="1"/>
        <c:axPos val="l"/>
        <c:numFmt formatCode="&quot;$&quot;#,##0" sourceLinked="1"/>
        <c:majorTickMark val="none"/>
        <c:minorTickMark val="none"/>
        <c:tickLblPos val="nextTo"/>
        <c:crossAx val="152171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table!PivotTable44</c:name>
    <c:fmtId val="6"/>
  </c:pivotSource>
  <c:chart>
    <c:title>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'answers with pivot table'!$B$151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9B8A-45DF-BAE8-82EEA6BF5F3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B8A-45DF-BAE8-82EEA6BF5F3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9B8A-45DF-BAE8-82EEA6BF5F3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B8A-45DF-BAE8-82EEA6BF5F3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9B8A-45DF-BAE8-82EEA6BF5F38}"/>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9B8A-45DF-BAE8-82EEA6BF5F38}"/>
              </c:ext>
            </c:extLst>
          </c:dPt>
          <c:dPt>
            <c:idx val="6"/>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8-9B8A-45DF-BAE8-82EEA6BF5F38}"/>
              </c:ext>
            </c:extLst>
          </c:dPt>
          <c:dPt>
            <c:idx val="7"/>
            <c:bubble3D val="0"/>
            <c:spPr>
              <a:solidFill>
                <a:schemeClr val="accent2">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9B8A-45DF-BAE8-82EEA6BF5F38}"/>
              </c:ext>
            </c:extLst>
          </c:dPt>
          <c:dPt>
            <c:idx val="8"/>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A-9B8A-45DF-BAE8-82EEA6BF5F38}"/>
              </c:ext>
            </c:extLst>
          </c:dPt>
          <c:dPt>
            <c:idx val="9"/>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9B8A-45DF-BAE8-82EEA6BF5F3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9B8A-45DF-BAE8-82EEA6BF5F3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9B8A-45DF-BAE8-82EEA6BF5F3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9B8A-45DF-BAE8-82EEA6BF5F3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9B8A-45DF-BAE8-82EEA6BF5F3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9B8A-45DF-BAE8-82EEA6BF5F38}"/>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9B8A-45DF-BAE8-82EEA6BF5F38}"/>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8-9B8A-45DF-BAE8-82EEA6BF5F38}"/>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9B8A-45DF-BAE8-82EEA6BF5F38}"/>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A-9B8A-45DF-BAE8-82EEA6BF5F38}"/>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9B8A-45DF-BAE8-82EEA6BF5F3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 with pivot table'!$A$152:$A$162</c:f>
              <c:strCache>
                <c:ptCount val="10"/>
                <c:pt idx="0">
                  <c:v>Sara khaled </c:v>
                </c:pt>
                <c:pt idx="1">
                  <c:v>Rahma mostafa </c:v>
                </c:pt>
                <c:pt idx="2">
                  <c:v>Mohamed Ali</c:v>
                </c:pt>
                <c:pt idx="3">
                  <c:v>Hesham gamal </c:v>
                </c:pt>
                <c:pt idx="4">
                  <c:v>Mohamed galal</c:v>
                </c:pt>
                <c:pt idx="5">
                  <c:v>Hassan ahmed </c:v>
                </c:pt>
                <c:pt idx="6">
                  <c:v>Husein Augar</c:v>
                </c:pt>
                <c:pt idx="7">
                  <c:v>Samira mostafa </c:v>
                </c:pt>
                <c:pt idx="8">
                  <c:v>Ahmed said </c:v>
                </c:pt>
                <c:pt idx="9">
                  <c:v>Abd alrahman mohamed </c:v>
                </c:pt>
              </c:strCache>
            </c:strRef>
          </c:cat>
          <c:val>
            <c:numRef>
              <c:f>'answers with pivot table'!$B$152:$B$162</c:f>
              <c:numCache>
                <c:formatCode>"$"#,##0</c:formatCode>
                <c:ptCount val="10"/>
                <c:pt idx="0">
                  <c:v>24618615</c:v>
                </c:pt>
                <c:pt idx="1">
                  <c:v>22758288</c:v>
                </c:pt>
                <c:pt idx="2">
                  <c:v>21776937</c:v>
                </c:pt>
                <c:pt idx="3">
                  <c:v>21685713</c:v>
                </c:pt>
                <c:pt idx="4">
                  <c:v>21603855</c:v>
                </c:pt>
                <c:pt idx="5">
                  <c:v>21598143</c:v>
                </c:pt>
                <c:pt idx="6">
                  <c:v>20434575</c:v>
                </c:pt>
                <c:pt idx="7">
                  <c:v>16831080</c:v>
                </c:pt>
                <c:pt idx="8">
                  <c:v>16492518</c:v>
                </c:pt>
                <c:pt idx="9">
                  <c:v>15738975</c:v>
                </c:pt>
              </c:numCache>
            </c:numRef>
          </c:val>
          <c:extLst>
            <c:ext xmlns:c16="http://schemas.microsoft.com/office/drawing/2014/chart" uri="{C3380CC4-5D6E-409C-BE32-E72D297353CC}">
              <c16:uniqueId val="{00000000-9B8A-45DF-BAE8-82EEA6BF5F3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 with pivot table'!$B$172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 with pivot table'!$A$173:$A$183</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'answers with pivot table'!$B$173:$B$183</c:f>
              <c:numCache>
                <c:formatCode>#,##0</c:formatCode>
                <c:ptCount val="10"/>
                <c:pt idx="0">
                  <c:v>4559</c:v>
                </c:pt>
                <c:pt idx="1">
                  <c:v>3900</c:v>
                </c:pt>
                <c:pt idx="2">
                  <c:v>6334</c:v>
                </c:pt>
                <c:pt idx="3">
                  <c:v>5329</c:v>
                </c:pt>
                <c:pt idx="4">
                  <c:v>4885</c:v>
                </c:pt>
                <c:pt idx="5">
                  <c:v>5203</c:v>
                </c:pt>
                <c:pt idx="6">
                  <c:v>4244</c:v>
                </c:pt>
                <c:pt idx="7">
                  <c:v>5484</c:v>
                </c:pt>
                <c:pt idx="8">
                  <c:v>4358</c:v>
                </c:pt>
                <c:pt idx="9">
                  <c:v>5474</c:v>
                </c:pt>
              </c:numCache>
            </c:numRef>
          </c:val>
          <c:extLst>
            <c:ext xmlns:c16="http://schemas.microsoft.com/office/drawing/2014/chart" uri="{C3380CC4-5D6E-409C-BE32-E72D297353CC}">
              <c16:uniqueId val="{00000000-673A-42C3-A8B6-2CC8176A0C08}"/>
            </c:ext>
          </c:extLst>
        </c:ser>
        <c:dLbls>
          <c:showLegendKey val="0"/>
          <c:showVal val="0"/>
          <c:showCatName val="0"/>
          <c:showSerName val="0"/>
          <c:showPercent val="0"/>
          <c:showBubbleSize val="0"/>
        </c:dLbls>
        <c:gapWidth val="219"/>
        <c:overlap val="-27"/>
        <c:axId val="1521710047"/>
        <c:axId val="874807471"/>
      </c:barChart>
      <c:catAx>
        <c:axId val="15217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807471"/>
        <c:crosses val="autoZero"/>
        <c:auto val="1"/>
        <c:lblAlgn val="ctr"/>
        <c:lblOffset val="100"/>
        <c:noMultiLvlLbl val="0"/>
      </c:catAx>
      <c:valAx>
        <c:axId val="874807471"/>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2171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table!PivotTable47</c:name>
    <c:fmtId val="2"/>
  </c:pivotSource>
  <c:chart>
    <c:title>
      <c:layout>
        <c:manualLayout>
          <c:xMode val="edge"/>
          <c:yMode val="edge"/>
          <c:x val="0.45784011373578304"/>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61574074074074"/>
          <c:w val="0.93888888888888888"/>
          <c:h val="0.70959135316418775"/>
        </c:manualLayout>
      </c:layout>
      <c:lineChart>
        <c:grouping val="stacked"/>
        <c:varyColors val="0"/>
        <c:ser>
          <c:idx val="0"/>
          <c:order val="0"/>
          <c:tx>
            <c:strRef>
              <c:f>'answers with pivot table'!$B$187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'answers with pivot table'!$A$188:$A$199</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'answers with pivot table'!$B$188:$B$199</c:f>
              <c:numCache>
                <c:formatCode>#,##0</c:formatCode>
                <c:ptCount val="11"/>
                <c:pt idx="0">
                  <c:v>496</c:v>
                </c:pt>
                <c:pt idx="1">
                  <c:v>1274</c:v>
                </c:pt>
                <c:pt idx="2">
                  <c:v>2325</c:v>
                </c:pt>
                <c:pt idx="3">
                  <c:v>3165</c:v>
                </c:pt>
                <c:pt idx="4">
                  <c:v>4216</c:v>
                </c:pt>
                <c:pt idx="5">
                  <c:v>4995</c:v>
                </c:pt>
                <c:pt idx="6">
                  <c:v>6107</c:v>
                </c:pt>
                <c:pt idx="7">
                  <c:v>7068</c:v>
                </c:pt>
                <c:pt idx="8">
                  <c:v>7755</c:v>
                </c:pt>
                <c:pt idx="9">
                  <c:v>8959</c:v>
                </c:pt>
                <c:pt idx="10">
                  <c:v>3410</c:v>
                </c:pt>
              </c:numCache>
            </c:numRef>
          </c:val>
          <c:smooth val="0"/>
          <c:extLst>
            <c:ext xmlns:c16="http://schemas.microsoft.com/office/drawing/2014/chart" uri="{C3380CC4-5D6E-409C-BE32-E72D297353CC}">
              <c16:uniqueId val="{00000000-31AD-432D-A5B6-8B827F0920B1}"/>
            </c:ext>
          </c:extLst>
        </c:ser>
        <c:dLbls>
          <c:showLegendKey val="0"/>
          <c:showVal val="0"/>
          <c:showCatName val="0"/>
          <c:showSerName val="0"/>
          <c:showPercent val="0"/>
          <c:showBubbleSize val="0"/>
        </c:dLbls>
        <c:marker val="1"/>
        <c:smooth val="0"/>
        <c:axId val="508090079"/>
        <c:axId val="508091519"/>
      </c:lineChart>
      <c:catAx>
        <c:axId val="50809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091519"/>
        <c:crosses val="autoZero"/>
        <c:auto val="1"/>
        <c:lblAlgn val="ctr"/>
        <c:lblOffset val="100"/>
        <c:noMultiLvlLbl val="0"/>
      </c:catAx>
      <c:valAx>
        <c:axId val="50809151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5080900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table!PivotTable48</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'answers with pivot table'!$B$203</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'answers with pivot table'!$A$204:$A$210</c:f>
              <c:strCache>
                <c:ptCount val="6"/>
                <c:pt idx="0">
                  <c:v>Al Gharbia </c:v>
                </c:pt>
                <c:pt idx="1">
                  <c:v>Al sharqia </c:v>
                </c:pt>
                <c:pt idx="2">
                  <c:v>Alex </c:v>
                </c:pt>
                <c:pt idx="3">
                  <c:v>Cairo</c:v>
                </c:pt>
                <c:pt idx="4">
                  <c:v>Giza </c:v>
                </c:pt>
                <c:pt idx="5">
                  <c:v>Sharm </c:v>
                </c:pt>
              </c:strCache>
            </c:strRef>
          </c:cat>
          <c:val>
            <c:numRef>
              <c:f>'answers with pivot table'!$B$204:$B$210</c:f>
              <c:numCache>
                <c:formatCode>#,##0</c:formatCode>
                <c:ptCount val="6"/>
                <c:pt idx="0">
                  <c:v>7431</c:v>
                </c:pt>
                <c:pt idx="1">
                  <c:v>10527</c:v>
                </c:pt>
                <c:pt idx="2">
                  <c:v>7821</c:v>
                </c:pt>
                <c:pt idx="3">
                  <c:v>7302</c:v>
                </c:pt>
                <c:pt idx="4">
                  <c:v>5745</c:v>
                </c:pt>
                <c:pt idx="5">
                  <c:v>9138</c:v>
                </c:pt>
              </c:numCache>
            </c:numRef>
          </c:val>
          <c:extLst>
            <c:ext xmlns:c16="http://schemas.microsoft.com/office/drawing/2014/chart" uri="{C3380CC4-5D6E-409C-BE32-E72D297353CC}">
              <c16:uniqueId val="{00000000-47F0-4659-B84E-88B31294B600}"/>
            </c:ext>
          </c:extLst>
        </c:ser>
        <c:dLbls>
          <c:showLegendKey val="0"/>
          <c:showVal val="0"/>
          <c:showCatName val="0"/>
          <c:showSerName val="0"/>
          <c:showPercent val="0"/>
          <c:showBubbleSize val="0"/>
        </c:dLbls>
        <c:gapWidth val="150"/>
        <c:gapDepth val="0"/>
        <c:shape val="box"/>
        <c:axId val="1890869471"/>
        <c:axId val="1890862751"/>
        <c:axId val="0"/>
      </c:bar3DChart>
      <c:catAx>
        <c:axId val="1890869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0862751"/>
        <c:crosses val="autoZero"/>
        <c:auto val="1"/>
        <c:lblAlgn val="ctr"/>
        <c:lblOffset val="100"/>
        <c:noMultiLvlLbl val="0"/>
      </c:catAx>
      <c:valAx>
        <c:axId val="1890862751"/>
        <c:scaling>
          <c:orientation val="minMax"/>
        </c:scaling>
        <c:delete val="1"/>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crossAx val="189086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table!PivotTable40</c:name>
    <c:fmtId val="4"/>
  </c:pivotSource>
  <c:chart>
    <c:title>
      <c:tx>
        <c:rich>
          <a:bodyPr rot="0" spcFirstLastPara="1" vertOverflow="ellipsis" vert="horz" wrap="square" anchor="ctr" anchorCtr="1"/>
          <a:lstStyle/>
          <a:p>
            <a:pPr>
              <a:defRPr sz="1400" b="0" i="0" u="none" strike="noStrike" kern="1200" spc="0" baseline="0">
                <a:solidFill>
                  <a:schemeClr val="accent2">
                    <a:lumMod val="20000"/>
                    <a:lumOff val="80000"/>
                  </a:schemeClr>
                </a:solidFill>
                <a:latin typeface="+mn-lt"/>
                <a:ea typeface="+mn-ea"/>
                <a:cs typeface="+mn-cs"/>
              </a:defRPr>
            </a:pPr>
            <a:r>
              <a:rPr lang="en-US">
                <a:solidFill>
                  <a:schemeClr val="accent2">
                    <a:lumMod val="20000"/>
                    <a:lumOff val="80000"/>
                  </a:schemeClr>
                </a:solidFill>
              </a:rPr>
              <a:t>Region</a:t>
            </a:r>
            <a:r>
              <a:rPr lang="en-US" baseline="0">
                <a:solidFill>
                  <a:schemeClr val="accent2">
                    <a:lumMod val="20000"/>
                    <a:lumOff val="80000"/>
                  </a:schemeClr>
                </a:solidFill>
              </a:rPr>
              <a:t> Sales</a:t>
            </a:r>
          </a:p>
        </c:rich>
      </c:tx>
      <c:layout>
        <c:manualLayout>
          <c:xMode val="edge"/>
          <c:yMode val="edge"/>
          <c:x val="0.41129578630257424"/>
          <c:y val="0.1785714285714285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0896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444444444444446E-2"/>
          <c:y val="0.19486111111111112"/>
          <c:w val="0.88468700787401577"/>
          <c:h val="0.72088764946048411"/>
        </c:manualLayout>
      </c:layout>
      <c:bar3DChart>
        <c:barDir val="col"/>
        <c:grouping val="standard"/>
        <c:varyColors val="0"/>
        <c:ser>
          <c:idx val="0"/>
          <c:order val="0"/>
          <c:tx>
            <c:strRef>
              <c:f>'answers with pivot table'!$B$70</c:f>
              <c:strCache>
                <c:ptCount val="1"/>
                <c:pt idx="0">
                  <c:v>Total</c:v>
                </c:pt>
              </c:strCache>
            </c:strRef>
          </c:tx>
          <c:spPr>
            <a:solidFill>
              <a:srgbClr val="B08968"/>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 with pivot table'!$A$71:$A$77</c:f>
              <c:strCache>
                <c:ptCount val="6"/>
                <c:pt idx="0">
                  <c:v>Sharm </c:v>
                </c:pt>
                <c:pt idx="1">
                  <c:v>Al sharqia </c:v>
                </c:pt>
                <c:pt idx="2">
                  <c:v>Alex </c:v>
                </c:pt>
                <c:pt idx="3">
                  <c:v>Cairo</c:v>
                </c:pt>
                <c:pt idx="4">
                  <c:v>Al Gharbia </c:v>
                </c:pt>
                <c:pt idx="5">
                  <c:v>Giza </c:v>
                </c:pt>
              </c:strCache>
            </c:strRef>
          </c:cat>
          <c:val>
            <c:numRef>
              <c:f>'answers with pivot table'!$B$71:$B$77</c:f>
              <c:numCache>
                <c:formatCode>"$"#,##0</c:formatCode>
                <c:ptCount val="6"/>
                <c:pt idx="0">
                  <c:v>46757865</c:v>
                </c:pt>
                <c:pt idx="1">
                  <c:v>43936977</c:v>
                </c:pt>
                <c:pt idx="2">
                  <c:v>33605628</c:v>
                </c:pt>
                <c:pt idx="3">
                  <c:v>30213498</c:v>
                </c:pt>
                <c:pt idx="4">
                  <c:v>27331164</c:v>
                </c:pt>
                <c:pt idx="5">
                  <c:v>21693567</c:v>
                </c:pt>
              </c:numCache>
            </c:numRef>
          </c:val>
          <c:extLst>
            <c:ext xmlns:c16="http://schemas.microsoft.com/office/drawing/2014/chart" uri="{C3380CC4-5D6E-409C-BE32-E72D297353CC}">
              <c16:uniqueId val="{00000000-B905-4DBE-A62B-C2ACA700F670}"/>
            </c:ext>
          </c:extLst>
        </c:ser>
        <c:dLbls>
          <c:showLegendKey val="0"/>
          <c:showVal val="0"/>
          <c:showCatName val="0"/>
          <c:showSerName val="0"/>
          <c:showPercent val="0"/>
          <c:showBubbleSize val="0"/>
        </c:dLbls>
        <c:gapWidth val="150"/>
        <c:shape val="box"/>
        <c:axId val="1545681631"/>
        <c:axId val="1545709951"/>
        <c:axId val="874623343"/>
      </c:bar3DChart>
      <c:catAx>
        <c:axId val="154568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5709951"/>
        <c:crosses val="autoZero"/>
        <c:auto val="1"/>
        <c:lblAlgn val="ctr"/>
        <c:lblOffset val="100"/>
        <c:noMultiLvlLbl val="0"/>
      </c:catAx>
      <c:valAx>
        <c:axId val="1545709951"/>
        <c:scaling>
          <c:orientation val="minMax"/>
        </c:scaling>
        <c:delete val="1"/>
        <c:axPos val="l"/>
        <c:majorGridlines>
          <c:spPr>
            <a:ln w="9525" cap="flat" cmpd="sng" algn="ctr">
              <a:noFill/>
              <a:round/>
            </a:ln>
            <a:effectLst/>
          </c:spPr>
        </c:majorGridlines>
        <c:numFmt formatCode="&quot;$&quot;#,##0" sourceLinked="1"/>
        <c:majorTickMark val="none"/>
        <c:minorTickMark val="none"/>
        <c:tickLblPos val="nextTo"/>
        <c:crossAx val="1545681631"/>
        <c:crosses val="autoZero"/>
        <c:crossBetween val="between"/>
      </c:valAx>
      <c:serAx>
        <c:axId val="874623343"/>
        <c:scaling>
          <c:orientation val="minMax"/>
        </c:scaling>
        <c:delete val="1"/>
        <c:axPos val="b"/>
        <c:majorTickMark val="none"/>
        <c:minorTickMark val="none"/>
        <c:tickLblPos val="nextTo"/>
        <c:crossAx val="1545709951"/>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table!PivotTable41</c:name>
    <c:fmtId val="8"/>
  </c:pivotSource>
  <c:chart>
    <c:title>
      <c:tx>
        <c:rich>
          <a:bodyPr rot="0" spcFirstLastPara="1" vertOverflow="ellipsis" vert="horz" wrap="square" anchor="ctr" anchorCtr="1"/>
          <a:lstStyle/>
          <a:p>
            <a:pPr>
              <a:defRPr sz="1400" b="0" i="0" u="none" strike="noStrike" kern="1200" spc="0" baseline="0">
                <a:solidFill>
                  <a:schemeClr val="accent2">
                    <a:lumMod val="20000"/>
                    <a:lumOff val="80000"/>
                  </a:schemeClr>
                </a:solidFill>
                <a:latin typeface="+mn-lt"/>
                <a:ea typeface="+mn-ea"/>
                <a:cs typeface="+mn-cs"/>
              </a:defRPr>
            </a:pPr>
            <a:r>
              <a:rPr lang="en-US">
                <a:solidFill>
                  <a:schemeClr val="accent2">
                    <a:lumMod val="20000"/>
                    <a:lumOff val="80000"/>
                  </a:schemeClr>
                </a:solidFill>
              </a:rPr>
              <a:t>Product</a:t>
            </a:r>
            <a:r>
              <a:rPr lang="en-US" baseline="0">
                <a:solidFill>
                  <a:schemeClr val="accent2">
                    <a:lumMod val="20000"/>
                    <a:lumOff val="80000"/>
                  </a:schemeClr>
                </a:solidFill>
              </a:rPr>
              <a:t> Sales</a:t>
            </a:r>
          </a:p>
        </c:rich>
      </c:tx>
      <c:layout>
        <c:manualLayout>
          <c:xMode val="edge"/>
          <c:yMode val="edge"/>
          <c:x val="0.48341030006384339"/>
          <c:y val="8.49952129443282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2">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E523A"/>
                  </a:solidFill>
                  <a:latin typeface="+mn-lt"/>
                  <a:ea typeface="+mn-ea"/>
                  <a:cs typeface="+mn-cs"/>
                </a:defRPr>
              </a:pPr>
              <a:endParaRPr lang="en-US"/>
            </a:p>
          </c:txPr>
        </c:dLbl>
      </c:pivotFmt>
      <c:pivotFmt>
        <c:idx val="1"/>
        <c:spPr>
          <a:solidFill>
            <a:schemeClr val="accent2">
              <a:lumMod val="40000"/>
              <a:lumOff val="60000"/>
            </a:schemeClr>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E523A"/>
                  </a:solidFill>
                  <a:latin typeface="+mn-lt"/>
                  <a:ea typeface="+mn-ea"/>
                  <a:cs typeface="+mn-cs"/>
                </a:defRPr>
              </a:pPr>
              <a:endParaRPr lang="en-US"/>
            </a:p>
          </c:txPr>
        </c:dLbl>
      </c:pivotFmt>
      <c:pivotFmt>
        <c:idx val="2"/>
        <c:spPr>
          <a:solidFill>
            <a:schemeClr val="accent2">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E523A"/>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0.24771281123643324"/>
          <c:y val="2.7320777009604891E-2"/>
          <c:w val="0.6923308779950893"/>
          <c:h val="0.95722726607551611"/>
        </c:manualLayout>
      </c:layout>
      <c:bar3DChart>
        <c:barDir val="bar"/>
        <c:grouping val="stacked"/>
        <c:varyColors val="0"/>
        <c:ser>
          <c:idx val="0"/>
          <c:order val="0"/>
          <c:tx>
            <c:strRef>
              <c:f>'answers with pivot table'!$B$81</c:f>
              <c:strCache>
                <c:ptCount val="1"/>
                <c:pt idx="0">
                  <c:v>Total</c:v>
                </c:pt>
              </c:strCache>
            </c:strRef>
          </c:tx>
          <c:spPr>
            <a:solidFill>
              <a:schemeClr val="accent2">
                <a:lumMod val="40000"/>
                <a:lumOff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E523A"/>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 with pivot table'!$A$82:$A$104</c:f>
              <c:strCache>
                <c:ptCount val="22"/>
                <c:pt idx="0">
                  <c:v>Caramel Stuffed Bars</c:v>
                </c:pt>
                <c:pt idx="1">
                  <c:v>Choco Coated Almonds</c:v>
                </c:pt>
                <c:pt idx="2">
                  <c:v>Orange Choco</c:v>
                </c:pt>
                <c:pt idx="3">
                  <c:v>70% Dark Bites</c:v>
                </c:pt>
                <c:pt idx="4">
                  <c:v>Smooth Sliky Salty</c:v>
                </c:pt>
                <c:pt idx="5">
                  <c:v>Organic Choco Syrup</c:v>
                </c:pt>
                <c:pt idx="6">
                  <c:v>Baker's Choco Chips</c:v>
                </c:pt>
                <c:pt idx="7">
                  <c:v>Manuka Honey Choco</c:v>
                </c:pt>
                <c:pt idx="8">
                  <c:v>Raspberry Choco</c:v>
                </c:pt>
                <c:pt idx="9">
                  <c:v>Peanut Butter Cubes</c:v>
                </c:pt>
                <c:pt idx="10">
                  <c:v>After Nines</c:v>
                </c:pt>
                <c:pt idx="11">
                  <c:v>Eclairs</c:v>
                </c:pt>
                <c:pt idx="12">
                  <c:v>50% Dark Bites</c:v>
                </c:pt>
                <c:pt idx="13">
                  <c:v>Fruit &amp; Nut Bars</c:v>
                </c:pt>
                <c:pt idx="14">
                  <c:v>Drinking Coco</c:v>
                </c:pt>
                <c:pt idx="15">
                  <c:v>Milk Bars</c:v>
                </c:pt>
                <c:pt idx="16">
                  <c:v>99% Dark &amp; Pure</c:v>
                </c:pt>
                <c:pt idx="17">
                  <c:v>White Choc</c:v>
                </c:pt>
                <c:pt idx="18">
                  <c:v>Almond Choco</c:v>
                </c:pt>
                <c:pt idx="19">
                  <c:v>Mint Chip Choco</c:v>
                </c:pt>
                <c:pt idx="20">
                  <c:v>85% Dark Bars</c:v>
                </c:pt>
                <c:pt idx="21">
                  <c:v>Spicy Special Slims</c:v>
                </c:pt>
              </c:strCache>
            </c:strRef>
          </c:cat>
          <c:val>
            <c:numRef>
              <c:f>'answers with pivot table'!$B$82:$B$104</c:f>
              <c:numCache>
                <c:formatCode>"$"#,##0</c:formatCode>
                <c:ptCount val="22"/>
                <c:pt idx="0">
                  <c:v>15466773</c:v>
                </c:pt>
                <c:pt idx="1">
                  <c:v>15386112</c:v>
                </c:pt>
                <c:pt idx="2">
                  <c:v>14105994</c:v>
                </c:pt>
                <c:pt idx="3">
                  <c:v>13848513</c:v>
                </c:pt>
                <c:pt idx="4">
                  <c:v>11980836</c:v>
                </c:pt>
                <c:pt idx="5">
                  <c:v>9836946</c:v>
                </c:pt>
                <c:pt idx="6">
                  <c:v>9790893</c:v>
                </c:pt>
                <c:pt idx="7">
                  <c:v>9762354</c:v>
                </c:pt>
                <c:pt idx="8">
                  <c:v>9409596</c:v>
                </c:pt>
                <c:pt idx="9">
                  <c:v>9393615</c:v>
                </c:pt>
                <c:pt idx="10">
                  <c:v>9267573</c:v>
                </c:pt>
                <c:pt idx="11">
                  <c:v>8933841</c:v>
                </c:pt>
                <c:pt idx="12">
                  <c:v>8874474</c:v>
                </c:pt>
                <c:pt idx="13">
                  <c:v>8347962</c:v>
                </c:pt>
                <c:pt idx="14">
                  <c:v>7484757</c:v>
                </c:pt>
                <c:pt idx="15">
                  <c:v>6986238</c:v>
                </c:pt>
                <c:pt idx="16">
                  <c:v>6681948</c:v>
                </c:pt>
                <c:pt idx="17">
                  <c:v>6449373</c:v>
                </c:pt>
                <c:pt idx="18">
                  <c:v>6420603</c:v>
                </c:pt>
                <c:pt idx="19">
                  <c:v>5980023</c:v>
                </c:pt>
                <c:pt idx="20">
                  <c:v>4900098</c:v>
                </c:pt>
                <c:pt idx="21">
                  <c:v>4230177</c:v>
                </c:pt>
              </c:numCache>
            </c:numRef>
          </c:val>
          <c:extLst>
            <c:ext xmlns:c16="http://schemas.microsoft.com/office/drawing/2014/chart" uri="{C3380CC4-5D6E-409C-BE32-E72D297353CC}">
              <c16:uniqueId val="{00000000-0F11-4F91-B8DC-7D6F3CFB233A}"/>
            </c:ext>
          </c:extLst>
        </c:ser>
        <c:dLbls>
          <c:showLegendKey val="0"/>
          <c:showVal val="0"/>
          <c:showCatName val="0"/>
          <c:showSerName val="0"/>
          <c:showPercent val="0"/>
          <c:showBubbleSize val="0"/>
        </c:dLbls>
        <c:gapWidth val="30"/>
        <c:gapDepth val="0"/>
        <c:shape val="box"/>
        <c:axId val="1890848831"/>
        <c:axId val="1890849791"/>
        <c:axId val="0"/>
      </c:bar3DChart>
      <c:catAx>
        <c:axId val="1890848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1890849791"/>
        <c:crosses val="autoZero"/>
        <c:auto val="1"/>
        <c:lblAlgn val="ctr"/>
        <c:lblOffset val="100"/>
        <c:noMultiLvlLbl val="0"/>
      </c:catAx>
      <c:valAx>
        <c:axId val="1890849791"/>
        <c:scaling>
          <c:orientation val="minMax"/>
        </c:scaling>
        <c:delete val="1"/>
        <c:axPos val="b"/>
        <c:majorGridlines>
          <c:spPr>
            <a:ln w="9525" cap="flat" cmpd="sng" algn="ctr">
              <a:noFill/>
              <a:round/>
            </a:ln>
            <a:effectLst/>
          </c:spPr>
        </c:majorGridlines>
        <c:numFmt formatCode="&quot;$&quot;#,##0" sourceLinked="1"/>
        <c:majorTickMark val="none"/>
        <c:minorTickMark val="none"/>
        <c:tickLblPos val="nextTo"/>
        <c:crossAx val="1890848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table!PivotTable42</c:name>
    <c:fmtId val="4"/>
  </c:pivotSource>
  <c:chart>
    <c:title>
      <c:tx>
        <c:rich>
          <a:bodyPr rot="0" spcFirstLastPara="1" vertOverflow="ellipsis" vert="horz" wrap="square" anchor="ctr" anchorCtr="1"/>
          <a:lstStyle/>
          <a:p>
            <a:pPr>
              <a:defRPr sz="1400" b="0" i="0" u="none" strike="noStrike" kern="1200" spc="0" baseline="0">
                <a:solidFill>
                  <a:schemeClr val="accent2">
                    <a:lumMod val="20000"/>
                    <a:lumOff val="80000"/>
                  </a:schemeClr>
                </a:solidFill>
                <a:latin typeface="+mn-lt"/>
                <a:ea typeface="+mn-ea"/>
                <a:cs typeface="+mn-cs"/>
              </a:defRPr>
            </a:pPr>
            <a:r>
              <a:rPr lang="en-US">
                <a:solidFill>
                  <a:schemeClr val="accent2">
                    <a:lumMod val="20000"/>
                    <a:lumOff val="80000"/>
                  </a:schemeClr>
                </a:solidFill>
              </a:rPr>
              <a:t>Product</a:t>
            </a:r>
            <a:r>
              <a:rPr lang="en-US" baseline="0">
                <a:solidFill>
                  <a:schemeClr val="accent2">
                    <a:lumMod val="20000"/>
                    <a:lumOff val="80000"/>
                  </a:schemeClr>
                </a:solidFill>
              </a:rPr>
              <a:t> Units</a:t>
            </a:r>
            <a:endParaRPr lang="en-US">
              <a:solidFill>
                <a:schemeClr val="accent2">
                  <a:lumMod val="20000"/>
                  <a:lumOff val="8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221800512346026E-2"/>
          <c:y val="0.19536084671550627"/>
          <c:w val="0.92529425278674693"/>
          <c:h val="0.46939734900825419"/>
        </c:manualLayout>
      </c:layout>
      <c:barChart>
        <c:barDir val="col"/>
        <c:grouping val="clustered"/>
        <c:varyColors val="0"/>
        <c:ser>
          <c:idx val="0"/>
          <c:order val="0"/>
          <c:tx>
            <c:strRef>
              <c:f>'answers with pivot table'!$B$108</c:f>
              <c:strCache>
                <c:ptCount val="1"/>
                <c:pt idx="0">
                  <c:v>Total</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 with pivot table'!$A$109:$A$131</c:f>
              <c:strCache>
                <c:ptCount val="22"/>
                <c:pt idx="0">
                  <c:v>50% Dark Bites</c:v>
                </c:pt>
                <c:pt idx="1">
                  <c:v>70% Dark Bites</c:v>
                </c:pt>
                <c:pt idx="2">
                  <c:v>85% Dark Bars</c:v>
                </c:pt>
                <c:pt idx="3">
                  <c:v>99% Dark &amp; Pure</c:v>
                </c:pt>
                <c:pt idx="4">
                  <c:v>After Nines</c:v>
                </c:pt>
                <c:pt idx="5">
                  <c:v>Almond Choco</c:v>
                </c:pt>
                <c:pt idx="6">
                  <c:v>Baker's Choco Chips</c:v>
                </c:pt>
                <c:pt idx="7">
                  <c:v>Caramel Stuffed Bars</c:v>
                </c:pt>
                <c:pt idx="8">
                  <c:v>Choco Coated Almonds</c:v>
                </c:pt>
                <c:pt idx="9">
                  <c:v>Drinking Coco</c:v>
                </c:pt>
                <c:pt idx="10">
                  <c:v>Eclairs</c:v>
                </c:pt>
                <c:pt idx="11">
                  <c:v>Fruit &amp; Nut Bars</c:v>
                </c:pt>
                <c:pt idx="12">
                  <c:v>Manuka Honey Choco</c:v>
                </c:pt>
                <c:pt idx="13">
                  <c:v>Milk Bars</c:v>
                </c:pt>
                <c:pt idx="14">
                  <c:v>Mint Chip Choco</c:v>
                </c:pt>
                <c:pt idx="15">
                  <c:v>Orange Choco</c:v>
                </c:pt>
                <c:pt idx="16">
                  <c:v>Organic Choco Syrup</c:v>
                </c:pt>
                <c:pt idx="17">
                  <c:v>Peanut Butter Cubes</c:v>
                </c:pt>
                <c:pt idx="18">
                  <c:v>Raspberry Choco</c:v>
                </c:pt>
                <c:pt idx="19">
                  <c:v>Smooth Sliky Salty</c:v>
                </c:pt>
                <c:pt idx="20">
                  <c:v>Spicy Special Slims</c:v>
                </c:pt>
                <c:pt idx="21">
                  <c:v>White Choc</c:v>
                </c:pt>
              </c:strCache>
            </c:strRef>
          </c:cat>
          <c:val>
            <c:numRef>
              <c:f>'answers with pivot table'!$B$109:$B$131</c:f>
              <c:numCache>
                <c:formatCode>#,##0</c:formatCode>
                <c:ptCount val="22"/>
                <c:pt idx="0">
                  <c:v>2022</c:v>
                </c:pt>
                <c:pt idx="1">
                  <c:v>3171</c:v>
                </c:pt>
                <c:pt idx="2">
                  <c:v>1044</c:v>
                </c:pt>
                <c:pt idx="3">
                  <c:v>1956</c:v>
                </c:pt>
                <c:pt idx="4">
                  <c:v>2052</c:v>
                </c:pt>
                <c:pt idx="5">
                  <c:v>1944</c:v>
                </c:pt>
                <c:pt idx="6">
                  <c:v>2142</c:v>
                </c:pt>
                <c:pt idx="7">
                  <c:v>3207</c:v>
                </c:pt>
                <c:pt idx="8">
                  <c:v>2301</c:v>
                </c:pt>
                <c:pt idx="9">
                  <c:v>1752</c:v>
                </c:pt>
                <c:pt idx="10">
                  <c:v>2331</c:v>
                </c:pt>
                <c:pt idx="11">
                  <c:v>2190</c:v>
                </c:pt>
                <c:pt idx="12">
                  <c:v>2976</c:v>
                </c:pt>
                <c:pt idx="13">
                  <c:v>1881</c:v>
                </c:pt>
                <c:pt idx="14">
                  <c:v>2154</c:v>
                </c:pt>
                <c:pt idx="15">
                  <c:v>2196</c:v>
                </c:pt>
                <c:pt idx="16">
                  <c:v>2982</c:v>
                </c:pt>
                <c:pt idx="17">
                  <c:v>1854</c:v>
                </c:pt>
                <c:pt idx="18">
                  <c:v>1533</c:v>
                </c:pt>
                <c:pt idx="19">
                  <c:v>2727</c:v>
                </c:pt>
                <c:pt idx="20">
                  <c:v>1308</c:v>
                </c:pt>
                <c:pt idx="21">
                  <c:v>2241</c:v>
                </c:pt>
              </c:numCache>
            </c:numRef>
          </c:val>
          <c:extLst>
            <c:ext xmlns:c16="http://schemas.microsoft.com/office/drawing/2014/chart" uri="{C3380CC4-5D6E-409C-BE32-E72D297353CC}">
              <c16:uniqueId val="{00000000-77A4-4CD9-97B5-0E47FEF119E5}"/>
            </c:ext>
          </c:extLst>
        </c:ser>
        <c:dLbls>
          <c:showLegendKey val="0"/>
          <c:showVal val="0"/>
          <c:showCatName val="0"/>
          <c:showSerName val="0"/>
          <c:showPercent val="0"/>
          <c:showBubbleSize val="0"/>
        </c:dLbls>
        <c:gapWidth val="219"/>
        <c:overlap val="-27"/>
        <c:axId val="1104085631"/>
        <c:axId val="1104086111"/>
      </c:barChart>
      <c:catAx>
        <c:axId val="110408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4086111"/>
        <c:crosses val="autoZero"/>
        <c:auto val="1"/>
        <c:lblAlgn val="ctr"/>
        <c:lblOffset val="100"/>
        <c:noMultiLvlLbl val="0"/>
      </c:catAx>
      <c:valAx>
        <c:axId val="1104086111"/>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10408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table!PivotTable43</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cmpd="thinThick">
            <a:solidFill>
              <a:srgbClr val="6E523A"/>
            </a:solidFill>
            <a:round/>
          </a:ln>
          <a:effectLst>
            <a:outerShdw dist="25400" dir="2700000" algn="tl" rotWithShape="0">
              <a:schemeClr val="accent1"/>
            </a:outerShdw>
          </a:effectLst>
        </c:spPr>
        <c:marker>
          <c:symbol val="circle"/>
          <c:size val="5"/>
          <c:spPr>
            <a:solidFill>
              <a:srgbClr val="B08968"/>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cmpd="thinThick">
            <a:solidFill>
              <a:srgbClr val="6E523A"/>
            </a:solidFill>
            <a:round/>
          </a:ln>
          <a:effectLst>
            <a:outerShdw dist="25400" dir="2700000" algn="tl" rotWithShape="0">
              <a:schemeClr val="accent1"/>
            </a:outerShdw>
          </a:effectLst>
        </c:spPr>
        <c:marker>
          <c:symbol val="circle"/>
          <c:size val="5"/>
          <c:spPr>
            <a:solidFill>
              <a:srgbClr val="B08968"/>
            </a:solidFill>
            <a:ln w="22225">
              <a:solidFill>
                <a:schemeClr val="lt1"/>
              </a:solidFill>
              <a:round/>
            </a:ln>
            <a:effectLst/>
          </c:spPr>
        </c:marker>
        <c:dLbl>
          <c:idx val="0"/>
          <c:layout>
            <c:manualLayout>
              <c:x val="-7.8288224880768784E-3"/>
              <c:y val="-1.93525726350051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cmpd="thinThick">
            <a:solidFill>
              <a:srgbClr val="6E523A"/>
            </a:solidFill>
            <a:round/>
          </a:ln>
          <a:effectLst>
            <a:outerShdw dist="25400" dir="2700000" algn="tl" rotWithShape="0">
              <a:schemeClr val="accent1"/>
            </a:outerShdw>
          </a:effectLst>
        </c:spPr>
        <c:marker>
          <c:symbol val="circle"/>
          <c:size val="5"/>
          <c:spPr>
            <a:solidFill>
              <a:srgbClr val="B08968"/>
            </a:solidFill>
            <a:ln w="22225">
              <a:solidFill>
                <a:schemeClr val="lt1"/>
              </a:solidFill>
              <a:round/>
            </a:ln>
            <a:effectLst/>
          </c:spPr>
        </c:marker>
        <c:dLbl>
          <c:idx val="0"/>
          <c:layout>
            <c:manualLayout>
              <c:x val="-2.1529261842211458E-2"/>
              <c:y val="-4.8381431587512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cmpd="thinThick">
            <a:solidFill>
              <a:srgbClr val="6E523A"/>
            </a:solidFill>
            <a:round/>
          </a:ln>
          <a:effectLst>
            <a:outerShdw dist="25400" dir="2700000" algn="tl" rotWithShape="0">
              <a:schemeClr val="accent1"/>
            </a:outerShdw>
          </a:effectLst>
        </c:spPr>
        <c:marker>
          <c:symbol val="circle"/>
          <c:size val="5"/>
          <c:spPr>
            <a:solidFill>
              <a:srgbClr val="B08968"/>
            </a:solidFill>
            <a:ln w="22225">
              <a:solidFill>
                <a:schemeClr val="lt1"/>
              </a:solidFill>
              <a:round/>
            </a:ln>
            <a:effectLst/>
          </c:spPr>
        </c:marker>
        <c:dLbl>
          <c:idx val="0"/>
          <c:layout>
            <c:manualLayout>
              <c:x val="-1.4352675424809607E-16"/>
              <c:y val="-4.83814315875128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8.0122698358155147E-3"/>
          <c:w val="1"/>
          <c:h val="0.88037938661487691"/>
        </c:manualLayout>
      </c:layout>
      <c:lineChart>
        <c:grouping val="standard"/>
        <c:varyColors val="0"/>
        <c:ser>
          <c:idx val="0"/>
          <c:order val="0"/>
          <c:tx>
            <c:strRef>
              <c:f>'answers with pivot table'!$B$135</c:f>
              <c:strCache>
                <c:ptCount val="1"/>
                <c:pt idx="0">
                  <c:v>Total</c:v>
                </c:pt>
              </c:strCache>
            </c:strRef>
          </c:tx>
          <c:spPr>
            <a:ln w="34925" cap="rnd" cmpd="thinThick">
              <a:solidFill>
                <a:srgbClr val="6E523A"/>
              </a:solidFill>
              <a:round/>
            </a:ln>
            <a:effectLst>
              <a:outerShdw dist="25400" dir="2700000" algn="tl" rotWithShape="0">
                <a:schemeClr val="accent1"/>
              </a:outerShdw>
            </a:effectLst>
          </c:spPr>
          <c:marker>
            <c:symbol val="circle"/>
            <c:size val="5"/>
            <c:spPr>
              <a:solidFill>
                <a:srgbClr val="B08968"/>
              </a:solidFill>
              <a:ln w="22225">
                <a:solidFill>
                  <a:schemeClr val="lt1"/>
                </a:solidFill>
                <a:round/>
              </a:ln>
              <a:effectLst/>
            </c:spPr>
          </c:marker>
          <c:dLbls>
            <c:dLbl>
              <c:idx val="3"/>
              <c:layout>
                <c:manualLayout>
                  <c:x val="-7.8288224880768784E-3"/>
                  <c:y val="-1.93525726350051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28-4059-9A9D-E524BCF2CD1A}"/>
                </c:ext>
              </c:extLst>
            </c:dLbl>
            <c:dLbl>
              <c:idx val="7"/>
              <c:layout>
                <c:manualLayout>
                  <c:x val="-2.1529261842211458E-2"/>
                  <c:y val="-4.83814315875128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028-4059-9A9D-E524BCF2CD1A}"/>
                </c:ext>
              </c:extLst>
            </c:dLbl>
            <c:dLbl>
              <c:idx val="10"/>
              <c:layout>
                <c:manualLayout>
                  <c:x val="-1.4352675424809607E-16"/>
                  <c:y val="-4.83814315875128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028-4059-9A9D-E524BCF2CD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20000"/>
                        <a:lumOff val="8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'answers with pivot table'!$A$136:$A$147</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'answers with pivot table'!$B$136:$B$147</c:f>
              <c:numCache>
                <c:formatCode>"$"#,##0</c:formatCode>
                <c:ptCount val="11"/>
                <c:pt idx="0">
                  <c:v>28072401</c:v>
                </c:pt>
                <c:pt idx="1">
                  <c:v>15279306</c:v>
                </c:pt>
                <c:pt idx="2">
                  <c:v>22513827</c:v>
                </c:pt>
                <c:pt idx="3">
                  <c:v>20188182</c:v>
                </c:pt>
                <c:pt idx="4">
                  <c:v>19416075</c:v>
                </c:pt>
                <c:pt idx="5">
                  <c:v>22639596</c:v>
                </c:pt>
                <c:pt idx="6">
                  <c:v>17877531</c:v>
                </c:pt>
                <c:pt idx="7">
                  <c:v>14735826</c:v>
                </c:pt>
                <c:pt idx="8">
                  <c:v>14141106</c:v>
                </c:pt>
                <c:pt idx="9">
                  <c:v>19977657</c:v>
                </c:pt>
                <c:pt idx="10">
                  <c:v>8697192</c:v>
                </c:pt>
              </c:numCache>
            </c:numRef>
          </c:val>
          <c:smooth val="0"/>
          <c:extLst>
            <c:ext xmlns:c16="http://schemas.microsoft.com/office/drawing/2014/chart" uri="{C3380CC4-5D6E-409C-BE32-E72D297353CC}">
              <c16:uniqueId val="{00000000-9028-4059-9A9D-E524BCF2CD1A}"/>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21711007"/>
        <c:axId val="1521704767"/>
      </c:lineChart>
      <c:catAx>
        <c:axId val="15217110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21704767"/>
        <c:crosses val="autoZero"/>
        <c:auto val="1"/>
        <c:lblAlgn val="ctr"/>
        <c:lblOffset val="100"/>
        <c:noMultiLvlLbl val="0"/>
      </c:catAx>
      <c:valAx>
        <c:axId val="1521704767"/>
        <c:scaling>
          <c:orientation val="minMax"/>
        </c:scaling>
        <c:delete val="1"/>
        <c:axPos val="l"/>
        <c:numFmt formatCode="&quot;$&quot;#,##0" sourceLinked="1"/>
        <c:majorTickMark val="none"/>
        <c:minorTickMark val="none"/>
        <c:tickLblPos val="nextTo"/>
        <c:crossAx val="1521711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table!PivotTable44</c:name>
    <c:fmtId val="11"/>
  </c:pivotSource>
  <c:chart>
    <c:title>
      <c:tx>
        <c:rich>
          <a:bodyPr rot="0" spcFirstLastPara="1" vertOverflow="ellipsis" vert="horz" wrap="square" anchor="ctr" anchorCtr="1"/>
          <a:lstStyle/>
          <a:p>
            <a:pPr>
              <a:defRPr sz="1600" b="1" i="0" u="none" strike="noStrike" kern="1200" cap="all" baseline="0">
                <a:solidFill>
                  <a:schemeClr val="accent2">
                    <a:lumMod val="20000"/>
                    <a:lumOff val="80000"/>
                  </a:schemeClr>
                </a:solidFill>
                <a:latin typeface="+mn-lt"/>
                <a:ea typeface="+mn-ea"/>
                <a:cs typeface="+mn-cs"/>
              </a:defRPr>
            </a:pPr>
            <a:r>
              <a:rPr lang="en-US">
                <a:solidFill>
                  <a:schemeClr val="accent2">
                    <a:lumMod val="20000"/>
                    <a:lumOff val="80000"/>
                  </a:schemeClr>
                </a:solidFill>
              </a:rPr>
              <a:t>Sales</a:t>
            </a:r>
            <a:r>
              <a:rPr lang="en-US" baseline="0">
                <a:solidFill>
                  <a:schemeClr val="accent2">
                    <a:lumMod val="20000"/>
                    <a:lumOff val="80000"/>
                  </a:schemeClr>
                </a:solidFill>
              </a:rPr>
              <a:t> persons </a:t>
            </a:r>
          </a:p>
          <a:p>
            <a:pPr>
              <a:defRPr>
                <a:solidFill>
                  <a:schemeClr val="accent2">
                    <a:lumMod val="20000"/>
                    <a:lumOff val="80000"/>
                  </a:schemeClr>
                </a:solidFill>
              </a:defRPr>
            </a:pPr>
            <a:endParaRPr lang="en-US">
              <a:solidFill>
                <a:schemeClr val="accent2">
                  <a:lumMod val="20000"/>
                  <a:lumOff val="8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accent2">
                  <a:lumMod val="20000"/>
                  <a:lumOff val="80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'answers with pivot table'!$B$151</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D0D1-44AA-94E0-634D4424FF86}"/>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D0D1-44AA-94E0-634D4424FF86}"/>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D0D1-44AA-94E0-634D4424FF86}"/>
              </c:ext>
            </c:extLst>
          </c:dPt>
          <c:dPt>
            <c:idx val="3"/>
            <c:bubble3D val="0"/>
            <c:spPr>
              <a:solidFill>
                <a:schemeClr val="accent6">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D0D1-44AA-94E0-634D4424FF86}"/>
              </c:ext>
            </c:extLst>
          </c:dPt>
          <c:dPt>
            <c:idx val="4"/>
            <c:bubble3D val="0"/>
            <c:spPr>
              <a:solidFill>
                <a:schemeClr val="accent5">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D0D1-44AA-94E0-634D4424FF86}"/>
              </c:ext>
            </c:extLst>
          </c:dPt>
          <c:dPt>
            <c:idx val="5"/>
            <c:bubble3D val="0"/>
            <c:spPr>
              <a:solidFill>
                <a:schemeClr val="accent4">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D0D1-44AA-94E0-634D4424FF86}"/>
              </c:ext>
            </c:extLst>
          </c:dPt>
          <c:dPt>
            <c:idx val="6"/>
            <c:bubble3D val="0"/>
            <c:spPr>
              <a:solidFill>
                <a:schemeClr val="accent6">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D-D0D1-44AA-94E0-634D4424FF86}"/>
              </c:ext>
            </c:extLst>
          </c:dPt>
          <c:dPt>
            <c:idx val="7"/>
            <c:bubble3D val="0"/>
            <c:spPr>
              <a:solidFill>
                <a:schemeClr val="accent5">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F-D0D1-44AA-94E0-634D4424FF86}"/>
              </c:ext>
            </c:extLst>
          </c:dPt>
          <c:dPt>
            <c:idx val="8"/>
            <c:bubble3D val="0"/>
            <c:spPr>
              <a:solidFill>
                <a:schemeClr val="accent4">
                  <a:lumMod val="80000"/>
                  <a:lumOff val="2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1-D0D1-44AA-94E0-634D4424FF86}"/>
              </c:ext>
            </c:extLst>
          </c:dPt>
          <c:dPt>
            <c:idx val="9"/>
            <c:bubble3D val="0"/>
            <c:spPr>
              <a:solidFill>
                <a:schemeClr val="accent6">
                  <a:lumMod val="8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13-D0D1-44AA-94E0-634D4424FF8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D0D1-44AA-94E0-634D4424FF8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D0D1-44AA-94E0-634D4424FF8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D0D1-44AA-94E0-634D4424FF8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D0D1-44AA-94E0-634D4424FF8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D0D1-44AA-94E0-634D4424FF86}"/>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B-D0D1-44AA-94E0-634D4424FF86}"/>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D-D0D1-44AA-94E0-634D4424FF86}"/>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F-D0D1-44AA-94E0-634D4424FF86}"/>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lumMod val="80000"/>
                          <a:lumOff val="2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1-D0D1-44AA-94E0-634D4424FF86}"/>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lumMod val="8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13-D0D1-44AA-94E0-634D4424FF8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 with pivot table'!$A$152:$A$162</c:f>
              <c:strCache>
                <c:ptCount val="10"/>
                <c:pt idx="0">
                  <c:v>Sara khaled </c:v>
                </c:pt>
                <c:pt idx="1">
                  <c:v>Rahma mostafa </c:v>
                </c:pt>
                <c:pt idx="2">
                  <c:v>Mohamed Ali</c:v>
                </c:pt>
                <c:pt idx="3">
                  <c:v>Hesham gamal </c:v>
                </c:pt>
                <c:pt idx="4">
                  <c:v>Mohamed galal</c:v>
                </c:pt>
                <c:pt idx="5">
                  <c:v>Hassan ahmed </c:v>
                </c:pt>
                <c:pt idx="6">
                  <c:v>Husein Augar</c:v>
                </c:pt>
                <c:pt idx="7">
                  <c:v>Samira mostafa </c:v>
                </c:pt>
                <c:pt idx="8">
                  <c:v>Ahmed said </c:v>
                </c:pt>
                <c:pt idx="9">
                  <c:v>Abd alrahman mohamed </c:v>
                </c:pt>
              </c:strCache>
            </c:strRef>
          </c:cat>
          <c:val>
            <c:numRef>
              <c:f>'answers with pivot table'!$B$152:$B$162</c:f>
              <c:numCache>
                <c:formatCode>"$"#,##0</c:formatCode>
                <c:ptCount val="10"/>
                <c:pt idx="0">
                  <c:v>24618615</c:v>
                </c:pt>
                <c:pt idx="1">
                  <c:v>22758288</c:v>
                </c:pt>
                <c:pt idx="2">
                  <c:v>21776937</c:v>
                </c:pt>
                <c:pt idx="3">
                  <c:v>21685713</c:v>
                </c:pt>
                <c:pt idx="4">
                  <c:v>21603855</c:v>
                </c:pt>
                <c:pt idx="5">
                  <c:v>21598143</c:v>
                </c:pt>
                <c:pt idx="6">
                  <c:v>20434575</c:v>
                </c:pt>
                <c:pt idx="7">
                  <c:v>16831080</c:v>
                </c:pt>
                <c:pt idx="8">
                  <c:v>16492518</c:v>
                </c:pt>
                <c:pt idx="9">
                  <c:v>15738975</c:v>
                </c:pt>
              </c:numCache>
            </c:numRef>
          </c:val>
          <c:extLst>
            <c:ext xmlns:c16="http://schemas.microsoft.com/office/drawing/2014/chart" uri="{C3380CC4-5D6E-409C-BE32-E72D297353CC}">
              <c16:uniqueId val="{00000014-D0D1-44AA-94E0-634D4424FF86}"/>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table!PivotTable46</c:name>
    <c:fmtId val="4"/>
  </c:pivotSource>
  <c:chart>
    <c:title>
      <c:tx>
        <c:rich>
          <a:bodyPr rot="0" spcFirstLastPara="1" vertOverflow="ellipsis" vert="horz" wrap="square" anchor="ctr" anchorCtr="1"/>
          <a:lstStyle/>
          <a:p>
            <a:pPr>
              <a:defRPr sz="1400" b="0" i="0" u="none" strike="noStrike" kern="1200" spc="0" baseline="0">
                <a:solidFill>
                  <a:schemeClr val="accent2">
                    <a:lumMod val="40000"/>
                    <a:lumOff val="60000"/>
                  </a:schemeClr>
                </a:solidFill>
                <a:latin typeface="+mn-lt"/>
                <a:ea typeface="+mn-ea"/>
                <a:cs typeface="+mn-cs"/>
              </a:defRPr>
            </a:pPr>
            <a:r>
              <a:rPr lang="en-US">
                <a:solidFill>
                  <a:schemeClr val="accent2">
                    <a:lumMod val="40000"/>
                    <a:lumOff val="60000"/>
                  </a:schemeClr>
                </a:solidFill>
              </a:rPr>
              <a:t>Unit</a:t>
            </a:r>
            <a:r>
              <a:rPr lang="en-US" baseline="0">
                <a:solidFill>
                  <a:schemeClr val="accent2">
                    <a:lumMod val="40000"/>
                    <a:lumOff val="60000"/>
                  </a:schemeClr>
                </a:solidFill>
              </a:rPr>
              <a:t> Sold</a:t>
            </a:r>
            <a:endParaRPr lang="en-US">
              <a:solidFill>
                <a:schemeClr val="accent2">
                  <a:lumMod val="40000"/>
                  <a:lumOff val="6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40000"/>
                  <a:lumOff val="6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089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 with pivot table'!$B$172</c:f>
              <c:strCache>
                <c:ptCount val="1"/>
                <c:pt idx="0">
                  <c:v>Total</c:v>
                </c:pt>
              </c:strCache>
            </c:strRef>
          </c:tx>
          <c:spPr>
            <a:solidFill>
              <a:srgbClr val="B089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 with pivot table'!$A$173:$A$183</c:f>
              <c:strCache>
                <c:ptCount val="10"/>
                <c:pt idx="0">
                  <c:v>Abd alrahman mohamed </c:v>
                </c:pt>
                <c:pt idx="1">
                  <c:v>Ahmed said </c:v>
                </c:pt>
                <c:pt idx="2">
                  <c:v>Hassan ahmed </c:v>
                </c:pt>
                <c:pt idx="3">
                  <c:v>Hesham gamal </c:v>
                </c:pt>
                <c:pt idx="4">
                  <c:v>Husein Augar</c:v>
                </c:pt>
                <c:pt idx="5">
                  <c:v>Mohamed Ali</c:v>
                </c:pt>
                <c:pt idx="6">
                  <c:v>Mohamed galal</c:v>
                </c:pt>
                <c:pt idx="7">
                  <c:v>Rahma mostafa </c:v>
                </c:pt>
                <c:pt idx="8">
                  <c:v>Samira mostafa </c:v>
                </c:pt>
                <c:pt idx="9">
                  <c:v>Sara khaled </c:v>
                </c:pt>
              </c:strCache>
            </c:strRef>
          </c:cat>
          <c:val>
            <c:numRef>
              <c:f>'answers with pivot table'!$B$173:$B$183</c:f>
              <c:numCache>
                <c:formatCode>#,##0</c:formatCode>
                <c:ptCount val="10"/>
                <c:pt idx="0">
                  <c:v>4559</c:v>
                </c:pt>
                <c:pt idx="1">
                  <c:v>3900</c:v>
                </c:pt>
                <c:pt idx="2">
                  <c:v>6334</c:v>
                </c:pt>
                <c:pt idx="3">
                  <c:v>5329</c:v>
                </c:pt>
                <c:pt idx="4">
                  <c:v>4885</c:v>
                </c:pt>
                <c:pt idx="5">
                  <c:v>5203</c:v>
                </c:pt>
                <c:pt idx="6">
                  <c:v>4244</c:v>
                </c:pt>
                <c:pt idx="7">
                  <c:v>5484</c:v>
                </c:pt>
                <c:pt idx="8">
                  <c:v>4358</c:v>
                </c:pt>
                <c:pt idx="9">
                  <c:v>5474</c:v>
                </c:pt>
              </c:numCache>
            </c:numRef>
          </c:val>
          <c:extLst>
            <c:ext xmlns:c16="http://schemas.microsoft.com/office/drawing/2014/chart" uri="{C3380CC4-5D6E-409C-BE32-E72D297353CC}">
              <c16:uniqueId val="{00000000-05D1-449B-A752-02BEC94904EE}"/>
            </c:ext>
          </c:extLst>
        </c:ser>
        <c:dLbls>
          <c:showLegendKey val="0"/>
          <c:showVal val="0"/>
          <c:showCatName val="0"/>
          <c:showSerName val="0"/>
          <c:showPercent val="0"/>
          <c:showBubbleSize val="0"/>
        </c:dLbls>
        <c:gapWidth val="219"/>
        <c:overlap val="-27"/>
        <c:axId val="1521710047"/>
        <c:axId val="874807471"/>
      </c:barChart>
      <c:catAx>
        <c:axId val="152171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40000"/>
                    <a:lumOff val="60000"/>
                  </a:schemeClr>
                </a:solidFill>
                <a:latin typeface="+mn-lt"/>
                <a:ea typeface="+mn-ea"/>
                <a:cs typeface="+mn-cs"/>
              </a:defRPr>
            </a:pPr>
            <a:endParaRPr lang="en-US"/>
          </a:p>
        </c:txPr>
        <c:crossAx val="874807471"/>
        <c:crosses val="autoZero"/>
        <c:auto val="1"/>
        <c:lblAlgn val="ctr"/>
        <c:lblOffset val="100"/>
        <c:noMultiLvlLbl val="0"/>
      </c:catAx>
      <c:valAx>
        <c:axId val="874807471"/>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1521710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table!PivotTable47</c:name>
    <c:fmtId val="6"/>
  </c:pivotSource>
  <c:chart>
    <c:title>
      <c:tx>
        <c:rich>
          <a:bodyPr rot="0" spcFirstLastPara="1" vertOverflow="ellipsis" vert="horz" wrap="square" anchor="ctr" anchorCtr="1"/>
          <a:lstStyle/>
          <a:p>
            <a:pPr>
              <a:defRPr sz="1600" b="1" i="0" u="none" strike="noStrike" kern="1200" baseline="0">
                <a:solidFill>
                  <a:srgbClr val="D69F7E"/>
                </a:solidFill>
                <a:latin typeface="+mn-lt"/>
                <a:ea typeface="+mn-ea"/>
                <a:cs typeface="+mn-cs"/>
              </a:defRPr>
            </a:pPr>
            <a:r>
              <a:rPr lang="en-US">
                <a:solidFill>
                  <a:srgbClr val="D69F7E"/>
                </a:solidFill>
              </a:rPr>
              <a:t>Units</a:t>
            </a:r>
            <a:r>
              <a:rPr lang="en-US" baseline="0">
                <a:solidFill>
                  <a:srgbClr val="D69F7E"/>
                </a:solidFill>
              </a:rPr>
              <a:t> Sold Each Month</a:t>
            </a:r>
            <a:endParaRPr lang="en-US">
              <a:solidFill>
                <a:srgbClr val="D69F7E"/>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D69F7E"/>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'answers with pivot table'!$B$187</c:f>
              <c:strCache>
                <c:ptCount val="1"/>
                <c:pt idx="0">
                  <c:v>Total</c:v>
                </c:pt>
              </c:strCache>
            </c:strRef>
          </c:tx>
          <c:spPr>
            <a:ln w="34925" cap="rnd">
              <a:solidFill>
                <a:schemeClr val="accent2">
                  <a:lumMod val="75000"/>
                </a:schemeClr>
              </a:solidFill>
              <a:round/>
            </a:ln>
            <a:effectLst>
              <a:outerShdw blurRad="57150" dist="19050" dir="5400000" algn="ctr" rotWithShape="0">
                <a:srgbClr val="000000">
                  <a:alpha val="63000"/>
                </a:srgbClr>
              </a:outerShdw>
            </a:effectLst>
          </c:spPr>
          <c:marker>
            <c:symbol val="circle"/>
            <c:size val="6"/>
            <c:spPr>
              <a:solidFill>
                <a:schemeClr val="bg1"/>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 with pivot table'!$A$188:$A$199</c:f>
              <c:strCache>
                <c:ptCount val="11"/>
                <c:pt idx="0">
                  <c:v>Jan</c:v>
                </c:pt>
                <c:pt idx="1">
                  <c:v>Feb</c:v>
                </c:pt>
                <c:pt idx="2">
                  <c:v>Mar</c:v>
                </c:pt>
                <c:pt idx="3">
                  <c:v>Apr</c:v>
                </c:pt>
                <c:pt idx="4">
                  <c:v>May</c:v>
                </c:pt>
                <c:pt idx="5">
                  <c:v>Jun</c:v>
                </c:pt>
                <c:pt idx="6">
                  <c:v>Jul</c:v>
                </c:pt>
                <c:pt idx="7">
                  <c:v>Aug</c:v>
                </c:pt>
                <c:pt idx="8">
                  <c:v>Sep</c:v>
                </c:pt>
                <c:pt idx="9">
                  <c:v>Oct</c:v>
                </c:pt>
                <c:pt idx="10">
                  <c:v>Nov</c:v>
                </c:pt>
              </c:strCache>
            </c:strRef>
          </c:cat>
          <c:val>
            <c:numRef>
              <c:f>'answers with pivot table'!$B$188:$B$199</c:f>
              <c:numCache>
                <c:formatCode>#,##0</c:formatCode>
                <c:ptCount val="11"/>
                <c:pt idx="0">
                  <c:v>496</c:v>
                </c:pt>
                <c:pt idx="1">
                  <c:v>1274</c:v>
                </c:pt>
                <c:pt idx="2">
                  <c:v>2325</c:v>
                </c:pt>
                <c:pt idx="3">
                  <c:v>3165</c:v>
                </c:pt>
                <c:pt idx="4">
                  <c:v>4216</c:v>
                </c:pt>
                <c:pt idx="5">
                  <c:v>4995</c:v>
                </c:pt>
                <c:pt idx="6">
                  <c:v>6107</c:v>
                </c:pt>
                <c:pt idx="7">
                  <c:v>7068</c:v>
                </c:pt>
                <c:pt idx="8">
                  <c:v>7755</c:v>
                </c:pt>
                <c:pt idx="9">
                  <c:v>8959</c:v>
                </c:pt>
                <c:pt idx="10">
                  <c:v>3410</c:v>
                </c:pt>
              </c:numCache>
            </c:numRef>
          </c:val>
          <c:smooth val="0"/>
          <c:extLst>
            <c:ext xmlns:c16="http://schemas.microsoft.com/office/drawing/2014/chart" uri="{C3380CC4-5D6E-409C-BE32-E72D297353CC}">
              <c16:uniqueId val="{00000000-65FD-41BE-B9CD-219F2E5AB8D1}"/>
            </c:ext>
          </c:extLst>
        </c:ser>
        <c:dLbls>
          <c:showLegendKey val="0"/>
          <c:showVal val="0"/>
          <c:showCatName val="0"/>
          <c:showSerName val="0"/>
          <c:showPercent val="0"/>
          <c:showBubbleSize val="0"/>
        </c:dLbls>
        <c:marker val="1"/>
        <c:smooth val="0"/>
        <c:axId val="508090079"/>
        <c:axId val="508091519"/>
      </c:lineChart>
      <c:catAx>
        <c:axId val="50809007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D69F7E"/>
                </a:solidFill>
                <a:latin typeface="+mn-lt"/>
                <a:ea typeface="+mn-ea"/>
                <a:cs typeface="+mn-cs"/>
              </a:defRPr>
            </a:pPr>
            <a:endParaRPr lang="en-US"/>
          </a:p>
        </c:txPr>
        <c:crossAx val="508091519"/>
        <c:crosses val="autoZero"/>
        <c:auto val="1"/>
        <c:lblAlgn val="ctr"/>
        <c:lblOffset val="100"/>
        <c:noMultiLvlLbl val="0"/>
      </c:catAx>
      <c:valAx>
        <c:axId val="508091519"/>
        <c:scaling>
          <c:orientation val="minMax"/>
        </c:scaling>
        <c:delete val="1"/>
        <c:axPos val="l"/>
        <c:majorGridlines>
          <c:spPr>
            <a:ln w="9525" cap="flat" cmpd="sng" algn="ctr">
              <a:noFill/>
              <a:round/>
            </a:ln>
            <a:effectLst/>
          </c:spPr>
        </c:majorGridlines>
        <c:numFmt formatCode="#,##0" sourceLinked="1"/>
        <c:majorTickMark val="none"/>
        <c:minorTickMark val="none"/>
        <c:tickLblPos val="nextTo"/>
        <c:crossAx val="508090079"/>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[test_session1 (1) (1).xlsx]answers with pivot table!PivotTable48</c:name>
    <c:fmtId val="11"/>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solidFill>
                  <a:schemeClr val="accent2">
                    <a:lumMod val="20000"/>
                    <a:lumOff val="80000"/>
                  </a:schemeClr>
                </a:solidFill>
              </a:rPr>
              <a:t>Units</a:t>
            </a:r>
            <a:r>
              <a:rPr lang="en-US" baseline="0">
                <a:solidFill>
                  <a:schemeClr val="accent2">
                    <a:lumMod val="20000"/>
                    <a:lumOff val="80000"/>
                  </a:schemeClr>
                </a:solidFill>
              </a:rPr>
              <a:t> sold in each region</a:t>
            </a:r>
            <a:r>
              <a:rPr lang="en-US">
                <a:solidFill>
                  <a:schemeClr val="accent2">
                    <a:lumMod val="20000"/>
                    <a:lumOff val="80000"/>
                  </a:schemeClr>
                </a:solidFill>
              </a:rPr>
              <a:t>l</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08968"/>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790048474916184"/>
          <c:y val="0.23268628318021259"/>
          <c:w val="0.88209951525083818"/>
          <c:h val="0.74830923729935872"/>
        </c:manualLayout>
      </c:layout>
      <c:bar3DChart>
        <c:barDir val="bar"/>
        <c:grouping val="clustered"/>
        <c:varyColors val="0"/>
        <c:ser>
          <c:idx val="0"/>
          <c:order val="0"/>
          <c:tx>
            <c:strRef>
              <c:f>'answers with pivot table'!$B$203</c:f>
              <c:strCache>
                <c:ptCount val="1"/>
                <c:pt idx="0">
                  <c:v>Total</c:v>
                </c:pt>
              </c:strCache>
            </c:strRef>
          </c:tx>
          <c:spPr>
            <a:solidFill>
              <a:srgbClr val="B08968"/>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'answers with pivot table'!$A$204:$A$210</c:f>
              <c:strCache>
                <c:ptCount val="6"/>
                <c:pt idx="0">
                  <c:v>Al Gharbia </c:v>
                </c:pt>
                <c:pt idx="1">
                  <c:v>Al sharqia </c:v>
                </c:pt>
                <c:pt idx="2">
                  <c:v>Alex </c:v>
                </c:pt>
                <c:pt idx="3">
                  <c:v>Cairo</c:v>
                </c:pt>
                <c:pt idx="4">
                  <c:v>Giza </c:v>
                </c:pt>
                <c:pt idx="5">
                  <c:v>Sharm </c:v>
                </c:pt>
              </c:strCache>
            </c:strRef>
          </c:cat>
          <c:val>
            <c:numRef>
              <c:f>'answers with pivot table'!$B$204:$B$210</c:f>
              <c:numCache>
                <c:formatCode>#,##0</c:formatCode>
                <c:ptCount val="6"/>
                <c:pt idx="0">
                  <c:v>7431</c:v>
                </c:pt>
                <c:pt idx="1">
                  <c:v>10527</c:v>
                </c:pt>
                <c:pt idx="2">
                  <c:v>7821</c:v>
                </c:pt>
                <c:pt idx="3">
                  <c:v>7302</c:v>
                </c:pt>
                <c:pt idx="4">
                  <c:v>5745</c:v>
                </c:pt>
                <c:pt idx="5">
                  <c:v>9138</c:v>
                </c:pt>
              </c:numCache>
            </c:numRef>
          </c:val>
          <c:extLst>
            <c:ext xmlns:c16="http://schemas.microsoft.com/office/drawing/2014/chart" uri="{C3380CC4-5D6E-409C-BE32-E72D297353CC}">
              <c16:uniqueId val="{00000000-BFA8-4F24-9959-E230DAA223CA}"/>
            </c:ext>
          </c:extLst>
        </c:ser>
        <c:dLbls>
          <c:showLegendKey val="0"/>
          <c:showVal val="0"/>
          <c:showCatName val="0"/>
          <c:showSerName val="0"/>
          <c:showPercent val="0"/>
          <c:showBubbleSize val="0"/>
        </c:dLbls>
        <c:gapWidth val="150"/>
        <c:gapDepth val="0"/>
        <c:shape val="box"/>
        <c:axId val="1890869471"/>
        <c:axId val="1890862751"/>
        <c:axId val="0"/>
      </c:bar3DChart>
      <c:catAx>
        <c:axId val="1890869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0862751"/>
        <c:crosses val="autoZero"/>
        <c:auto val="1"/>
        <c:lblAlgn val="ctr"/>
        <c:lblOffset val="100"/>
        <c:noMultiLvlLbl val="0"/>
      </c:catAx>
      <c:valAx>
        <c:axId val="1890862751"/>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8908694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 Person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solidFill>
                <a:schemeClr val="bg2">
                  <a:lumMod val="10000"/>
                </a:schemeClr>
              </a:solidFill>
            </a:ln>
            <a:effectLst/>
          </c:spPr>
          <c:invertIfNegative val="0"/>
          <c:dPt>
            <c:idx val="0"/>
            <c:invertIfNegative val="0"/>
            <c:bubble3D val="0"/>
            <c:spPr>
              <a:solidFill>
                <a:schemeClr val="accent6"/>
              </a:solidFill>
              <a:ln>
                <a:solidFill>
                  <a:schemeClr val="bg2">
                    <a:lumMod val="10000"/>
                  </a:schemeClr>
                </a:solidFill>
              </a:ln>
              <a:effectLst/>
            </c:spPr>
            <c:extLst>
              <c:ext xmlns:c16="http://schemas.microsoft.com/office/drawing/2014/chart" uri="{C3380CC4-5D6E-409C-BE32-E72D297353CC}">
                <c16:uniqueId val="{00000002-F389-41B4-A243-5B0062636357}"/>
              </c:ext>
            </c:extLst>
          </c:dPt>
          <c:dPt>
            <c:idx val="9"/>
            <c:invertIfNegative val="0"/>
            <c:bubble3D val="0"/>
            <c:spPr>
              <a:solidFill>
                <a:srgbClr val="C00000"/>
              </a:solidFill>
              <a:ln>
                <a:solidFill>
                  <a:schemeClr val="bg2">
                    <a:lumMod val="10000"/>
                  </a:schemeClr>
                </a:solidFill>
              </a:ln>
              <a:effectLst/>
            </c:spPr>
            <c:extLst>
              <c:ext xmlns:c16="http://schemas.microsoft.com/office/drawing/2014/chart" uri="{C3380CC4-5D6E-409C-BE32-E72D297353CC}">
                <c16:uniqueId val="{00000003-F389-41B4-A243-5B00626363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'Solve Questions'!$Q$79:$Q$88</c:f>
              <c:strCache>
                <c:ptCount val="10"/>
                <c:pt idx="0">
                  <c:v>Sara khaled </c:v>
                </c:pt>
                <c:pt idx="1">
                  <c:v>Rahma mostafa </c:v>
                </c:pt>
                <c:pt idx="2">
                  <c:v>Mohamed Ali</c:v>
                </c:pt>
                <c:pt idx="3">
                  <c:v>Hesham gamal </c:v>
                </c:pt>
                <c:pt idx="4">
                  <c:v>Mohamed galal</c:v>
                </c:pt>
                <c:pt idx="5">
                  <c:v>Hassan ahmed </c:v>
                </c:pt>
                <c:pt idx="6">
                  <c:v>Husein Augar</c:v>
                </c:pt>
                <c:pt idx="7">
                  <c:v>Samira mostafa </c:v>
                </c:pt>
                <c:pt idx="8">
                  <c:v>Ahmed said </c:v>
                </c:pt>
                <c:pt idx="9">
                  <c:v>Abd alrahman mohamed </c:v>
                </c:pt>
              </c:strCache>
            </c:strRef>
          </c:cat>
          <c:val>
            <c:numRef>
              <c:f>'Solve Questions'!$R$79:$R$88</c:f>
              <c:numCache>
                <c:formatCode>_(* #,##0_);_(* \(#,##0\);_(* "-"??_);_(@_)</c:formatCode>
                <c:ptCount val="10"/>
                <c:pt idx="0">
                  <c:v>24618615</c:v>
                </c:pt>
                <c:pt idx="1">
                  <c:v>22758288</c:v>
                </c:pt>
                <c:pt idx="2">
                  <c:v>21776937</c:v>
                </c:pt>
                <c:pt idx="3">
                  <c:v>21685713</c:v>
                </c:pt>
                <c:pt idx="4">
                  <c:v>21603855</c:v>
                </c:pt>
                <c:pt idx="5">
                  <c:v>21598143</c:v>
                </c:pt>
                <c:pt idx="6">
                  <c:v>20434575</c:v>
                </c:pt>
                <c:pt idx="7">
                  <c:v>16831080</c:v>
                </c:pt>
                <c:pt idx="8">
                  <c:v>16492518</c:v>
                </c:pt>
                <c:pt idx="9">
                  <c:v>15738975</c:v>
                </c:pt>
              </c:numCache>
            </c:numRef>
          </c:val>
          <c:extLst>
            <c:ext xmlns:c16="http://schemas.microsoft.com/office/drawing/2014/chart" uri="{C3380CC4-5D6E-409C-BE32-E72D297353CC}">
              <c16:uniqueId val="{00000000-F389-41B4-A243-5B0062636357}"/>
            </c:ext>
          </c:extLst>
        </c:ser>
        <c:dLbls>
          <c:showLegendKey val="0"/>
          <c:showVal val="0"/>
          <c:showCatName val="0"/>
          <c:showSerName val="0"/>
          <c:showPercent val="0"/>
          <c:showBubbleSize val="0"/>
        </c:dLbls>
        <c:gapWidth val="219"/>
        <c:overlap val="-27"/>
        <c:axId val="669845119"/>
        <c:axId val="669839359"/>
      </c:barChart>
      <c:catAx>
        <c:axId val="669845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839359"/>
        <c:crosses val="autoZero"/>
        <c:auto val="1"/>
        <c:lblAlgn val="ctr"/>
        <c:lblOffset val="100"/>
        <c:noMultiLvlLbl val="0"/>
      </c:catAx>
      <c:valAx>
        <c:axId val="669839359"/>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6698451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 Region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664-4320-B3B3-BDFD79704E23}"/>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664-4320-B3B3-BDFD79704E2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A664-4320-B3B3-BDFD79704E23}"/>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664-4320-B3B3-BDFD79704E23}"/>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A664-4320-B3B3-BDFD79704E23}"/>
              </c:ext>
            </c:extLst>
          </c:dPt>
          <c:dPt>
            <c:idx val="5"/>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664-4320-B3B3-BDFD79704E23}"/>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A664-4320-B3B3-BDFD79704E23}"/>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A664-4320-B3B3-BDFD79704E2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A664-4320-B3B3-BDFD79704E23}"/>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A664-4320-B3B3-BDFD79704E23}"/>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6-A664-4320-B3B3-BDFD79704E23}"/>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A664-4320-B3B3-BDFD79704E23}"/>
                </c:ext>
              </c:extLst>
            </c:dLbl>
            <c:spPr>
              <a:noFill/>
              <a:ln>
                <a:noFill/>
              </a:ln>
              <a:effectLst/>
            </c:sp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'Solve Questions'!$N$11:$N$16</c:f>
              <c:numCache>
                <c:formatCode>_(* #,##0_);_(* \(#,##0\);_(* "-"??_);_(@_)</c:formatCode>
                <c:ptCount val="6"/>
                <c:pt idx="0">
                  <c:v>46757865</c:v>
                </c:pt>
                <c:pt idx="1">
                  <c:v>43936977</c:v>
                </c:pt>
                <c:pt idx="2">
                  <c:v>33605628</c:v>
                </c:pt>
                <c:pt idx="3">
                  <c:v>30213498</c:v>
                </c:pt>
                <c:pt idx="4">
                  <c:v>27331164</c:v>
                </c:pt>
                <c:pt idx="5">
                  <c:v>21693567</c:v>
                </c:pt>
              </c:numCache>
            </c:numRef>
          </c:val>
          <c:extLst>
            <c:ext xmlns:c15="http://schemas.microsoft.com/office/drawing/2012/chart" uri="{02D57815-91ED-43cb-92C2-25804820EDAC}">
              <c15:filteredCategoryTitle>
                <c15:cat>
                  <c:strRef>
                    <c:extLst>
                      <c:ext uri="{02D57815-91ED-43cb-92C2-25804820EDAC}">
                        <c15:formulaRef>
                          <c15:sqref>'Solve Questions'!$M$11:$M$16</c15:sqref>
                        </c15:formulaRef>
                      </c:ext>
                    </c:extLst>
                    <c:strCache>
                      <c:ptCount val="6"/>
                      <c:pt idx="0">
                        <c:v>Sharm </c:v>
                      </c:pt>
                      <c:pt idx="1">
                        <c:v>Al sharqia </c:v>
                      </c:pt>
                      <c:pt idx="2">
                        <c:v>Alex </c:v>
                      </c:pt>
                      <c:pt idx="3">
                        <c:v>Cairo</c:v>
                      </c:pt>
                      <c:pt idx="4">
                        <c:v>Al Gharbia </c:v>
                      </c:pt>
                      <c:pt idx="5">
                        <c:v>Giza </c:v>
                      </c:pt>
                    </c:strCache>
                  </c:strRef>
                </c15:cat>
              </c15:filteredCategoryTitle>
            </c:ext>
            <c:ext xmlns:c16="http://schemas.microsoft.com/office/drawing/2014/chart" uri="{C3380CC4-5D6E-409C-BE32-E72D297353CC}">
              <c16:uniqueId val="{00000000-A664-4320-B3B3-BDFD79704E23}"/>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63-48A1-BAEC-20854469713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63-48A1-BAEC-20854469713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63-48A1-BAEC-20854469713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63-48A1-BAEC-20854469713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63-48A1-BAEC-20854469713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63-48A1-BAEC-208544697132}"/>
              </c:ext>
            </c:extLst>
          </c:dPt>
          <c:dLbls>
            <c:spPr>
              <a:noFill/>
              <a:ln>
                <a:solidFill>
                  <a:schemeClr val="tx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'Solve Questions'!$O$114:$O$119</c:f>
              <c:strCache>
                <c:ptCount val="6"/>
                <c:pt idx="0">
                  <c:v>Alex </c:v>
                </c:pt>
                <c:pt idx="1">
                  <c:v>Sharm </c:v>
                </c:pt>
                <c:pt idx="2">
                  <c:v>Al sharqia </c:v>
                </c:pt>
                <c:pt idx="3">
                  <c:v>Al Gharbia </c:v>
                </c:pt>
                <c:pt idx="4">
                  <c:v>Cairo</c:v>
                </c:pt>
                <c:pt idx="5">
                  <c:v>Giza </c:v>
                </c:pt>
              </c:strCache>
            </c:strRef>
          </c:cat>
          <c:val>
            <c:numRef>
              <c:f>'Solve Questions'!$P$114:$P$119</c:f>
              <c:numCache>
                <c:formatCode>_(* #,##0_);_(* \(#,##0\);_(* "-"??_);_(@_)</c:formatCode>
                <c:ptCount val="6"/>
                <c:pt idx="0">
                  <c:v>9943</c:v>
                </c:pt>
                <c:pt idx="1">
                  <c:v>9079</c:v>
                </c:pt>
                <c:pt idx="2">
                  <c:v>8770</c:v>
                </c:pt>
                <c:pt idx="3">
                  <c:v>7767</c:v>
                </c:pt>
                <c:pt idx="4">
                  <c:v>7508</c:v>
                </c:pt>
                <c:pt idx="5">
                  <c:v>6497</c:v>
                </c:pt>
              </c:numCache>
            </c:numRef>
          </c:val>
          <c:extLst>
            <c:ext xmlns:c16="http://schemas.microsoft.com/office/drawing/2014/chart" uri="{C3380CC4-5D6E-409C-BE32-E72D297353CC}">
              <c16:uniqueId val="{00000000-E2B1-4322-A560-D64242D7843E}"/>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'Solve Questions'!$Q$31:$Q$42</c15:sqref>
                  </c15:fullRef>
                </c:ext>
              </c:extLst>
              <c:f>'Solve Questions'!$Q$31:$Q$41</c:f>
              <c:strCache>
                <c:ptCount val="11"/>
                <c:pt idx="0">
                  <c:v>Peanut Butter Cubes</c:v>
                </c:pt>
                <c:pt idx="1">
                  <c:v>Raspberry Choco</c:v>
                </c:pt>
                <c:pt idx="2">
                  <c:v>Manuka Honey Choco</c:v>
                </c:pt>
                <c:pt idx="3">
                  <c:v>Baker's Choco Chips</c:v>
                </c:pt>
                <c:pt idx="4">
                  <c:v>Organic Choco Syrup</c:v>
                </c:pt>
                <c:pt idx="5">
                  <c:v>Smooth Sliky Salty</c:v>
                </c:pt>
                <c:pt idx="6">
                  <c:v>70% Dark Bites</c:v>
                </c:pt>
                <c:pt idx="7">
                  <c:v>Orange Choco</c:v>
                </c:pt>
                <c:pt idx="8">
                  <c:v>Choco Coated Almonds</c:v>
                </c:pt>
                <c:pt idx="9">
                  <c:v>Caramel Stuffed Bars</c:v>
                </c:pt>
              </c:strCache>
            </c:strRef>
          </c:cat>
          <c:val>
            <c:numRef>
              <c:extLst>
                <c:ext xmlns:c15="http://schemas.microsoft.com/office/drawing/2012/chart" uri="{02D57815-91ED-43cb-92C2-25804820EDAC}">
                  <c15:fullRef>
                    <c15:sqref>'Solve Questions'!$R$31:$R$42</c15:sqref>
                  </c15:fullRef>
                </c:ext>
              </c:extLst>
              <c:f>'Solve Questions'!$R$31:$R$41</c:f>
              <c:numCache>
                <c:formatCode>_(* #,##0_);_(* \(#,##0\);_(* "-"??_);_(@_)</c:formatCode>
                <c:ptCount val="11"/>
                <c:pt idx="0">
                  <c:v>9393615</c:v>
                </c:pt>
                <c:pt idx="1">
                  <c:v>9409596</c:v>
                </c:pt>
                <c:pt idx="2">
                  <c:v>9762354</c:v>
                </c:pt>
                <c:pt idx="3">
                  <c:v>9790893</c:v>
                </c:pt>
                <c:pt idx="4">
                  <c:v>9836946</c:v>
                </c:pt>
                <c:pt idx="5">
                  <c:v>11980836</c:v>
                </c:pt>
                <c:pt idx="6">
                  <c:v>13848513</c:v>
                </c:pt>
                <c:pt idx="7">
                  <c:v>14105994</c:v>
                </c:pt>
                <c:pt idx="8">
                  <c:v>15386112</c:v>
                </c:pt>
                <c:pt idx="9">
                  <c:v>15466773</c:v>
                </c:pt>
              </c:numCache>
            </c:numRef>
          </c:val>
          <c:extLst>
            <c:ext xmlns:c16="http://schemas.microsoft.com/office/drawing/2014/chart" uri="{C3380CC4-5D6E-409C-BE32-E72D297353CC}">
              <c16:uniqueId val="{00000000-7304-435E-99F8-6424A05E3CAB}"/>
            </c:ext>
          </c:extLst>
        </c:ser>
        <c:dLbls>
          <c:showLegendKey val="0"/>
          <c:showVal val="0"/>
          <c:showCatName val="0"/>
          <c:showSerName val="0"/>
          <c:showPercent val="0"/>
          <c:showBubbleSize val="0"/>
        </c:dLbls>
        <c:gapWidth val="326"/>
        <c:overlap val="-58"/>
        <c:axId val="1641581296"/>
        <c:axId val="1641589456"/>
      </c:barChart>
      <c:catAx>
        <c:axId val="1641581296"/>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589456"/>
        <c:crosses val="autoZero"/>
        <c:auto val="1"/>
        <c:lblAlgn val="ctr"/>
        <c:lblOffset val="100"/>
        <c:noMultiLvlLbl val="0"/>
      </c:catAx>
      <c:valAx>
        <c:axId val="1641589456"/>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581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'Solve Questions'!$R$42</c:f>
              <c:strCache>
                <c:ptCount val="1"/>
                <c:pt idx="0">
                  <c:v>Units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 Questions'!$Q$43:$Q$52</c:f>
              <c:strCache>
                <c:ptCount val="10"/>
                <c:pt idx="0">
                  <c:v>Caramel Stuffed Bars</c:v>
                </c:pt>
                <c:pt idx="1">
                  <c:v>70% Dark Bites</c:v>
                </c:pt>
                <c:pt idx="2">
                  <c:v>Organic Choco Syrup</c:v>
                </c:pt>
                <c:pt idx="3">
                  <c:v>Manuka Honey Choco</c:v>
                </c:pt>
                <c:pt idx="4">
                  <c:v>Smooth Sliky Salty</c:v>
                </c:pt>
                <c:pt idx="5">
                  <c:v>Eclairs</c:v>
                </c:pt>
                <c:pt idx="6">
                  <c:v>Choco Coated Almonds</c:v>
                </c:pt>
                <c:pt idx="7">
                  <c:v>White Choc</c:v>
                </c:pt>
                <c:pt idx="8">
                  <c:v>Orange Choco</c:v>
                </c:pt>
                <c:pt idx="9">
                  <c:v>Fruit &amp; Nut Bars</c:v>
                </c:pt>
              </c:strCache>
            </c:strRef>
          </c:cat>
          <c:val>
            <c:numRef>
              <c:f>'Solve Questions'!$R$43:$R$52</c:f>
              <c:numCache>
                <c:formatCode>_(* #,##0_);_(* \(#,##0\);_(* "-"??_);_(@_)</c:formatCode>
                <c:ptCount val="10"/>
                <c:pt idx="0">
                  <c:v>3207</c:v>
                </c:pt>
                <c:pt idx="1">
                  <c:v>3171</c:v>
                </c:pt>
                <c:pt idx="2">
                  <c:v>2982</c:v>
                </c:pt>
                <c:pt idx="3">
                  <c:v>2976</c:v>
                </c:pt>
                <c:pt idx="4">
                  <c:v>2727</c:v>
                </c:pt>
                <c:pt idx="5">
                  <c:v>2331</c:v>
                </c:pt>
                <c:pt idx="6">
                  <c:v>2301</c:v>
                </c:pt>
                <c:pt idx="7">
                  <c:v>2241</c:v>
                </c:pt>
                <c:pt idx="8">
                  <c:v>2196</c:v>
                </c:pt>
                <c:pt idx="9">
                  <c:v>2190</c:v>
                </c:pt>
              </c:numCache>
            </c:numRef>
          </c:val>
          <c:extLst>
            <c:ext xmlns:c16="http://schemas.microsoft.com/office/drawing/2014/chart" uri="{C3380CC4-5D6E-409C-BE32-E72D297353CC}">
              <c16:uniqueId val="{00000000-DA7D-448C-81F9-3F8DBE4D2C55}"/>
            </c:ext>
          </c:extLst>
        </c:ser>
        <c:dLbls>
          <c:showLegendKey val="0"/>
          <c:showVal val="0"/>
          <c:showCatName val="0"/>
          <c:showSerName val="0"/>
          <c:showPercent val="0"/>
          <c:showBubbleSize val="0"/>
        </c:dLbls>
        <c:gapWidth val="182"/>
        <c:axId val="1636207088"/>
        <c:axId val="1636210928"/>
      </c:barChart>
      <c:catAx>
        <c:axId val="163620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210928"/>
        <c:crosses val="autoZero"/>
        <c:auto val="1"/>
        <c:lblAlgn val="ctr"/>
        <c:lblOffset val="100"/>
        <c:noMultiLvlLbl val="0"/>
      </c:catAx>
      <c:valAx>
        <c:axId val="1636210928"/>
        <c:scaling>
          <c:orientation val="minMax"/>
        </c:scaling>
        <c:delete val="1"/>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636207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0.12008939672996172"/>
          <c:y val="9.9596965670670098E-2"/>
          <c:w val="0.85785351535825405"/>
          <c:h val="0.71658794848124552"/>
        </c:manualLayout>
      </c:layout>
      <c:lineChart>
        <c:grouping val="standard"/>
        <c:varyColors val="0"/>
        <c:ser>
          <c:idx val="0"/>
          <c:order val="0"/>
          <c:tx>
            <c:strRef>
              <c:f>'Solve Questions'!$F$65</c:f>
              <c:strCache>
                <c:ptCount val="1"/>
                <c:pt idx="0">
                  <c:v> Sales </c:v>
                </c:pt>
              </c:strCache>
            </c:strRef>
          </c:tx>
          <c:spPr>
            <a:ln w="34925" cap="rnd">
              <a:solidFill>
                <a:schemeClr val="lt1"/>
              </a:solidFill>
              <a:round/>
            </a:ln>
            <a:effectLst>
              <a:outerShdw dist="25400" dir="2700000" algn="tl" rotWithShape="0">
                <a:schemeClr val="accent1"/>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'Solve Questions'!$E$66:$E$76</c:f>
              <c:strCache>
                <c:ptCount val="11"/>
                <c:pt idx="0">
                  <c:v>January</c:v>
                </c:pt>
                <c:pt idx="1">
                  <c:v>February</c:v>
                </c:pt>
                <c:pt idx="2">
                  <c:v>March</c:v>
                </c:pt>
                <c:pt idx="3">
                  <c:v>April</c:v>
                </c:pt>
                <c:pt idx="4">
                  <c:v>May</c:v>
                </c:pt>
                <c:pt idx="5">
                  <c:v>June</c:v>
                </c:pt>
                <c:pt idx="6">
                  <c:v>July</c:v>
                </c:pt>
                <c:pt idx="7">
                  <c:v>August</c:v>
                </c:pt>
                <c:pt idx="8">
                  <c:v>September</c:v>
                </c:pt>
                <c:pt idx="9">
                  <c:v>October</c:v>
                </c:pt>
                <c:pt idx="10">
                  <c:v>November</c:v>
                </c:pt>
              </c:strCache>
            </c:strRef>
          </c:cat>
          <c:val>
            <c:numRef>
              <c:f>'Solve Questions'!$F$66:$F$76</c:f>
              <c:numCache>
                <c:formatCode>_(* #,##0_);_(* \(#,##0\);_(* "-"??_);_(@_)</c:formatCode>
                <c:ptCount val="11"/>
                <c:pt idx="0">
                  <c:v>28072401</c:v>
                </c:pt>
                <c:pt idx="1">
                  <c:v>15279306</c:v>
                </c:pt>
                <c:pt idx="2">
                  <c:v>22513827</c:v>
                </c:pt>
                <c:pt idx="3">
                  <c:v>20188182</c:v>
                </c:pt>
                <c:pt idx="4">
                  <c:v>19416075</c:v>
                </c:pt>
                <c:pt idx="5">
                  <c:v>22639596</c:v>
                </c:pt>
                <c:pt idx="6">
                  <c:v>17877531</c:v>
                </c:pt>
                <c:pt idx="7">
                  <c:v>14735826</c:v>
                </c:pt>
                <c:pt idx="8">
                  <c:v>14141106</c:v>
                </c:pt>
                <c:pt idx="9">
                  <c:v>19977657</c:v>
                </c:pt>
                <c:pt idx="10">
                  <c:v>8697192</c:v>
                </c:pt>
              </c:numCache>
            </c:numRef>
          </c:val>
          <c:smooth val="0"/>
          <c:extLst>
            <c:ext xmlns:c16="http://schemas.microsoft.com/office/drawing/2014/chart" uri="{C3380CC4-5D6E-409C-BE32-E72D297353CC}">
              <c16:uniqueId val="{00000000-AE50-4F7D-8A33-84B53D8B058C}"/>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1757058032"/>
        <c:axId val="1757058992"/>
      </c:lineChart>
      <c:catAx>
        <c:axId val="175705803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757058992"/>
        <c:crosses val="autoZero"/>
        <c:auto val="1"/>
        <c:lblAlgn val="ctr"/>
        <c:lblOffset val="100"/>
        <c:noMultiLvlLbl val="0"/>
      </c:catAx>
      <c:valAx>
        <c:axId val="1757058992"/>
        <c:scaling>
          <c:orientation val="minMax"/>
        </c:scaling>
        <c:delete val="1"/>
        <c:axPos val="l"/>
        <c:numFmt formatCode="_(* #,##0_);_(* \(#,##0\);_(* &quot;-&quot;??_);_(@_)" sourceLinked="1"/>
        <c:majorTickMark val="none"/>
        <c:minorTickMark val="none"/>
        <c:tickLblPos val="nextTo"/>
        <c:crossAx val="1757058032"/>
        <c:crosses val="autoZero"/>
        <c:crossBetween val="between"/>
      </c:valAx>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3341207349081362E-2"/>
          <c:y val="0.14435210362492962"/>
          <c:w val="0.87841557305336837"/>
          <c:h val="0.65555614462453948"/>
        </c:manualLayout>
      </c:layout>
      <c:areaChart>
        <c:grouping val="stacked"/>
        <c:varyColors val="0"/>
        <c:ser>
          <c:idx val="0"/>
          <c:order val="0"/>
          <c:tx>
            <c:strRef>
              <c:f>'Solve Questions'!$F$101</c:f>
              <c:strCache>
                <c:ptCount val="1"/>
                <c:pt idx="0">
                  <c:v> Orders </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'Solve Questions'!$E$102:$E$112</c:f>
              <c:strCache>
                <c:ptCount val="11"/>
                <c:pt idx="0">
                  <c:v> January </c:v>
                </c:pt>
                <c:pt idx="1">
                  <c:v> February </c:v>
                </c:pt>
                <c:pt idx="2">
                  <c:v> March </c:v>
                </c:pt>
                <c:pt idx="3">
                  <c:v> April </c:v>
                </c:pt>
                <c:pt idx="4">
                  <c:v> November </c:v>
                </c:pt>
                <c:pt idx="5">
                  <c:v> May </c:v>
                </c:pt>
                <c:pt idx="6">
                  <c:v> June </c:v>
                </c:pt>
                <c:pt idx="7">
                  <c:v> July </c:v>
                </c:pt>
                <c:pt idx="8">
                  <c:v> August </c:v>
                </c:pt>
                <c:pt idx="9">
                  <c:v> September </c:v>
                </c:pt>
                <c:pt idx="10">
                  <c:v> October </c:v>
                </c:pt>
              </c:strCache>
            </c:strRef>
          </c:cat>
          <c:val>
            <c:numRef>
              <c:f>'Solve Questions'!$F$102:$F$112</c:f>
              <c:numCache>
                <c:formatCode>_(* #,##0_);_(* \(#,##0\);_(* "-"??_);_(@_)</c:formatCode>
                <c:ptCount val="11"/>
                <c:pt idx="0">
                  <c:v>496</c:v>
                </c:pt>
                <c:pt idx="1">
                  <c:v>1274</c:v>
                </c:pt>
                <c:pt idx="2">
                  <c:v>2325</c:v>
                </c:pt>
                <c:pt idx="3">
                  <c:v>3165</c:v>
                </c:pt>
                <c:pt idx="4">
                  <c:v>3410</c:v>
                </c:pt>
                <c:pt idx="5">
                  <c:v>4216</c:v>
                </c:pt>
                <c:pt idx="6">
                  <c:v>4995</c:v>
                </c:pt>
                <c:pt idx="7">
                  <c:v>6107</c:v>
                </c:pt>
                <c:pt idx="8">
                  <c:v>7068</c:v>
                </c:pt>
                <c:pt idx="9">
                  <c:v>7755</c:v>
                </c:pt>
                <c:pt idx="10">
                  <c:v>8959</c:v>
                </c:pt>
              </c:numCache>
            </c:numRef>
          </c:val>
          <c:extLst>
            <c:ext xmlns:c16="http://schemas.microsoft.com/office/drawing/2014/chart" uri="{C3380CC4-5D6E-409C-BE32-E72D297353CC}">
              <c16:uniqueId val="{00000000-F9A2-406D-B395-3AB9AF6BD2AF}"/>
            </c:ext>
          </c:extLst>
        </c:ser>
        <c:dLbls>
          <c:showLegendKey val="0"/>
          <c:showVal val="0"/>
          <c:showCatName val="0"/>
          <c:showSerName val="0"/>
          <c:showPercent val="0"/>
          <c:showBubbleSize val="0"/>
        </c:dLbls>
        <c:axId val="1641625456"/>
        <c:axId val="1641609616"/>
      </c:areaChart>
      <c:catAx>
        <c:axId val="1641625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09616"/>
        <c:crosses val="autoZero"/>
        <c:auto val="1"/>
        <c:lblAlgn val="ctr"/>
        <c:lblOffset val="100"/>
        <c:noMultiLvlLbl val="0"/>
      </c:catAx>
      <c:valAx>
        <c:axId val="1641609616"/>
        <c:scaling>
          <c:orientation val="minMax"/>
        </c:scaling>
        <c:delete val="1"/>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crossAx val="1641625456"/>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'Solve Questions'!$D$92</c:f>
              <c:strCache>
                <c:ptCount val="1"/>
                <c:pt idx="0">
                  <c:v>orders</c:v>
                </c:pt>
              </c:strCache>
            </c:strRef>
          </c:tx>
          <c:spPr>
            <a:solidFill>
              <a:schemeClr val="accent1"/>
            </a:solidFill>
            <a:ln>
              <a:noFill/>
            </a:ln>
            <a:effectLst/>
          </c:spPr>
          <c:invertIfNegative val="0"/>
          <c:cat>
            <c:strRef>
              <c:f>'Solve Questions'!$C$93:$C$102</c:f>
              <c:strCache>
                <c:ptCount val="10"/>
                <c:pt idx="0">
                  <c:v>Ahmed said </c:v>
                </c:pt>
                <c:pt idx="1">
                  <c:v>Abd alrahman mohamed </c:v>
                </c:pt>
                <c:pt idx="2">
                  <c:v>Mohamed galal</c:v>
                </c:pt>
                <c:pt idx="3">
                  <c:v>Samira mostafa </c:v>
                </c:pt>
                <c:pt idx="4">
                  <c:v>Husein Augar</c:v>
                </c:pt>
                <c:pt idx="5">
                  <c:v>Mohamed Ali</c:v>
                </c:pt>
                <c:pt idx="6">
                  <c:v>Rahma mostafa </c:v>
                </c:pt>
                <c:pt idx="7">
                  <c:v>Sara khaled </c:v>
                </c:pt>
                <c:pt idx="8">
                  <c:v>Hesham gamal </c:v>
                </c:pt>
                <c:pt idx="9">
                  <c:v>Hassan ahmed </c:v>
                </c:pt>
              </c:strCache>
            </c:strRef>
          </c:cat>
          <c:val>
            <c:numRef>
              <c:f>'Solve Questions'!$D$93:$D$102</c:f>
              <c:numCache>
                <c:formatCode>General</c:formatCode>
                <c:ptCount val="10"/>
                <c:pt idx="0">
                  <c:v>26</c:v>
                </c:pt>
                <c:pt idx="1">
                  <c:v>27</c:v>
                </c:pt>
                <c:pt idx="2">
                  <c:v>28</c:v>
                </c:pt>
                <c:pt idx="3">
                  <c:v>29</c:v>
                </c:pt>
                <c:pt idx="4">
                  <c:v>30</c:v>
                </c:pt>
                <c:pt idx="5">
                  <c:v>32</c:v>
                </c:pt>
                <c:pt idx="6">
                  <c:v>34</c:v>
                </c:pt>
                <c:pt idx="7">
                  <c:v>34</c:v>
                </c:pt>
                <c:pt idx="8">
                  <c:v>34</c:v>
                </c:pt>
                <c:pt idx="9">
                  <c:v>41</c:v>
                </c:pt>
              </c:numCache>
            </c:numRef>
          </c:val>
          <c:extLst>
            <c:ext xmlns:c16="http://schemas.microsoft.com/office/drawing/2014/chart" uri="{C3380CC4-5D6E-409C-BE32-E72D297353CC}">
              <c16:uniqueId val="{00000000-1A56-48BE-94DF-A9FA23B836CD}"/>
            </c:ext>
          </c:extLst>
        </c:ser>
        <c:dLbls>
          <c:showLegendKey val="0"/>
          <c:showVal val="0"/>
          <c:showCatName val="0"/>
          <c:showSerName val="0"/>
          <c:showPercent val="0"/>
          <c:showBubbleSize val="0"/>
        </c:dLbls>
        <c:gapWidth val="182"/>
        <c:axId val="1641610096"/>
        <c:axId val="1641608656"/>
      </c:barChart>
      <c:catAx>
        <c:axId val="16416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08656"/>
        <c:crosses val="autoZero"/>
        <c:auto val="1"/>
        <c:lblAlgn val="ctr"/>
        <c:lblOffset val="100"/>
        <c:noMultiLvlLbl val="0"/>
      </c:catAx>
      <c:valAx>
        <c:axId val="1641608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610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923D2055-9FF3-4387-9AC4-F68C8604ADDF}">
          <cx:tx>
            <cx:txData>
              <cx:f>_xlchart.v2.1</cx:f>
              <cx:v>Units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Reversed" id="22">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4.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chart" Target="../charts/chart19.xml"/><Relationship Id="rId7" Type="http://schemas.openxmlformats.org/officeDocument/2006/relationships/chart" Target="../charts/chart22.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1.xml"/><Relationship Id="rId5" Type="http://schemas.microsoft.com/office/2014/relationships/chartEx" Target="../charts/chartEx1.xml"/><Relationship Id="rId4" Type="http://schemas.openxmlformats.org/officeDocument/2006/relationships/chart" Target="../charts/chart20.xml"/><Relationship Id="rId9" Type="http://schemas.openxmlformats.org/officeDocument/2006/relationships/chart" Target="../charts/chart24.xml"/></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75942</xdr:colOff>
      <xdr:row>1</xdr:row>
      <xdr:rowOff>75189</xdr:rowOff>
    </xdr:from>
    <xdr:to>
      <xdr:col>8</xdr:col>
      <xdr:colOff>525780</xdr:colOff>
      <xdr:row>10</xdr:row>
      <xdr:rowOff>51107</xdr:rowOff>
    </xdr:to>
    <xdr:pic>
      <xdr:nvPicPr>
        <xdr:cNvPr id="2" name="Picture 1">
          <a:extLst>
            <a:ext uri="{FF2B5EF4-FFF2-40B4-BE49-F238E27FC236}">
              <a16:creationId xmlns:a16="http://schemas.microsoft.com/office/drawing/2014/main" id="{EEC230EA-F116-BCA7-76CF-F47AAA75AE6C}"/>
            </a:ext>
          </a:extLst>
        </xdr:cNvPr>
        <xdr:cNvPicPr>
          <a:picLocks noChangeAspect="1"/>
        </xdr:cNvPicPr>
      </xdr:nvPicPr>
      <xdr:blipFill>
        <a:blip xmlns:r="http://schemas.openxmlformats.org/officeDocument/2006/relationships" r:embed="rId1"/>
        <a:stretch>
          <a:fillRect/>
        </a:stretch>
      </xdr:blipFill>
      <xdr:spPr>
        <a:xfrm>
          <a:off x="685542" y="258069"/>
          <a:ext cx="4717038" cy="1621838"/>
        </a:xfrm>
        <a:prstGeom prst="rect">
          <a:avLst/>
        </a:prstGeom>
      </xdr:spPr>
    </xdr:pic>
    <xdr:clientData/>
  </xdr:twoCellAnchor>
  <xdr:twoCellAnchor>
    <xdr:from>
      <xdr:col>9</xdr:col>
      <xdr:colOff>363606</xdr:colOff>
      <xdr:row>1</xdr:row>
      <xdr:rowOff>144780</xdr:rowOff>
    </xdr:from>
    <xdr:to>
      <xdr:col>22</xdr:col>
      <xdr:colOff>424566</xdr:colOff>
      <xdr:row>19</xdr:row>
      <xdr:rowOff>160020</xdr:rowOff>
    </xdr:to>
    <xdr:sp macro="" textlink="">
      <xdr:nvSpPr>
        <xdr:cNvPr id="3" name="TextBox 2">
          <a:extLst>
            <a:ext uri="{FF2B5EF4-FFF2-40B4-BE49-F238E27FC236}">
              <a16:creationId xmlns:a16="http://schemas.microsoft.com/office/drawing/2014/main" id="{2BD4B3DB-2DF5-51A1-58CB-3EBC92AE3625}"/>
            </a:ext>
          </a:extLst>
        </xdr:cNvPr>
        <xdr:cNvSpPr txBox="1"/>
      </xdr:nvSpPr>
      <xdr:spPr>
        <a:xfrm>
          <a:off x="5850006" y="329837"/>
          <a:ext cx="7985760" cy="3476897"/>
        </a:xfrm>
        <a:prstGeom prst="roundRect">
          <a:avLst/>
        </a:prstGeom>
        <a:solidFill>
          <a:schemeClr val="lt1"/>
        </a:solidFill>
        <a:ln w="9525" cmpd="sng">
          <a:solidFill>
            <a:srgbClr val="0070C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lgn="r" rtl="1"/>
          <a:r>
            <a:rPr lang="en-US" sz="2000" b="1"/>
            <a:t> Formula</a:t>
          </a:r>
          <a:r>
            <a:rPr lang="ar-SA" sz="2000" b="1"/>
            <a:t>المعادلة</a:t>
          </a:r>
          <a:r>
            <a:rPr lang="en-US" sz="2000" b="1" baseline="0"/>
            <a:t> </a:t>
          </a:r>
        </a:p>
        <a:p>
          <a:pPr lvl="1" algn="r" rtl="1"/>
          <a:endParaRPr lang="en-US" sz="2000" b="1"/>
        </a:p>
        <a:p>
          <a:pPr lvl="1" algn="r" rtl="1"/>
          <a:r>
            <a:rPr lang="ar-SA" sz="2000" b="1"/>
            <a:t>التعريف:</a:t>
          </a:r>
          <a:r>
            <a:rPr lang="ar-SA" sz="2000"/>
            <a:t> المعادلة في </a:t>
          </a:r>
          <a:r>
            <a:rPr lang="en-US" sz="2000"/>
            <a:t>Excel </a:t>
          </a:r>
          <a:r>
            <a:rPr lang="ar-SA" sz="2000"/>
            <a:t>هي تعبير رياضي أو منطقي بيستخدم لتنفيذ عمليات حسابية أو منطقية على البيانات في الخلايا.</a:t>
          </a:r>
          <a:endParaRPr lang="en-US" sz="2000"/>
        </a:p>
        <a:p>
          <a:pPr lvl="1" algn="r" rtl="1"/>
          <a:endParaRPr lang="ar-SA" sz="2000"/>
        </a:p>
        <a:p>
          <a:pPr lvl="1" algn="r" rtl="1"/>
          <a:r>
            <a:rPr lang="ar-SA" sz="2000" b="1"/>
            <a:t>التكوين:</a:t>
          </a:r>
          <a:r>
            <a:rPr lang="ar-SA" sz="2000"/>
            <a:t> المعادلة بتبدأ دايمًا بعلامة يساوي (=)، وبتستخدم عوامل حسابية (زي +, -, *, /) أو منطقية (زي &gt;, &lt;, =) لتحليل البيانات.</a:t>
          </a:r>
          <a:endParaRPr lang="en-US" sz="2000"/>
        </a:p>
        <a:p>
          <a:pPr lvl="1" algn="r" rtl="1"/>
          <a:endParaRPr lang="ar-SA" sz="2000"/>
        </a:p>
        <a:p>
          <a:pPr lvl="1" algn="r" rtl="1"/>
          <a:r>
            <a:rPr lang="ar-SA" sz="2000" b="1"/>
            <a:t>المثال:</a:t>
          </a:r>
          <a:r>
            <a:rPr lang="ar-SA" sz="2000"/>
            <a:t> لو عايز تجمع محتويات خليتين، ممكن تكتب معادلة زي:</a:t>
          </a:r>
        </a:p>
        <a:p>
          <a:pPr lvl="1" algn="r" rtl="1"/>
          <a:endParaRPr lang="en-US" sz="2000"/>
        </a:p>
      </xdr:txBody>
    </xdr:sp>
    <xdr:clientData/>
  </xdr:twoCellAnchor>
  <xdr:twoCellAnchor>
    <xdr:from>
      <xdr:col>5</xdr:col>
      <xdr:colOff>274320</xdr:colOff>
      <xdr:row>13</xdr:row>
      <xdr:rowOff>160020</xdr:rowOff>
    </xdr:from>
    <xdr:to>
      <xdr:col>12</xdr:col>
      <xdr:colOff>441960</xdr:colOff>
      <xdr:row>16</xdr:row>
      <xdr:rowOff>22860</xdr:rowOff>
    </xdr:to>
    <xdr:cxnSp macro="">
      <xdr:nvCxnSpPr>
        <xdr:cNvPr id="5" name="Straight Arrow Connector 4">
          <a:extLst>
            <a:ext uri="{FF2B5EF4-FFF2-40B4-BE49-F238E27FC236}">
              <a16:creationId xmlns:a16="http://schemas.microsoft.com/office/drawing/2014/main" id="{0A9F258E-A4DB-8A00-34DF-CE49DD6DB954}"/>
            </a:ext>
          </a:extLst>
        </xdr:cNvPr>
        <xdr:cNvCxnSpPr/>
      </xdr:nvCxnSpPr>
      <xdr:spPr>
        <a:xfrm flipH="1" flipV="1">
          <a:off x="3322320" y="2490844"/>
          <a:ext cx="4434840" cy="5620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363606</xdr:colOff>
      <xdr:row>23</xdr:row>
      <xdr:rowOff>213</xdr:rowOff>
    </xdr:from>
    <xdr:to>
      <xdr:col>22</xdr:col>
      <xdr:colOff>424566</xdr:colOff>
      <xdr:row>44</xdr:row>
      <xdr:rowOff>152400</xdr:rowOff>
    </xdr:to>
    <xdr:sp macro="" textlink="">
      <xdr:nvSpPr>
        <xdr:cNvPr id="7" name="TextBox 6">
          <a:extLst>
            <a:ext uri="{FF2B5EF4-FFF2-40B4-BE49-F238E27FC236}">
              <a16:creationId xmlns:a16="http://schemas.microsoft.com/office/drawing/2014/main" id="{291D7D09-43C9-40C4-90D5-A03C502D8A3C}"/>
            </a:ext>
          </a:extLst>
        </xdr:cNvPr>
        <xdr:cNvSpPr txBox="1"/>
      </xdr:nvSpPr>
      <xdr:spPr>
        <a:xfrm>
          <a:off x="5850006" y="4387156"/>
          <a:ext cx="7985760" cy="4125473"/>
        </a:xfrm>
        <a:prstGeom prst="roundRect">
          <a:avLst/>
        </a:prstGeom>
        <a:solidFill>
          <a:schemeClr val="lt1"/>
        </a:solidFill>
        <a:ln w="9525" cmpd="sng">
          <a:solidFill>
            <a:srgbClr val="0070C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2000" b="0">
              <a:solidFill>
                <a:schemeClr val="dk1"/>
              </a:solidFill>
              <a:latin typeface="+mn-lt"/>
              <a:ea typeface="+mn-ea"/>
              <a:cs typeface="+mn-cs"/>
            </a:rPr>
            <a:t>Function </a:t>
          </a:r>
          <a:r>
            <a:rPr lang="ar-SA" sz="2000" b="0">
              <a:solidFill>
                <a:schemeClr val="dk1"/>
              </a:solidFill>
              <a:latin typeface="+mn-lt"/>
              <a:ea typeface="+mn-ea"/>
              <a:cs typeface="+mn-cs"/>
            </a:rPr>
            <a:t>الدالة</a:t>
          </a:r>
        </a:p>
        <a:p>
          <a:pPr marL="457200" lvl="1" indent="0" algn="r" rtl="1">
            <a:buFont typeface="Arial" panose="020B0604020202020204" pitchFamily="34" charset="0"/>
            <a:buChar char="•"/>
          </a:pPr>
          <a:endParaRPr lang="en-US" sz="2000" b="0">
            <a:solidFill>
              <a:schemeClr val="dk1"/>
            </a:solidFill>
            <a:latin typeface="+mn-lt"/>
            <a:ea typeface="+mn-ea"/>
            <a:cs typeface="+mn-cs"/>
          </a:endParaRPr>
        </a:p>
        <a:p>
          <a:pPr marL="457200" lvl="1" indent="0" algn="r" rtl="1">
            <a:buFont typeface="Arial" panose="020B0604020202020204" pitchFamily="34" charset="0"/>
            <a:buChar char="•"/>
          </a:pPr>
          <a:r>
            <a:rPr lang="ar-SA" sz="2000" b="0">
              <a:solidFill>
                <a:schemeClr val="dk1"/>
              </a:solidFill>
              <a:latin typeface="+mn-lt"/>
              <a:ea typeface="+mn-ea"/>
              <a:cs typeface="+mn-cs"/>
            </a:rPr>
            <a:t>التعريف: الدالة في </a:t>
          </a:r>
          <a:r>
            <a:rPr lang="en-US" sz="2000" b="0">
              <a:solidFill>
                <a:schemeClr val="dk1"/>
              </a:solidFill>
              <a:latin typeface="+mn-lt"/>
              <a:ea typeface="+mn-ea"/>
              <a:cs typeface="+mn-cs"/>
            </a:rPr>
            <a:t>Excel </a:t>
          </a:r>
          <a:r>
            <a:rPr lang="ar-SA" sz="2000" b="0">
              <a:solidFill>
                <a:schemeClr val="dk1"/>
              </a:solidFill>
              <a:latin typeface="+mn-lt"/>
              <a:ea typeface="+mn-ea"/>
              <a:cs typeface="+mn-cs"/>
            </a:rPr>
            <a:t>هي صيغة مضمنة مسبقًا (</a:t>
          </a:r>
          <a:r>
            <a:rPr lang="en-US" sz="2000" b="0">
              <a:solidFill>
                <a:schemeClr val="dk1"/>
              </a:solidFill>
              <a:latin typeface="+mn-lt"/>
              <a:ea typeface="+mn-ea"/>
              <a:cs typeface="+mn-cs"/>
            </a:rPr>
            <a:t>built-in) </a:t>
          </a:r>
          <a:r>
            <a:rPr lang="ar-SA" sz="2000" b="0">
              <a:solidFill>
                <a:schemeClr val="dk1"/>
              </a:solidFill>
              <a:latin typeface="+mn-lt"/>
              <a:ea typeface="+mn-ea"/>
              <a:cs typeface="+mn-cs"/>
            </a:rPr>
            <a:t>تم تصميمها لتنفيذ عملية محددة. الدوال بتسهل عليك القيام بالعمليات المعقدة بدون الحاجة لكتابة معادلات طويلة.</a:t>
          </a:r>
        </a:p>
        <a:p>
          <a:pPr marL="457200" lvl="1" indent="0" algn="r" rtl="1">
            <a:buFont typeface="Arial" panose="020B0604020202020204" pitchFamily="34" charset="0"/>
            <a:buChar char="•"/>
          </a:pPr>
          <a:endParaRPr lang="en-US" sz="2000" b="0">
            <a:solidFill>
              <a:schemeClr val="dk1"/>
            </a:solidFill>
            <a:latin typeface="+mn-lt"/>
            <a:ea typeface="+mn-ea"/>
            <a:cs typeface="+mn-cs"/>
          </a:endParaRPr>
        </a:p>
        <a:p>
          <a:pPr marL="457200" lvl="1" indent="0" algn="r" rtl="1">
            <a:buFont typeface="Arial" panose="020B0604020202020204" pitchFamily="34" charset="0"/>
            <a:buChar char="•"/>
          </a:pPr>
          <a:r>
            <a:rPr lang="ar-SA" sz="2000" b="0">
              <a:solidFill>
                <a:schemeClr val="dk1"/>
              </a:solidFill>
              <a:latin typeface="+mn-lt"/>
              <a:ea typeface="+mn-ea"/>
              <a:cs typeface="+mn-cs"/>
            </a:rPr>
            <a:t>التكوين: الدالة بتيجي باسم محدد بيتبعه قوسين، وفي بعض الأحيان بيكون جوا الأقواس ديه وسائط (</a:t>
          </a:r>
          <a:r>
            <a:rPr lang="en-US" sz="2000" b="0">
              <a:solidFill>
                <a:schemeClr val="dk1"/>
              </a:solidFill>
              <a:latin typeface="+mn-lt"/>
              <a:ea typeface="+mn-ea"/>
              <a:cs typeface="+mn-cs"/>
            </a:rPr>
            <a:t>arguments) </a:t>
          </a:r>
          <a:r>
            <a:rPr lang="ar-SA" sz="2000" b="0">
              <a:solidFill>
                <a:schemeClr val="dk1"/>
              </a:solidFill>
              <a:latin typeface="+mn-lt"/>
              <a:ea typeface="+mn-ea"/>
              <a:cs typeface="+mn-cs"/>
            </a:rPr>
            <a:t>اللي بتحدد البيانات اللي هتشتغل عليها الدالة.</a:t>
          </a:r>
        </a:p>
        <a:p>
          <a:pPr marL="457200" lvl="1" indent="0" algn="r" rtl="1">
            <a:buFont typeface="Arial" panose="020B0604020202020204" pitchFamily="34" charset="0"/>
            <a:buChar char="•"/>
          </a:pPr>
          <a:endParaRPr lang="en-US" sz="2000" b="0">
            <a:solidFill>
              <a:schemeClr val="dk1"/>
            </a:solidFill>
            <a:latin typeface="+mn-lt"/>
            <a:ea typeface="+mn-ea"/>
            <a:cs typeface="+mn-cs"/>
          </a:endParaRPr>
        </a:p>
        <a:p>
          <a:pPr marL="457200" lvl="1" indent="0" algn="r" rtl="1">
            <a:buFont typeface="Arial" panose="020B0604020202020204" pitchFamily="34" charset="0"/>
            <a:buChar char="•"/>
          </a:pPr>
          <a:r>
            <a:rPr lang="ar-SA" sz="2000" b="0">
              <a:solidFill>
                <a:schemeClr val="dk1"/>
              </a:solidFill>
              <a:latin typeface="+mn-lt"/>
              <a:ea typeface="+mn-ea"/>
              <a:cs typeface="+mn-cs"/>
            </a:rPr>
            <a:t>المثال: لو عايز تحسب المتوسط الحسابي لمجموعة من الأرقام، ممكن تستخدم الدالة </a:t>
          </a:r>
          <a:r>
            <a:rPr lang="en-US" sz="2000" b="0">
              <a:solidFill>
                <a:schemeClr val="dk1"/>
              </a:solidFill>
              <a:latin typeface="+mn-lt"/>
              <a:ea typeface="+mn-ea"/>
              <a:cs typeface="+mn-cs"/>
            </a:rPr>
            <a:t>AVERAGE:</a:t>
          </a:r>
        </a:p>
      </xdr:txBody>
    </xdr:sp>
    <xdr:clientData/>
  </xdr:twoCellAnchor>
  <xdr:twoCellAnchor>
    <xdr:from>
      <xdr:col>5</xdr:col>
      <xdr:colOff>277906</xdr:colOff>
      <xdr:row>30</xdr:row>
      <xdr:rowOff>206189</xdr:rowOff>
    </xdr:from>
    <xdr:to>
      <xdr:col>10</xdr:col>
      <xdr:colOff>188259</xdr:colOff>
      <xdr:row>39</xdr:row>
      <xdr:rowOff>143435</xdr:rowOff>
    </xdr:to>
    <xdr:cxnSp macro="">
      <xdr:nvCxnSpPr>
        <xdr:cNvPr id="8" name="Straight Arrow Connector 7">
          <a:extLst>
            <a:ext uri="{FF2B5EF4-FFF2-40B4-BE49-F238E27FC236}">
              <a16:creationId xmlns:a16="http://schemas.microsoft.com/office/drawing/2014/main" id="{342B980E-540C-6F67-0BC2-8FE561CEBA7B}"/>
            </a:ext>
          </a:extLst>
        </xdr:cNvPr>
        <xdr:cNvCxnSpPr/>
      </xdr:nvCxnSpPr>
      <xdr:spPr>
        <a:xfrm flipH="1" flipV="1">
          <a:off x="3325906" y="5800165"/>
          <a:ext cx="2958353" cy="16046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228600</xdr:colOff>
      <xdr:row>48</xdr:row>
      <xdr:rowOff>26893</xdr:rowOff>
    </xdr:from>
    <xdr:to>
      <xdr:col>22</xdr:col>
      <xdr:colOff>419549</xdr:colOff>
      <xdr:row>78</xdr:row>
      <xdr:rowOff>0</xdr:rowOff>
    </xdr:to>
    <xdr:sp macro="" textlink="">
      <xdr:nvSpPr>
        <xdr:cNvPr id="13" name="TextBox 12">
          <a:extLst>
            <a:ext uri="{FF2B5EF4-FFF2-40B4-BE49-F238E27FC236}">
              <a16:creationId xmlns:a16="http://schemas.microsoft.com/office/drawing/2014/main" id="{F1B30E92-E04E-4E69-8157-95BBC623F58D}"/>
            </a:ext>
          </a:extLst>
        </xdr:cNvPr>
        <xdr:cNvSpPr txBox="1"/>
      </xdr:nvSpPr>
      <xdr:spPr>
        <a:xfrm>
          <a:off x="838200" y="9361393"/>
          <a:ext cx="12992549" cy="5688107"/>
        </a:xfrm>
        <a:prstGeom prst="round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1">
              <a:solidFill>
                <a:schemeClr val="dk1"/>
              </a:solidFill>
              <a:latin typeface="+mn-lt"/>
              <a:ea typeface="+mn-ea"/>
              <a:cs typeface="+mn-cs"/>
            </a:rPr>
            <a:t>الفروق الأساسية:</a:t>
          </a:r>
        </a:p>
        <a:p>
          <a:pPr marL="457200" lvl="1" indent="0" algn="r" rtl="1"/>
          <a:endParaRPr lang="en-US" sz="2000" b="1">
            <a:solidFill>
              <a:schemeClr val="dk1"/>
            </a:solidFill>
            <a:latin typeface="+mn-lt"/>
            <a:ea typeface="+mn-ea"/>
            <a:cs typeface="+mn-cs"/>
          </a:endParaRPr>
        </a:p>
        <a:p>
          <a:pPr marL="457200" lvl="1" indent="0" algn="r" rtl="1"/>
          <a:r>
            <a:rPr lang="ar-SA" sz="2000" b="1">
              <a:solidFill>
                <a:schemeClr val="dk1"/>
              </a:solidFill>
              <a:latin typeface="+mn-lt"/>
              <a:ea typeface="+mn-ea"/>
              <a:cs typeface="+mn-cs"/>
            </a:rPr>
            <a:t>التعقيد</a:t>
          </a:r>
          <a:r>
            <a:rPr lang="ar-SA" sz="2000" b="0">
              <a:solidFill>
                <a:schemeClr val="dk1"/>
              </a:solidFill>
              <a:latin typeface="+mn-lt"/>
              <a:ea typeface="+mn-ea"/>
              <a:cs typeface="+mn-cs"/>
            </a:rPr>
            <a:t>: الدوال غالبًا بتبقى أكتر تعقيدًا من المعادلات البسيطة، وبتساعدك في تنفيذ مهام معقدة بسرعة.</a:t>
          </a:r>
        </a:p>
        <a:p>
          <a:pPr marL="457200" lvl="1" indent="0" algn="r" rtl="1"/>
          <a:endParaRPr lang="en-US" sz="2000" b="0">
            <a:solidFill>
              <a:schemeClr val="dk1"/>
            </a:solidFill>
            <a:latin typeface="+mn-lt"/>
            <a:ea typeface="+mn-ea"/>
            <a:cs typeface="+mn-cs"/>
          </a:endParaRPr>
        </a:p>
        <a:p>
          <a:pPr marL="457200" lvl="1" indent="0" algn="r" rtl="1"/>
          <a:r>
            <a:rPr lang="ar-SA" sz="2000" b="1">
              <a:solidFill>
                <a:schemeClr val="dk1"/>
              </a:solidFill>
              <a:latin typeface="+mn-lt"/>
              <a:ea typeface="+mn-ea"/>
              <a:cs typeface="+mn-cs"/>
            </a:rPr>
            <a:t>البناء</a:t>
          </a:r>
          <a:r>
            <a:rPr lang="ar-SA" sz="2000" b="0">
              <a:solidFill>
                <a:schemeClr val="dk1"/>
              </a:solidFill>
              <a:latin typeface="+mn-lt"/>
              <a:ea typeface="+mn-ea"/>
              <a:cs typeface="+mn-cs"/>
            </a:rPr>
            <a:t>: المعادلة ممكن تكون بسيطة جدًا، زي عملية جمع أو طرح، بينما الدوال بتبقى جاهزة للاستخدام وبتحتاج منك تحديد البيانات اللي عايز تشتغل عليها.</a:t>
          </a:r>
        </a:p>
        <a:p>
          <a:pPr marL="457200" lvl="1" indent="0" algn="r" rtl="1"/>
          <a:endParaRPr lang="en-US" sz="2000" b="0">
            <a:solidFill>
              <a:schemeClr val="dk1"/>
            </a:solidFill>
            <a:latin typeface="+mn-lt"/>
            <a:ea typeface="+mn-ea"/>
            <a:cs typeface="+mn-cs"/>
          </a:endParaRPr>
        </a:p>
        <a:p>
          <a:pPr marL="457200" lvl="1" indent="0" algn="r" rtl="1"/>
          <a:r>
            <a:rPr lang="ar-SA" sz="2000" b="1">
              <a:solidFill>
                <a:schemeClr val="dk1"/>
              </a:solidFill>
              <a:latin typeface="+mn-lt"/>
              <a:ea typeface="+mn-ea"/>
              <a:cs typeface="+mn-cs"/>
            </a:rPr>
            <a:t>المرونة</a:t>
          </a:r>
          <a:r>
            <a:rPr lang="ar-SA" sz="2000" b="0">
              <a:solidFill>
                <a:schemeClr val="dk1"/>
              </a:solidFill>
              <a:latin typeface="+mn-lt"/>
              <a:ea typeface="+mn-ea"/>
              <a:cs typeface="+mn-cs"/>
            </a:rPr>
            <a:t>: المعادلات بتمكنك من بناء عملياتك الخاصة بيك، بينما الدوال بتوفر لك أدوات جاهزة مسبقًا بتقدر تعتمد عليها لتنفيذ عمليات معينة بسرعة وكفاءة.</a:t>
          </a:r>
        </a:p>
        <a:p>
          <a:pPr marL="457200" lvl="1" indent="0" algn="r" rtl="1"/>
          <a:endParaRPr lang="en-US" sz="2000" b="0">
            <a:solidFill>
              <a:schemeClr val="dk1"/>
            </a:solidFill>
            <a:latin typeface="+mn-lt"/>
            <a:ea typeface="+mn-ea"/>
            <a:cs typeface="+mn-cs"/>
          </a:endParaRPr>
        </a:p>
        <a:p>
          <a:pPr marL="457200" lvl="1" indent="0" algn="r" rtl="1"/>
          <a:r>
            <a:rPr lang="ar-SA" sz="2000" b="1">
              <a:solidFill>
                <a:schemeClr val="dk1"/>
              </a:solidFill>
              <a:latin typeface="+mn-lt"/>
              <a:ea typeface="+mn-ea"/>
              <a:cs typeface="+mn-cs"/>
            </a:rPr>
            <a:t>ملخص</a:t>
          </a:r>
          <a:r>
            <a:rPr lang="ar-SA" sz="2000" b="0">
              <a:solidFill>
                <a:schemeClr val="dk1"/>
              </a:solidFill>
              <a:latin typeface="+mn-lt"/>
              <a:ea typeface="+mn-ea"/>
              <a:cs typeface="+mn-cs"/>
            </a:rPr>
            <a:t>:</a:t>
          </a:r>
        </a:p>
        <a:p>
          <a:pPr marL="457200" lvl="1" indent="0" algn="r" rtl="1"/>
          <a:r>
            <a:rPr lang="en-US" sz="2000" b="0">
              <a:solidFill>
                <a:schemeClr val="dk1"/>
              </a:solidFill>
              <a:latin typeface="+mn-lt"/>
              <a:ea typeface="+mn-ea"/>
              <a:cs typeface="+mn-cs"/>
            </a:rPr>
            <a:t>Formula (</a:t>
          </a:r>
          <a:r>
            <a:rPr lang="ar-SA" sz="2000" b="0">
              <a:solidFill>
                <a:schemeClr val="dk1"/>
              </a:solidFill>
              <a:latin typeface="+mn-lt"/>
              <a:ea typeface="+mn-ea"/>
              <a:cs typeface="+mn-cs"/>
            </a:rPr>
            <a:t>المعادلة): تعبير رياضي أو منطقي بتحطه في خلية، زي =</a:t>
          </a:r>
          <a:r>
            <a:rPr lang="en-US" sz="2000" b="0">
              <a:solidFill>
                <a:schemeClr val="dk1"/>
              </a:solidFill>
              <a:latin typeface="+mn-lt"/>
              <a:ea typeface="+mn-ea"/>
              <a:cs typeface="+mn-cs"/>
            </a:rPr>
            <a:t>A1 + B1.</a:t>
          </a:r>
        </a:p>
        <a:p>
          <a:pPr marL="457200" lvl="1" indent="0" algn="r" rtl="1"/>
          <a:endParaRPr lang="en-US"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Function (</a:t>
          </a:r>
          <a:r>
            <a:rPr lang="ar-SA" sz="2000" b="0">
              <a:solidFill>
                <a:schemeClr val="dk1"/>
              </a:solidFill>
              <a:latin typeface="+mn-lt"/>
              <a:ea typeface="+mn-ea"/>
              <a:cs typeface="+mn-cs"/>
            </a:rPr>
            <a:t>الدالة): دالة مضمنة مسبقًا في </a:t>
          </a:r>
          <a:r>
            <a:rPr lang="en-US" sz="2000" b="0">
              <a:solidFill>
                <a:schemeClr val="dk1"/>
              </a:solidFill>
              <a:latin typeface="+mn-lt"/>
              <a:ea typeface="+mn-ea"/>
              <a:cs typeface="+mn-cs"/>
            </a:rPr>
            <a:t>Excel </a:t>
          </a:r>
          <a:r>
            <a:rPr lang="ar-SA" sz="2000" b="0">
              <a:solidFill>
                <a:schemeClr val="dk1"/>
              </a:solidFill>
              <a:latin typeface="+mn-lt"/>
              <a:ea typeface="+mn-ea"/>
              <a:cs typeface="+mn-cs"/>
            </a:rPr>
            <a:t>زي </a:t>
          </a:r>
          <a:r>
            <a:rPr lang="en-US" sz="2000" b="0">
              <a:solidFill>
                <a:schemeClr val="dk1"/>
              </a:solidFill>
              <a:latin typeface="+mn-lt"/>
              <a:ea typeface="+mn-ea"/>
              <a:cs typeface="+mn-cs"/>
            </a:rPr>
            <a:t>SUM, AVERAGE, IF </a:t>
          </a:r>
          <a:r>
            <a:rPr lang="ar-SA" sz="2000" b="0">
              <a:solidFill>
                <a:schemeClr val="dk1"/>
              </a:solidFill>
              <a:latin typeface="+mn-lt"/>
              <a:ea typeface="+mn-ea"/>
              <a:cs typeface="+mn-cs"/>
            </a:rPr>
            <a:t>بتقوم بمهمة محددة.</a:t>
          </a:r>
        </a:p>
      </xdr:txBody>
    </xdr:sp>
    <xdr:clientData/>
  </xdr:twoCellAnchor>
  <xdr:twoCellAnchor editAs="oneCell">
    <xdr:from>
      <xdr:col>28</xdr:col>
      <xdr:colOff>436342</xdr:colOff>
      <xdr:row>1</xdr:row>
      <xdr:rowOff>95251</xdr:rowOff>
    </xdr:from>
    <xdr:to>
      <xdr:col>32</xdr:col>
      <xdr:colOff>558424</xdr:colOff>
      <xdr:row>8</xdr:row>
      <xdr:rowOff>76201</xdr:rowOff>
    </xdr:to>
    <xdr:pic>
      <xdr:nvPicPr>
        <xdr:cNvPr id="15" name="Picture 14">
          <a:extLst>
            <a:ext uri="{FF2B5EF4-FFF2-40B4-BE49-F238E27FC236}">
              <a16:creationId xmlns:a16="http://schemas.microsoft.com/office/drawing/2014/main" id="{746E092C-3D82-61B9-ABB7-B7068B10D10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48775"/>
        <a:stretch/>
      </xdr:blipFill>
      <xdr:spPr>
        <a:xfrm>
          <a:off x="17505142" y="280308"/>
          <a:ext cx="2560482" cy="1276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594360</xdr:colOff>
      <xdr:row>6</xdr:row>
      <xdr:rowOff>124689</xdr:rowOff>
    </xdr:from>
    <xdr:to>
      <xdr:col>25</xdr:col>
      <xdr:colOff>175709</xdr:colOff>
      <xdr:row>50</xdr:row>
      <xdr:rowOff>96982</xdr:rowOff>
    </xdr:to>
    <xdr:sp macro="" textlink="">
      <xdr:nvSpPr>
        <xdr:cNvPr id="7" name="TextBox 6">
          <a:extLst>
            <a:ext uri="{FF2B5EF4-FFF2-40B4-BE49-F238E27FC236}">
              <a16:creationId xmlns:a16="http://schemas.microsoft.com/office/drawing/2014/main" id="{20D5CDAD-D50F-44E1-B566-4AB32E0EF295}"/>
            </a:ext>
          </a:extLst>
        </xdr:cNvPr>
        <xdr:cNvSpPr txBox="1"/>
      </xdr:nvSpPr>
      <xdr:spPr>
        <a:xfrm>
          <a:off x="2423160" y="1205344"/>
          <a:ext cx="12992549" cy="8174183"/>
        </a:xfrm>
        <a:prstGeom prst="roundRect">
          <a:avLst/>
        </a:prstGeom>
        <a:solidFill>
          <a:schemeClr val="lt1"/>
        </a:solidFill>
        <a:ln w="9525" cmpd="sng">
          <a:solidFill>
            <a:srgbClr val="0070C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2000" b="0">
              <a:solidFill>
                <a:schemeClr val="dk1"/>
              </a:solidFill>
              <a:latin typeface="+mn-lt"/>
              <a:ea typeface="+mn-ea"/>
              <a:cs typeface="+mn-cs"/>
            </a:rPr>
            <a:t>Short Date (</a:t>
          </a:r>
          <a:r>
            <a:rPr lang="ar-SA" sz="2000" b="0">
              <a:solidFill>
                <a:schemeClr val="dk1"/>
              </a:solidFill>
              <a:latin typeface="+mn-lt"/>
              <a:ea typeface="+mn-ea"/>
              <a:cs typeface="+mn-cs"/>
            </a:rPr>
            <a:t>تاريخ قصير):</a:t>
          </a:r>
        </a:p>
        <a:p>
          <a:pPr marL="457200" lvl="1" indent="0" algn="r" rtl="1"/>
          <a:r>
            <a:rPr lang="ar-SA" sz="2000" b="0">
              <a:solidFill>
                <a:schemeClr val="dk1"/>
              </a:solidFill>
              <a:latin typeface="+mn-lt"/>
              <a:ea typeface="+mn-ea"/>
              <a:cs typeface="+mn-cs"/>
            </a:rPr>
            <a:t>الوصف: بيعرض التاريخ بصيغة قصيرة (زي 01/01/2024).</a:t>
          </a:r>
        </a:p>
        <a:p>
          <a:pPr marL="457200" lvl="1" indent="0" algn="r" rtl="1"/>
          <a:r>
            <a:rPr lang="ar-SA" sz="2000" b="0">
              <a:solidFill>
                <a:schemeClr val="dk1"/>
              </a:solidFill>
              <a:latin typeface="+mn-lt"/>
              <a:ea typeface="+mn-ea"/>
              <a:cs typeface="+mn-cs"/>
            </a:rPr>
            <a:t>الاستخدام: لما تحتاج تعرض التاريخ بشكل مختصر وموحد في الجدو</a:t>
          </a:r>
          <a:r>
            <a:rPr lang="ar-EG" sz="2000" b="0">
              <a:solidFill>
                <a:schemeClr val="dk1"/>
              </a:solidFill>
              <a:latin typeface="+mn-lt"/>
              <a:ea typeface="+mn-ea"/>
              <a:cs typeface="+mn-cs"/>
            </a:rPr>
            <a:t>ل</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Long Date (</a:t>
          </a:r>
          <a:r>
            <a:rPr lang="ar-SA" sz="2000" b="0">
              <a:solidFill>
                <a:schemeClr val="dk1"/>
              </a:solidFill>
              <a:latin typeface="+mn-lt"/>
              <a:ea typeface="+mn-ea"/>
              <a:cs typeface="+mn-cs"/>
            </a:rPr>
            <a:t>تاريخ طويل):</a:t>
          </a:r>
        </a:p>
        <a:p>
          <a:pPr marL="457200" lvl="1" indent="0" algn="r" rtl="1"/>
          <a:r>
            <a:rPr lang="ar-SA" sz="2000" b="0">
              <a:solidFill>
                <a:schemeClr val="dk1"/>
              </a:solidFill>
              <a:latin typeface="+mn-lt"/>
              <a:ea typeface="+mn-ea"/>
              <a:cs typeface="+mn-cs"/>
            </a:rPr>
            <a:t>الوصف: بيعرض التاريخ بصيغة طويلة (زي 01 </a:t>
          </a:r>
          <a:r>
            <a:rPr lang="en-US" sz="2000" b="0">
              <a:solidFill>
                <a:schemeClr val="dk1"/>
              </a:solidFill>
              <a:latin typeface="+mn-lt"/>
              <a:ea typeface="+mn-ea"/>
              <a:cs typeface="+mn-cs"/>
            </a:rPr>
            <a:t>January 2024).</a:t>
          </a:r>
        </a:p>
        <a:p>
          <a:pPr marL="457200" lvl="1" indent="0" algn="r" rtl="1"/>
          <a:r>
            <a:rPr lang="ar-SA" sz="2000" b="0">
              <a:solidFill>
                <a:schemeClr val="dk1"/>
              </a:solidFill>
              <a:latin typeface="+mn-lt"/>
              <a:ea typeface="+mn-ea"/>
              <a:cs typeface="+mn-cs"/>
            </a:rPr>
            <a:t>الاستخدام: لما تحتاج تعرض التاريخ بشكل أوضح ومفصل أكتر.</a:t>
          </a:r>
          <a:endParaRPr lang="ar-EG"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Time (</a:t>
          </a:r>
          <a:r>
            <a:rPr lang="ar-SA" sz="2000" b="0">
              <a:solidFill>
                <a:schemeClr val="dk1"/>
              </a:solidFill>
              <a:latin typeface="+mn-lt"/>
              <a:ea typeface="+mn-ea"/>
              <a:cs typeface="+mn-cs"/>
            </a:rPr>
            <a:t>وقت):</a:t>
          </a:r>
        </a:p>
        <a:p>
          <a:pPr marL="457200" lvl="1" indent="0" algn="r" rtl="1"/>
          <a:r>
            <a:rPr lang="ar-SA" sz="2000" b="0">
              <a:solidFill>
                <a:schemeClr val="dk1"/>
              </a:solidFill>
              <a:latin typeface="+mn-lt"/>
              <a:ea typeface="+mn-ea"/>
              <a:cs typeface="+mn-cs"/>
            </a:rPr>
            <a:t>الوصف: بيعرض الوقت بصيغة الوقت (زي 10:30 </a:t>
          </a:r>
          <a:r>
            <a:rPr lang="en-US" sz="2000" b="0">
              <a:solidFill>
                <a:schemeClr val="dk1"/>
              </a:solidFill>
              <a:latin typeface="+mn-lt"/>
              <a:ea typeface="+mn-ea"/>
              <a:cs typeface="+mn-cs"/>
            </a:rPr>
            <a:t>AM).</a:t>
          </a:r>
        </a:p>
        <a:p>
          <a:pPr marL="457200" lvl="1" indent="0" algn="r" rtl="1"/>
          <a:r>
            <a:rPr lang="ar-SA" sz="2000" b="0">
              <a:solidFill>
                <a:schemeClr val="dk1"/>
              </a:solidFill>
              <a:latin typeface="+mn-lt"/>
              <a:ea typeface="+mn-ea"/>
              <a:cs typeface="+mn-cs"/>
            </a:rPr>
            <a:t>الاستخدام: مناسب للجداول اللي فيها مواعيد أو تسجيلات للوقت، زي جداول العمل أو الأحداث.</a:t>
          </a:r>
          <a:endParaRPr lang="ar-EG"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Percentage (</a:t>
          </a:r>
          <a:r>
            <a:rPr lang="ar-SA" sz="2000" b="0">
              <a:solidFill>
                <a:schemeClr val="dk1"/>
              </a:solidFill>
              <a:latin typeface="+mn-lt"/>
              <a:ea typeface="+mn-ea"/>
              <a:cs typeface="+mn-cs"/>
            </a:rPr>
            <a:t>نسبة مئوية):</a:t>
          </a:r>
        </a:p>
        <a:p>
          <a:pPr marL="457200" lvl="1" indent="0" algn="r" rtl="1"/>
          <a:r>
            <a:rPr lang="ar-SA" sz="2000" b="0">
              <a:solidFill>
                <a:schemeClr val="dk1"/>
              </a:solidFill>
              <a:latin typeface="+mn-lt"/>
              <a:ea typeface="+mn-ea"/>
              <a:cs typeface="+mn-cs"/>
            </a:rPr>
            <a:t>الوصف: بيحول الرقم إلى نسبة مئوية ويضيف علامة النسبة (%)، مع إمكانية تحديد عدد الأرقام العشرية.</a:t>
          </a:r>
        </a:p>
        <a:p>
          <a:pPr marL="457200" lvl="1" indent="0" algn="r" rtl="1"/>
          <a:r>
            <a:rPr lang="ar-SA" sz="2000" b="0">
              <a:solidFill>
                <a:schemeClr val="dk1"/>
              </a:solidFill>
              <a:latin typeface="+mn-lt"/>
              <a:ea typeface="+mn-ea"/>
              <a:cs typeface="+mn-cs"/>
            </a:rPr>
            <a:t>الاستخدام: لما تكون بتعرض بيانات زي معدلات النمو، الخصومات، أو أي حاجة بتتقاس كنسبة مئوية.</a:t>
          </a:r>
          <a:endParaRPr lang="ar-EG"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Fraction (</a:t>
          </a:r>
          <a:r>
            <a:rPr lang="ar-SA" sz="2000" b="0">
              <a:solidFill>
                <a:schemeClr val="dk1"/>
              </a:solidFill>
              <a:latin typeface="+mn-lt"/>
              <a:ea typeface="+mn-ea"/>
              <a:cs typeface="+mn-cs"/>
            </a:rPr>
            <a:t>كسر):</a:t>
          </a:r>
        </a:p>
        <a:p>
          <a:pPr marL="457200" lvl="1" indent="0" algn="r" rtl="1"/>
          <a:r>
            <a:rPr lang="ar-SA" sz="2000" b="0">
              <a:solidFill>
                <a:schemeClr val="dk1"/>
              </a:solidFill>
              <a:latin typeface="+mn-lt"/>
              <a:ea typeface="+mn-ea"/>
              <a:cs typeface="+mn-cs"/>
            </a:rPr>
            <a:t>الوصف: بيعرض الرقم ككسر (زي 1/2 أو 3/4).</a:t>
          </a:r>
        </a:p>
        <a:p>
          <a:pPr marL="457200" lvl="1" indent="0" algn="r" rtl="1"/>
          <a:r>
            <a:rPr lang="ar-SA" sz="2000" b="0">
              <a:solidFill>
                <a:schemeClr val="dk1"/>
              </a:solidFill>
              <a:latin typeface="+mn-lt"/>
              <a:ea typeface="+mn-ea"/>
              <a:cs typeface="+mn-cs"/>
            </a:rPr>
            <a:t>الاستخدام: مناسب للتعامل مع الكسور البسيطة في الجداول الرياضية أو العلمية.</a:t>
          </a:r>
          <a:endParaRPr lang="ar-EG"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Scientific (</a:t>
          </a:r>
          <a:r>
            <a:rPr lang="ar-SA" sz="2000" b="0">
              <a:solidFill>
                <a:schemeClr val="dk1"/>
              </a:solidFill>
              <a:latin typeface="+mn-lt"/>
              <a:ea typeface="+mn-ea"/>
              <a:cs typeface="+mn-cs"/>
            </a:rPr>
            <a:t>علمي):</a:t>
          </a:r>
        </a:p>
        <a:p>
          <a:pPr marL="457200" lvl="1" indent="0" algn="r" rtl="1"/>
          <a:r>
            <a:rPr lang="ar-SA" sz="2000" b="0">
              <a:solidFill>
                <a:schemeClr val="dk1"/>
              </a:solidFill>
              <a:latin typeface="+mn-lt"/>
              <a:ea typeface="+mn-ea"/>
              <a:cs typeface="+mn-cs"/>
            </a:rPr>
            <a:t>الوصف: بيعرض الرقم بالصيغة العلمية (زي 1.23</a:t>
          </a:r>
          <a:r>
            <a:rPr lang="en-US" sz="2000" b="0">
              <a:solidFill>
                <a:schemeClr val="dk1"/>
              </a:solidFill>
              <a:latin typeface="+mn-lt"/>
              <a:ea typeface="+mn-ea"/>
              <a:cs typeface="+mn-cs"/>
            </a:rPr>
            <a:t>E+02)، </a:t>
          </a:r>
          <a:r>
            <a:rPr lang="ar-SA" sz="2000" b="0">
              <a:solidFill>
                <a:schemeClr val="dk1"/>
              </a:solidFill>
              <a:latin typeface="+mn-lt"/>
              <a:ea typeface="+mn-ea"/>
              <a:cs typeface="+mn-cs"/>
            </a:rPr>
            <a:t>وده مفيد للتعامل مع أرقام كبيرة أو صغيرة جدًا.</a:t>
          </a:r>
        </a:p>
        <a:p>
          <a:pPr marL="457200" lvl="1" indent="0" algn="r" rtl="1"/>
          <a:r>
            <a:rPr lang="ar-SA" sz="2000" b="0">
              <a:solidFill>
                <a:schemeClr val="dk1"/>
              </a:solidFill>
              <a:latin typeface="+mn-lt"/>
              <a:ea typeface="+mn-ea"/>
              <a:cs typeface="+mn-cs"/>
            </a:rPr>
            <a:t>الاستخدام: شائع في الجداول العلمية أو الحسابات اللي بتحتاج تعرض أرقام دقيقة جدًا في شكل مضغوط.</a:t>
          </a:r>
        </a:p>
      </xdr:txBody>
    </xdr:sp>
    <xdr:clientData/>
  </xdr:twoCellAnchor>
  <xdr:twoCellAnchor editAs="oneCell">
    <xdr:from>
      <xdr:col>41</xdr:col>
      <xdr:colOff>491760</xdr:colOff>
      <xdr:row>1</xdr:row>
      <xdr:rowOff>164523</xdr:rowOff>
    </xdr:from>
    <xdr:to>
      <xdr:col>46</xdr:col>
      <xdr:colOff>4242</xdr:colOff>
      <xdr:row>8</xdr:row>
      <xdr:rowOff>145473</xdr:rowOff>
    </xdr:to>
    <xdr:pic>
      <xdr:nvPicPr>
        <xdr:cNvPr id="8" name="Picture 7">
          <a:extLst>
            <a:ext uri="{FF2B5EF4-FFF2-40B4-BE49-F238E27FC236}">
              <a16:creationId xmlns:a16="http://schemas.microsoft.com/office/drawing/2014/main" id="{66132AAB-C204-46BB-AB23-9173960AF35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25485360" y="344632"/>
          <a:ext cx="2560482" cy="1241714"/>
        </a:xfrm>
        <a:prstGeom prst="rect">
          <a:avLst/>
        </a:prstGeom>
      </xdr:spPr>
    </xdr:pic>
    <xdr:clientData/>
  </xdr:twoCellAnchor>
  <xdr:twoCellAnchor>
    <xdr:from>
      <xdr:col>26</xdr:col>
      <xdr:colOff>331470</xdr:colOff>
      <xdr:row>10</xdr:row>
      <xdr:rowOff>43480</xdr:rowOff>
    </xdr:from>
    <xdr:to>
      <xdr:col>47</xdr:col>
      <xdr:colOff>522419</xdr:colOff>
      <xdr:row>46</xdr:row>
      <xdr:rowOff>178191</xdr:rowOff>
    </xdr:to>
    <xdr:sp macro="" textlink="">
      <xdr:nvSpPr>
        <xdr:cNvPr id="9" name="TextBox 8">
          <a:extLst>
            <a:ext uri="{FF2B5EF4-FFF2-40B4-BE49-F238E27FC236}">
              <a16:creationId xmlns:a16="http://schemas.microsoft.com/office/drawing/2014/main" id="{0008AF0C-D5FE-4600-A04F-EF85ECDAD3F5}"/>
            </a:ext>
          </a:extLst>
        </xdr:cNvPr>
        <xdr:cNvSpPr txBox="1"/>
      </xdr:nvSpPr>
      <xdr:spPr>
        <a:xfrm>
          <a:off x="16181070" y="1844571"/>
          <a:ext cx="12992549" cy="6895729"/>
        </a:xfrm>
        <a:prstGeom prst="roundRect">
          <a:avLst/>
        </a:prstGeom>
        <a:solidFill>
          <a:schemeClr val="lt1"/>
        </a:solidFill>
        <a:ln w="9525" cmpd="sng">
          <a:solidFill>
            <a:srgbClr val="0070C0"/>
          </a:solid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2000" b="0">
              <a:solidFill>
                <a:schemeClr val="dk1"/>
              </a:solidFill>
              <a:latin typeface="+mn-lt"/>
              <a:ea typeface="+mn-ea"/>
              <a:cs typeface="+mn-cs"/>
            </a:rPr>
            <a:t>General (</a:t>
          </a:r>
          <a:r>
            <a:rPr lang="ar-SA" sz="2000" b="0">
              <a:solidFill>
                <a:schemeClr val="dk1"/>
              </a:solidFill>
              <a:latin typeface="+mn-lt"/>
              <a:ea typeface="+mn-ea"/>
              <a:cs typeface="+mn-cs"/>
            </a:rPr>
            <a:t>عام):</a:t>
          </a:r>
        </a:p>
        <a:p>
          <a:pPr marL="457200" lvl="1" indent="0" algn="r" rtl="1"/>
          <a:r>
            <a:rPr lang="ar-SA" sz="2000" b="0">
              <a:solidFill>
                <a:schemeClr val="dk1"/>
              </a:solidFill>
              <a:latin typeface="+mn-lt"/>
              <a:ea typeface="+mn-ea"/>
              <a:cs typeface="+mn-cs"/>
            </a:rPr>
            <a:t>الوصف: التنسيق الافتراضي للخلايا. ما بيحددش نوع معين من البيانات، يعني أي حاجة تكتبها في الخلية هتظل كما هي بدون تنسيق خاص.</a:t>
          </a:r>
        </a:p>
        <a:p>
          <a:pPr marL="457200" lvl="1" indent="0" algn="r" rtl="1"/>
          <a:r>
            <a:rPr lang="ar-SA" sz="2000" b="0">
              <a:solidFill>
                <a:schemeClr val="dk1"/>
              </a:solidFill>
              <a:latin typeface="+mn-lt"/>
              <a:ea typeface="+mn-ea"/>
              <a:cs typeface="+mn-cs"/>
            </a:rPr>
            <a:t>الاستخدام: تستخدم لما مش محتاج تنسيق معين، والخلية ممكن تحتوي على أرقام، نصوص، أو تواريخ بدون أي معاملة خاصة.</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Number (</a:t>
          </a:r>
          <a:r>
            <a:rPr lang="ar-SA" sz="2000" b="0">
              <a:solidFill>
                <a:schemeClr val="dk1"/>
              </a:solidFill>
              <a:latin typeface="+mn-lt"/>
              <a:ea typeface="+mn-ea"/>
              <a:cs typeface="+mn-cs"/>
            </a:rPr>
            <a:t>رقم):</a:t>
          </a:r>
        </a:p>
        <a:p>
          <a:pPr marL="457200" lvl="1" indent="0" algn="r" rtl="1"/>
          <a:r>
            <a:rPr lang="ar-SA" sz="2000" b="0">
              <a:solidFill>
                <a:schemeClr val="dk1"/>
              </a:solidFill>
              <a:latin typeface="+mn-lt"/>
              <a:ea typeface="+mn-ea"/>
              <a:cs typeface="+mn-cs"/>
            </a:rPr>
            <a:t>الوصف: ده تنسيق رقمي بيستخدم لإظهار الأرقام. ممكن يجي بعدد معين من الأرقام العشرية (زي 2.00) وممكن كمان يضيف فواصل للأرقام الكبيرة (زي 1,000).</a:t>
          </a:r>
        </a:p>
        <a:p>
          <a:pPr marL="457200" lvl="1" indent="0" algn="r" rtl="1"/>
          <a:r>
            <a:rPr lang="ar-SA" sz="2000" b="0">
              <a:solidFill>
                <a:schemeClr val="dk1"/>
              </a:solidFill>
              <a:latin typeface="+mn-lt"/>
              <a:ea typeface="+mn-ea"/>
              <a:cs typeface="+mn-cs"/>
            </a:rPr>
            <a:t>الاستخدام: مناسب لعرض الأرقام اللي هتستخدمها في الحسابات العادية.</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Currency (</a:t>
          </a:r>
          <a:r>
            <a:rPr lang="ar-SA" sz="2000" b="0">
              <a:solidFill>
                <a:schemeClr val="dk1"/>
              </a:solidFill>
              <a:latin typeface="+mn-lt"/>
              <a:ea typeface="+mn-ea"/>
              <a:cs typeface="+mn-cs"/>
            </a:rPr>
            <a:t>عملة):</a:t>
          </a:r>
        </a:p>
        <a:p>
          <a:pPr marL="457200" lvl="1" indent="0" algn="r" rtl="1"/>
          <a:r>
            <a:rPr lang="ar-SA" sz="2000" b="0">
              <a:solidFill>
                <a:schemeClr val="dk1"/>
              </a:solidFill>
              <a:latin typeface="+mn-lt"/>
              <a:ea typeface="+mn-ea"/>
              <a:cs typeface="+mn-cs"/>
            </a:rPr>
            <a:t>الوصف: بيظهر الرقم كقيمة نقدية، يعني بيضيف رمز العملة (زي $ أو €) قبل الرقم، وكمان بيحدد عدد معين من الأرقام العشرية.</a:t>
          </a:r>
        </a:p>
        <a:p>
          <a:pPr marL="457200" lvl="1" indent="0" algn="r" rtl="1"/>
          <a:r>
            <a:rPr lang="ar-SA" sz="2000" b="0">
              <a:solidFill>
                <a:schemeClr val="dk1"/>
              </a:solidFill>
              <a:latin typeface="+mn-lt"/>
              <a:ea typeface="+mn-ea"/>
              <a:cs typeface="+mn-cs"/>
            </a:rPr>
            <a:t>الاستخدام: لما تكون شغال على جداول مالية أو فواتير وعايز تعرض المبالغ المالية.</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a:p>
          <a:pPr marL="457200" lvl="1" indent="0" algn="r" rtl="1"/>
          <a:endParaRPr lang="ar-SA" sz="2000" b="0">
            <a:solidFill>
              <a:schemeClr val="dk1"/>
            </a:solidFill>
            <a:latin typeface="+mn-lt"/>
            <a:ea typeface="+mn-ea"/>
            <a:cs typeface="+mn-cs"/>
          </a:endParaRPr>
        </a:p>
        <a:p>
          <a:pPr marL="457200" lvl="1" indent="0" algn="r" rtl="1"/>
          <a:r>
            <a:rPr lang="en-US" sz="2000" b="0">
              <a:solidFill>
                <a:schemeClr val="dk1"/>
              </a:solidFill>
              <a:latin typeface="+mn-lt"/>
              <a:ea typeface="+mn-ea"/>
              <a:cs typeface="+mn-cs"/>
            </a:rPr>
            <a:t>Accounting (</a:t>
          </a:r>
          <a:r>
            <a:rPr lang="ar-SA" sz="2000" b="0">
              <a:solidFill>
                <a:schemeClr val="dk1"/>
              </a:solidFill>
              <a:latin typeface="+mn-lt"/>
              <a:ea typeface="+mn-ea"/>
              <a:cs typeface="+mn-cs"/>
            </a:rPr>
            <a:t>محاسبي):</a:t>
          </a:r>
        </a:p>
        <a:p>
          <a:pPr marL="457200" lvl="1" indent="0" algn="r" rtl="1"/>
          <a:r>
            <a:rPr lang="ar-SA" sz="2000" b="0">
              <a:solidFill>
                <a:schemeClr val="dk1"/>
              </a:solidFill>
              <a:latin typeface="+mn-lt"/>
              <a:ea typeface="+mn-ea"/>
              <a:cs typeface="+mn-cs"/>
            </a:rPr>
            <a:t>الوصف: شبيه بتنسيق العملة لكن مع بعض الفروق، زي أن رمز العملة بيكون محاذي على يسار الخلية، والأرقام بيتم تنسيقها بشكل محاذي لليمين.</a:t>
          </a:r>
        </a:p>
        <a:p>
          <a:pPr marL="457200" lvl="1" indent="0" algn="r" rtl="1"/>
          <a:r>
            <a:rPr lang="ar-SA" sz="2000" b="0">
              <a:solidFill>
                <a:schemeClr val="dk1"/>
              </a:solidFill>
              <a:latin typeface="+mn-lt"/>
              <a:ea typeface="+mn-ea"/>
              <a:cs typeface="+mn-cs"/>
            </a:rPr>
            <a:t>الاستخدام: بيستخدم في جداول المحاسبة والميزانيات، لأنه بيسهل قراءة الأرقام المالية.</a:t>
          </a:r>
          <a:endParaRPr lang="en-US" sz="2000" b="0">
            <a:solidFill>
              <a:schemeClr val="dk1"/>
            </a:solidFill>
            <a:latin typeface="+mn-lt"/>
            <a:ea typeface="+mn-ea"/>
            <a:cs typeface="+mn-cs"/>
          </a:endParaRPr>
        </a:p>
        <a:p>
          <a:pPr marL="457200" lvl="1" indent="0" algn="r" rtl="1"/>
          <a:endParaRPr lang="en-US" sz="2000" b="0">
            <a:solidFill>
              <a:schemeClr val="dk1"/>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543792</xdr:colOff>
      <xdr:row>6</xdr:row>
      <xdr:rowOff>125152</xdr:rowOff>
    </xdr:from>
    <xdr:to>
      <xdr:col>18</xdr:col>
      <xdr:colOff>604752</xdr:colOff>
      <xdr:row>16</xdr:row>
      <xdr:rowOff>150160</xdr:rowOff>
    </xdr:to>
    <xdr:sp macro="" textlink="">
      <xdr:nvSpPr>
        <xdr:cNvPr id="5" name="TextBox 4">
          <a:extLst>
            <a:ext uri="{FF2B5EF4-FFF2-40B4-BE49-F238E27FC236}">
              <a16:creationId xmlns:a16="http://schemas.microsoft.com/office/drawing/2014/main" id="{6827A356-A4C8-4777-B74B-8C54FEAC5990}"/>
            </a:ext>
          </a:extLst>
        </xdr:cNvPr>
        <xdr:cNvSpPr txBox="1"/>
      </xdr:nvSpPr>
      <xdr:spPr>
        <a:xfrm>
          <a:off x="3591792" y="1205807"/>
          <a:ext cx="7985760" cy="1992353"/>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1. معادلة </a:t>
          </a:r>
          <a:r>
            <a:rPr lang="en-US" sz="2000" b="0">
              <a:solidFill>
                <a:schemeClr val="dk1"/>
              </a:solidFill>
              <a:latin typeface="+mn-lt"/>
              <a:ea typeface="+mn-ea"/>
              <a:cs typeface="+mn-cs"/>
            </a:rPr>
            <a:t>SUM:</a:t>
          </a:r>
        </a:p>
        <a:p>
          <a:pPr marL="457200" lvl="1" indent="0" algn="r" rtl="1"/>
          <a:r>
            <a:rPr lang="ar-SA" sz="2000" b="0">
              <a:solidFill>
                <a:schemeClr val="dk1"/>
              </a:solidFill>
              <a:latin typeface="+mn-lt"/>
              <a:ea typeface="+mn-ea"/>
              <a:cs typeface="+mn-cs"/>
            </a:rPr>
            <a:t>وظيفتها: دي من أبسط وأشهر المعادلات في </a:t>
          </a:r>
          <a:r>
            <a:rPr lang="en-US" sz="2000" b="0">
              <a:solidFill>
                <a:schemeClr val="dk1"/>
              </a:solidFill>
              <a:latin typeface="+mn-lt"/>
              <a:ea typeface="+mn-ea"/>
              <a:cs typeface="+mn-cs"/>
            </a:rPr>
            <a:t>Excel، </a:t>
          </a:r>
          <a:r>
            <a:rPr lang="ar-SA" sz="2000" b="0">
              <a:solidFill>
                <a:schemeClr val="dk1"/>
              </a:solidFill>
              <a:latin typeface="+mn-lt"/>
              <a:ea typeface="+mn-ea"/>
              <a:cs typeface="+mn-cs"/>
            </a:rPr>
            <a:t>وبتستخدمها عشان تجمع مجموعة من الأرقام.</a:t>
          </a:r>
        </a:p>
        <a:p>
          <a:pPr marL="457200" lvl="1" indent="0" algn="r" rtl="1"/>
          <a:r>
            <a:rPr lang="ar-SA" sz="2000" b="1"/>
            <a:t>الاستخدام:</a:t>
          </a:r>
          <a:r>
            <a:rPr lang="ar-SA" sz="2000"/>
            <a:t> هتلاقيها مفيدة لما تكون عايز تجمع أرقام زي مبيعات شهر معين أو مجموع درجات.</a:t>
          </a:r>
          <a:endParaRPr lang="en-US" sz="2000" b="0">
            <a:solidFill>
              <a:schemeClr val="dk1"/>
            </a:solidFill>
            <a:latin typeface="+mn-lt"/>
            <a:ea typeface="+mn-ea"/>
            <a:cs typeface="+mn-cs"/>
          </a:endParaRPr>
        </a:p>
      </xdr:txBody>
    </xdr:sp>
    <xdr:clientData/>
  </xdr:twoCellAnchor>
  <xdr:twoCellAnchor editAs="oneCell">
    <xdr:from>
      <xdr:col>0</xdr:col>
      <xdr:colOff>62270</xdr:colOff>
      <xdr:row>2</xdr:row>
      <xdr:rowOff>76449</xdr:rowOff>
    </xdr:from>
    <xdr:to>
      <xdr:col>4</xdr:col>
      <xdr:colOff>184352</xdr:colOff>
      <xdr:row>9</xdr:row>
      <xdr:rowOff>57399</xdr:rowOff>
    </xdr:to>
    <xdr:pic>
      <xdr:nvPicPr>
        <xdr:cNvPr id="8" name="Picture 7">
          <a:extLst>
            <a:ext uri="{FF2B5EF4-FFF2-40B4-BE49-F238E27FC236}">
              <a16:creationId xmlns:a16="http://schemas.microsoft.com/office/drawing/2014/main" id="{938AD717-BD0D-4B1E-9AAE-0223F17ED1A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62270" y="436667"/>
          <a:ext cx="2560482" cy="1241714"/>
        </a:xfrm>
        <a:prstGeom prst="rect">
          <a:avLst/>
        </a:prstGeom>
      </xdr:spPr>
    </xdr:pic>
    <xdr:clientData/>
  </xdr:twoCellAnchor>
  <xdr:twoCellAnchor editAs="oneCell">
    <xdr:from>
      <xdr:col>20</xdr:col>
      <xdr:colOff>387927</xdr:colOff>
      <xdr:row>5</xdr:row>
      <xdr:rowOff>90055</xdr:rowOff>
    </xdr:from>
    <xdr:to>
      <xdr:col>40</xdr:col>
      <xdr:colOff>272613</xdr:colOff>
      <xdr:row>30</xdr:row>
      <xdr:rowOff>214745</xdr:rowOff>
    </xdr:to>
    <xdr:pic>
      <xdr:nvPicPr>
        <xdr:cNvPr id="10" name="Picture 9">
          <a:extLst>
            <a:ext uri="{FF2B5EF4-FFF2-40B4-BE49-F238E27FC236}">
              <a16:creationId xmlns:a16="http://schemas.microsoft.com/office/drawing/2014/main" id="{AAC65742-FE3C-3E96-F2D5-35194108071F}"/>
            </a:ext>
          </a:extLst>
        </xdr:cNvPr>
        <xdr:cNvPicPr>
          <a:picLocks noChangeAspect="1"/>
        </xdr:cNvPicPr>
      </xdr:nvPicPr>
      <xdr:blipFill rotWithShape="1">
        <a:blip xmlns:r="http://schemas.openxmlformats.org/officeDocument/2006/relationships" r:embed="rId2">
          <a:extLst>
            <a:ext uri="{BEBA8EAE-BF5A-486C-A8C5-ECC9F3942E4B}">
              <a14:imgProps xmlns:a14="http://schemas.microsoft.com/office/drawing/2010/main">
                <a14:imgLayer r:embed="rId3">
                  <a14:imgEffect>
                    <a14:brightnessContrast bright="40000" contrast="40000"/>
                  </a14:imgEffect>
                </a14:imgLayer>
              </a14:imgProps>
            </a:ext>
            <a:ext uri="{28A0092B-C50C-407E-A947-70E740481C1C}">
              <a14:useLocalDpi xmlns:a14="http://schemas.microsoft.com/office/drawing/2010/main" val="0"/>
            </a:ext>
          </a:extLst>
        </a:blip>
        <a:srcRect t="12325" b="15219"/>
        <a:stretch/>
      </xdr:blipFill>
      <xdr:spPr>
        <a:xfrm>
          <a:off x="12579927" y="990600"/>
          <a:ext cx="12076686" cy="4849090"/>
        </a:xfrm>
        <a:prstGeom prst="rect">
          <a:avLst/>
        </a:prstGeom>
        <a:ln>
          <a:noFill/>
        </a:ln>
        <a:effectLst>
          <a:softEdge rad="112500"/>
        </a:effectLst>
      </xdr:spPr>
    </xdr:pic>
    <xdr:clientData/>
  </xdr:twoCellAnchor>
  <xdr:twoCellAnchor>
    <xdr:from>
      <xdr:col>5</xdr:col>
      <xdr:colOff>543792</xdr:colOff>
      <xdr:row>18</xdr:row>
      <xdr:rowOff>69735</xdr:rowOff>
    </xdr:from>
    <xdr:to>
      <xdr:col>18</xdr:col>
      <xdr:colOff>604752</xdr:colOff>
      <xdr:row>29</xdr:row>
      <xdr:rowOff>80888</xdr:rowOff>
    </xdr:to>
    <xdr:sp macro="" textlink="">
      <xdr:nvSpPr>
        <xdr:cNvPr id="11" name="TextBox 10">
          <a:extLst>
            <a:ext uri="{FF2B5EF4-FFF2-40B4-BE49-F238E27FC236}">
              <a16:creationId xmlns:a16="http://schemas.microsoft.com/office/drawing/2014/main" id="{4420921C-576E-D4AA-571F-9B049D894B7D}"/>
            </a:ext>
          </a:extLst>
        </xdr:cNvPr>
        <xdr:cNvSpPr txBox="1"/>
      </xdr:nvSpPr>
      <xdr:spPr>
        <a:xfrm>
          <a:off x="3591792" y="3477953"/>
          <a:ext cx="7985760" cy="1992353"/>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2. معادلة </a:t>
          </a:r>
          <a:r>
            <a:rPr lang="en-US" sz="2000" b="0">
              <a:solidFill>
                <a:schemeClr val="dk1"/>
              </a:solidFill>
              <a:latin typeface="+mn-lt"/>
              <a:ea typeface="+mn-ea"/>
              <a:cs typeface="+mn-cs"/>
            </a:rPr>
            <a:t>AVERAGE:</a:t>
          </a:r>
        </a:p>
        <a:p>
          <a:pPr marL="457200" lvl="1" indent="0" algn="r" rtl="1"/>
          <a:r>
            <a:rPr lang="ar-SA" sz="2000" b="0">
              <a:solidFill>
                <a:schemeClr val="dk1"/>
              </a:solidFill>
              <a:latin typeface="+mn-lt"/>
              <a:ea typeface="+mn-ea"/>
              <a:cs typeface="+mn-cs"/>
            </a:rPr>
            <a:t>وظيفتها: المعادلة دي بتحسب لك المتوسط الحسابي (اللي هو مجموع الأرقام على عددهم).</a:t>
          </a:r>
        </a:p>
        <a:p>
          <a:pPr marL="457200" lvl="1" indent="0" algn="r" rtl="1"/>
          <a:r>
            <a:rPr lang="ar-SA" sz="2000" b="0">
              <a:solidFill>
                <a:schemeClr val="dk1"/>
              </a:solidFill>
              <a:latin typeface="+mn-lt"/>
              <a:ea typeface="+mn-ea"/>
              <a:cs typeface="+mn-cs"/>
            </a:rPr>
            <a:t>الاستخدام: هتستخدمها لما تكون عايز تعرف متوسط أداء حاجة معينة، زي متوسط المبيعات أو درجات الطلاب.</a:t>
          </a:r>
        </a:p>
      </xdr:txBody>
    </xdr:sp>
    <xdr:clientData/>
  </xdr:twoCellAnchor>
  <xdr:twoCellAnchor>
    <xdr:from>
      <xdr:col>5</xdr:col>
      <xdr:colOff>543792</xdr:colOff>
      <xdr:row>30</xdr:row>
      <xdr:rowOff>139009</xdr:rowOff>
    </xdr:from>
    <xdr:to>
      <xdr:col>18</xdr:col>
      <xdr:colOff>604752</xdr:colOff>
      <xdr:row>37</xdr:row>
      <xdr:rowOff>138546</xdr:rowOff>
    </xdr:to>
    <xdr:sp macro="" textlink="">
      <xdr:nvSpPr>
        <xdr:cNvPr id="12" name="TextBox 11">
          <a:extLst>
            <a:ext uri="{FF2B5EF4-FFF2-40B4-BE49-F238E27FC236}">
              <a16:creationId xmlns:a16="http://schemas.microsoft.com/office/drawing/2014/main" id="{EED71602-B354-5DF9-9EE3-9F2A425A2FAB}"/>
            </a:ext>
          </a:extLst>
        </xdr:cNvPr>
        <xdr:cNvSpPr txBox="1"/>
      </xdr:nvSpPr>
      <xdr:spPr>
        <a:xfrm>
          <a:off x="3591792" y="5763954"/>
          <a:ext cx="7985760" cy="1315719"/>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3. معادلة </a:t>
          </a:r>
          <a:r>
            <a:rPr lang="en-US" sz="2000" b="0">
              <a:solidFill>
                <a:schemeClr val="dk1"/>
              </a:solidFill>
              <a:latin typeface="+mn-lt"/>
              <a:ea typeface="+mn-ea"/>
              <a:cs typeface="+mn-cs"/>
            </a:rPr>
            <a:t>COUNT:</a:t>
          </a:r>
        </a:p>
        <a:p>
          <a:pPr marL="457200" lvl="1" indent="0" algn="r" rtl="1"/>
          <a:r>
            <a:rPr lang="ar-SA" sz="2000" b="0">
              <a:solidFill>
                <a:schemeClr val="dk1"/>
              </a:solidFill>
              <a:latin typeface="+mn-lt"/>
              <a:ea typeface="+mn-ea"/>
              <a:cs typeface="+mn-cs"/>
            </a:rPr>
            <a:t>وظيفتها: بتعد عدد الخلايا اللي فيها أرقام.</a:t>
          </a:r>
        </a:p>
        <a:p>
          <a:pPr marL="457200" lvl="1" indent="0" algn="r" rtl="1"/>
          <a:r>
            <a:rPr lang="ar-SA" sz="2000" b="0">
              <a:solidFill>
                <a:schemeClr val="dk1"/>
              </a:solidFill>
              <a:latin typeface="+mn-lt"/>
              <a:ea typeface="+mn-ea"/>
              <a:cs typeface="+mn-cs"/>
            </a:rPr>
            <a:t>الاستخدام: مفيدة لما تكون عايز تعرف كام خلية مليانة بأرقام في نطاق معين.</a:t>
          </a:r>
        </a:p>
      </xdr:txBody>
    </xdr:sp>
    <xdr:clientData/>
  </xdr:twoCellAnchor>
  <xdr:twoCellAnchor>
    <xdr:from>
      <xdr:col>5</xdr:col>
      <xdr:colOff>543792</xdr:colOff>
      <xdr:row>40</xdr:row>
      <xdr:rowOff>28173</xdr:rowOff>
    </xdr:from>
    <xdr:to>
      <xdr:col>18</xdr:col>
      <xdr:colOff>604752</xdr:colOff>
      <xdr:row>49</xdr:row>
      <xdr:rowOff>55420</xdr:rowOff>
    </xdr:to>
    <xdr:sp macro="" textlink="">
      <xdr:nvSpPr>
        <xdr:cNvPr id="13" name="TextBox 12">
          <a:extLst>
            <a:ext uri="{FF2B5EF4-FFF2-40B4-BE49-F238E27FC236}">
              <a16:creationId xmlns:a16="http://schemas.microsoft.com/office/drawing/2014/main" id="{314F609C-3BEE-1AF1-A959-6B494FF724F4}"/>
            </a:ext>
          </a:extLst>
        </xdr:cNvPr>
        <xdr:cNvSpPr txBox="1"/>
      </xdr:nvSpPr>
      <xdr:spPr>
        <a:xfrm>
          <a:off x="3591792" y="7509628"/>
          <a:ext cx="7985760" cy="1648228"/>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4. معادلة </a:t>
          </a:r>
          <a:r>
            <a:rPr lang="en-US" sz="2000" b="0">
              <a:solidFill>
                <a:schemeClr val="dk1"/>
              </a:solidFill>
              <a:latin typeface="+mn-lt"/>
              <a:ea typeface="+mn-ea"/>
              <a:cs typeface="+mn-cs"/>
            </a:rPr>
            <a:t>COUNTA:</a:t>
          </a:r>
        </a:p>
        <a:p>
          <a:pPr marL="457200" lvl="1" indent="0" algn="r" rtl="1"/>
          <a:r>
            <a:rPr lang="ar-SA" sz="2000" b="0">
              <a:solidFill>
                <a:schemeClr val="dk1"/>
              </a:solidFill>
              <a:latin typeface="+mn-lt"/>
              <a:ea typeface="+mn-ea"/>
              <a:cs typeface="+mn-cs"/>
            </a:rPr>
            <a:t>وظيفتها: بتعد عدد الخلايا اللي فيها أي حاجة (مش بس أرقام، ممكن تكون نصوص كمان).</a:t>
          </a:r>
        </a:p>
        <a:p>
          <a:pPr marL="457200" lvl="1" indent="0" algn="r" rtl="1"/>
          <a:r>
            <a:rPr lang="ar-SA" sz="2000" b="0">
              <a:solidFill>
                <a:schemeClr val="dk1"/>
              </a:solidFill>
              <a:latin typeface="+mn-lt"/>
              <a:ea typeface="+mn-ea"/>
              <a:cs typeface="+mn-cs"/>
            </a:rPr>
            <a:t>الاستخدام: لو عايز تعرف عدد الخلايا اللي مش فاضية</a:t>
          </a:r>
        </a:p>
      </xdr:txBody>
    </xdr:sp>
    <xdr:clientData/>
  </xdr:twoCellAnchor>
  <xdr:twoCellAnchor>
    <xdr:from>
      <xdr:col>5</xdr:col>
      <xdr:colOff>543792</xdr:colOff>
      <xdr:row>51</xdr:row>
      <xdr:rowOff>464</xdr:rowOff>
    </xdr:from>
    <xdr:to>
      <xdr:col>18</xdr:col>
      <xdr:colOff>604752</xdr:colOff>
      <xdr:row>58</xdr:row>
      <xdr:rowOff>138546</xdr:rowOff>
    </xdr:to>
    <xdr:sp macro="" textlink="">
      <xdr:nvSpPr>
        <xdr:cNvPr id="14" name="TextBox 13">
          <a:extLst>
            <a:ext uri="{FF2B5EF4-FFF2-40B4-BE49-F238E27FC236}">
              <a16:creationId xmlns:a16="http://schemas.microsoft.com/office/drawing/2014/main" id="{E6567E81-8214-9146-FA75-3F2C2D28465E}"/>
            </a:ext>
          </a:extLst>
        </xdr:cNvPr>
        <xdr:cNvSpPr txBox="1"/>
      </xdr:nvSpPr>
      <xdr:spPr>
        <a:xfrm>
          <a:off x="3591792" y="9463119"/>
          <a:ext cx="7985760" cy="1398845"/>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6. معادلة </a:t>
          </a:r>
          <a:r>
            <a:rPr lang="en-US" sz="2000" b="0">
              <a:solidFill>
                <a:schemeClr val="dk1"/>
              </a:solidFill>
              <a:latin typeface="+mn-lt"/>
              <a:ea typeface="+mn-ea"/>
              <a:cs typeface="+mn-cs"/>
            </a:rPr>
            <a:t>MAX:</a:t>
          </a:r>
        </a:p>
        <a:p>
          <a:pPr marL="457200" lvl="1" indent="0" algn="r" rtl="1"/>
          <a:r>
            <a:rPr lang="ar-SA" sz="2000" b="0">
              <a:solidFill>
                <a:schemeClr val="dk1"/>
              </a:solidFill>
              <a:latin typeface="+mn-lt"/>
              <a:ea typeface="+mn-ea"/>
              <a:cs typeface="+mn-cs"/>
            </a:rPr>
            <a:t>وظيفتها: بتجيب لك أكبر قيمة في مجموعة أرقام.</a:t>
          </a:r>
        </a:p>
        <a:p>
          <a:pPr marL="457200" lvl="1" indent="0" algn="r" rtl="1"/>
          <a:r>
            <a:rPr lang="ar-SA" sz="2000" b="0">
              <a:solidFill>
                <a:schemeClr val="dk1"/>
              </a:solidFill>
              <a:latin typeface="+mn-lt"/>
              <a:ea typeface="+mn-ea"/>
              <a:cs typeface="+mn-cs"/>
            </a:rPr>
            <a:t>الاستخدام: مفيدة لو عايز تعرف أعلى مبيعات أو أكبر درجة في امتحان.</a:t>
          </a:r>
        </a:p>
      </xdr:txBody>
    </xdr:sp>
    <xdr:clientData/>
  </xdr:twoCellAnchor>
  <xdr:twoCellAnchor>
    <xdr:from>
      <xdr:col>5</xdr:col>
      <xdr:colOff>543792</xdr:colOff>
      <xdr:row>60</xdr:row>
      <xdr:rowOff>139010</xdr:rowOff>
    </xdr:from>
    <xdr:to>
      <xdr:col>18</xdr:col>
      <xdr:colOff>604752</xdr:colOff>
      <xdr:row>68</xdr:row>
      <xdr:rowOff>0</xdr:rowOff>
    </xdr:to>
    <xdr:sp macro="" textlink="">
      <xdr:nvSpPr>
        <xdr:cNvPr id="15" name="TextBox 14">
          <a:extLst>
            <a:ext uri="{FF2B5EF4-FFF2-40B4-BE49-F238E27FC236}">
              <a16:creationId xmlns:a16="http://schemas.microsoft.com/office/drawing/2014/main" id="{BD3224AD-66DC-0BC4-E36A-1F2D58F4ECE9}"/>
            </a:ext>
          </a:extLst>
        </xdr:cNvPr>
        <xdr:cNvSpPr txBox="1"/>
      </xdr:nvSpPr>
      <xdr:spPr>
        <a:xfrm>
          <a:off x="3591792" y="11222646"/>
          <a:ext cx="7985760" cy="1301863"/>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7. معادلة </a:t>
          </a:r>
          <a:r>
            <a:rPr lang="en-US" sz="2000" b="0">
              <a:solidFill>
                <a:schemeClr val="dk1"/>
              </a:solidFill>
              <a:latin typeface="+mn-lt"/>
              <a:ea typeface="+mn-ea"/>
              <a:cs typeface="+mn-cs"/>
            </a:rPr>
            <a:t>MIN:</a:t>
          </a:r>
        </a:p>
        <a:p>
          <a:pPr marL="457200" lvl="1" indent="0" algn="r" rtl="1"/>
          <a:r>
            <a:rPr lang="ar-SA" sz="2000" b="0">
              <a:solidFill>
                <a:schemeClr val="dk1"/>
              </a:solidFill>
              <a:latin typeface="+mn-lt"/>
              <a:ea typeface="+mn-ea"/>
              <a:cs typeface="+mn-cs"/>
            </a:rPr>
            <a:t>وظيفتها: بتعمل العكس، يعني بتجيب لك أصغر قيمة في مجموعة أرقام.</a:t>
          </a:r>
        </a:p>
        <a:p>
          <a:pPr marL="457200" lvl="1" indent="0" algn="r" rtl="1"/>
          <a:r>
            <a:rPr lang="ar-SA" sz="2000" b="0">
              <a:solidFill>
                <a:schemeClr val="dk1"/>
              </a:solidFill>
              <a:latin typeface="+mn-lt"/>
              <a:ea typeface="+mn-ea"/>
              <a:cs typeface="+mn-cs"/>
            </a:rPr>
            <a:t>الاستخدام: هتستخدمها لما تكون عايز تعرف أقل حاجة، زي أقل تكلفة أو أقل سعر.</a:t>
          </a:r>
        </a:p>
      </xdr:txBody>
    </xdr:sp>
    <xdr:clientData/>
  </xdr:twoCellAnchor>
  <xdr:twoCellAnchor>
    <xdr:from>
      <xdr:col>23</xdr:col>
      <xdr:colOff>31174</xdr:colOff>
      <xdr:row>31</xdr:row>
      <xdr:rowOff>139010</xdr:rowOff>
    </xdr:from>
    <xdr:to>
      <xdr:col>36</xdr:col>
      <xdr:colOff>92134</xdr:colOff>
      <xdr:row>39</xdr:row>
      <xdr:rowOff>83128</xdr:rowOff>
    </xdr:to>
    <xdr:sp macro="" textlink="">
      <xdr:nvSpPr>
        <xdr:cNvPr id="16" name="TextBox 15">
          <a:extLst>
            <a:ext uri="{FF2B5EF4-FFF2-40B4-BE49-F238E27FC236}">
              <a16:creationId xmlns:a16="http://schemas.microsoft.com/office/drawing/2014/main" id="{14CA97DD-4E19-2A7B-C9F1-17B643752E14}"/>
            </a:ext>
          </a:extLst>
        </xdr:cNvPr>
        <xdr:cNvSpPr txBox="1"/>
      </xdr:nvSpPr>
      <xdr:spPr>
        <a:xfrm>
          <a:off x="14051974" y="5999483"/>
          <a:ext cx="7985760" cy="138499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b="0">
              <a:solidFill>
                <a:schemeClr val="dk1"/>
              </a:solidFill>
              <a:latin typeface="+mn-lt"/>
              <a:ea typeface="+mn-ea"/>
              <a:cs typeface="+mn-cs"/>
            </a:rPr>
            <a:t>8. معادلة </a:t>
          </a:r>
          <a:r>
            <a:rPr lang="en-US" sz="2000" b="0">
              <a:solidFill>
                <a:schemeClr val="dk1"/>
              </a:solidFill>
              <a:latin typeface="+mn-lt"/>
              <a:ea typeface="+mn-ea"/>
              <a:cs typeface="+mn-cs"/>
            </a:rPr>
            <a:t>CONCATENATE (</a:t>
          </a:r>
          <a:r>
            <a:rPr lang="ar-SA" sz="2000" b="0">
              <a:solidFill>
                <a:schemeClr val="dk1"/>
              </a:solidFill>
              <a:latin typeface="+mn-lt"/>
              <a:ea typeface="+mn-ea"/>
              <a:cs typeface="+mn-cs"/>
            </a:rPr>
            <a:t>أو الـ &amp;):</a:t>
          </a:r>
        </a:p>
        <a:p>
          <a:pPr marL="457200" lvl="1" indent="0" algn="r" rtl="1"/>
          <a:r>
            <a:rPr lang="ar-SA" sz="2000" b="0">
              <a:solidFill>
                <a:schemeClr val="dk1"/>
              </a:solidFill>
              <a:latin typeface="+mn-lt"/>
              <a:ea typeface="+mn-ea"/>
              <a:cs typeface="+mn-cs"/>
            </a:rPr>
            <a:t>وظيفتها: بتجمع لك نصوص مع بعض في خلية واحدة.</a:t>
          </a:r>
        </a:p>
        <a:p>
          <a:pPr marL="457200" lvl="1" indent="0" algn="r" rtl="1"/>
          <a:r>
            <a:rPr lang="ar-SA" sz="2000" b="0">
              <a:solidFill>
                <a:schemeClr val="dk1"/>
              </a:solidFill>
              <a:latin typeface="+mn-lt"/>
              <a:ea typeface="+mn-ea"/>
              <a:cs typeface="+mn-cs"/>
            </a:rPr>
            <a:t>الاستخدام: مفيدة لما تكون عايز تجمع أسماء أو جمل في خلية واحدة.</a:t>
          </a:r>
        </a:p>
      </xdr:txBody>
    </xdr:sp>
    <xdr:clientData/>
  </xdr:twoCellAnchor>
  <xdr:twoCellAnchor>
    <xdr:from>
      <xdr:col>23</xdr:col>
      <xdr:colOff>17320</xdr:colOff>
      <xdr:row>41</xdr:row>
      <xdr:rowOff>69737</xdr:rowOff>
    </xdr:from>
    <xdr:to>
      <xdr:col>36</xdr:col>
      <xdr:colOff>78280</xdr:colOff>
      <xdr:row>65</xdr:row>
      <xdr:rowOff>21771</xdr:rowOff>
    </xdr:to>
    <xdr:sp macro="" textlink="">
      <xdr:nvSpPr>
        <xdr:cNvPr id="17" name="TextBox 16">
          <a:extLst>
            <a:ext uri="{FF2B5EF4-FFF2-40B4-BE49-F238E27FC236}">
              <a16:creationId xmlns:a16="http://schemas.microsoft.com/office/drawing/2014/main" id="{12E0A6C6-38BD-3872-DDAD-D9C4D1CB55FB}"/>
            </a:ext>
          </a:extLst>
        </xdr:cNvPr>
        <xdr:cNvSpPr txBox="1"/>
      </xdr:nvSpPr>
      <xdr:spPr>
        <a:xfrm>
          <a:off x="14038120" y="7874794"/>
          <a:ext cx="7985760" cy="439340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2000"/>
            <a:t>معادلة </a:t>
          </a:r>
          <a:r>
            <a:rPr lang="en-US" sz="2000"/>
            <a:t>UNIQUE </a:t>
          </a:r>
          <a:r>
            <a:rPr lang="ar-SA" sz="2000"/>
            <a:t>في </a:t>
          </a:r>
          <a:r>
            <a:rPr lang="en-US" sz="2000"/>
            <a:t>Excel </a:t>
          </a:r>
          <a:r>
            <a:rPr lang="ar-SA" sz="2000"/>
            <a:t>بتستخدم عشان تجيب القيم الفريدة (</a:t>
          </a:r>
          <a:r>
            <a:rPr lang="en-US" sz="2000"/>
            <a:t>unique values) </a:t>
          </a:r>
          <a:r>
            <a:rPr lang="ar-SA" sz="2000"/>
            <a:t>من نطاق معين، يعني لو عندك مجموعة من البيانات وعايز تعرف إيه القيم اللي مش متكررة، المعادلة دي هتكون مفيدة جدًا.</a:t>
          </a:r>
          <a:endParaRPr lang="en-US" sz="2000"/>
        </a:p>
        <a:p>
          <a:pPr marL="457200" lvl="1" indent="0" algn="r" rtl="1"/>
          <a:endParaRPr lang="en-US" sz="2000"/>
        </a:p>
        <a:p>
          <a:pPr marL="457200" lvl="1" indent="0" algn="r" rtl="1"/>
          <a:r>
            <a:rPr lang="ar-SA" sz="2000"/>
            <a:t>الفائدة من استخدام معادلة </a:t>
          </a:r>
          <a:r>
            <a:rPr lang="en-US" sz="2000"/>
            <a:t>UNIQUE:</a:t>
          </a:r>
        </a:p>
        <a:p>
          <a:pPr marL="457200" lvl="1" indent="0" algn="r" rtl="1"/>
          <a:endParaRPr lang="en-US" sz="2000"/>
        </a:p>
        <a:p>
          <a:pPr marL="457200" lvl="1" indent="0" algn="r" rtl="1"/>
          <a:r>
            <a:rPr lang="ar-SA" sz="2000"/>
            <a:t>التعرف على القيم الفريدة: لو عندك بيانات كبيرة وعايز تستخرج منها القيم اللي مش متكررة.</a:t>
          </a:r>
        </a:p>
        <a:p>
          <a:pPr marL="457200" lvl="1" indent="0" algn="r" rtl="1"/>
          <a:endParaRPr lang="en-US" sz="2000"/>
        </a:p>
        <a:p>
          <a:pPr marL="457200" lvl="1" indent="0" algn="r" rtl="1"/>
          <a:r>
            <a:rPr lang="ar-SA" sz="2000"/>
            <a:t>تصفية البيانات: تساعدك في تصفية البيانات المكررة وتبسيطها.</a:t>
          </a:r>
        </a:p>
        <a:p>
          <a:pPr marL="457200" lvl="1" indent="0" algn="r" rtl="1"/>
          <a:endParaRPr lang="en-US" sz="2000"/>
        </a:p>
        <a:p>
          <a:pPr marL="457200" lvl="1" indent="0" algn="r" rtl="1"/>
          <a:r>
            <a:rPr lang="ar-SA" sz="2000"/>
            <a:t>تسهيل التحليل: لما تكون عايز تحلل البيانات بدون تشتيت بسبب التكرارات.</a:t>
          </a:r>
        </a:p>
        <a:p>
          <a:pPr marL="457200" lvl="1" indent="0" algn="r" rtl="1"/>
          <a:endParaRPr lang="en-US" sz="2000"/>
        </a:p>
        <a:p>
          <a:pPr marL="457200" lvl="1" indent="0" algn="r" rtl="1"/>
          <a:endParaRPr lang="ar-SA" sz="2000" b="0">
            <a:solidFill>
              <a:schemeClr val="dk1"/>
            </a:solidFill>
            <a:latin typeface="+mn-lt"/>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20</xdr:col>
      <xdr:colOff>67542</xdr:colOff>
      <xdr:row>4</xdr:row>
      <xdr:rowOff>43510</xdr:rowOff>
    </xdr:from>
    <xdr:to>
      <xdr:col>79</xdr:col>
      <xdr:colOff>182880</xdr:colOff>
      <xdr:row>21</xdr:row>
      <xdr:rowOff>0</xdr:rowOff>
    </xdr:to>
    <xdr:sp macro="" textlink="">
      <xdr:nvSpPr>
        <xdr:cNvPr id="2" name="TextBox 1">
          <a:extLst>
            <a:ext uri="{FF2B5EF4-FFF2-40B4-BE49-F238E27FC236}">
              <a16:creationId xmlns:a16="http://schemas.microsoft.com/office/drawing/2014/main" id="{56FE8B84-F362-4392-B0A2-69B7ECB5B107}"/>
            </a:ext>
          </a:extLst>
        </xdr:cNvPr>
        <xdr:cNvSpPr txBox="1"/>
      </xdr:nvSpPr>
      <xdr:spPr>
        <a:xfrm>
          <a:off x="12259542" y="775030"/>
          <a:ext cx="36081738" cy="324833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7200" b="0">
              <a:solidFill>
                <a:schemeClr val="dk1"/>
              </a:solidFill>
              <a:latin typeface="+mn-lt"/>
              <a:ea typeface="+mn-ea"/>
              <a:cs typeface="+mn-cs"/>
            </a:rPr>
            <a:t>معادلة </a:t>
          </a:r>
          <a:r>
            <a:rPr lang="en-US" sz="7200" b="0">
              <a:solidFill>
                <a:schemeClr val="dk1"/>
              </a:solidFill>
              <a:latin typeface="+mn-lt"/>
              <a:ea typeface="+mn-ea"/>
              <a:cs typeface="+mn-cs"/>
            </a:rPr>
            <a:t>IF </a:t>
          </a:r>
          <a:r>
            <a:rPr lang="ar-SA" sz="7200" b="0">
              <a:solidFill>
                <a:schemeClr val="dk1"/>
              </a:solidFill>
              <a:latin typeface="+mn-lt"/>
              <a:ea typeface="+mn-ea"/>
              <a:cs typeface="+mn-cs"/>
            </a:rPr>
            <a:t>في </a:t>
          </a:r>
          <a:r>
            <a:rPr lang="en-US" sz="7200" b="0">
              <a:solidFill>
                <a:schemeClr val="dk1"/>
              </a:solidFill>
              <a:latin typeface="+mn-lt"/>
              <a:ea typeface="+mn-ea"/>
              <a:cs typeface="+mn-cs"/>
            </a:rPr>
            <a:t>Excel </a:t>
          </a:r>
          <a:r>
            <a:rPr lang="ar-SA" sz="7200" b="0">
              <a:solidFill>
                <a:schemeClr val="dk1"/>
              </a:solidFill>
              <a:latin typeface="+mn-lt"/>
              <a:ea typeface="+mn-ea"/>
              <a:cs typeface="+mn-cs"/>
            </a:rPr>
            <a:t>من أكثر المعادلات استخدامًا لأنها بتساعدك تاخد قرارات بناءً على شروط معينة. المعادلة بتتحقق من شرط معين، ولو الشرط ده اتحقق بتديك نتيجة، ولو الشرط ما اتحققش بتديك نتيجة تانية.</a:t>
          </a:r>
        </a:p>
      </xdr:txBody>
    </xdr:sp>
    <xdr:clientData/>
  </xdr:twoCellAnchor>
  <xdr:twoCellAnchor editAs="oneCell">
    <xdr:from>
      <xdr:col>0</xdr:col>
      <xdr:colOff>458510</xdr:colOff>
      <xdr:row>3</xdr:row>
      <xdr:rowOff>76449</xdr:rowOff>
    </xdr:from>
    <xdr:to>
      <xdr:col>4</xdr:col>
      <xdr:colOff>580592</xdr:colOff>
      <xdr:row>10</xdr:row>
      <xdr:rowOff>57399</xdr:rowOff>
    </xdr:to>
    <xdr:pic>
      <xdr:nvPicPr>
        <xdr:cNvPr id="3" name="Picture 2">
          <a:extLst>
            <a:ext uri="{FF2B5EF4-FFF2-40B4-BE49-F238E27FC236}">
              <a16:creationId xmlns:a16="http://schemas.microsoft.com/office/drawing/2014/main" id="{2A2A5351-A5D2-4033-98BD-9C82483076D8}"/>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458510" y="625089"/>
          <a:ext cx="2560482" cy="1261110"/>
        </a:xfrm>
        <a:prstGeom prst="rect">
          <a:avLst/>
        </a:prstGeom>
      </xdr:spPr>
    </xdr:pic>
    <xdr:clientData/>
  </xdr:twoCellAnchor>
  <xdr:twoCellAnchor editAs="oneCell">
    <xdr:from>
      <xdr:col>5</xdr:col>
      <xdr:colOff>609204</xdr:colOff>
      <xdr:row>2</xdr:row>
      <xdr:rowOff>21772</xdr:rowOff>
    </xdr:from>
    <xdr:to>
      <xdr:col>18</xdr:col>
      <xdr:colOff>456804</xdr:colOff>
      <xdr:row>36</xdr:row>
      <xdr:rowOff>0</xdr:rowOff>
    </xdr:to>
    <xdr:pic>
      <xdr:nvPicPr>
        <xdr:cNvPr id="13" name="Picture 12">
          <a:extLst>
            <a:ext uri="{FF2B5EF4-FFF2-40B4-BE49-F238E27FC236}">
              <a16:creationId xmlns:a16="http://schemas.microsoft.com/office/drawing/2014/main" id="{68382946-BA0D-01DB-1487-39100EE9844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57204" y="387532"/>
          <a:ext cx="7772400" cy="6500948"/>
        </a:xfrm>
        <a:prstGeom prst="rect">
          <a:avLst/>
        </a:prstGeom>
      </xdr:spPr>
    </xdr:pic>
    <xdr:clientData/>
  </xdr:twoCellAnchor>
  <xdr:twoCellAnchor>
    <xdr:from>
      <xdr:col>62</xdr:col>
      <xdr:colOff>354330</xdr:colOff>
      <xdr:row>24</xdr:row>
      <xdr:rowOff>154000</xdr:rowOff>
    </xdr:from>
    <xdr:to>
      <xdr:col>79</xdr:col>
      <xdr:colOff>354330</xdr:colOff>
      <xdr:row>96</xdr:row>
      <xdr:rowOff>152400</xdr:rowOff>
    </xdr:to>
    <xdr:sp macro="" textlink="">
      <xdr:nvSpPr>
        <xdr:cNvPr id="12" name="TextBox 11">
          <a:extLst>
            <a:ext uri="{FF2B5EF4-FFF2-40B4-BE49-F238E27FC236}">
              <a16:creationId xmlns:a16="http://schemas.microsoft.com/office/drawing/2014/main" id="{4852432E-A6B2-6A04-AA4E-9EB0BC58B018}"/>
            </a:ext>
          </a:extLst>
        </xdr:cNvPr>
        <xdr:cNvSpPr txBox="1"/>
      </xdr:nvSpPr>
      <xdr:spPr>
        <a:xfrm>
          <a:off x="38149530" y="4726000"/>
          <a:ext cx="10363200" cy="1328768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1: التحقق من حجم الطلبات الكبيرة</a:t>
          </a:r>
        </a:p>
        <a:p>
          <a:pPr marL="457200" lvl="1" indent="0" algn="r" rtl="1"/>
          <a:r>
            <a:rPr lang="ar-SA" sz="3000" b="0">
              <a:solidFill>
                <a:schemeClr val="dk1"/>
              </a:solidFill>
              <a:latin typeface="+mn-lt"/>
              <a:ea typeface="+mn-ea"/>
              <a:cs typeface="+mn-cs"/>
            </a:rPr>
            <a:t>يمكنك استخدام معادلة </a:t>
          </a:r>
          <a:r>
            <a:rPr lang="en-US" sz="3000" b="0">
              <a:solidFill>
                <a:schemeClr val="dk1"/>
              </a:solidFill>
              <a:latin typeface="+mn-lt"/>
              <a:ea typeface="+mn-ea"/>
              <a:cs typeface="+mn-cs"/>
            </a:rPr>
            <a:t>IF </a:t>
          </a:r>
          <a:r>
            <a:rPr lang="ar-SA" sz="3000" b="0">
              <a:solidFill>
                <a:schemeClr val="dk1"/>
              </a:solidFill>
              <a:latin typeface="+mn-lt"/>
              <a:ea typeface="+mn-ea"/>
              <a:cs typeface="+mn-cs"/>
            </a:rPr>
            <a:t>للتحقق إذا كانت كمية الطلبات (</a:t>
          </a:r>
          <a:r>
            <a:rPr lang="en-US" sz="3000" b="0">
              <a:solidFill>
                <a:schemeClr val="dk1"/>
              </a:solidFill>
              <a:latin typeface="+mn-lt"/>
              <a:ea typeface="+mn-ea"/>
              <a:cs typeface="+mn-cs"/>
            </a:rPr>
            <a:t>Units) </a:t>
          </a:r>
          <a:r>
            <a:rPr lang="ar-SA" sz="3000" b="0">
              <a:solidFill>
                <a:schemeClr val="dk1"/>
              </a:solidFill>
              <a:latin typeface="+mn-lt"/>
              <a:ea typeface="+mn-ea"/>
              <a:cs typeface="+mn-cs"/>
            </a:rPr>
            <a:t>تتجاوز عدد معين مثلاً 200 وحدة، وتحديد إذا كان الطلب يعتبر "كبير" أو "صغير".</a:t>
          </a:r>
        </a:p>
        <a:p>
          <a:pPr marL="457200" lvl="1" indent="0" algn="r" rtl="1"/>
          <a:endParaRPr lang="en-US" sz="3000" b="0">
            <a:solidFill>
              <a:schemeClr val="dk1"/>
            </a:solidFill>
            <a:latin typeface="+mn-lt"/>
            <a:ea typeface="+mn-ea"/>
            <a:cs typeface="+mn-cs"/>
          </a:endParaRPr>
        </a:p>
        <a:p>
          <a:pPr marL="457200" lvl="1" indent="0" algn="r" rtl="1"/>
          <a:r>
            <a:rPr lang="en-US" sz="3000" b="0">
              <a:solidFill>
                <a:schemeClr val="dk1"/>
              </a:solidFill>
              <a:latin typeface="+mn-lt"/>
              <a:ea typeface="+mn-ea"/>
              <a:cs typeface="+mn-cs"/>
            </a:rPr>
            <a:t>=IF(Units &gt; 200, "</a:t>
          </a:r>
          <a:r>
            <a:rPr lang="ar-SA" sz="3000" b="0">
              <a:solidFill>
                <a:schemeClr val="dk1"/>
              </a:solidFill>
              <a:latin typeface="+mn-lt"/>
              <a:ea typeface="+mn-ea"/>
              <a:cs typeface="+mn-cs"/>
            </a:rPr>
            <a:t>كبير", "صغير")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Units &gt; 200 </a:t>
          </a:r>
          <a:r>
            <a:rPr lang="ar-SA" sz="3000" b="0">
              <a:solidFill>
                <a:schemeClr val="dk1"/>
              </a:solidFill>
              <a:latin typeface="+mn-lt"/>
              <a:ea typeface="+mn-ea"/>
              <a:cs typeface="+mn-cs"/>
            </a:rPr>
            <a:t>تعني التحقق إذا كانت كمية الطلبات أكبر من 200.</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"كبير"</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"صغير"</a:t>
          </a:r>
        </a:p>
      </xdr:txBody>
    </xdr:sp>
    <xdr:clientData/>
  </xdr:twoCellAnchor>
  <xdr:twoCellAnchor>
    <xdr:from>
      <xdr:col>40</xdr:col>
      <xdr:colOff>377190</xdr:colOff>
      <xdr:row>26</xdr:row>
      <xdr:rowOff>43510</xdr:rowOff>
    </xdr:from>
    <xdr:to>
      <xdr:col>60</xdr:col>
      <xdr:colOff>320040</xdr:colOff>
      <xdr:row>58</xdr:row>
      <xdr:rowOff>49530</xdr:rowOff>
    </xdr:to>
    <xdr:sp macro="" textlink="">
      <xdr:nvSpPr>
        <xdr:cNvPr id="15" name="TextBox 14">
          <a:extLst>
            <a:ext uri="{FF2B5EF4-FFF2-40B4-BE49-F238E27FC236}">
              <a16:creationId xmlns:a16="http://schemas.microsoft.com/office/drawing/2014/main" id="{EF118406-E709-5018-DC22-66D1025BFCF0}"/>
            </a:ext>
          </a:extLst>
        </xdr:cNvPr>
        <xdr:cNvSpPr txBox="1"/>
      </xdr:nvSpPr>
      <xdr:spPr>
        <a:xfrm>
          <a:off x="24761190" y="4981270"/>
          <a:ext cx="12134850" cy="598010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2: التحقق من المنتج بناءً على السعر</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إذا كنت تريد التحقق إذا كان سعر المنتج (</a:t>
          </a:r>
          <a:r>
            <a:rPr lang="en-US" sz="3000" b="0">
              <a:solidFill>
                <a:schemeClr val="dk1"/>
              </a:solidFill>
              <a:latin typeface="+mn-lt"/>
              <a:ea typeface="+mn-ea"/>
              <a:cs typeface="+mn-cs"/>
            </a:rPr>
            <a:t>Amount) </a:t>
          </a:r>
          <a:r>
            <a:rPr lang="ar-SA" sz="3000" b="0">
              <a:solidFill>
                <a:schemeClr val="dk1"/>
              </a:solidFill>
              <a:latin typeface="+mn-lt"/>
              <a:ea typeface="+mn-ea"/>
              <a:cs typeface="+mn-cs"/>
            </a:rPr>
            <a:t>أكبر من 5000 وتحديد إذا كان المنتج "مكلف" أو "رخيص"، يمكن استخدام معادلة </a:t>
          </a:r>
          <a:r>
            <a:rPr lang="en-US" sz="3000" b="0">
              <a:solidFill>
                <a:schemeClr val="dk1"/>
              </a:solidFill>
              <a:latin typeface="+mn-lt"/>
              <a:ea typeface="+mn-ea"/>
              <a:cs typeface="+mn-cs"/>
            </a:rPr>
            <a:t>IF </a:t>
          </a:r>
          <a:r>
            <a:rPr lang="ar-SA" sz="3000" b="0">
              <a:solidFill>
                <a:schemeClr val="dk1"/>
              </a:solidFill>
              <a:latin typeface="+mn-lt"/>
              <a:ea typeface="+mn-ea"/>
              <a:cs typeface="+mn-cs"/>
            </a:rPr>
            <a:t>كالتالي:</a:t>
          </a:r>
        </a:p>
        <a:p>
          <a:pPr marL="457200" lvl="1" indent="0" algn="r" rtl="1"/>
          <a:r>
            <a:rPr lang="en-US" sz="3000" b="0">
              <a:solidFill>
                <a:schemeClr val="dk1"/>
              </a:solidFill>
              <a:latin typeface="+mn-lt"/>
              <a:ea typeface="+mn-ea"/>
              <a:cs typeface="+mn-cs"/>
            </a:rPr>
            <a:t>=IF(Amount &gt; 5000, "</a:t>
          </a:r>
          <a:r>
            <a:rPr lang="ar-SA" sz="3000" b="0">
              <a:solidFill>
                <a:schemeClr val="dk1"/>
              </a:solidFill>
              <a:latin typeface="+mn-lt"/>
              <a:ea typeface="+mn-ea"/>
              <a:cs typeface="+mn-cs"/>
            </a:rPr>
            <a:t>مكلف", "رخيص")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Amount &gt; 5000 </a:t>
          </a:r>
          <a:r>
            <a:rPr lang="ar-SA" sz="3000" b="0">
              <a:solidFill>
                <a:schemeClr val="dk1"/>
              </a:solidFill>
              <a:latin typeface="+mn-lt"/>
              <a:ea typeface="+mn-ea"/>
              <a:cs typeface="+mn-cs"/>
            </a:rPr>
            <a:t>تعني التحقق إذا كانت قيمة الطلب أكبر من 5000.</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"مكلف"</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"رخيص"</a:t>
          </a:r>
        </a:p>
      </xdr:txBody>
    </xdr:sp>
    <xdr:clientData/>
  </xdr:twoCellAnchor>
  <xdr:twoCellAnchor>
    <xdr:from>
      <xdr:col>19</xdr:col>
      <xdr:colOff>251460</xdr:colOff>
      <xdr:row>26</xdr:row>
      <xdr:rowOff>104470</xdr:rowOff>
    </xdr:from>
    <xdr:to>
      <xdr:col>39</xdr:col>
      <xdr:colOff>194310</xdr:colOff>
      <xdr:row>61</xdr:row>
      <xdr:rowOff>19396</xdr:rowOff>
    </xdr:to>
    <xdr:sp macro="" textlink="">
      <xdr:nvSpPr>
        <xdr:cNvPr id="16" name="TextBox 15">
          <a:extLst>
            <a:ext uri="{FF2B5EF4-FFF2-40B4-BE49-F238E27FC236}">
              <a16:creationId xmlns:a16="http://schemas.microsoft.com/office/drawing/2014/main" id="{AF7B194D-85F3-4622-ADD1-E2AE43D23A46}"/>
            </a:ext>
          </a:extLst>
        </xdr:cNvPr>
        <xdr:cNvSpPr txBox="1"/>
      </xdr:nvSpPr>
      <xdr:spPr>
        <a:xfrm>
          <a:off x="11833860" y="5042230"/>
          <a:ext cx="12134850" cy="643764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3: التحقق من المنطقة الجغرافية</a:t>
          </a:r>
        </a:p>
        <a:p>
          <a:pPr marL="457200" lvl="1" indent="0" algn="r" rtl="1"/>
          <a:r>
            <a:rPr lang="ar-SA" sz="3000" b="0">
              <a:solidFill>
                <a:schemeClr val="dk1"/>
              </a:solidFill>
              <a:latin typeface="+mn-lt"/>
              <a:ea typeface="+mn-ea"/>
              <a:cs typeface="+mn-cs"/>
            </a:rPr>
            <a:t>لو عايز تتحقق من إذا كانت الطلبات صادرة من منطقة معينة، مثلاً "</a:t>
          </a:r>
          <a:r>
            <a:rPr lang="en-US" sz="3000" b="0">
              <a:solidFill>
                <a:schemeClr val="dk1"/>
              </a:solidFill>
              <a:latin typeface="+mn-lt"/>
              <a:ea typeface="+mn-ea"/>
              <a:cs typeface="+mn-cs"/>
            </a:rPr>
            <a:t>Al sharqia"، </a:t>
          </a:r>
          <a:r>
            <a:rPr lang="ar-SA" sz="3000" b="0">
              <a:solidFill>
                <a:schemeClr val="dk1"/>
              </a:solidFill>
              <a:latin typeface="+mn-lt"/>
              <a:ea typeface="+mn-ea"/>
              <a:cs typeface="+mn-cs"/>
            </a:rPr>
            <a:t>وتكتب "منطقة شرقية" لو صح و"منطقة أخرى" لو غلط، تقدر تعمل كده:</a:t>
          </a:r>
          <a:endParaRPr lang="en-US" sz="3000" b="0">
            <a:solidFill>
              <a:schemeClr val="dk1"/>
            </a:solidFill>
            <a:latin typeface="+mn-lt"/>
            <a:ea typeface="+mn-ea"/>
            <a:cs typeface="+mn-cs"/>
          </a:endParaRPr>
        </a:p>
        <a:p>
          <a:pPr marL="457200" lvl="1" indent="0" algn="r" rtl="1"/>
          <a:endParaRPr lang="en-US" sz="3000" b="0">
            <a:solidFill>
              <a:schemeClr val="dk1"/>
            </a:solidFill>
            <a:latin typeface="+mn-lt"/>
            <a:ea typeface="+mn-ea"/>
            <a:cs typeface="+mn-cs"/>
          </a:endParaRPr>
        </a:p>
        <a:p>
          <a:pPr marL="457200" lvl="1" indent="0" algn="r" rtl="1"/>
          <a:r>
            <a:rPr lang="en-US" sz="3000" b="0">
              <a:solidFill>
                <a:schemeClr val="dk1"/>
              </a:solidFill>
              <a:latin typeface="+mn-lt"/>
              <a:ea typeface="+mn-ea"/>
              <a:cs typeface="+mn-cs"/>
            </a:rPr>
            <a:t>=IF(Geography = "Al sharqia", "</a:t>
          </a:r>
          <a:r>
            <a:rPr lang="ar-SA" sz="3000" b="0">
              <a:solidFill>
                <a:schemeClr val="dk1"/>
              </a:solidFill>
              <a:latin typeface="+mn-lt"/>
              <a:ea typeface="+mn-ea"/>
              <a:cs typeface="+mn-cs"/>
            </a:rPr>
            <a:t>منطقة شرقية", "منطقة أخرى")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Geography = "Al sharqia" </a:t>
          </a:r>
          <a:r>
            <a:rPr lang="ar-SA" sz="3000" b="0">
              <a:solidFill>
                <a:schemeClr val="dk1"/>
              </a:solidFill>
              <a:latin typeface="+mn-lt"/>
              <a:ea typeface="+mn-ea"/>
              <a:cs typeface="+mn-cs"/>
            </a:rPr>
            <a:t>تعني التحقق إذا كانت المنطقة الجغرافية "</a:t>
          </a:r>
          <a:r>
            <a:rPr lang="en-US" sz="3000" b="0">
              <a:solidFill>
                <a:schemeClr val="dk1"/>
              </a:solidFill>
              <a:latin typeface="+mn-lt"/>
              <a:ea typeface="+mn-ea"/>
              <a:cs typeface="+mn-cs"/>
            </a:rPr>
            <a:t>Al sharqia".</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"منطقة شرقية"</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"منطقة أخرى"</a:t>
          </a:r>
        </a:p>
      </xdr:txBody>
    </xdr:sp>
    <xdr:clientData/>
  </xdr:twoCellAnchor>
  <xdr:twoCellAnchor>
    <xdr:from>
      <xdr:col>40</xdr:col>
      <xdr:colOff>560070</xdr:colOff>
      <xdr:row>62</xdr:row>
      <xdr:rowOff>134950</xdr:rowOff>
    </xdr:from>
    <xdr:to>
      <xdr:col>60</xdr:col>
      <xdr:colOff>502920</xdr:colOff>
      <xdr:row>95</xdr:row>
      <xdr:rowOff>80010</xdr:rowOff>
    </xdr:to>
    <xdr:sp macro="" textlink="">
      <xdr:nvSpPr>
        <xdr:cNvPr id="17" name="TextBox 16">
          <a:extLst>
            <a:ext uri="{FF2B5EF4-FFF2-40B4-BE49-F238E27FC236}">
              <a16:creationId xmlns:a16="http://schemas.microsoft.com/office/drawing/2014/main" id="{3500F36D-A8C3-D547-1308-C75217CF629D}"/>
            </a:ext>
          </a:extLst>
        </xdr:cNvPr>
        <xdr:cNvSpPr txBox="1"/>
      </xdr:nvSpPr>
      <xdr:spPr>
        <a:xfrm>
          <a:off x="24944070" y="11778310"/>
          <a:ext cx="12134850" cy="598010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4: التحقق من تاريخ الطلب</a:t>
          </a:r>
        </a:p>
        <a:p>
          <a:pPr marL="457200" lvl="1" indent="0" algn="r" rtl="1"/>
          <a:r>
            <a:rPr lang="ar-SA" sz="3000" b="0">
              <a:solidFill>
                <a:schemeClr val="dk1"/>
              </a:solidFill>
              <a:latin typeface="+mn-lt"/>
              <a:ea typeface="+mn-ea"/>
              <a:cs typeface="+mn-cs"/>
            </a:rPr>
            <a:t>إذا كنت ترغب في التحقق مما إذا كان تاريخ الطلب (</a:t>
          </a:r>
          <a:r>
            <a:rPr lang="en-US" sz="3000" b="0">
              <a:solidFill>
                <a:schemeClr val="dk1"/>
              </a:solidFill>
              <a:latin typeface="+mn-lt"/>
              <a:ea typeface="+mn-ea"/>
              <a:cs typeface="+mn-cs"/>
            </a:rPr>
            <a:t>Order date) </a:t>
          </a:r>
          <a:r>
            <a:rPr lang="ar-SA" sz="3000" b="0">
              <a:solidFill>
                <a:schemeClr val="dk1"/>
              </a:solidFill>
              <a:latin typeface="+mn-lt"/>
              <a:ea typeface="+mn-ea"/>
              <a:cs typeface="+mn-cs"/>
            </a:rPr>
            <a:t>يقع بعد تاريخ معين (مثلاً بعد 1 يناير 2024)، يمكنك استخدام معادلة </a:t>
          </a:r>
          <a:r>
            <a:rPr lang="en-US" sz="3000" b="0">
              <a:solidFill>
                <a:schemeClr val="dk1"/>
              </a:solidFill>
              <a:latin typeface="+mn-lt"/>
              <a:ea typeface="+mn-ea"/>
              <a:cs typeface="+mn-cs"/>
            </a:rPr>
            <a:t>IF </a:t>
          </a:r>
          <a:r>
            <a:rPr lang="ar-SA" sz="3000" b="0">
              <a:solidFill>
                <a:schemeClr val="dk1"/>
              </a:solidFill>
              <a:latin typeface="+mn-lt"/>
              <a:ea typeface="+mn-ea"/>
              <a:cs typeface="+mn-cs"/>
            </a:rPr>
            <a:t>كالتالي:</a:t>
          </a:r>
        </a:p>
        <a:p>
          <a:pPr marL="457200" lvl="1" indent="0" algn="r" rtl="1"/>
          <a:endParaRPr lang="en-US" sz="3000" b="0">
            <a:solidFill>
              <a:schemeClr val="dk1"/>
            </a:solidFill>
            <a:latin typeface="+mn-lt"/>
            <a:ea typeface="+mn-ea"/>
            <a:cs typeface="+mn-cs"/>
          </a:endParaRPr>
        </a:p>
        <a:p>
          <a:pPr marL="457200" lvl="1" indent="0" algn="r" rtl="1"/>
          <a:r>
            <a:rPr lang="en-US" sz="3000" b="0">
              <a:solidFill>
                <a:schemeClr val="dk1"/>
              </a:solidFill>
              <a:latin typeface="+mn-lt"/>
              <a:ea typeface="+mn-ea"/>
              <a:cs typeface="+mn-cs"/>
            </a:rPr>
            <a:t>=IF(Order_date &gt; DATE(2024,1,1), "</a:t>
          </a:r>
          <a:r>
            <a:rPr lang="ar-SA" sz="3000" b="0">
              <a:solidFill>
                <a:schemeClr val="dk1"/>
              </a:solidFill>
              <a:latin typeface="+mn-lt"/>
              <a:ea typeface="+mn-ea"/>
              <a:cs typeface="+mn-cs"/>
            </a:rPr>
            <a:t>حديث", "قديم")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Order_date &gt; DATE(2024,1,1) </a:t>
          </a:r>
          <a:r>
            <a:rPr lang="ar-SA" sz="3000" b="0">
              <a:solidFill>
                <a:schemeClr val="dk1"/>
              </a:solidFill>
              <a:latin typeface="+mn-lt"/>
              <a:ea typeface="+mn-ea"/>
              <a:cs typeface="+mn-cs"/>
            </a:rPr>
            <a:t>تعني التحقق إذا كان تاريخ الطلب بعد 1 يناير 2024.</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"حديث"</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"قديم"</a:t>
          </a:r>
        </a:p>
      </xdr:txBody>
    </xdr:sp>
    <xdr:clientData/>
  </xdr:twoCellAnchor>
  <xdr:twoCellAnchor>
    <xdr:from>
      <xdr:col>19</xdr:col>
      <xdr:colOff>434340</xdr:colOff>
      <xdr:row>63</xdr:row>
      <xdr:rowOff>13030</xdr:rowOff>
    </xdr:from>
    <xdr:to>
      <xdr:col>39</xdr:col>
      <xdr:colOff>377190</xdr:colOff>
      <xdr:row>95</xdr:row>
      <xdr:rowOff>140970</xdr:rowOff>
    </xdr:to>
    <xdr:sp macro="" textlink="">
      <xdr:nvSpPr>
        <xdr:cNvPr id="18" name="TextBox 17">
          <a:extLst>
            <a:ext uri="{FF2B5EF4-FFF2-40B4-BE49-F238E27FC236}">
              <a16:creationId xmlns:a16="http://schemas.microsoft.com/office/drawing/2014/main" id="{D1AD4E6A-886B-7FDD-3C89-D0A814C8620A}"/>
            </a:ext>
          </a:extLst>
        </xdr:cNvPr>
        <xdr:cNvSpPr txBox="1"/>
      </xdr:nvSpPr>
      <xdr:spPr>
        <a:xfrm>
          <a:off x="12016740" y="11839270"/>
          <a:ext cx="12134850" cy="5980100"/>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ar-SA" sz="3000" b="0">
              <a:solidFill>
                <a:schemeClr val="dk1"/>
              </a:solidFill>
              <a:latin typeface="+mn-lt"/>
              <a:ea typeface="+mn-ea"/>
              <a:cs typeface="+mn-cs"/>
            </a:rPr>
            <a:t>مثال 5: تطبيق خصم بناءً على كمية الطلب</a:t>
          </a:r>
        </a:p>
        <a:p>
          <a:pPr marL="457200" lvl="1" indent="0" algn="r" rtl="1"/>
          <a:r>
            <a:rPr lang="ar-SA" sz="3000" b="0">
              <a:solidFill>
                <a:schemeClr val="dk1"/>
              </a:solidFill>
              <a:latin typeface="+mn-lt"/>
              <a:ea typeface="+mn-ea"/>
              <a:cs typeface="+mn-cs"/>
            </a:rPr>
            <a:t>إذا كانت كمية الطلب (</a:t>
          </a:r>
          <a:r>
            <a:rPr lang="en-US" sz="3000" b="0">
              <a:solidFill>
                <a:schemeClr val="dk1"/>
              </a:solidFill>
              <a:latin typeface="+mn-lt"/>
              <a:ea typeface="+mn-ea"/>
              <a:cs typeface="+mn-cs"/>
            </a:rPr>
            <a:t>Units) </a:t>
          </a:r>
          <a:r>
            <a:rPr lang="ar-SA" sz="3000" b="0">
              <a:solidFill>
                <a:schemeClr val="dk1"/>
              </a:solidFill>
              <a:latin typeface="+mn-lt"/>
              <a:ea typeface="+mn-ea"/>
              <a:cs typeface="+mn-cs"/>
            </a:rPr>
            <a:t>تتجاوز 300 وحدة، يتم تطبيق خصم 10% على المبلغ (</a:t>
          </a:r>
          <a:r>
            <a:rPr lang="en-US" sz="3000" b="0">
              <a:solidFill>
                <a:schemeClr val="dk1"/>
              </a:solidFill>
              <a:latin typeface="+mn-lt"/>
              <a:ea typeface="+mn-ea"/>
              <a:cs typeface="+mn-cs"/>
            </a:rPr>
            <a:t>Amount)، </a:t>
          </a:r>
          <a:r>
            <a:rPr lang="ar-SA" sz="3000" b="0">
              <a:solidFill>
                <a:schemeClr val="dk1"/>
              </a:solidFill>
              <a:latin typeface="+mn-lt"/>
              <a:ea typeface="+mn-ea"/>
              <a:cs typeface="+mn-cs"/>
            </a:rPr>
            <a:t>وإلا يبقى المبلغ كما هو:</a:t>
          </a:r>
        </a:p>
        <a:p>
          <a:pPr marL="457200" lvl="1" indent="0" algn="r" rtl="1"/>
          <a:endParaRPr lang="en-US" sz="3000" b="0">
            <a:solidFill>
              <a:schemeClr val="dk1"/>
            </a:solidFill>
            <a:latin typeface="+mn-lt"/>
            <a:ea typeface="+mn-ea"/>
            <a:cs typeface="+mn-cs"/>
          </a:endParaRPr>
        </a:p>
        <a:p>
          <a:pPr marL="457200" lvl="1" indent="0" algn="r" rtl="1"/>
          <a:r>
            <a:rPr lang="en-US" sz="3000" b="0">
              <a:solidFill>
                <a:schemeClr val="dk1"/>
              </a:solidFill>
              <a:latin typeface="+mn-lt"/>
              <a:ea typeface="+mn-ea"/>
              <a:cs typeface="+mn-cs"/>
            </a:rPr>
            <a:t>=IF(Units &gt; 300, Amount * 0.9, Amount) </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الشروط: </a:t>
          </a:r>
          <a:r>
            <a:rPr lang="en-US" sz="3000" b="0">
              <a:solidFill>
                <a:schemeClr val="dk1"/>
              </a:solidFill>
              <a:latin typeface="+mn-lt"/>
              <a:ea typeface="+mn-ea"/>
              <a:cs typeface="+mn-cs"/>
            </a:rPr>
            <a:t>Units &gt; 300 </a:t>
          </a:r>
          <a:r>
            <a:rPr lang="ar-SA" sz="3000" b="0">
              <a:solidFill>
                <a:schemeClr val="dk1"/>
              </a:solidFill>
              <a:latin typeface="+mn-lt"/>
              <a:ea typeface="+mn-ea"/>
              <a:cs typeface="+mn-cs"/>
            </a:rPr>
            <a:t>تعني التحقق إذا كانت كمية الطلب أكبر من 300.</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تحقق الشرط: </a:t>
          </a:r>
          <a:r>
            <a:rPr lang="en-US" sz="3000" b="0">
              <a:solidFill>
                <a:schemeClr val="dk1"/>
              </a:solidFill>
              <a:latin typeface="+mn-lt"/>
              <a:ea typeface="+mn-ea"/>
              <a:cs typeface="+mn-cs"/>
            </a:rPr>
            <a:t>Amount * 0.9 (</a:t>
          </a:r>
          <a:r>
            <a:rPr lang="ar-SA" sz="3000" b="0">
              <a:solidFill>
                <a:schemeClr val="dk1"/>
              </a:solidFill>
              <a:latin typeface="+mn-lt"/>
              <a:ea typeface="+mn-ea"/>
              <a:cs typeface="+mn-cs"/>
            </a:rPr>
            <a:t>تطبيق خصم 10%)</a:t>
          </a:r>
        </a:p>
        <a:p>
          <a:pPr marL="457200" lvl="1" indent="0" algn="r" rtl="1"/>
          <a:endParaRPr lang="en-US" sz="3000" b="0">
            <a:solidFill>
              <a:schemeClr val="dk1"/>
            </a:solidFill>
            <a:latin typeface="+mn-lt"/>
            <a:ea typeface="+mn-ea"/>
            <a:cs typeface="+mn-cs"/>
          </a:endParaRPr>
        </a:p>
        <a:p>
          <a:pPr marL="457200" lvl="1" indent="0" algn="r" rtl="1"/>
          <a:r>
            <a:rPr lang="ar-SA" sz="3000" b="0">
              <a:solidFill>
                <a:schemeClr val="dk1"/>
              </a:solidFill>
              <a:latin typeface="+mn-lt"/>
              <a:ea typeface="+mn-ea"/>
              <a:cs typeface="+mn-cs"/>
            </a:rPr>
            <a:t>النتيجة إذا لم يتحقق الشرط: </a:t>
          </a:r>
          <a:r>
            <a:rPr lang="en-US" sz="3000" b="0">
              <a:solidFill>
                <a:schemeClr val="dk1"/>
              </a:solidFill>
              <a:latin typeface="+mn-lt"/>
              <a:ea typeface="+mn-ea"/>
              <a:cs typeface="+mn-cs"/>
            </a:rPr>
            <a:t>Amount (</a:t>
          </a:r>
          <a:r>
            <a:rPr lang="ar-SA" sz="3000" b="0">
              <a:solidFill>
                <a:schemeClr val="dk1"/>
              </a:solidFill>
              <a:latin typeface="+mn-lt"/>
              <a:ea typeface="+mn-ea"/>
              <a:cs typeface="+mn-cs"/>
            </a:rPr>
            <a:t>المبلغ يبقى كما هو)</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458510</xdr:colOff>
      <xdr:row>3</xdr:row>
      <xdr:rowOff>76449</xdr:rowOff>
    </xdr:from>
    <xdr:to>
      <xdr:col>4</xdr:col>
      <xdr:colOff>580592</xdr:colOff>
      <xdr:row>10</xdr:row>
      <xdr:rowOff>57399</xdr:rowOff>
    </xdr:to>
    <xdr:pic>
      <xdr:nvPicPr>
        <xdr:cNvPr id="3" name="Picture 2">
          <a:extLst>
            <a:ext uri="{FF2B5EF4-FFF2-40B4-BE49-F238E27FC236}">
              <a16:creationId xmlns:a16="http://schemas.microsoft.com/office/drawing/2014/main" id="{0CE17D44-B0AF-4964-A2CC-70B117C960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458510" y="625089"/>
          <a:ext cx="2560482" cy="1261110"/>
        </a:xfrm>
        <a:prstGeom prst="rect">
          <a:avLst/>
        </a:prstGeom>
      </xdr:spPr>
    </xdr:pic>
    <xdr:clientData/>
  </xdr:twoCellAnchor>
  <xdr:twoCellAnchor>
    <xdr:from>
      <xdr:col>47</xdr:col>
      <xdr:colOff>171450</xdr:colOff>
      <xdr:row>7</xdr:row>
      <xdr:rowOff>178765</xdr:rowOff>
    </xdr:from>
    <xdr:to>
      <xdr:col>64</xdr:col>
      <xdr:colOff>171450</xdr:colOff>
      <xdr:row>88</xdr:row>
      <xdr:rowOff>111851</xdr:rowOff>
    </xdr:to>
    <xdr:sp macro="" textlink="">
      <xdr:nvSpPr>
        <xdr:cNvPr id="5" name="TextBox 4">
          <a:extLst>
            <a:ext uri="{FF2B5EF4-FFF2-40B4-BE49-F238E27FC236}">
              <a16:creationId xmlns:a16="http://schemas.microsoft.com/office/drawing/2014/main" id="{EF287E27-D7AB-412B-8452-53FCE49AA8B2}"/>
            </a:ext>
          </a:extLst>
        </xdr:cNvPr>
        <xdr:cNvSpPr txBox="1"/>
      </xdr:nvSpPr>
      <xdr:spPr>
        <a:xfrm>
          <a:off x="28822650" y="1458925"/>
          <a:ext cx="10363200" cy="1505116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4000" b="0">
              <a:solidFill>
                <a:schemeClr val="dk1"/>
              </a:solidFill>
              <a:latin typeface="+mn-lt"/>
              <a:ea typeface="+mn-ea"/>
              <a:cs typeface="+mn-cs"/>
            </a:rPr>
            <a:t>1. SUMIF</a:t>
          </a:r>
        </a:p>
        <a:p>
          <a:pPr marL="457200" lvl="1" indent="0" algn="r" rtl="1"/>
          <a:r>
            <a:rPr lang="ar-SA" sz="4000" b="0">
              <a:solidFill>
                <a:schemeClr val="dk1"/>
              </a:solidFill>
              <a:latin typeface="+mn-lt"/>
              <a:ea typeface="+mn-ea"/>
              <a:cs typeface="+mn-cs"/>
            </a:rPr>
            <a:t>الوصف: دالة </a:t>
          </a:r>
          <a:r>
            <a:rPr lang="en-US" sz="4000" b="0">
              <a:solidFill>
                <a:schemeClr val="dk1"/>
              </a:solidFill>
              <a:latin typeface="+mn-lt"/>
              <a:ea typeface="+mn-ea"/>
              <a:cs typeface="+mn-cs"/>
            </a:rPr>
            <a:t>SUMIF </a:t>
          </a:r>
          <a:r>
            <a:rPr lang="ar-SA" sz="4000" b="0">
              <a:solidFill>
                <a:schemeClr val="dk1"/>
              </a:solidFill>
              <a:latin typeface="+mn-lt"/>
              <a:ea typeface="+mn-ea"/>
              <a:cs typeface="+mn-cs"/>
            </a:rPr>
            <a:t>بتجمع الأرقام في نطاق معين بشرط معين. يعني بتجمع الأرقام اللي بتحقق الشرط اللي انت محدده.</a:t>
          </a:r>
        </a:p>
        <a:p>
          <a:pPr marL="457200" lvl="1" indent="0" algn="r" rtl="1"/>
          <a:r>
            <a:rPr lang="ar-SA" sz="4000" b="0">
              <a:solidFill>
                <a:schemeClr val="dk1"/>
              </a:solidFill>
              <a:latin typeface="+mn-lt"/>
              <a:ea typeface="+mn-ea"/>
              <a:cs typeface="+mn-cs"/>
            </a:rPr>
            <a:t>الصيغة:</a:t>
          </a:r>
        </a:p>
        <a:p>
          <a:pPr marL="457200" lvl="1" indent="0" algn="l" rtl="0"/>
          <a:endParaRPr lang="en-US" sz="4000" b="0">
            <a:solidFill>
              <a:schemeClr val="dk1"/>
            </a:solidFill>
            <a:latin typeface="+mn-lt"/>
            <a:ea typeface="+mn-ea"/>
            <a:cs typeface="+mn-cs"/>
          </a:endParaRPr>
        </a:p>
        <a:p>
          <a:pPr marL="457200" lvl="1" indent="0" algn="l" rtl="0"/>
          <a:r>
            <a:rPr lang="en-US" sz="4000" b="0">
              <a:solidFill>
                <a:schemeClr val="dk1"/>
              </a:solidFill>
              <a:latin typeface="+mn-lt"/>
              <a:ea typeface="+mn-ea"/>
              <a:cs typeface="+mn-cs"/>
            </a:rPr>
            <a:t>=SUMIF(range, criteria, [sum_range]) </a:t>
          </a:r>
        </a:p>
        <a:p>
          <a:pPr marL="457200" lvl="1" indent="0" algn="r" rtl="1"/>
          <a:r>
            <a:rPr lang="en-US" sz="4000" b="0">
              <a:solidFill>
                <a:schemeClr val="dk1"/>
              </a:solidFill>
              <a:latin typeface="+mn-lt"/>
              <a:ea typeface="+mn-ea"/>
              <a:cs typeface="+mn-cs"/>
            </a:rPr>
            <a:t>range: </a:t>
          </a:r>
          <a:r>
            <a:rPr lang="ar-SA" sz="4000" b="0">
              <a:solidFill>
                <a:schemeClr val="dk1"/>
              </a:solidFill>
              <a:latin typeface="+mn-lt"/>
              <a:ea typeface="+mn-ea"/>
              <a:cs typeface="+mn-cs"/>
            </a:rPr>
            <a:t>النطاق اللي فيه الشرط اللي عايز تتحقق منه.</a:t>
          </a:r>
        </a:p>
        <a:p>
          <a:pPr marL="457200" lvl="1" indent="0" algn="r" rtl="1"/>
          <a:r>
            <a:rPr lang="en-US" sz="4000" b="0">
              <a:solidFill>
                <a:schemeClr val="dk1"/>
              </a:solidFill>
              <a:latin typeface="+mn-lt"/>
              <a:ea typeface="+mn-ea"/>
              <a:cs typeface="+mn-cs"/>
            </a:rPr>
            <a:t>criteria: </a:t>
          </a:r>
          <a:r>
            <a:rPr lang="ar-SA" sz="4000" b="0">
              <a:solidFill>
                <a:schemeClr val="dk1"/>
              </a:solidFill>
              <a:latin typeface="+mn-lt"/>
              <a:ea typeface="+mn-ea"/>
              <a:cs typeface="+mn-cs"/>
            </a:rPr>
            <a:t>الشرط اللي هتتحقق منه.</a:t>
          </a:r>
        </a:p>
        <a:p>
          <a:pPr marL="457200" lvl="1" indent="0" algn="r" rtl="1"/>
          <a:r>
            <a:rPr lang="en-US" sz="4000" b="0">
              <a:solidFill>
                <a:schemeClr val="dk1"/>
              </a:solidFill>
              <a:latin typeface="+mn-lt"/>
              <a:ea typeface="+mn-ea"/>
              <a:cs typeface="+mn-cs"/>
            </a:rPr>
            <a:t>sum_range: (</a:t>
          </a:r>
          <a:r>
            <a:rPr lang="ar-SA" sz="4000" b="0">
              <a:solidFill>
                <a:schemeClr val="dk1"/>
              </a:solidFill>
              <a:latin typeface="+mn-lt"/>
              <a:ea typeface="+mn-ea"/>
              <a:cs typeface="+mn-cs"/>
            </a:rPr>
            <a:t>اختياري) النطاق اللي هتجمع منه القيم. لو ما حددتش، هيجمع من نفس النطاق اللي حددته في </a:t>
          </a:r>
          <a:r>
            <a:rPr lang="en-US" sz="4000" b="0">
              <a:solidFill>
                <a:schemeClr val="dk1"/>
              </a:solidFill>
              <a:latin typeface="+mn-lt"/>
              <a:ea typeface="+mn-ea"/>
              <a:cs typeface="+mn-cs"/>
            </a:rPr>
            <a:t>range.</a:t>
          </a:r>
        </a:p>
        <a:p>
          <a:pPr marL="457200" lvl="1" indent="0" algn="r" rtl="1"/>
          <a:endParaRPr lang="en-US" sz="4000" b="0">
            <a:solidFill>
              <a:schemeClr val="dk1"/>
            </a:solidFill>
            <a:latin typeface="+mn-lt"/>
            <a:ea typeface="+mn-ea"/>
            <a:cs typeface="+mn-cs"/>
          </a:endParaRPr>
        </a:p>
        <a:p>
          <a:pPr marL="457200" lvl="1" indent="0" algn="r" rtl="1"/>
          <a:r>
            <a:rPr lang="ar-SA" sz="4000" b="1">
              <a:solidFill>
                <a:srgbClr val="002060"/>
              </a:solidFill>
              <a:latin typeface="+mn-lt"/>
              <a:ea typeface="+mn-ea"/>
              <a:cs typeface="+mn-cs"/>
            </a:rPr>
            <a:t>مثال عملي:</a:t>
          </a:r>
          <a:r>
            <a:rPr lang="ar-SA" sz="4000" b="0">
              <a:solidFill>
                <a:schemeClr val="dk1"/>
              </a:solidFill>
              <a:latin typeface="+mn-lt"/>
              <a:ea typeface="+mn-ea"/>
              <a:cs typeface="+mn-cs"/>
            </a:rPr>
            <a:t> لو عندك قائمة مبيعات وفيها عمود "</a:t>
          </a:r>
          <a:r>
            <a:rPr lang="en-US" sz="4000" b="0">
              <a:solidFill>
                <a:schemeClr val="dk1"/>
              </a:solidFill>
              <a:latin typeface="+mn-lt"/>
              <a:ea typeface="+mn-ea"/>
              <a:cs typeface="+mn-cs"/>
            </a:rPr>
            <a:t>Geography" </a:t>
          </a:r>
          <a:r>
            <a:rPr lang="ar-SA" sz="4000" b="0">
              <a:solidFill>
                <a:schemeClr val="dk1"/>
              </a:solidFill>
              <a:latin typeface="+mn-lt"/>
              <a:ea typeface="+mn-ea"/>
              <a:cs typeface="+mn-cs"/>
            </a:rPr>
            <a:t>اللي فيه المناطق، وعمود "</a:t>
          </a:r>
          <a:r>
            <a:rPr lang="en-US" sz="4000" b="0">
              <a:solidFill>
                <a:schemeClr val="dk1"/>
              </a:solidFill>
              <a:latin typeface="+mn-lt"/>
              <a:ea typeface="+mn-ea"/>
              <a:cs typeface="+mn-cs"/>
            </a:rPr>
            <a:t>Amount" </a:t>
          </a:r>
          <a:r>
            <a:rPr lang="ar-SA" sz="4000" b="0">
              <a:solidFill>
                <a:schemeClr val="dk1"/>
              </a:solidFill>
              <a:latin typeface="+mn-lt"/>
              <a:ea typeface="+mn-ea"/>
              <a:cs typeface="+mn-cs"/>
            </a:rPr>
            <a:t>اللي فيه قيمة المبيعات، وعايز تجمع المبيعات اللي جاية من منطقة معينة، زي "</a:t>
          </a:r>
          <a:r>
            <a:rPr lang="en-US" sz="4000" b="0">
              <a:solidFill>
                <a:schemeClr val="dk1"/>
              </a:solidFill>
              <a:latin typeface="+mn-lt"/>
              <a:ea typeface="+mn-ea"/>
              <a:cs typeface="+mn-cs"/>
            </a:rPr>
            <a:t>Al Gharbia":</a:t>
          </a:r>
        </a:p>
        <a:p>
          <a:pPr marL="457200" lvl="1" indent="0" algn="l" rtl="0"/>
          <a:r>
            <a:rPr lang="en-US" sz="4000" b="0">
              <a:solidFill>
                <a:schemeClr val="dk1"/>
              </a:solidFill>
              <a:latin typeface="+mn-lt"/>
              <a:ea typeface="+mn-ea"/>
              <a:cs typeface="+mn-cs"/>
            </a:rPr>
            <a:t>=SUMIF(Geography, "Al Gharbia", Amount) </a:t>
          </a:r>
        </a:p>
        <a:p>
          <a:pPr marL="457200" lvl="1" indent="0" algn="r" rtl="1"/>
          <a:r>
            <a:rPr lang="ar-SA" sz="4000" b="0">
              <a:solidFill>
                <a:schemeClr val="dk1"/>
              </a:solidFill>
              <a:latin typeface="+mn-lt"/>
              <a:ea typeface="+mn-ea"/>
              <a:cs typeface="+mn-cs"/>
            </a:rPr>
            <a:t>في المثال ده، </a:t>
          </a:r>
          <a:r>
            <a:rPr lang="en-US" sz="4000" b="0">
              <a:solidFill>
                <a:schemeClr val="dk1"/>
              </a:solidFill>
              <a:latin typeface="+mn-lt"/>
              <a:ea typeface="+mn-ea"/>
              <a:cs typeface="+mn-cs"/>
            </a:rPr>
            <a:t>SUMIF </a:t>
          </a:r>
          <a:r>
            <a:rPr lang="ar-SA" sz="4000" b="0">
              <a:solidFill>
                <a:schemeClr val="dk1"/>
              </a:solidFill>
              <a:latin typeface="+mn-lt"/>
              <a:ea typeface="+mn-ea"/>
              <a:cs typeface="+mn-cs"/>
            </a:rPr>
            <a:t>هتجمع كل قيم "</a:t>
          </a:r>
          <a:r>
            <a:rPr lang="en-US" sz="4000" b="0">
              <a:solidFill>
                <a:schemeClr val="dk1"/>
              </a:solidFill>
              <a:latin typeface="+mn-lt"/>
              <a:ea typeface="+mn-ea"/>
              <a:cs typeface="+mn-cs"/>
            </a:rPr>
            <a:t>Amount" </a:t>
          </a:r>
          <a:r>
            <a:rPr lang="ar-SA" sz="4000" b="0">
              <a:solidFill>
                <a:schemeClr val="dk1"/>
              </a:solidFill>
              <a:latin typeface="+mn-lt"/>
              <a:ea typeface="+mn-ea"/>
              <a:cs typeface="+mn-cs"/>
            </a:rPr>
            <a:t>اللي بتكون المنطقة بتاعتها "</a:t>
          </a:r>
          <a:r>
            <a:rPr lang="en-US" sz="4000" b="0">
              <a:solidFill>
                <a:schemeClr val="dk1"/>
              </a:solidFill>
              <a:latin typeface="+mn-lt"/>
              <a:ea typeface="+mn-ea"/>
              <a:cs typeface="+mn-cs"/>
            </a:rPr>
            <a:t>Al Gharbia".</a:t>
          </a:r>
        </a:p>
        <a:p>
          <a:pPr marL="457200" lvl="1" indent="0" algn="r" rtl="1"/>
          <a:endParaRPr lang="en-US" sz="4000" b="0">
            <a:solidFill>
              <a:schemeClr val="dk1"/>
            </a:solidFill>
            <a:latin typeface="+mn-lt"/>
            <a:ea typeface="+mn-ea"/>
            <a:cs typeface="+mn-cs"/>
          </a:endParaRPr>
        </a:p>
      </xdr:txBody>
    </xdr:sp>
    <xdr:clientData/>
  </xdr:twoCellAnchor>
  <xdr:twoCellAnchor>
    <xdr:from>
      <xdr:col>27</xdr:col>
      <xdr:colOff>209550</xdr:colOff>
      <xdr:row>7</xdr:row>
      <xdr:rowOff>174955</xdr:rowOff>
    </xdr:from>
    <xdr:to>
      <xdr:col>44</xdr:col>
      <xdr:colOff>209550</xdr:colOff>
      <xdr:row>88</xdr:row>
      <xdr:rowOff>115661</xdr:rowOff>
    </xdr:to>
    <xdr:sp macro="" textlink="">
      <xdr:nvSpPr>
        <xdr:cNvPr id="10" name="TextBox 9">
          <a:extLst>
            <a:ext uri="{FF2B5EF4-FFF2-40B4-BE49-F238E27FC236}">
              <a16:creationId xmlns:a16="http://schemas.microsoft.com/office/drawing/2014/main" id="{1F07FC5E-1934-085C-4530-1109C5A3B280}"/>
            </a:ext>
          </a:extLst>
        </xdr:cNvPr>
        <xdr:cNvSpPr txBox="1"/>
      </xdr:nvSpPr>
      <xdr:spPr>
        <a:xfrm>
          <a:off x="16668750" y="1455115"/>
          <a:ext cx="10363200" cy="1505878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4000" b="0">
              <a:solidFill>
                <a:schemeClr val="dk1"/>
              </a:solidFill>
              <a:latin typeface="+mn-lt"/>
              <a:ea typeface="+mn-ea"/>
              <a:cs typeface="+mn-cs"/>
            </a:rPr>
            <a:t>2. COUNTIF</a:t>
          </a:r>
        </a:p>
        <a:p>
          <a:pPr marL="457200" lvl="1" indent="0" algn="r" rtl="1"/>
          <a:r>
            <a:rPr lang="ar-SA" sz="4000" b="0">
              <a:solidFill>
                <a:schemeClr val="dk1"/>
              </a:solidFill>
              <a:latin typeface="+mn-lt"/>
              <a:ea typeface="+mn-ea"/>
              <a:cs typeface="+mn-cs"/>
            </a:rPr>
            <a:t>الوصف: دالة </a:t>
          </a:r>
          <a:r>
            <a:rPr lang="en-US" sz="4000" b="0">
              <a:solidFill>
                <a:schemeClr val="dk1"/>
              </a:solidFill>
              <a:latin typeface="+mn-lt"/>
              <a:ea typeface="+mn-ea"/>
              <a:cs typeface="+mn-cs"/>
            </a:rPr>
            <a:t>COUNTIF </a:t>
          </a:r>
          <a:r>
            <a:rPr lang="ar-SA" sz="4000" b="0">
              <a:solidFill>
                <a:schemeClr val="dk1"/>
              </a:solidFill>
              <a:latin typeface="+mn-lt"/>
              <a:ea typeface="+mn-ea"/>
              <a:cs typeface="+mn-cs"/>
            </a:rPr>
            <a:t>بتعد عدد الخلايا اللي بتتحقق فيها شرط معين.</a:t>
          </a:r>
        </a:p>
        <a:p>
          <a:pPr marL="457200" lvl="1" indent="0" algn="r" rtl="1"/>
          <a:r>
            <a:rPr lang="ar-SA" sz="4000" b="0">
              <a:solidFill>
                <a:schemeClr val="dk1"/>
              </a:solidFill>
              <a:latin typeface="+mn-lt"/>
              <a:ea typeface="+mn-ea"/>
              <a:cs typeface="+mn-cs"/>
            </a:rPr>
            <a:t>الصيغة:</a:t>
          </a:r>
        </a:p>
        <a:p>
          <a:pPr marL="457200" lvl="1" indent="0" algn="l" rtl="0"/>
          <a:r>
            <a:rPr lang="en-US" sz="4000" b="0">
              <a:solidFill>
                <a:schemeClr val="dk1"/>
              </a:solidFill>
              <a:latin typeface="+mn-lt"/>
              <a:ea typeface="+mn-ea"/>
              <a:cs typeface="+mn-cs"/>
            </a:rPr>
            <a:t>=COUNTIF(range, criteria) </a:t>
          </a:r>
        </a:p>
        <a:p>
          <a:pPr marL="457200" lvl="1" indent="0" algn="r" rtl="1"/>
          <a:r>
            <a:rPr lang="en-US" sz="4000" b="0">
              <a:solidFill>
                <a:schemeClr val="dk1"/>
              </a:solidFill>
              <a:latin typeface="+mn-lt"/>
              <a:ea typeface="+mn-ea"/>
              <a:cs typeface="+mn-cs"/>
            </a:rPr>
            <a:t>range: </a:t>
          </a:r>
        </a:p>
        <a:p>
          <a:pPr marL="457200" lvl="1" indent="0" algn="r" rtl="1"/>
          <a:r>
            <a:rPr lang="ar-SA" sz="4000" b="0">
              <a:solidFill>
                <a:schemeClr val="dk1"/>
              </a:solidFill>
              <a:latin typeface="+mn-lt"/>
              <a:ea typeface="+mn-ea"/>
              <a:cs typeface="+mn-cs"/>
            </a:rPr>
            <a:t>النطاق اللي فيه الشرط اللي عايز تتحقق منه.</a:t>
          </a:r>
        </a:p>
        <a:p>
          <a:pPr marL="457200" lvl="1" indent="0" algn="r" rtl="1"/>
          <a:r>
            <a:rPr lang="en-US" sz="4000" b="0">
              <a:solidFill>
                <a:schemeClr val="dk1"/>
              </a:solidFill>
              <a:latin typeface="+mn-lt"/>
              <a:ea typeface="+mn-ea"/>
              <a:cs typeface="+mn-cs"/>
            </a:rPr>
            <a:t>criteria: </a:t>
          </a:r>
        </a:p>
        <a:p>
          <a:pPr marL="457200" lvl="1" indent="0" algn="r" rtl="1"/>
          <a:r>
            <a:rPr lang="ar-SA" sz="4000" b="0">
              <a:solidFill>
                <a:schemeClr val="dk1"/>
              </a:solidFill>
              <a:latin typeface="+mn-lt"/>
              <a:ea typeface="+mn-ea"/>
              <a:cs typeface="+mn-cs"/>
            </a:rPr>
            <a:t>الشرط اللي هتتحقق منه.</a:t>
          </a:r>
        </a:p>
        <a:p>
          <a:pPr marL="457200" lvl="1" indent="0" algn="r" rtl="1"/>
          <a:endParaRPr lang="en-US" sz="4000" b="0">
            <a:solidFill>
              <a:schemeClr val="dk1"/>
            </a:solidFill>
            <a:latin typeface="+mn-lt"/>
            <a:ea typeface="+mn-ea"/>
            <a:cs typeface="+mn-cs"/>
          </a:endParaRPr>
        </a:p>
        <a:p>
          <a:pPr marL="457200" lvl="1" indent="0" algn="r" rtl="1"/>
          <a:r>
            <a:rPr lang="ar-SA" sz="4000" b="1">
              <a:solidFill>
                <a:srgbClr val="002060"/>
              </a:solidFill>
              <a:latin typeface="+mn-lt"/>
              <a:ea typeface="+mn-ea"/>
              <a:cs typeface="+mn-cs"/>
            </a:rPr>
            <a:t>مثال عملي: </a:t>
          </a:r>
          <a:r>
            <a:rPr lang="ar-SA" sz="4000" b="0">
              <a:solidFill>
                <a:schemeClr val="dk1"/>
              </a:solidFill>
              <a:latin typeface="+mn-lt"/>
              <a:ea typeface="+mn-ea"/>
              <a:cs typeface="+mn-cs"/>
            </a:rPr>
            <a:t>لو عايز تعرف عدد المرات اللي تم فيها بيع منتج معين، زي "</a:t>
          </a:r>
          <a:r>
            <a:rPr lang="en-US" sz="4000" b="0">
              <a:solidFill>
                <a:schemeClr val="dk1"/>
              </a:solidFill>
              <a:latin typeface="+mn-lt"/>
              <a:ea typeface="+mn-ea"/>
              <a:cs typeface="+mn-cs"/>
            </a:rPr>
            <a:t>After Nines":</a:t>
          </a:r>
        </a:p>
        <a:p>
          <a:pPr marL="457200" lvl="1" indent="0" algn="l" rtl="0"/>
          <a:endParaRPr lang="en-US" sz="4000" b="0">
            <a:solidFill>
              <a:schemeClr val="dk1"/>
            </a:solidFill>
            <a:latin typeface="+mn-lt"/>
            <a:ea typeface="+mn-ea"/>
            <a:cs typeface="+mn-cs"/>
          </a:endParaRPr>
        </a:p>
        <a:p>
          <a:pPr marL="457200" lvl="1" indent="0" algn="l" rtl="0"/>
          <a:r>
            <a:rPr lang="en-US" sz="4000" b="0">
              <a:solidFill>
                <a:schemeClr val="dk1"/>
              </a:solidFill>
              <a:latin typeface="+mn-lt"/>
              <a:ea typeface="+mn-ea"/>
              <a:cs typeface="+mn-cs"/>
            </a:rPr>
            <a:t>=COUNTIF(Product, "After Nines") </a:t>
          </a:r>
        </a:p>
        <a:p>
          <a:pPr marL="457200" lvl="1" indent="0" algn="r" rtl="1"/>
          <a:r>
            <a:rPr lang="ar-SA" sz="4000" b="0">
              <a:solidFill>
                <a:schemeClr val="dk1"/>
              </a:solidFill>
              <a:latin typeface="+mn-lt"/>
              <a:ea typeface="+mn-ea"/>
              <a:cs typeface="+mn-cs"/>
            </a:rPr>
            <a:t>في المثال ده، </a:t>
          </a:r>
          <a:r>
            <a:rPr lang="en-US" sz="4000" b="0">
              <a:solidFill>
                <a:schemeClr val="dk1"/>
              </a:solidFill>
              <a:latin typeface="+mn-lt"/>
              <a:ea typeface="+mn-ea"/>
              <a:cs typeface="+mn-cs"/>
            </a:rPr>
            <a:t>COUNTIF </a:t>
          </a:r>
          <a:r>
            <a:rPr lang="ar-SA" sz="4000" b="0">
              <a:solidFill>
                <a:schemeClr val="dk1"/>
              </a:solidFill>
              <a:latin typeface="+mn-lt"/>
              <a:ea typeface="+mn-ea"/>
              <a:cs typeface="+mn-cs"/>
            </a:rPr>
            <a:t>هتعد عدد الخلايا اللي فيها كلمة "</a:t>
          </a:r>
          <a:r>
            <a:rPr lang="en-US" sz="4000" b="0">
              <a:solidFill>
                <a:schemeClr val="dk1"/>
              </a:solidFill>
              <a:latin typeface="+mn-lt"/>
              <a:ea typeface="+mn-ea"/>
              <a:cs typeface="+mn-cs"/>
            </a:rPr>
            <a:t>After Nines" </a:t>
          </a:r>
          <a:r>
            <a:rPr lang="ar-SA" sz="4000" b="0">
              <a:solidFill>
                <a:schemeClr val="dk1"/>
              </a:solidFill>
              <a:latin typeface="+mn-lt"/>
              <a:ea typeface="+mn-ea"/>
              <a:cs typeface="+mn-cs"/>
            </a:rPr>
            <a:t>في عمود "</a:t>
          </a:r>
          <a:r>
            <a:rPr lang="en-US" sz="4000" b="0">
              <a:solidFill>
                <a:schemeClr val="dk1"/>
              </a:solidFill>
              <a:latin typeface="+mn-lt"/>
              <a:ea typeface="+mn-ea"/>
              <a:cs typeface="+mn-cs"/>
            </a:rPr>
            <a:t>Product".</a:t>
          </a:r>
        </a:p>
      </xdr:txBody>
    </xdr:sp>
    <xdr:clientData/>
  </xdr:twoCellAnchor>
  <xdr:twoCellAnchor>
    <xdr:from>
      <xdr:col>7</xdr:col>
      <xdr:colOff>205740</xdr:colOff>
      <xdr:row>7</xdr:row>
      <xdr:rowOff>178765</xdr:rowOff>
    </xdr:from>
    <xdr:to>
      <xdr:col>24</xdr:col>
      <xdr:colOff>205740</xdr:colOff>
      <xdr:row>88</xdr:row>
      <xdr:rowOff>111851</xdr:rowOff>
    </xdr:to>
    <xdr:sp macro="" textlink="">
      <xdr:nvSpPr>
        <xdr:cNvPr id="11" name="TextBox 10">
          <a:extLst>
            <a:ext uri="{FF2B5EF4-FFF2-40B4-BE49-F238E27FC236}">
              <a16:creationId xmlns:a16="http://schemas.microsoft.com/office/drawing/2014/main" id="{A8C88847-C4A9-3310-362A-D4B43460811B}"/>
            </a:ext>
          </a:extLst>
        </xdr:cNvPr>
        <xdr:cNvSpPr txBox="1"/>
      </xdr:nvSpPr>
      <xdr:spPr>
        <a:xfrm>
          <a:off x="4472940" y="1458925"/>
          <a:ext cx="10363200" cy="15051166"/>
        </a:xfrm>
        <a:prstGeom prst="roundRect">
          <a:avLst/>
        </a:prstGeom>
        <a:solidFill>
          <a:schemeClr val="lt1"/>
        </a:solidFill>
        <a:ln w="9525" cmpd="sng">
          <a:solidFill>
            <a:srgbClr val="0070C0"/>
          </a:solid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457200" lvl="1" indent="0" algn="r" rtl="1"/>
          <a:r>
            <a:rPr lang="en-US" sz="4000" b="0">
              <a:solidFill>
                <a:schemeClr val="dk1"/>
              </a:solidFill>
              <a:latin typeface="+mn-lt"/>
              <a:ea typeface="+mn-ea"/>
              <a:cs typeface="+mn-cs"/>
            </a:rPr>
            <a:t>3. AVERAGEIF</a:t>
          </a:r>
        </a:p>
        <a:p>
          <a:pPr marL="457200" lvl="1" indent="0" algn="r" rtl="1"/>
          <a:r>
            <a:rPr lang="ar-SA" sz="4000" b="0">
              <a:solidFill>
                <a:schemeClr val="dk1"/>
              </a:solidFill>
              <a:latin typeface="+mn-lt"/>
              <a:ea typeface="+mn-ea"/>
              <a:cs typeface="+mn-cs"/>
            </a:rPr>
            <a:t>الوصف: دالة </a:t>
          </a:r>
          <a:r>
            <a:rPr lang="en-US" sz="4000" b="0">
              <a:solidFill>
                <a:schemeClr val="dk1"/>
              </a:solidFill>
              <a:latin typeface="+mn-lt"/>
              <a:ea typeface="+mn-ea"/>
              <a:cs typeface="+mn-cs"/>
            </a:rPr>
            <a:t>AVERAGEIF </a:t>
          </a:r>
          <a:r>
            <a:rPr lang="ar-SA" sz="4000" b="0">
              <a:solidFill>
                <a:schemeClr val="dk1"/>
              </a:solidFill>
              <a:latin typeface="+mn-lt"/>
              <a:ea typeface="+mn-ea"/>
              <a:cs typeface="+mn-cs"/>
            </a:rPr>
            <a:t>بتحسب المتوسط للأرقام في نطاق معين بشرط معين. يعني بتحسب متوسط الأرقام اللي بتحقق الشرط.</a:t>
          </a:r>
        </a:p>
        <a:p>
          <a:pPr marL="457200" lvl="1" indent="0" algn="r" rtl="1"/>
          <a:r>
            <a:rPr lang="ar-SA" sz="4000" b="0">
              <a:solidFill>
                <a:schemeClr val="dk1"/>
              </a:solidFill>
              <a:latin typeface="+mn-lt"/>
              <a:ea typeface="+mn-ea"/>
              <a:cs typeface="+mn-cs"/>
            </a:rPr>
            <a:t>الصيغة:</a:t>
          </a:r>
        </a:p>
        <a:p>
          <a:pPr marL="457200" lvl="1" indent="0" algn="l" rtl="0"/>
          <a:r>
            <a:rPr lang="en-US" sz="4000" b="0">
              <a:solidFill>
                <a:schemeClr val="dk1"/>
              </a:solidFill>
              <a:latin typeface="+mn-lt"/>
              <a:ea typeface="+mn-ea"/>
              <a:cs typeface="+mn-cs"/>
            </a:rPr>
            <a:t>=AVERAGEIF(range, criteria, [average_range]) </a:t>
          </a:r>
        </a:p>
        <a:p>
          <a:pPr marL="457200" lvl="1" indent="0" algn="r" rtl="1"/>
          <a:r>
            <a:rPr lang="en-US" sz="4000" b="0">
              <a:solidFill>
                <a:schemeClr val="dk1"/>
              </a:solidFill>
              <a:latin typeface="+mn-lt"/>
              <a:ea typeface="+mn-ea"/>
              <a:cs typeface="+mn-cs"/>
            </a:rPr>
            <a:t>range: </a:t>
          </a:r>
          <a:r>
            <a:rPr lang="ar-SA" sz="4000" b="0">
              <a:solidFill>
                <a:schemeClr val="dk1"/>
              </a:solidFill>
              <a:latin typeface="+mn-lt"/>
              <a:ea typeface="+mn-ea"/>
              <a:cs typeface="+mn-cs"/>
            </a:rPr>
            <a:t>النطاق اللي فيه الشرط اللي عايز تتحقق منه.</a:t>
          </a:r>
        </a:p>
        <a:p>
          <a:pPr marL="457200" lvl="1" indent="0" algn="r" rtl="1"/>
          <a:r>
            <a:rPr lang="en-US" sz="4000" b="0">
              <a:solidFill>
                <a:schemeClr val="dk1"/>
              </a:solidFill>
              <a:latin typeface="+mn-lt"/>
              <a:ea typeface="+mn-ea"/>
              <a:cs typeface="+mn-cs"/>
            </a:rPr>
            <a:t>criteria: </a:t>
          </a:r>
          <a:r>
            <a:rPr lang="ar-SA" sz="4000" b="0">
              <a:solidFill>
                <a:schemeClr val="dk1"/>
              </a:solidFill>
              <a:latin typeface="+mn-lt"/>
              <a:ea typeface="+mn-ea"/>
              <a:cs typeface="+mn-cs"/>
            </a:rPr>
            <a:t>الشرط اللي هتتحقق منه.</a:t>
          </a:r>
        </a:p>
        <a:p>
          <a:pPr marL="457200" lvl="1" indent="0" algn="r" rtl="1"/>
          <a:r>
            <a:rPr lang="en-US" sz="4000" b="0">
              <a:solidFill>
                <a:schemeClr val="dk1"/>
              </a:solidFill>
              <a:latin typeface="+mn-lt"/>
              <a:ea typeface="+mn-ea"/>
              <a:cs typeface="+mn-cs"/>
            </a:rPr>
            <a:t>average_range: (</a:t>
          </a:r>
          <a:r>
            <a:rPr lang="ar-SA" sz="4000" b="0">
              <a:solidFill>
                <a:schemeClr val="dk1"/>
              </a:solidFill>
              <a:latin typeface="+mn-lt"/>
              <a:ea typeface="+mn-ea"/>
              <a:cs typeface="+mn-cs"/>
            </a:rPr>
            <a:t>اختياري) النطاق اللي هتحسب منه المتوسط. لو ما حددتش، هيحسب المتوسط من نفس النطاق اللي حددته في </a:t>
          </a:r>
          <a:r>
            <a:rPr lang="en-US" sz="4000" b="0">
              <a:solidFill>
                <a:schemeClr val="dk1"/>
              </a:solidFill>
              <a:latin typeface="+mn-lt"/>
              <a:ea typeface="+mn-ea"/>
              <a:cs typeface="+mn-cs"/>
            </a:rPr>
            <a:t>range.</a:t>
          </a:r>
        </a:p>
        <a:p>
          <a:pPr marL="457200" lvl="1" indent="0" algn="r" rtl="1"/>
          <a:endParaRPr lang="en-US" sz="4000" b="0">
            <a:solidFill>
              <a:schemeClr val="dk1"/>
            </a:solidFill>
            <a:latin typeface="+mn-lt"/>
            <a:ea typeface="+mn-ea"/>
            <a:cs typeface="+mn-cs"/>
          </a:endParaRPr>
        </a:p>
        <a:p>
          <a:pPr marL="457200" lvl="1" indent="0" algn="r" rtl="1"/>
          <a:r>
            <a:rPr lang="ar-SA" sz="4000" b="1">
              <a:solidFill>
                <a:srgbClr val="002060"/>
              </a:solidFill>
              <a:latin typeface="+mn-lt"/>
              <a:ea typeface="+mn-ea"/>
              <a:cs typeface="+mn-cs"/>
            </a:rPr>
            <a:t>مثال عملي: </a:t>
          </a:r>
          <a:r>
            <a:rPr lang="ar-SA" sz="4000" b="0">
              <a:solidFill>
                <a:schemeClr val="dk1"/>
              </a:solidFill>
              <a:latin typeface="+mn-lt"/>
              <a:ea typeface="+mn-ea"/>
              <a:cs typeface="+mn-cs"/>
            </a:rPr>
            <a:t>لو عايز تعرف متوسط المبيعات لقيم "</a:t>
          </a:r>
          <a:r>
            <a:rPr lang="en-US" sz="4000" b="0">
              <a:solidFill>
                <a:schemeClr val="dk1"/>
              </a:solidFill>
              <a:latin typeface="+mn-lt"/>
              <a:ea typeface="+mn-ea"/>
              <a:cs typeface="+mn-cs"/>
            </a:rPr>
            <a:t>Amount" </a:t>
          </a:r>
          <a:r>
            <a:rPr lang="ar-SA" sz="4000" b="0">
              <a:solidFill>
                <a:schemeClr val="dk1"/>
              </a:solidFill>
              <a:latin typeface="+mn-lt"/>
              <a:ea typeface="+mn-ea"/>
              <a:cs typeface="+mn-cs"/>
            </a:rPr>
            <a:t>في منطقة "</a:t>
          </a:r>
          <a:r>
            <a:rPr lang="en-US" sz="4000" b="0">
              <a:solidFill>
                <a:schemeClr val="dk1"/>
              </a:solidFill>
              <a:latin typeface="+mn-lt"/>
              <a:ea typeface="+mn-ea"/>
              <a:cs typeface="+mn-cs"/>
            </a:rPr>
            <a:t>Al sharqia":</a:t>
          </a:r>
        </a:p>
        <a:p>
          <a:pPr marL="457200" lvl="1" indent="0" algn="l" rtl="0"/>
          <a:endParaRPr lang="en-US" sz="4000" b="0">
            <a:solidFill>
              <a:schemeClr val="dk1"/>
            </a:solidFill>
            <a:latin typeface="+mn-lt"/>
            <a:ea typeface="+mn-ea"/>
            <a:cs typeface="+mn-cs"/>
          </a:endParaRPr>
        </a:p>
        <a:p>
          <a:pPr marL="457200" lvl="1" indent="0" algn="l" rtl="0"/>
          <a:r>
            <a:rPr lang="en-US" sz="4000" b="0">
              <a:solidFill>
                <a:schemeClr val="dk1"/>
              </a:solidFill>
              <a:latin typeface="+mn-lt"/>
              <a:ea typeface="+mn-ea"/>
              <a:cs typeface="+mn-cs"/>
            </a:rPr>
            <a:t>=AVERAGEIF(Geography, "Al sharqia", Amount) </a:t>
          </a:r>
        </a:p>
        <a:p>
          <a:pPr marL="457200" lvl="1" indent="0" algn="l" rtl="0"/>
          <a:endParaRPr lang="en-US" sz="4000" b="0">
            <a:solidFill>
              <a:schemeClr val="dk1"/>
            </a:solidFill>
            <a:latin typeface="+mn-lt"/>
            <a:ea typeface="+mn-ea"/>
            <a:cs typeface="+mn-cs"/>
          </a:endParaRPr>
        </a:p>
        <a:p>
          <a:pPr marL="457200" lvl="1" indent="0" algn="r" rtl="1"/>
          <a:r>
            <a:rPr lang="ar-SA" sz="4000" b="0">
              <a:solidFill>
                <a:schemeClr val="dk1"/>
              </a:solidFill>
              <a:latin typeface="+mn-lt"/>
              <a:ea typeface="+mn-ea"/>
              <a:cs typeface="+mn-cs"/>
            </a:rPr>
            <a:t>في المثال ده، </a:t>
          </a:r>
          <a:r>
            <a:rPr lang="en-US" sz="4000" b="0">
              <a:solidFill>
                <a:schemeClr val="dk1"/>
              </a:solidFill>
              <a:latin typeface="+mn-lt"/>
              <a:ea typeface="+mn-ea"/>
              <a:cs typeface="+mn-cs"/>
            </a:rPr>
            <a:t>AVERAGEIF </a:t>
          </a:r>
          <a:r>
            <a:rPr lang="ar-SA" sz="4000" b="0">
              <a:solidFill>
                <a:schemeClr val="dk1"/>
              </a:solidFill>
              <a:latin typeface="+mn-lt"/>
              <a:ea typeface="+mn-ea"/>
              <a:cs typeface="+mn-cs"/>
            </a:rPr>
            <a:t>هتحسب متوسط قيم "</a:t>
          </a:r>
          <a:r>
            <a:rPr lang="en-US" sz="4000" b="0">
              <a:solidFill>
                <a:schemeClr val="dk1"/>
              </a:solidFill>
              <a:latin typeface="+mn-lt"/>
              <a:ea typeface="+mn-ea"/>
              <a:cs typeface="+mn-cs"/>
            </a:rPr>
            <a:t>Amount" </a:t>
          </a:r>
          <a:r>
            <a:rPr lang="ar-SA" sz="4000" b="0">
              <a:solidFill>
                <a:schemeClr val="dk1"/>
              </a:solidFill>
              <a:latin typeface="+mn-lt"/>
              <a:ea typeface="+mn-ea"/>
              <a:cs typeface="+mn-cs"/>
            </a:rPr>
            <a:t>اللي بتحقق الشرط "</a:t>
          </a:r>
          <a:r>
            <a:rPr lang="en-US" sz="4000" b="0">
              <a:solidFill>
                <a:schemeClr val="dk1"/>
              </a:solidFill>
              <a:latin typeface="+mn-lt"/>
              <a:ea typeface="+mn-ea"/>
              <a:cs typeface="+mn-cs"/>
            </a:rPr>
            <a:t>Al sharqia" </a:t>
          </a:r>
          <a:r>
            <a:rPr lang="ar-SA" sz="4000" b="0">
              <a:solidFill>
                <a:schemeClr val="dk1"/>
              </a:solidFill>
              <a:latin typeface="+mn-lt"/>
              <a:ea typeface="+mn-ea"/>
              <a:cs typeface="+mn-cs"/>
            </a:rPr>
            <a:t>في عمود "</a:t>
          </a:r>
          <a:r>
            <a:rPr lang="en-US" sz="4000" b="0">
              <a:solidFill>
                <a:schemeClr val="dk1"/>
              </a:solidFill>
              <a:latin typeface="+mn-lt"/>
              <a:ea typeface="+mn-ea"/>
              <a:cs typeface="+mn-cs"/>
            </a:rPr>
            <a:t>Geography".</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244333</xdr:colOff>
      <xdr:row>0</xdr:row>
      <xdr:rowOff>2424</xdr:rowOff>
    </xdr:from>
    <xdr:to>
      <xdr:col>3</xdr:col>
      <xdr:colOff>76533</xdr:colOff>
      <xdr:row>2</xdr:row>
      <xdr:rowOff>55584</xdr:rowOff>
    </xdr:to>
    <xdr:pic>
      <xdr:nvPicPr>
        <xdr:cNvPr id="2" name="Picture 1">
          <a:extLst>
            <a:ext uri="{FF2B5EF4-FFF2-40B4-BE49-F238E27FC236}">
              <a16:creationId xmlns:a16="http://schemas.microsoft.com/office/drawing/2014/main" id="{176B1B3B-7736-49BB-8541-16C145F236C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414318" y="2424"/>
          <a:ext cx="834523" cy="4165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41496</xdr:colOff>
      <xdr:row>66</xdr:row>
      <xdr:rowOff>37723</xdr:rowOff>
    </xdr:from>
    <xdr:to>
      <xdr:col>4</xdr:col>
      <xdr:colOff>1490050</xdr:colOff>
      <xdr:row>79</xdr:row>
      <xdr:rowOff>85254</xdr:rowOff>
    </xdr:to>
    <xdr:graphicFrame macro="">
      <xdr:nvGraphicFramePr>
        <xdr:cNvPr id="3" name="Chart 2">
          <a:extLst>
            <a:ext uri="{FF2B5EF4-FFF2-40B4-BE49-F238E27FC236}">
              <a16:creationId xmlns:a16="http://schemas.microsoft.com/office/drawing/2014/main" id="{6832728F-1412-44A5-C845-2C027B45C2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762001</xdr:colOff>
      <xdr:row>81</xdr:row>
      <xdr:rowOff>31316</xdr:rowOff>
    </xdr:from>
    <xdr:to>
      <xdr:col>7</xdr:col>
      <xdr:colOff>41754</xdr:colOff>
      <xdr:row>104</xdr:row>
      <xdr:rowOff>145094</xdr:rowOff>
    </xdr:to>
    <xdr:graphicFrame macro="">
      <xdr:nvGraphicFramePr>
        <xdr:cNvPr id="6" name="Chart 5">
          <a:extLst>
            <a:ext uri="{FF2B5EF4-FFF2-40B4-BE49-F238E27FC236}">
              <a16:creationId xmlns:a16="http://schemas.microsoft.com/office/drawing/2014/main" id="{14B8B402-0AE2-F124-9AEA-43D4E5E4DF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469726</xdr:colOff>
      <xdr:row>108</xdr:row>
      <xdr:rowOff>42798</xdr:rowOff>
    </xdr:from>
    <xdr:to>
      <xdr:col>5</xdr:col>
      <xdr:colOff>678493</xdr:colOff>
      <xdr:row>122</xdr:row>
      <xdr:rowOff>147912</xdr:rowOff>
    </xdr:to>
    <xdr:graphicFrame macro="">
      <xdr:nvGraphicFramePr>
        <xdr:cNvPr id="7" name="Chart 6">
          <a:extLst>
            <a:ext uri="{FF2B5EF4-FFF2-40B4-BE49-F238E27FC236}">
              <a16:creationId xmlns:a16="http://schemas.microsoft.com/office/drawing/2014/main" id="{6628E042-AE7F-CC98-3776-83BDC5B993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334027</xdr:colOff>
      <xdr:row>133</xdr:row>
      <xdr:rowOff>84550</xdr:rowOff>
    </xdr:from>
    <xdr:to>
      <xdr:col>6</xdr:col>
      <xdr:colOff>334027</xdr:colOff>
      <xdr:row>148</xdr:row>
      <xdr:rowOff>9394</xdr:rowOff>
    </xdr:to>
    <xdr:graphicFrame macro="">
      <xdr:nvGraphicFramePr>
        <xdr:cNvPr id="9" name="Chart 8">
          <a:extLst>
            <a:ext uri="{FF2B5EF4-FFF2-40B4-BE49-F238E27FC236}">
              <a16:creationId xmlns:a16="http://schemas.microsoft.com/office/drawing/2014/main" id="{86282757-C721-8BDF-8F8B-9B39A3D9B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1210849</xdr:colOff>
      <xdr:row>150</xdr:row>
      <xdr:rowOff>105427</xdr:rowOff>
    </xdr:from>
    <xdr:to>
      <xdr:col>5</xdr:col>
      <xdr:colOff>1085589</xdr:colOff>
      <xdr:row>165</xdr:row>
      <xdr:rowOff>30271</xdr:rowOff>
    </xdr:to>
    <xdr:graphicFrame macro="">
      <xdr:nvGraphicFramePr>
        <xdr:cNvPr id="12" name="Chart 11">
          <a:extLst>
            <a:ext uri="{FF2B5EF4-FFF2-40B4-BE49-F238E27FC236}">
              <a16:creationId xmlns:a16="http://schemas.microsoft.com/office/drawing/2014/main" id="{05C0E34C-612D-24AD-C670-204E4CEFF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250521</xdr:colOff>
      <xdr:row>170</xdr:row>
      <xdr:rowOff>147180</xdr:rowOff>
    </xdr:from>
    <xdr:to>
      <xdr:col>5</xdr:col>
      <xdr:colOff>125261</xdr:colOff>
      <xdr:row>185</xdr:row>
      <xdr:rowOff>72024</xdr:rowOff>
    </xdr:to>
    <xdr:graphicFrame macro="">
      <xdr:nvGraphicFramePr>
        <xdr:cNvPr id="13" name="Chart 12">
          <a:extLst>
            <a:ext uri="{FF2B5EF4-FFF2-40B4-BE49-F238E27FC236}">
              <a16:creationId xmlns:a16="http://schemas.microsoft.com/office/drawing/2014/main" id="{F4529B5F-7893-3253-C9FC-44DD113D4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375781</xdr:colOff>
      <xdr:row>187</xdr:row>
      <xdr:rowOff>1043</xdr:rowOff>
    </xdr:from>
    <xdr:to>
      <xdr:col>5</xdr:col>
      <xdr:colOff>250521</xdr:colOff>
      <xdr:row>201</xdr:row>
      <xdr:rowOff>113777</xdr:rowOff>
    </xdr:to>
    <xdr:graphicFrame macro="">
      <xdr:nvGraphicFramePr>
        <xdr:cNvPr id="15" name="Chart 14">
          <a:extLst>
            <a:ext uri="{FF2B5EF4-FFF2-40B4-BE49-F238E27FC236}">
              <a16:creationId xmlns:a16="http://schemas.microsoft.com/office/drawing/2014/main" id="{52444230-C313-53CC-57F3-28317CE38A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396658</xdr:colOff>
      <xdr:row>202</xdr:row>
      <xdr:rowOff>11482</xdr:rowOff>
    </xdr:from>
    <xdr:to>
      <xdr:col>5</xdr:col>
      <xdr:colOff>271398</xdr:colOff>
      <xdr:row>216</xdr:row>
      <xdr:rowOff>124216</xdr:rowOff>
    </xdr:to>
    <xdr:graphicFrame macro="">
      <xdr:nvGraphicFramePr>
        <xdr:cNvPr id="17" name="Chart 16">
          <a:extLst>
            <a:ext uri="{FF2B5EF4-FFF2-40B4-BE49-F238E27FC236}">
              <a16:creationId xmlns:a16="http://schemas.microsoft.com/office/drawing/2014/main" id="{C6D901C1-5DB6-9B32-5834-677361408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502920</xdr:colOff>
      <xdr:row>0</xdr:row>
      <xdr:rowOff>30479</xdr:rowOff>
    </xdr:from>
    <xdr:to>
      <xdr:col>26</xdr:col>
      <xdr:colOff>173182</xdr:colOff>
      <xdr:row>48</xdr:row>
      <xdr:rowOff>92363</xdr:rowOff>
    </xdr:to>
    <xdr:sp macro="" textlink="">
      <xdr:nvSpPr>
        <xdr:cNvPr id="2" name="Rectangle: Rounded Corners 1">
          <a:extLst>
            <a:ext uri="{FF2B5EF4-FFF2-40B4-BE49-F238E27FC236}">
              <a16:creationId xmlns:a16="http://schemas.microsoft.com/office/drawing/2014/main" id="{C33C51E6-0FDF-CD43-1AD0-72F936652429}"/>
            </a:ext>
          </a:extLst>
        </xdr:cNvPr>
        <xdr:cNvSpPr/>
      </xdr:nvSpPr>
      <xdr:spPr>
        <a:xfrm>
          <a:off x="502920" y="30479"/>
          <a:ext cx="15579898" cy="8928793"/>
        </a:xfrm>
        <a:prstGeom prst="roundRect">
          <a:avLst/>
        </a:prstGeom>
        <a:solidFill>
          <a:schemeClr val="accent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9</xdr:col>
      <xdr:colOff>312420</xdr:colOff>
      <xdr:row>1</xdr:row>
      <xdr:rowOff>38100</xdr:rowOff>
    </xdr:from>
    <xdr:to>
      <xdr:col>13</xdr:col>
      <xdr:colOff>601980</xdr:colOff>
      <xdr:row>4</xdr:row>
      <xdr:rowOff>7620</xdr:rowOff>
    </xdr:to>
    <xdr:sp macro="" textlink="">
      <xdr:nvSpPr>
        <xdr:cNvPr id="3" name="TextBox 2">
          <a:extLst>
            <a:ext uri="{FF2B5EF4-FFF2-40B4-BE49-F238E27FC236}">
              <a16:creationId xmlns:a16="http://schemas.microsoft.com/office/drawing/2014/main" id="{9AC28F60-8908-7C58-A18B-EA658575BEBC}"/>
            </a:ext>
          </a:extLst>
        </xdr:cNvPr>
        <xdr:cNvSpPr txBox="1"/>
      </xdr:nvSpPr>
      <xdr:spPr>
        <a:xfrm>
          <a:off x="5798820" y="220980"/>
          <a:ext cx="272796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rgbClr val="D69F7E"/>
              </a:solidFill>
            </a:rPr>
            <a:t>Chocolate</a:t>
          </a:r>
          <a:r>
            <a:rPr lang="en-US" sz="2000" baseline="0">
              <a:solidFill>
                <a:srgbClr val="D69F7E"/>
              </a:solidFill>
            </a:rPr>
            <a:t> Sales Analysis</a:t>
          </a:r>
          <a:endParaRPr lang="en-US" sz="2000">
            <a:solidFill>
              <a:srgbClr val="D69F7E"/>
            </a:solidFill>
          </a:endParaRPr>
        </a:p>
      </xdr:txBody>
    </xdr:sp>
    <xdr:clientData/>
  </xdr:twoCellAnchor>
  <xdr:twoCellAnchor>
    <xdr:from>
      <xdr:col>1</xdr:col>
      <xdr:colOff>92826</xdr:colOff>
      <xdr:row>0</xdr:row>
      <xdr:rowOff>0</xdr:rowOff>
    </xdr:from>
    <xdr:to>
      <xdr:col>8</xdr:col>
      <xdr:colOff>468515</xdr:colOff>
      <xdr:row>8</xdr:row>
      <xdr:rowOff>76200</xdr:rowOff>
    </xdr:to>
    <xdr:graphicFrame macro="">
      <xdr:nvGraphicFramePr>
        <xdr:cNvPr id="4" name="Chart 3">
          <a:extLst>
            <a:ext uri="{FF2B5EF4-FFF2-40B4-BE49-F238E27FC236}">
              <a16:creationId xmlns:a16="http://schemas.microsoft.com/office/drawing/2014/main" id="{ECD35FF3-2C08-4C18-A544-3822511D4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610062</xdr:colOff>
      <xdr:row>26</xdr:row>
      <xdr:rowOff>42256</xdr:rowOff>
    </xdr:from>
    <xdr:to>
      <xdr:col>10</xdr:col>
      <xdr:colOff>152862</xdr:colOff>
      <xdr:row>46</xdr:row>
      <xdr:rowOff>88393</xdr:rowOff>
    </xdr:to>
    <xdr:graphicFrame macro="">
      <xdr:nvGraphicFramePr>
        <xdr:cNvPr id="5" name="Chart 4">
          <a:extLst>
            <a:ext uri="{FF2B5EF4-FFF2-40B4-BE49-F238E27FC236}">
              <a16:creationId xmlns:a16="http://schemas.microsoft.com/office/drawing/2014/main" id="{28C52B11-D885-493D-88A4-5720D62BF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495300</xdr:colOff>
      <xdr:row>7</xdr:row>
      <xdr:rowOff>106680</xdr:rowOff>
    </xdr:from>
    <xdr:to>
      <xdr:col>11</xdr:col>
      <xdr:colOff>144780</xdr:colOff>
      <xdr:row>25</xdr:row>
      <xdr:rowOff>99060</xdr:rowOff>
    </xdr:to>
    <xdr:graphicFrame macro="">
      <xdr:nvGraphicFramePr>
        <xdr:cNvPr id="7" name="Chart 6">
          <a:extLst>
            <a:ext uri="{FF2B5EF4-FFF2-40B4-BE49-F238E27FC236}">
              <a16:creationId xmlns:a16="http://schemas.microsoft.com/office/drawing/2014/main" id="{3F76F371-11E1-4F72-A516-939BCEA24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57728</xdr:colOff>
      <xdr:row>1</xdr:row>
      <xdr:rowOff>30481</xdr:rowOff>
    </xdr:from>
    <xdr:to>
      <xdr:col>25</xdr:col>
      <xdr:colOff>427480</xdr:colOff>
      <xdr:row>15</xdr:row>
      <xdr:rowOff>69273</xdr:rowOff>
    </xdr:to>
    <xdr:graphicFrame macro="">
      <xdr:nvGraphicFramePr>
        <xdr:cNvPr id="8" name="Chart 7">
          <a:extLst>
            <a:ext uri="{FF2B5EF4-FFF2-40B4-BE49-F238E27FC236}">
              <a16:creationId xmlns:a16="http://schemas.microsoft.com/office/drawing/2014/main" id="{B0A4F8DA-F952-4049-AA1A-02E760877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608674</xdr:colOff>
      <xdr:row>17</xdr:row>
      <xdr:rowOff>46180</xdr:rowOff>
    </xdr:from>
    <xdr:to>
      <xdr:col>26</xdr:col>
      <xdr:colOff>408247</xdr:colOff>
      <xdr:row>33</xdr:row>
      <xdr:rowOff>103907</xdr:rowOff>
    </xdr:to>
    <xdr:graphicFrame macro="">
      <xdr:nvGraphicFramePr>
        <xdr:cNvPr id="9" name="Chart 8">
          <a:extLst>
            <a:ext uri="{FF2B5EF4-FFF2-40B4-BE49-F238E27FC236}">
              <a16:creationId xmlns:a16="http://schemas.microsoft.com/office/drawing/2014/main" id="{9DB8E316-1D63-42FF-AB99-23D014E54E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402243</xdr:colOff>
      <xdr:row>33</xdr:row>
      <xdr:rowOff>160711</xdr:rowOff>
    </xdr:from>
    <xdr:to>
      <xdr:col>26</xdr:col>
      <xdr:colOff>78971</xdr:colOff>
      <xdr:row>48</xdr:row>
      <xdr:rowOff>133002</xdr:rowOff>
    </xdr:to>
    <xdr:graphicFrame macro="">
      <xdr:nvGraphicFramePr>
        <xdr:cNvPr id="10" name="Chart 9">
          <a:extLst>
            <a:ext uri="{FF2B5EF4-FFF2-40B4-BE49-F238E27FC236}">
              <a16:creationId xmlns:a16="http://schemas.microsoft.com/office/drawing/2014/main" id="{D31F0E40-0DBC-4A66-A27D-112D4D0E9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523379</xdr:colOff>
      <xdr:row>33</xdr:row>
      <xdr:rowOff>133193</xdr:rowOff>
    </xdr:from>
    <xdr:to>
      <xdr:col>17</xdr:col>
      <xdr:colOff>247806</xdr:colOff>
      <xdr:row>48</xdr:row>
      <xdr:rowOff>63047</xdr:rowOff>
    </xdr:to>
    <xdr:graphicFrame macro="">
      <xdr:nvGraphicFramePr>
        <xdr:cNvPr id="11" name="Chart 10">
          <a:extLst>
            <a:ext uri="{FF2B5EF4-FFF2-40B4-BE49-F238E27FC236}">
              <a16:creationId xmlns:a16="http://schemas.microsoft.com/office/drawing/2014/main" id="{D7BAE3EC-CFA4-44B4-9DB2-5E6858865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228600</xdr:colOff>
      <xdr:row>17</xdr:row>
      <xdr:rowOff>121918</xdr:rowOff>
    </xdr:from>
    <xdr:to>
      <xdr:col>18</xdr:col>
      <xdr:colOff>380999</xdr:colOff>
      <xdr:row>33</xdr:row>
      <xdr:rowOff>30479</xdr:rowOff>
    </xdr:to>
    <xdr:graphicFrame macro="">
      <xdr:nvGraphicFramePr>
        <xdr:cNvPr id="15" name="Chart 14">
          <a:extLst>
            <a:ext uri="{FF2B5EF4-FFF2-40B4-BE49-F238E27FC236}">
              <a16:creationId xmlns:a16="http://schemas.microsoft.com/office/drawing/2014/main" id="{9F38E8BA-4B61-4CCE-B10E-EA3B1D96D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342900</xdr:colOff>
      <xdr:row>79</xdr:row>
      <xdr:rowOff>30480</xdr:rowOff>
    </xdr:from>
    <xdr:to>
      <xdr:col>14</xdr:col>
      <xdr:colOff>601980</xdr:colOff>
      <xdr:row>86</xdr:row>
      <xdr:rowOff>11430</xdr:rowOff>
    </xdr:to>
    <xdr:graphicFrame macro="">
      <xdr:nvGraphicFramePr>
        <xdr:cNvPr id="4" name="Chart 3">
          <a:extLst>
            <a:ext uri="{FF2B5EF4-FFF2-40B4-BE49-F238E27FC236}">
              <a16:creationId xmlns:a16="http://schemas.microsoft.com/office/drawing/2014/main" id="{FBD23D7E-1700-AA5C-1B19-B6EB7C11B3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244060</xdr:colOff>
      <xdr:row>9</xdr:row>
      <xdr:rowOff>119010</xdr:rowOff>
    </xdr:from>
    <xdr:to>
      <xdr:col>18</xdr:col>
      <xdr:colOff>940775</xdr:colOff>
      <xdr:row>16</xdr:row>
      <xdr:rowOff>162320</xdr:rowOff>
    </xdr:to>
    <xdr:graphicFrame macro="">
      <xdr:nvGraphicFramePr>
        <xdr:cNvPr id="10" name="Chart 9">
          <a:extLst>
            <a:ext uri="{FF2B5EF4-FFF2-40B4-BE49-F238E27FC236}">
              <a16:creationId xmlns:a16="http://schemas.microsoft.com/office/drawing/2014/main" id="{AB1D9D9C-1EAC-82FE-4423-EE112ED6E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70884</xdr:colOff>
      <xdr:row>111</xdr:row>
      <xdr:rowOff>19493</xdr:rowOff>
    </xdr:from>
    <xdr:to>
      <xdr:col>15</xdr:col>
      <xdr:colOff>181639</xdr:colOff>
      <xdr:row>119</xdr:row>
      <xdr:rowOff>451883</xdr:rowOff>
    </xdr:to>
    <xdr:graphicFrame macro="">
      <xdr:nvGraphicFramePr>
        <xdr:cNvPr id="15" name="Chart 14">
          <a:extLst>
            <a:ext uri="{FF2B5EF4-FFF2-40B4-BE49-F238E27FC236}">
              <a16:creationId xmlns:a16="http://schemas.microsoft.com/office/drawing/2014/main" id="{69A4FA4F-25FD-89C6-8C0C-9A485A7DB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757515</xdr:colOff>
      <xdr:row>15</xdr:row>
      <xdr:rowOff>322728</xdr:rowOff>
    </xdr:from>
    <xdr:to>
      <xdr:col>23</xdr:col>
      <xdr:colOff>466165</xdr:colOff>
      <xdr:row>35</xdr:row>
      <xdr:rowOff>421340</xdr:rowOff>
    </xdr:to>
    <xdr:graphicFrame macro="">
      <xdr:nvGraphicFramePr>
        <xdr:cNvPr id="2" name="Chart 1">
          <a:extLst>
            <a:ext uri="{FF2B5EF4-FFF2-40B4-BE49-F238E27FC236}">
              <a16:creationId xmlns:a16="http://schemas.microsoft.com/office/drawing/2014/main" id="{7E55D43A-2E0B-52B9-0E32-475D32C23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372035</xdr:colOff>
      <xdr:row>7</xdr:row>
      <xdr:rowOff>412376</xdr:rowOff>
    </xdr:from>
    <xdr:to>
      <xdr:col>38</xdr:col>
      <xdr:colOff>67235</xdr:colOff>
      <xdr:row>13</xdr:row>
      <xdr:rowOff>358588</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13DDD0D5-1147-B98B-0971-5BBB27A24A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5736455" y="3666116"/>
              <a:ext cx="4572000" cy="27351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555811</xdr:colOff>
      <xdr:row>43</xdr:row>
      <xdr:rowOff>8965</xdr:rowOff>
    </xdr:from>
    <xdr:to>
      <xdr:col>16</xdr:col>
      <xdr:colOff>1223683</xdr:colOff>
      <xdr:row>50</xdr:row>
      <xdr:rowOff>143436</xdr:rowOff>
    </xdr:to>
    <xdr:graphicFrame macro="">
      <xdr:nvGraphicFramePr>
        <xdr:cNvPr id="5" name="Chart 4">
          <a:extLst>
            <a:ext uri="{FF2B5EF4-FFF2-40B4-BE49-F238E27FC236}">
              <a16:creationId xmlns:a16="http://schemas.microsoft.com/office/drawing/2014/main" id="{A1633F9F-2BA5-7134-FF82-E95DB9BFF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775446</xdr:colOff>
      <xdr:row>64</xdr:row>
      <xdr:rowOff>421342</xdr:rowOff>
    </xdr:from>
    <xdr:to>
      <xdr:col>14</xdr:col>
      <xdr:colOff>1048870</xdr:colOff>
      <xdr:row>73</xdr:row>
      <xdr:rowOff>62753</xdr:rowOff>
    </xdr:to>
    <xdr:graphicFrame macro="">
      <xdr:nvGraphicFramePr>
        <xdr:cNvPr id="6" name="Chart 5">
          <a:extLst>
            <a:ext uri="{FF2B5EF4-FFF2-40B4-BE49-F238E27FC236}">
              <a16:creationId xmlns:a16="http://schemas.microsoft.com/office/drawing/2014/main" id="{86D65996-29B8-46CC-7357-8AF34302A3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161364</xdr:colOff>
      <xdr:row>102</xdr:row>
      <xdr:rowOff>17929</xdr:rowOff>
    </xdr:from>
    <xdr:to>
      <xdr:col>12</xdr:col>
      <xdr:colOff>587188</xdr:colOff>
      <xdr:row>109</xdr:row>
      <xdr:rowOff>17929</xdr:rowOff>
    </xdr:to>
    <xdr:graphicFrame macro="">
      <xdr:nvGraphicFramePr>
        <xdr:cNvPr id="7" name="Chart 6">
          <a:extLst>
            <a:ext uri="{FF2B5EF4-FFF2-40B4-BE49-F238E27FC236}">
              <a16:creationId xmlns:a16="http://schemas.microsoft.com/office/drawing/2014/main" id="{67A24B6F-F74A-D047-452E-C011A779E2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981634</xdr:colOff>
      <xdr:row>91</xdr:row>
      <xdr:rowOff>385483</xdr:rowOff>
    </xdr:from>
    <xdr:to>
      <xdr:col>9</xdr:col>
      <xdr:colOff>461681</xdr:colOff>
      <xdr:row>97</xdr:row>
      <xdr:rowOff>331695</xdr:rowOff>
    </xdr:to>
    <xdr:graphicFrame macro="">
      <xdr:nvGraphicFramePr>
        <xdr:cNvPr id="8" name="Chart 7">
          <a:extLst>
            <a:ext uri="{FF2B5EF4-FFF2-40B4-BE49-F238E27FC236}">
              <a16:creationId xmlns:a16="http://schemas.microsoft.com/office/drawing/2014/main" id="{5F3E80C8-99DA-CDE3-42F3-678283B4A4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2424</xdr:rowOff>
    </xdr:from>
    <xdr:to>
      <xdr:col>1</xdr:col>
      <xdr:colOff>123039</xdr:colOff>
      <xdr:row>2</xdr:row>
      <xdr:rowOff>55584</xdr:rowOff>
    </xdr:to>
    <xdr:pic>
      <xdr:nvPicPr>
        <xdr:cNvPr id="2" name="Picture 1">
          <a:extLst>
            <a:ext uri="{FF2B5EF4-FFF2-40B4-BE49-F238E27FC236}">
              <a16:creationId xmlns:a16="http://schemas.microsoft.com/office/drawing/2014/main" id="{B83BD976-A27A-4B3F-9432-A6C4F2661B3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48775"/>
        <a:stretch/>
      </xdr:blipFill>
      <xdr:spPr>
        <a:xfrm>
          <a:off x="0" y="2424"/>
          <a:ext cx="838505" cy="4138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60.722364351852" createdVersion="8" refreshedVersion="8" minRefreshableVersion="3" recordCount="315" xr:uid="{20E2A083-22D7-4917-9874-F76F9E8BFB46}">
  <cacheSource type="worksheet">
    <worksheetSource name="chocolate_data"/>
  </cacheSource>
  <cacheFields count="24">
    <cacheField name="Order-ID" numFmtId="0">
      <sharedItems containsSemiMixedTypes="0" containsString="0" containsNumber="1" containsInteger="1" minValue="1" maxValue="315"/>
    </cacheField>
    <cacheField name="Sales Person" numFmtId="0">
      <sharedItems count="10">
        <s v="Rahma mostafa "/>
        <s v="Ahmed said "/>
        <s v="Husein Augar"/>
        <s v="Samira mostafa "/>
        <s v="Hassan ahmed "/>
        <s v="Sara khaled "/>
        <s v="Hesham gamal "/>
        <s v="Mohamed Ali"/>
        <s v="Mohamed galal"/>
        <s v="Abd alrahman mohamed "/>
      </sharedItems>
    </cacheField>
    <cacheField name="Geography" numFmtId="0">
      <sharedItems count="6">
        <s v="Al Gharbia "/>
        <s v="Al sharqia "/>
        <s v="Cairo"/>
        <s v="Giza "/>
        <s v="Alex "/>
        <s v="Sharm "/>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0">
      <sharedItems containsSemiMixedTypes="0" containsString="0" containsNumber="1" containsInteger="1" minValue="0" maxValue="16184"/>
    </cacheField>
    <cacheField name="Amount Classification " numFmtId="0">
      <sharedItems/>
    </cacheField>
    <cacheField name="Units" numFmtId="0">
      <sharedItems containsSemiMixedTypes="0" containsString="0" containsNumber="1" containsInteger="1" minValue="0" maxValue="525"/>
    </cacheField>
    <cacheField name="Quantity Classification" numFmtId="1">
      <sharedItems/>
    </cacheField>
    <cacheField name="Quan Class" numFmtId="0">
      <sharedItems/>
    </cacheField>
    <cacheField name="High Units Discount" numFmtId="1">
      <sharedItems containsSemiMixedTypes="0" containsString="0" containsNumber="1" minValue="0" maxValue="16184"/>
    </cacheField>
    <cacheField name="Total Sales" numFmtId="166">
      <sharedItems containsSemiMixedTypes="0" containsString="0" containsNumber="1" containsInteger="1" minValue="0" maxValue="5291790"/>
    </cacheField>
    <cacheField name="Sales classification" numFmtId="0">
      <sharedItems/>
    </cacheField>
    <cacheField name="Order date " numFmtId="14">
      <sharedItems containsSemiMixedTypes="0" containsNonDate="0" containsDate="1" containsString="0" minDate="2023-01-01T00:00:00" maxDate="2023-11-12T00:00:00" count="315">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sharedItems>
      <fieldGroup par="23"/>
    </cacheField>
    <cacheField name="Orders After January " numFmtId="14">
      <sharedItems/>
    </cacheField>
    <cacheField name="Month" numFmtId="0">
      <sharedItems containsSemiMixedTypes="0" containsString="0" containsNumber="1" containsInteger="1" minValue="1" maxValue="11"/>
    </cacheField>
    <cacheField name="Day" numFmtId="0">
      <sharedItems containsSemiMixedTypes="0" containsString="0" containsNumber="1" containsInteger="1" minValue="1" maxValue="31"/>
    </cacheField>
    <cacheField name="Month Name" numFmtId="0">
      <sharedItems count="11">
        <s v="January"/>
        <s v="February"/>
        <s v="March"/>
        <s v="April"/>
        <s v="May"/>
        <s v="June"/>
        <s v="July"/>
        <s v="August"/>
        <s v="September"/>
        <s v="October"/>
        <s v="November"/>
      </sharedItems>
    </cacheField>
    <cacheField name="Day Name" numFmtId="0">
      <sharedItems/>
    </cacheField>
    <cacheField name="Quarter" numFmtId="2">
      <sharedItems/>
    </cacheField>
    <cacheField name="Sales Tax" numFmtId="165">
      <sharedItems containsSemiMixedTypes="0" containsString="0" containsNumber="1" minValue="0" maxValue="105835.8"/>
    </cacheField>
    <cacheField name="Sales after Tax" numFmtId="166">
      <sharedItems containsSemiMixedTypes="0" containsString="0" containsNumber="1" minValue="0" maxValue="5185954.2"/>
    </cacheField>
    <cacheField name="Years" numFmtId="0">
      <sharedItems count="1">
        <s v="2023"/>
      </sharedItems>
    </cacheField>
    <cacheField name="Days (Order date )" numFmtId="0" databaseField="0">
      <fieldGroup base="12">
        <rangePr groupBy="days" startDate="2023-01-01T00:00:00" endDate="2023-11-12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12/2023"/>
        </groupItems>
      </fieldGroup>
    </cacheField>
    <cacheField name="Months (Order date )" numFmtId="0" databaseField="0">
      <fieldGroup base="12">
        <rangePr groupBy="months" startDate="2023-01-01T00:00:00" endDate="2023-11-12T00:00:00"/>
        <groupItems count="14">
          <s v="&lt;1/1/2023"/>
          <s v="Jan"/>
          <s v="Feb"/>
          <s v="Mar"/>
          <s v="Apr"/>
          <s v="May"/>
          <s v="Jun"/>
          <s v="Jul"/>
          <s v="Aug"/>
          <s v="Sep"/>
          <s v="Oct"/>
          <s v="Nov"/>
          <s v="Dec"/>
          <s v="&gt;11/1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n v="1"/>
    <x v="0"/>
    <x v="0"/>
    <x v="0"/>
    <n v="1624"/>
    <s v="Low Amount"/>
    <n v="114"/>
    <s v="Low Quantity"/>
    <s v="Low"/>
    <n v="1624"/>
    <n v="185136"/>
    <s v="Low sales"/>
    <x v="0"/>
    <s v="Old Orders"/>
    <n v="1"/>
    <n v="1"/>
    <x v="0"/>
    <s v="Sunday"/>
    <s v="Q 1"/>
    <n v="3702.7200000000003"/>
    <n v="181433.28"/>
    <x v="0"/>
  </r>
  <r>
    <n v="2"/>
    <x v="1"/>
    <x v="1"/>
    <x v="1"/>
    <n v="6706"/>
    <s v="High Amount"/>
    <n v="459"/>
    <s v="High Quantity"/>
    <s v="High"/>
    <n v="670.6"/>
    <n v="3078054"/>
    <s v="High sales"/>
    <x v="1"/>
    <s v="Old Orders"/>
    <n v="1"/>
    <n v="2"/>
    <x v="0"/>
    <s v="Monday"/>
    <s v="Q 1"/>
    <n v="61561.08"/>
    <n v="3016492.92"/>
    <x v="0"/>
  </r>
  <r>
    <n v="3"/>
    <x v="2"/>
    <x v="1"/>
    <x v="2"/>
    <n v="959"/>
    <s v="Low Amount"/>
    <n v="147"/>
    <s v="Low Quantity"/>
    <s v="Low"/>
    <n v="959"/>
    <n v="140973"/>
    <s v="Low sales"/>
    <x v="2"/>
    <s v="Old Orders"/>
    <n v="1"/>
    <n v="3"/>
    <x v="0"/>
    <s v="Tuesday"/>
    <s v="Q 1"/>
    <n v="2819.46"/>
    <n v="138153.54"/>
    <x v="0"/>
  </r>
  <r>
    <n v="4"/>
    <x v="3"/>
    <x v="2"/>
    <x v="3"/>
    <n v="9632"/>
    <s v="High Amount"/>
    <n v="288"/>
    <s v="Mediuam Quantity"/>
    <s v="Med"/>
    <n v="9632"/>
    <n v="2774016"/>
    <s v="High sales"/>
    <x v="3"/>
    <s v="Old Orders"/>
    <n v="1"/>
    <n v="4"/>
    <x v="0"/>
    <s v="Wednesday"/>
    <s v="Q 1"/>
    <n v="55480.32"/>
    <n v="2718535.6800000002"/>
    <x v="0"/>
  </r>
  <r>
    <n v="5"/>
    <x v="4"/>
    <x v="3"/>
    <x v="4"/>
    <n v="2100"/>
    <s v="Low Amount"/>
    <n v="414"/>
    <s v="High Quantity"/>
    <s v="High"/>
    <n v="210"/>
    <n v="869400"/>
    <s v="High sales"/>
    <x v="4"/>
    <s v="Old Orders"/>
    <n v="1"/>
    <n v="5"/>
    <x v="0"/>
    <s v="Thursday"/>
    <s v="Q 1"/>
    <n v="17388"/>
    <n v="852012"/>
    <x v="0"/>
  </r>
  <r>
    <n v="6"/>
    <x v="0"/>
    <x v="1"/>
    <x v="5"/>
    <n v="8869"/>
    <s v="High Amount"/>
    <n v="432"/>
    <s v="High Quantity"/>
    <s v="High"/>
    <n v="886.90000000000009"/>
    <n v="3831408"/>
    <s v="High sales"/>
    <x v="5"/>
    <s v="Old Orders"/>
    <n v="1"/>
    <n v="6"/>
    <x v="0"/>
    <s v="Friday"/>
    <s v="Q 1"/>
    <n v="76628.160000000003"/>
    <n v="3754779.84"/>
    <x v="0"/>
  </r>
  <r>
    <n v="7"/>
    <x v="4"/>
    <x v="4"/>
    <x v="6"/>
    <n v="2681"/>
    <s v="Low Amount"/>
    <n v="54"/>
    <s v="Low Quantity"/>
    <s v="Low"/>
    <n v="2681"/>
    <n v="144774"/>
    <s v="Low sales"/>
    <x v="6"/>
    <s v="Old Orders"/>
    <n v="1"/>
    <n v="7"/>
    <x v="0"/>
    <s v="Saturday"/>
    <s v="Q 1"/>
    <n v="2895.48"/>
    <n v="141878.51999999999"/>
    <x v="0"/>
  </r>
  <r>
    <n v="8"/>
    <x v="1"/>
    <x v="1"/>
    <x v="7"/>
    <n v="5012"/>
    <s v="High Amount"/>
    <n v="210"/>
    <s v="Mediuam Quantity"/>
    <s v="Med"/>
    <n v="5012"/>
    <n v="1052520"/>
    <s v="High sales"/>
    <x v="7"/>
    <s v="Old Orders"/>
    <n v="1"/>
    <n v="8"/>
    <x v="0"/>
    <s v="Sunday"/>
    <s v="Q 1"/>
    <n v="21050.400000000001"/>
    <n v="1031469.6"/>
    <x v="0"/>
  </r>
  <r>
    <n v="9"/>
    <x v="5"/>
    <x v="4"/>
    <x v="8"/>
    <n v="1281"/>
    <s v="Low Amount"/>
    <n v="75"/>
    <s v="Low Quantity"/>
    <s v="Low"/>
    <n v="1281"/>
    <n v="96075"/>
    <s v="Low sales"/>
    <x v="8"/>
    <s v="Old Orders"/>
    <n v="1"/>
    <n v="9"/>
    <x v="0"/>
    <s v="Monday"/>
    <s v="Q 1"/>
    <n v="1921.5"/>
    <n v="94153.5"/>
    <x v="0"/>
  </r>
  <r>
    <n v="10"/>
    <x v="6"/>
    <x v="0"/>
    <x v="8"/>
    <n v="4991"/>
    <s v="Low Amount"/>
    <n v="12"/>
    <s v="Low Quantity"/>
    <s v="Low"/>
    <n v="4991"/>
    <n v="59892"/>
    <s v="Low sales"/>
    <x v="9"/>
    <s v="Old Orders"/>
    <n v="1"/>
    <n v="10"/>
    <x v="0"/>
    <s v="Tuesday"/>
    <s v="Q 1"/>
    <n v="1197.8399999999999"/>
    <n v="58694.16"/>
    <x v="0"/>
  </r>
  <r>
    <n v="11"/>
    <x v="7"/>
    <x v="3"/>
    <x v="4"/>
    <n v="1785"/>
    <s v="Low Amount"/>
    <n v="462"/>
    <s v="High Quantity"/>
    <s v="High"/>
    <n v="178.5"/>
    <n v="824670"/>
    <s v="High sales"/>
    <x v="10"/>
    <s v="Old Orders"/>
    <n v="1"/>
    <n v="11"/>
    <x v="0"/>
    <s v="Wednesday"/>
    <s v="Q 1"/>
    <n v="16493.400000000001"/>
    <n v="808176.6"/>
    <x v="0"/>
  </r>
  <r>
    <n v="12"/>
    <x v="8"/>
    <x v="0"/>
    <x v="9"/>
    <n v="3983"/>
    <s v="Low Amount"/>
    <n v="144"/>
    <s v="Low Quantity"/>
    <s v="Low"/>
    <n v="3983"/>
    <n v="573552"/>
    <s v="Low sales"/>
    <x v="11"/>
    <s v="Old Orders"/>
    <n v="1"/>
    <n v="12"/>
    <x v="0"/>
    <s v="Thursday"/>
    <s v="Q 1"/>
    <n v="11471.04"/>
    <n v="562080.96"/>
    <x v="0"/>
  </r>
  <r>
    <n v="13"/>
    <x v="2"/>
    <x v="4"/>
    <x v="10"/>
    <n v="2646"/>
    <s v="Low Amount"/>
    <n v="120"/>
    <s v="Low Quantity"/>
    <s v="Low"/>
    <n v="2646"/>
    <n v="317520"/>
    <s v="Low sales"/>
    <x v="12"/>
    <s v="Old Orders"/>
    <n v="1"/>
    <n v="13"/>
    <x v="0"/>
    <s v="Friday"/>
    <s v="Q 1"/>
    <n v="6350.4000000000005"/>
    <n v="311169.59999999998"/>
    <x v="0"/>
  </r>
  <r>
    <n v="14"/>
    <x v="7"/>
    <x v="5"/>
    <x v="11"/>
    <n v="252"/>
    <s v="Low Amount"/>
    <n v="54"/>
    <s v="Low Quantity"/>
    <s v="Low"/>
    <n v="252"/>
    <n v="13608"/>
    <s v="Low sales"/>
    <x v="13"/>
    <s v="Old Orders"/>
    <n v="1"/>
    <n v="14"/>
    <x v="0"/>
    <s v="Saturday"/>
    <s v="Q 1"/>
    <n v="272.16000000000003"/>
    <n v="13335.84"/>
    <x v="0"/>
  </r>
  <r>
    <n v="15"/>
    <x v="8"/>
    <x v="1"/>
    <x v="4"/>
    <n v="2464"/>
    <s v="Low Amount"/>
    <n v="234"/>
    <s v="Mediuam Quantity"/>
    <s v="Med"/>
    <n v="2464"/>
    <n v="576576"/>
    <s v="Low sales"/>
    <x v="14"/>
    <s v="Old Orders"/>
    <n v="1"/>
    <n v="15"/>
    <x v="0"/>
    <s v="Sunday"/>
    <s v="Q 1"/>
    <n v="11531.52"/>
    <n v="565044.47999999998"/>
    <x v="0"/>
  </r>
  <r>
    <n v="16"/>
    <x v="8"/>
    <x v="1"/>
    <x v="12"/>
    <n v="2114"/>
    <s v="Low Amount"/>
    <n v="66"/>
    <s v="Low Quantity"/>
    <s v="Low"/>
    <n v="2114"/>
    <n v="139524"/>
    <s v="Low sales"/>
    <x v="15"/>
    <s v="Old Orders"/>
    <n v="1"/>
    <n v="16"/>
    <x v="0"/>
    <s v="Monday"/>
    <s v="Q 1"/>
    <n v="2790.48"/>
    <n v="136733.51999999999"/>
    <x v="0"/>
  </r>
  <r>
    <n v="17"/>
    <x v="4"/>
    <x v="0"/>
    <x v="6"/>
    <n v="7693"/>
    <s v="High Amount"/>
    <n v="87"/>
    <s v="Low Quantity"/>
    <s v="Low"/>
    <n v="7693"/>
    <n v="669291"/>
    <s v="High sales"/>
    <x v="16"/>
    <s v="Old Orders"/>
    <n v="1"/>
    <n v="17"/>
    <x v="0"/>
    <s v="Tuesday"/>
    <s v="Q 1"/>
    <n v="13385.82"/>
    <n v="655905.18000000005"/>
    <x v="0"/>
  </r>
  <r>
    <n v="18"/>
    <x v="6"/>
    <x v="5"/>
    <x v="13"/>
    <n v="15610"/>
    <s v="High Amount"/>
    <n v="339"/>
    <s v="Mediuam Quantity"/>
    <s v="Med"/>
    <n v="1561"/>
    <n v="5291790"/>
    <s v="High sales"/>
    <x v="17"/>
    <s v="Old Orders"/>
    <n v="1"/>
    <n v="18"/>
    <x v="0"/>
    <s v="Wednesday"/>
    <s v="Q 1"/>
    <n v="105835.8"/>
    <n v="5185954.2"/>
    <x v="0"/>
  </r>
  <r>
    <n v="19"/>
    <x v="3"/>
    <x v="5"/>
    <x v="7"/>
    <n v="336"/>
    <s v="Low Amount"/>
    <n v="144"/>
    <s v="Low Quantity"/>
    <s v="Low"/>
    <n v="336"/>
    <n v="48384"/>
    <s v="Low sales"/>
    <x v="18"/>
    <s v="Old Orders"/>
    <n v="1"/>
    <n v="19"/>
    <x v="0"/>
    <s v="Thursday"/>
    <s v="Q 1"/>
    <n v="967.68000000000006"/>
    <n v="47416.32"/>
    <x v="0"/>
  </r>
  <r>
    <n v="20"/>
    <x v="7"/>
    <x v="3"/>
    <x v="13"/>
    <n v="9443"/>
    <s v="High Amount"/>
    <n v="162"/>
    <s v="Low Quantity"/>
    <s v="Low"/>
    <n v="9443"/>
    <n v="1529766"/>
    <s v="High sales"/>
    <x v="19"/>
    <s v="Old Orders"/>
    <n v="1"/>
    <n v="20"/>
    <x v="0"/>
    <s v="Friday"/>
    <s v="Q 1"/>
    <n v="30595.32"/>
    <n v="1499170.68"/>
    <x v="0"/>
  </r>
  <r>
    <n v="21"/>
    <x v="2"/>
    <x v="5"/>
    <x v="14"/>
    <n v="8155"/>
    <s v="High Amount"/>
    <n v="90"/>
    <s v="Low Quantity"/>
    <s v="Low"/>
    <n v="8155"/>
    <n v="733950"/>
    <s v="High sales"/>
    <x v="20"/>
    <s v="Old Orders"/>
    <n v="1"/>
    <n v="21"/>
    <x v="0"/>
    <s v="Saturday"/>
    <s v="Q 1"/>
    <n v="14679"/>
    <n v="719271"/>
    <x v="0"/>
  </r>
  <r>
    <n v="22"/>
    <x v="1"/>
    <x v="4"/>
    <x v="14"/>
    <n v="1701"/>
    <s v="Low Amount"/>
    <n v="234"/>
    <s v="Mediuam Quantity"/>
    <s v="Med"/>
    <n v="1701"/>
    <n v="398034"/>
    <s v="Low sales"/>
    <x v="21"/>
    <s v="Old Orders"/>
    <n v="1"/>
    <n v="22"/>
    <x v="0"/>
    <s v="Sunday"/>
    <s v="Q 1"/>
    <n v="7960.68"/>
    <n v="390073.32"/>
    <x v="0"/>
  </r>
  <r>
    <n v="23"/>
    <x v="9"/>
    <x v="4"/>
    <x v="7"/>
    <n v="2205"/>
    <s v="Low Amount"/>
    <n v="141"/>
    <s v="Low Quantity"/>
    <s v="Low"/>
    <n v="2205"/>
    <n v="310905"/>
    <s v="Low sales"/>
    <x v="22"/>
    <s v="Old Orders"/>
    <n v="1"/>
    <n v="23"/>
    <x v="0"/>
    <s v="Monday"/>
    <s v="Q 1"/>
    <n v="6218.1"/>
    <n v="304686.90000000002"/>
    <x v="0"/>
  </r>
  <r>
    <n v="24"/>
    <x v="1"/>
    <x v="0"/>
    <x v="15"/>
    <n v="1771"/>
    <s v="Low Amount"/>
    <n v="204"/>
    <s v="Mediuam Quantity"/>
    <s v="Med"/>
    <n v="1771"/>
    <n v="361284"/>
    <s v="Low sales"/>
    <x v="23"/>
    <s v="Old Orders"/>
    <n v="1"/>
    <n v="24"/>
    <x v="0"/>
    <s v="Tuesday"/>
    <s v="Q 1"/>
    <n v="7225.68"/>
    <n v="354058.32"/>
    <x v="0"/>
  </r>
  <r>
    <n v="25"/>
    <x v="3"/>
    <x v="1"/>
    <x v="16"/>
    <n v="2114"/>
    <s v="Low Amount"/>
    <n v="186"/>
    <s v="Low Quantity"/>
    <s v="Low"/>
    <n v="2114"/>
    <n v="393204"/>
    <s v="Low sales"/>
    <x v="24"/>
    <s v="Old Orders"/>
    <n v="1"/>
    <n v="25"/>
    <x v="0"/>
    <s v="Wednesday"/>
    <s v="Q 1"/>
    <n v="7864.08"/>
    <n v="385339.92"/>
    <x v="0"/>
  </r>
  <r>
    <n v="26"/>
    <x v="3"/>
    <x v="2"/>
    <x v="11"/>
    <n v="10311"/>
    <s v="High Amount"/>
    <n v="231"/>
    <s v="Mediuam Quantity"/>
    <s v="Med"/>
    <n v="10311"/>
    <n v="2381841"/>
    <s v="High sales"/>
    <x v="25"/>
    <s v="Old Orders"/>
    <n v="1"/>
    <n v="26"/>
    <x v="0"/>
    <s v="Thursday"/>
    <s v="Q 1"/>
    <n v="47636.82"/>
    <n v="2334204.1800000002"/>
    <x v="0"/>
  </r>
  <r>
    <n v="27"/>
    <x v="8"/>
    <x v="3"/>
    <x v="10"/>
    <n v="21"/>
    <s v="Low Amount"/>
    <n v="168"/>
    <s v="Low Quantity"/>
    <s v="Low"/>
    <n v="21"/>
    <n v="3528"/>
    <s v="Low sales"/>
    <x v="26"/>
    <s v="Old Orders"/>
    <n v="1"/>
    <n v="27"/>
    <x v="0"/>
    <s v="Friday"/>
    <s v="Q 1"/>
    <n v="70.56"/>
    <n v="3457.44"/>
    <x v="0"/>
  </r>
  <r>
    <n v="28"/>
    <x v="9"/>
    <x v="1"/>
    <x v="13"/>
    <n v="1974"/>
    <s v="Low Amount"/>
    <n v="195"/>
    <s v="Low Quantity"/>
    <s v="Low"/>
    <n v="1974"/>
    <n v="384930"/>
    <s v="Low sales"/>
    <x v="27"/>
    <s v="Old Orders"/>
    <n v="1"/>
    <n v="28"/>
    <x v="0"/>
    <s v="Saturday"/>
    <s v="Q 1"/>
    <n v="7698.6"/>
    <n v="377231.4"/>
    <x v="0"/>
  </r>
  <r>
    <n v="29"/>
    <x v="6"/>
    <x v="2"/>
    <x v="14"/>
    <n v="6314"/>
    <s v="High Amount"/>
    <n v="15"/>
    <s v="Low Quantity"/>
    <s v="Low"/>
    <n v="6314"/>
    <n v="94710"/>
    <s v="Low sales"/>
    <x v="28"/>
    <s v="Old Orders"/>
    <n v="1"/>
    <n v="29"/>
    <x v="0"/>
    <s v="Sunday"/>
    <s v="Q 1"/>
    <n v="1894.2"/>
    <n v="92815.8"/>
    <x v="0"/>
  </r>
  <r>
    <n v="30"/>
    <x v="9"/>
    <x v="0"/>
    <x v="14"/>
    <n v="4683"/>
    <s v="Low Amount"/>
    <n v="30"/>
    <s v="Low Quantity"/>
    <s v="Low"/>
    <n v="4683"/>
    <n v="140490"/>
    <s v="Low sales"/>
    <x v="29"/>
    <s v="Old Orders"/>
    <n v="1"/>
    <n v="30"/>
    <x v="0"/>
    <s v="Monday"/>
    <s v="Q 1"/>
    <n v="2809.8"/>
    <n v="137680.20000000001"/>
    <x v="0"/>
  </r>
  <r>
    <n v="31"/>
    <x v="3"/>
    <x v="0"/>
    <x v="17"/>
    <n v="6398"/>
    <s v="High Amount"/>
    <n v="102"/>
    <s v="Low Quantity"/>
    <s v="Low"/>
    <n v="6398"/>
    <n v="652596"/>
    <s v="High sales"/>
    <x v="30"/>
    <s v="Old Orders"/>
    <n v="1"/>
    <n v="31"/>
    <x v="0"/>
    <s v="Tuesday"/>
    <s v="Q 1"/>
    <n v="13051.92"/>
    <n v="639544.07999999996"/>
    <x v="0"/>
  </r>
  <r>
    <n v="32"/>
    <x v="7"/>
    <x v="1"/>
    <x v="15"/>
    <n v="553"/>
    <s v="Low Amount"/>
    <n v="15"/>
    <s v="Low Quantity"/>
    <s v="Low"/>
    <n v="553"/>
    <n v="8295"/>
    <s v="Low sales"/>
    <x v="31"/>
    <s v="New Orders"/>
    <n v="2"/>
    <n v="1"/>
    <x v="1"/>
    <s v="Wednesday"/>
    <s v="Q 1"/>
    <n v="165.9"/>
    <n v="8129.1"/>
    <x v="0"/>
  </r>
  <r>
    <n v="33"/>
    <x v="1"/>
    <x v="3"/>
    <x v="0"/>
    <n v="7021"/>
    <s v="High Amount"/>
    <n v="183"/>
    <s v="Low Quantity"/>
    <s v="Low"/>
    <n v="7021"/>
    <n v="1284843"/>
    <s v="High sales"/>
    <x v="32"/>
    <s v="New Orders"/>
    <n v="2"/>
    <n v="2"/>
    <x v="1"/>
    <s v="Thursday"/>
    <s v="Q 1"/>
    <n v="25696.86"/>
    <n v="1259146.1399999999"/>
    <x v="0"/>
  </r>
  <r>
    <n v="34"/>
    <x v="0"/>
    <x v="3"/>
    <x v="7"/>
    <n v="5817"/>
    <s v="High Amount"/>
    <n v="12"/>
    <s v="Low Quantity"/>
    <s v="Low"/>
    <n v="5817"/>
    <n v="69804"/>
    <s v="Low sales"/>
    <x v="33"/>
    <s v="New Orders"/>
    <n v="2"/>
    <n v="3"/>
    <x v="1"/>
    <s v="Friday"/>
    <s v="Q 1"/>
    <n v="1396.08"/>
    <n v="68407.92"/>
    <x v="0"/>
  </r>
  <r>
    <n v="35"/>
    <x v="3"/>
    <x v="3"/>
    <x v="8"/>
    <n v="3976"/>
    <s v="Low Amount"/>
    <n v="72"/>
    <s v="Low Quantity"/>
    <s v="Low"/>
    <n v="3976"/>
    <n v="286272"/>
    <s v="Low sales"/>
    <x v="34"/>
    <s v="New Orders"/>
    <n v="2"/>
    <n v="4"/>
    <x v="1"/>
    <s v="Saturday"/>
    <s v="Q 1"/>
    <n v="5725.4400000000005"/>
    <n v="280546.56"/>
    <x v="0"/>
  </r>
  <r>
    <n v="36"/>
    <x v="4"/>
    <x v="4"/>
    <x v="18"/>
    <n v="1134"/>
    <s v="Low Amount"/>
    <n v="282"/>
    <s v="Mediuam Quantity"/>
    <s v="Med"/>
    <n v="1134"/>
    <n v="319788"/>
    <s v="Low sales"/>
    <x v="35"/>
    <s v="New Orders"/>
    <n v="2"/>
    <n v="5"/>
    <x v="1"/>
    <s v="Sunday"/>
    <s v="Q 1"/>
    <n v="6395.76"/>
    <n v="313392.24"/>
    <x v="0"/>
  </r>
  <r>
    <n v="37"/>
    <x v="7"/>
    <x v="3"/>
    <x v="19"/>
    <n v="6027"/>
    <s v="High Amount"/>
    <n v="144"/>
    <s v="Low Quantity"/>
    <s v="Low"/>
    <n v="6027"/>
    <n v="867888"/>
    <s v="High sales"/>
    <x v="36"/>
    <s v="New Orders"/>
    <n v="2"/>
    <n v="6"/>
    <x v="1"/>
    <s v="Monday"/>
    <s v="Q 1"/>
    <n v="17357.760000000002"/>
    <n v="850530.24"/>
    <x v="0"/>
  </r>
  <r>
    <n v="38"/>
    <x v="4"/>
    <x v="0"/>
    <x v="10"/>
    <n v="1904"/>
    <s v="Low Amount"/>
    <n v="405"/>
    <s v="High Quantity"/>
    <s v="High"/>
    <n v="190.4"/>
    <n v="771120"/>
    <s v="High sales"/>
    <x v="37"/>
    <s v="New Orders"/>
    <n v="2"/>
    <n v="7"/>
    <x v="1"/>
    <s v="Tuesday"/>
    <s v="Q 1"/>
    <n v="15422.4"/>
    <n v="755697.6"/>
    <x v="0"/>
  </r>
  <r>
    <n v="39"/>
    <x v="5"/>
    <x v="5"/>
    <x v="1"/>
    <n v="3262"/>
    <s v="Low Amount"/>
    <n v="75"/>
    <s v="Low Quantity"/>
    <s v="Low"/>
    <n v="3262"/>
    <n v="244650"/>
    <s v="Low sales"/>
    <x v="38"/>
    <s v="New Orders"/>
    <n v="2"/>
    <n v="8"/>
    <x v="1"/>
    <s v="Wednesday"/>
    <s v="Q 1"/>
    <n v="4893"/>
    <n v="239757"/>
    <x v="0"/>
  </r>
  <r>
    <n v="40"/>
    <x v="0"/>
    <x v="5"/>
    <x v="18"/>
    <n v="2289"/>
    <s v="Low Amount"/>
    <n v="135"/>
    <s v="Low Quantity"/>
    <s v="Low"/>
    <n v="2289"/>
    <n v="309015"/>
    <s v="Low sales"/>
    <x v="39"/>
    <s v="New Orders"/>
    <n v="2"/>
    <n v="9"/>
    <x v="1"/>
    <s v="Thursday"/>
    <s v="Q 1"/>
    <n v="6180.3"/>
    <n v="302834.7"/>
    <x v="0"/>
  </r>
  <r>
    <n v="41"/>
    <x v="6"/>
    <x v="5"/>
    <x v="18"/>
    <n v="6986"/>
    <s v="High Amount"/>
    <n v="21"/>
    <s v="Low Quantity"/>
    <s v="Low"/>
    <n v="6986"/>
    <n v="146706"/>
    <s v="Low sales"/>
    <x v="40"/>
    <s v="New Orders"/>
    <n v="2"/>
    <n v="10"/>
    <x v="1"/>
    <s v="Friday"/>
    <s v="Q 1"/>
    <n v="2934.12"/>
    <n v="143771.88"/>
    <x v="0"/>
  </r>
  <r>
    <n v="42"/>
    <x v="7"/>
    <x v="4"/>
    <x v="14"/>
    <n v="4417"/>
    <s v="Low Amount"/>
    <n v="153"/>
    <s v="Low Quantity"/>
    <s v="Low"/>
    <n v="4417"/>
    <n v="675801"/>
    <s v="High sales"/>
    <x v="41"/>
    <s v="New Orders"/>
    <n v="2"/>
    <n v="11"/>
    <x v="1"/>
    <s v="Saturday"/>
    <s v="Q 1"/>
    <n v="13516.02"/>
    <n v="662284.98"/>
    <x v="0"/>
  </r>
  <r>
    <n v="43"/>
    <x v="4"/>
    <x v="5"/>
    <x v="16"/>
    <n v="1442"/>
    <s v="Low Amount"/>
    <n v="15"/>
    <s v="Low Quantity"/>
    <s v="Low"/>
    <n v="1442"/>
    <n v="21630"/>
    <s v="Low sales"/>
    <x v="42"/>
    <s v="New Orders"/>
    <n v="2"/>
    <n v="12"/>
    <x v="1"/>
    <s v="Sunday"/>
    <s v="Q 1"/>
    <n v="432.6"/>
    <n v="21197.4"/>
    <x v="0"/>
  </r>
  <r>
    <n v="44"/>
    <x v="8"/>
    <x v="1"/>
    <x v="8"/>
    <n v="2415"/>
    <s v="Low Amount"/>
    <n v="255"/>
    <s v="Mediuam Quantity"/>
    <s v="Med"/>
    <n v="2415"/>
    <n v="615825"/>
    <s v="Low sales"/>
    <x v="43"/>
    <s v="New Orders"/>
    <n v="2"/>
    <n v="13"/>
    <x v="1"/>
    <s v="Monday"/>
    <s v="Q 1"/>
    <n v="12316.5"/>
    <n v="603508.5"/>
    <x v="0"/>
  </r>
  <r>
    <n v="45"/>
    <x v="7"/>
    <x v="0"/>
    <x v="15"/>
    <n v="238"/>
    <s v="Low Amount"/>
    <n v="18"/>
    <s v="Low Quantity"/>
    <s v="Low"/>
    <n v="238"/>
    <n v="4284"/>
    <s v="Low sales"/>
    <x v="44"/>
    <s v="New Orders"/>
    <n v="2"/>
    <n v="14"/>
    <x v="1"/>
    <s v="Tuesday"/>
    <s v="Q 1"/>
    <n v="85.68"/>
    <n v="4198.32"/>
    <x v="0"/>
  </r>
  <r>
    <n v="46"/>
    <x v="4"/>
    <x v="0"/>
    <x v="14"/>
    <n v="4949"/>
    <s v="Low Amount"/>
    <n v="189"/>
    <s v="Low Quantity"/>
    <s v="Low"/>
    <n v="4949"/>
    <n v="935361"/>
    <s v="High sales"/>
    <x v="45"/>
    <s v="New Orders"/>
    <n v="2"/>
    <n v="15"/>
    <x v="1"/>
    <s v="Wednesday"/>
    <s v="Q 1"/>
    <n v="18707.22"/>
    <n v="916653.78"/>
    <x v="0"/>
  </r>
  <r>
    <n v="47"/>
    <x v="6"/>
    <x v="4"/>
    <x v="1"/>
    <n v="5075"/>
    <s v="High Amount"/>
    <n v="21"/>
    <s v="Low Quantity"/>
    <s v="Low"/>
    <n v="5075"/>
    <n v="106575"/>
    <s v="Low sales"/>
    <x v="46"/>
    <s v="New Orders"/>
    <n v="2"/>
    <n v="16"/>
    <x v="1"/>
    <s v="Thursday"/>
    <s v="Q 1"/>
    <n v="2131.5"/>
    <n v="104443.5"/>
    <x v="0"/>
  </r>
  <r>
    <n v="48"/>
    <x v="8"/>
    <x v="2"/>
    <x v="10"/>
    <n v="9198"/>
    <s v="High Amount"/>
    <n v="36"/>
    <s v="Low Quantity"/>
    <s v="Low"/>
    <n v="9198"/>
    <n v="331128"/>
    <s v="Low sales"/>
    <x v="47"/>
    <s v="New Orders"/>
    <n v="2"/>
    <n v="17"/>
    <x v="1"/>
    <s v="Friday"/>
    <s v="Q 1"/>
    <n v="6622.56"/>
    <n v="324505.44"/>
    <x v="0"/>
  </r>
  <r>
    <n v="49"/>
    <x v="4"/>
    <x v="5"/>
    <x v="12"/>
    <n v="3339"/>
    <s v="Low Amount"/>
    <n v="75"/>
    <s v="Low Quantity"/>
    <s v="Low"/>
    <n v="3339"/>
    <n v="250425"/>
    <s v="Low sales"/>
    <x v="48"/>
    <s v="New Orders"/>
    <n v="2"/>
    <n v="18"/>
    <x v="1"/>
    <s v="Saturday"/>
    <s v="Q 1"/>
    <n v="5008.5"/>
    <n v="245416.5"/>
    <x v="0"/>
  </r>
  <r>
    <n v="50"/>
    <x v="0"/>
    <x v="5"/>
    <x v="9"/>
    <n v="5019"/>
    <s v="High Amount"/>
    <n v="156"/>
    <s v="Low Quantity"/>
    <s v="Low"/>
    <n v="5019"/>
    <n v="782964"/>
    <s v="High sales"/>
    <x v="49"/>
    <s v="New Orders"/>
    <n v="2"/>
    <n v="19"/>
    <x v="1"/>
    <s v="Sunday"/>
    <s v="Q 1"/>
    <n v="15659.28"/>
    <n v="767304.72"/>
    <x v="0"/>
  </r>
  <r>
    <n v="51"/>
    <x v="6"/>
    <x v="2"/>
    <x v="10"/>
    <n v="16184"/>
    <s v="High Amount"/>
    <n v="39"/>
    <s v="Low Quantity"/>
    <s v="Low"/>
    <n v="16184"/>
    <n v="631176"/>
    <s v="Low sales"/>
    <x v="50"/>
    <s v="New Orders"/>
    <n v="2"/>
    <n v="20"/>
    <x v="1"/>
    <s v="Monday"/>
    <s v="Q 1"/>
    <n v="12623.52"/>
    <n v="618552.48"/>
    <x v="0"/>
  </r>
  <r>
    <n v="52"/>
    <x v="4"/>
    <x v="2"/>
    <x v="20"/>
    <n v="497"/>
    <s v="Low Amount"/>
    <n v="63"/>
    <s v="Low Quantity"/>
    <s v="Low"/>
    <n v="497"/>
    <n v="31311"/>
    <s v="Low sales"/>
    <x v="51"/>
    <s v="New Orders"/>
    <n v="2"/>
    <n v="21"/>
    <x v="1"/>
    <s v="Tuesday"/>
    <s v="Q 1"/>
    <n v="626.22"/>
    <n v="30684.78"/>
    <x v="0"/>
  </r>
  <r>
    <n v="53"/>
    <x v="7"/>
    <x v="2"/>
    <x v="12"/>
    <n v="8211"/>
    <s v="High Amount"/>
    <n v="75"/>
    <s v="Low Quantity"/>
    <s v="Low"/>
    <n v="8211"/>
    <n v="615825"/>
    <s v="Low sales"/>
    <x v="52"/>
    <s v="New Orders"/>
    <n v="2"/>
    <n v="22"/>
    <x v="1"/>
    <s v="Wednesday"/>
    <s v="Q 1"/>
    <n v="12316.5"/>
    <n v="603508.5"/>
    <x v="0"/>
  </r>
  <r>
    <n v="54"/>
    <x v="7"/>
    <x v="4"/>
    <x v="19"/>
    <n v="6580"/>
    <s v="High Amount"/>
    <n v="183"/>
    <s v="Low Quantity"/>
    <s v="Low"/>
    <n v="6580"/>
    <n v="1204140"/>
    <s v="High sales"/>
    <x v="53"/>
    <s v="New Orders"/>
    <n v="2"/>
    <n v="23"/>
    <x v="1"/>
    <s v="Thursday"/>
    <s v="Q 1"/>
    <n v="24082.799999999999"/>
    <n v="1180057.2"/>
    <x v="0"/>
  </r>
  <r>
    <n v="55"/>
    <x v="3"/>
    <x v="1"/>
    <x v="11"/>
    <n v="4760"/>
    <s v="Low Amount"/>
    <n v="69"/>
    <s v="Low Quantity"/>
    <s v="Low"/>
    <n v="4760"/>
    <n v="328440"/>
    <s v="Low sales"/>
    <x v="54"/>
    <s v="New Orders"/>
    <n v="2"/>
    <n v="24"/>
    <x v="1"/>
    <s v="Friday"/>
    <s v="Q 1"/>
    <n v="6568.8"/>
    <n v="321871.2"/>
    <x v="0"/>
  </r>
  <r>
    <n v="56"/>
    <x v="0"/>
    <x v="2"/>
    <x v="4"/>
    <n v="5439"/>
    <s v="High Amount"/>
    <n v="30"/>
    <s v="Low Quantity"/>
    <s v="Low"/>
    <n v="5439"/>
    <n v="163170"/>
    <s v="Low sales"/>
    <x v="55"/>
    <s v="New Orders"/>
    <n v="2"/>
    <n v="25"/>
    <x v="1"/>
    <s v="Saturday"/>
    <s v="Q 1"/>
    <n v="3263.4"/>
    <n v="159906.6"/>
    <x v="0"/>
  </r>
  <r>
    <n v="57"/>
    <x v="3"/>
    <x v="5"/>
    <x v="9"/>
    <n v="1463"/>
    <s v="Low Amount"/>
    <n v="39"/>
    <s v="Low Quantity"/>
    <s v="Low"/>
    <n v="1463"/>
    <n v="57057"/>
    <s v="Low sales"/>
    <x v="56"/>
    <s v="New Orders"/>
    <n v="2"/>
    <n v="26"/>
    <x v="1"/>
    <s v="Sunday"/>
    <s v="Q 1"/>
    <n v="1141.1400000000001"/>
    <n v="55915.86"/>
    <x v="0"/>
  </r>
  <r>
    <n v="58"/>
    <x v="8"/>
    <x v="5"/>
    <x v="1"/>
    <n v="7777"/>
    <s v="High Amount"/>
    <n v="504"/>
    <s v="High Quantity"/>
    <s v="High"/>
    <n v="777.7"/>
    <n v="3919608"/>
    <s v="High sales"/>
    <x v="57"/>
    <s v="New Orders"/>
    <n v="2"/>
    <n v="27"/>
    <x v="1"/>
    <s v="Monday"/>
    <s v="Q 1"/>
    <n v="78392.160000000003"/>
    <n v="3841215.84"/>
    <x v="0"/>
  </r>
  <r>
    <n v="59"/>
    <x v="2"/>
    <x v="0"/>
    <x v="12"/>
    <n v="1085"/>
    <s v="Low Amount"/>
    <n v="273"/>
    <s v="Mediuam Quantity"/>
    <s v="Med"/>
    <n v="1085"/>
    <n v="296205"/>
    <s v="Low sales"/>
    <x v="58"/>
    <s v="New Orders"/>
    <n v="2"/>
    <n v="28"/>
    <x v="1"/>
    <s v="Tuesday"/>
    <s v="Q 1"/>
    <n v="5924.1"/>
    <n v="290280.90000000002"/>
    <x v="0"/>
  </r>
  <r>
    <n v="60"/>
    <x v="6"/>
    <x v="0"/>
    <x v="6"/>
    <n v="182"/>
    <s v="Low Amount"/>
    <n v="48"/>
    <s v="Low Quantity"/>
    <s v="Low"/>
    <n v="182"/>
    <n v="8736"/>
    <s v="Low sales"/>
    <x v="59"/>
    <s v="New Orders"/>
    <n v="3"/>
    <n v="1"/>
    <x v="2"/>
    <s v="Wednesday"/>
    <s v="Q 1"/>
    <n v="174.72"/>
    <n v="8561.2800000000007"/>
    <x v="0"/>
  </r>
  <r>
    <n v="61"/>
    <x v="4"/>
    <x v="5"/>
    <x v="18"/>
    <n v="4242"/>
    <s v="Low Amount"/>
    <n v="207"/>
    <s v="Mediuam Quantity"/>
    <s v="Med"/>
    <n v="4242"/>
    <n v="878094"/>
    <s v="High sales"/>
    <x v="60"/>
    <s v="New Orders"/>
    <n v="3"/>
    <n v="2"/>
    <x v="2"/>
    <s v="Thursday"/>
    <s v="Q 1"/>
    <n v="17561.88"/>
    <n v="860532.12"/>
    <x v="0"/>
  </r>
  <r>
    <n v="62"/>
    <x v="4"/>
    <x v="2"/>
    <x v="1"/>
    <n v="6118"/>
    <s v="High Amount"/>
    <n v="9"/>
    <s v="Low Quantity"/>
    <s v="Low"/>
    <n v="6118"/>
    <n v="55062"/>
    <s v="Low sales"/>
    <x v="61"/>
    <s v="New Orders"/>
    <n v="3"/>
    <n v="3"/>
    <x v="2"/>
    <s v="Friday"/>
    <s v="Q 1"/>
    <n v="1101.24"/>
    <n v="53960.76"/>
    <x v="0"/>
  </r>
  <r>
    <n v="63"/>
    <x v="9"/>
    <x v="2"/>
    <x v="14"/>
    <n v="2317"/>
    <s v="Low Amount"/>
    <n v="261"/>
    <s v="Mediuam Quantity"/>
    <s v="Med"/>
    <n v="2317"/>
    <n v="604737"/>
    <s v="Low sales"/>
    <x v="62"/>
    <s v="New Orders"/>
    <n v="3"/>
    <n v="4"/>
    <x v="2"/>
    <s v="Saturday"/>
    <s v="Q 1"/>
    <n v="12094.74"/>
    <n v="592642.26"/>
    <x v="0"/>
  </r>
  <r>
    <n v="64"/>
    <x v="4"/>
    <x v="4"/>
    <x v="10"/>
    <n v="938"/>
    <s v="Low Amount"/>
    <n v="6"/>
    <s v="Low Quantity"/>
    <s v="Low"/>
    <n v="938"/>
    <n v="5628"/>
    <s v="Low sales"/>
    <x v="63"/>
    <s v="New Orders"/>
    <n v="3"/>
    <n v="5"/>
    <x v="2"/>
    <s v="Sunday"/>
    <s v="Q 1"/>
    <n v="112.56"/>
    <n v="5515.44"/>
    <x v="0"/>
  </r>
  <r>
    <n v="65"/>
    <x v="1"/>
    <x v="0"/>
    <x v="16"/>
    <n v="9709"/>
    <s v="High Amount"/>
    <n v="30"/>
    <s v="Low Quantity"/>
    <s v="Low"/>
    <n v="9709"/>
    <n v="291270"/>
    <s v="Low sales"/>
    <x v="64"/>
    <s v="New Orders"/>
    <n v="3"/>
    <n v="6"/>
    <x v="2"/>
    <s v="Monday"/>
    <s v="Q 1"/>
    <n v="5825.4000000000005"/>
    <n v="285444.59999999998"/>
    <x v="0"/>
  </r>
  <r>
    <n v="66"/>
    <x v="5"/>
    <x v="5"/>
    <x v="13"/>
    <n v="2205"/>
    <s v="Low Amount"/>
    <n v="138"/>
    <s v="Low Quantity"/>
    <s v="Low"/>
    <n v="2205"/>
    <n v="304290"/>
    <s v="Low sales"/>
    <x v="65"/>
    <s v="New Orders"/>
    <n v="3"/>
    <n v="7"/>
    <x v="2"/>
    <s v="Tuesday"/>
    <s v="Q 1"/>
    <n v="6085.8"/>
    <n v="298204.2"/>
    <x v="0"/>
  </r>
  <r>
    <n v="67"/>
    <x v="5"/>
    <x v="0"/>
    <x v="9"/>
    <n v="4487"/>
    <s v="Low Amount"/>
    <n v="111"/>
    <s v="Low Quantity"/>
    <s v="Low"/>
    <n v="4487"/>
    <n v="498057"/>
    <s v="Low sales"/>
    <x v="66"/>
    <s v="New Orders"/>
    <n v="3"/>
    <n v="8"/>
    <x v="2"/>
    <s v="Wednesday"/>
    <s v="Q 1"/>
    <n v="9961.14"/>
    <n v="488095.86"/>
    <x v="0"/>
  </r>
  <r>
    <n v="68"/>
    <x v="6"/>
    <x v="1"/>
    <x v="3"/>
    <n v="2415"/>
    <s v="Low Amount"/>
    <n v="15"/>
    <s v="Low Quantity"/>
    <s v="Low"/>
    <n v="2415"/>
    <n v="36225"/>
    <s v="Low sales"/>
    <x v="67"/>
    <s v="New Orders"/>
    <n v="3"/>
    <n v="9"/>
    <x v="2"/>
    <s v="Thursday"/>
    <s v="Q 1"/>
    <n v="724.5"/>
    <n v="35500.5"/>
    <x v="0"/>
  </r>
  <r>
    <n v="69"/>
    <x v="0"/>
    <x v="5"/>
    <x v="15"/>
    <n v="4018"/>
    <s v="Low Amount"/>
    <n v="162"/>
    <s v="Low Quantity"/>
    <s v="Low"/>
    <n v="4018"/>
    <n v="650916"/>
    <s v="High sales"/>
    <x v="68"/>
    <s v="New Orders"/>
    <n v="3"/>
    <n v="10"/>
    <x v="2"/>
    <s v="Friday"/>
    <s v="Q 1"/>
    <n v="13018.32"/>
    <n v="637897.68000000005"/>
    <x v="0"/>
  </r>
  <r>
    <n v="70"/>
    <x v="6"/>
    <x v="5"/>
    <x v="15"/>
    <n v="861"/>
    <s v="Low Amount"/>
    <n v="195"/>
    <s v="Low Quantity"/>
    <s v="Low"/>
    <n v="861"/>
    <n v="167895"/>
    <s v="Low sales"/>
    <x v="69"/>
    <s v="New Orders"/>
    <n v="3"/>
    <n v="11"/>
    <x v="2"/>
    <s v="Saturday"/>
    <s v="Q 1"/>
    <n v="3357.9"/>
    <n v="164537.1"/>
    <x v="0"/>
  </r>
  <r>
    <n v="71"/>
    <x v="9"/>
    <x v="4"/>
    <x v="8"/>
    <n v="5586"/>
    <s v="High Amount"/>
    <n v="525"/>
    <s v="High Quantity"/>
    <s v="High"/>
    <n v="558.6"/>
    <n v="2932650"/>
    <s v="High sales"/>
    <x v="70"/>
    <s v="New Orders"/>
    <n v="3"/>
    <n v="12"/>
    <x v="2"/>
    <s v="Sunday"/>
    <s v="Q 1"/>
    <n v="58653"/>
    <n v="2873997"/>
    <x v="0"/>
  </r>
  <r>
    <n v="72"/>
    <x v="5"/>
    <x v="5"/>
    <x v="5"/>
    <n v="2226"/>
    <s v="Low Amount"/>
    <n v="48"/>
    <s v="Low Quantity"/>
    <s v="Low"/>
    <n v="2226"/>
    <n v="106848"/>
    <s v="Low sales"/>
    <x v="71"/>
    <s v="New Orders"/>
    <n v="3"/>
    <n v="13"/>
    <x v="2"/>
    <s v="Monday"/>
    <s v="Q 1"/>
    <n v="2136.96"/>
    <n v="104711.03999999999"/>
    <x v="0"/>
  </r>
  <r>
    <n v="73"/>
    <x v="2"/>
    <x v="5"/>
    <x v="19"/>
    <n v="14329"/>
    <s v="High Amount"/>
    <n v="150"/>
    <s v="Low Quantity"/>
    <s v="Low"/>
    <n v="14329"/>
    <n v="2149350"/>
    <s v="High sales"/>
    <x v="72"/>
    <s v="New Orders"/>
    <n v="3"/>
    <n v="14"/>
    <x v="2"/>
    <s v="Tuesday"/>
    <s v="Q 1"/>
    <n v="42987"/>
    <n v="2106363"/>
    <x v="0"/>
  </r>
  <r>
    <n v="74"/>
    <x v="2"/>
    <x v="5"/>
    <x v="13"/>
    <n v="8463"/>
    <s v="High Amount"/>
    <n v="492"/>
    <s v="High Quantity"/>
    <s v="High"/>
    <n v="846.30000000000007"/>
    <n v="4163796"/>
    <s v="High sales"/>
    <x v="73"/>
    <s v="New Orders"/>
    <n v="3"/>
    <n v="15"/>
    <x v="2"/>
    <s v="Wednesday"/>
    <s v="Q 1"/>
    <n v="83275.92"/>
    <n v="4080520.08"/>
    <x v="0"/>
  </r>
  <r>
    <n v="75"/>
    <x v="6"/>
    <x v="5"/>
    <x v="12"/>
    <n v="2891"/>
    <s v="Low Amount"/>
    <n v="102"/>
    <s v="Low Quantity"/>
    <s v="Low"/>
    <n v="2891"/>
    <n v="294882"/>
    <s v="Low sales"/>
    <x v="74"/>
    <s v="New Orders"/>
    <n v="3"/>
    <n v="16"/>
    <x v="2"/>
    <s v="Thursday"/>
    <s v="Q 1"/>
    <n v="5897.64"/>
    <n v="288984.36"/>
    <x v="0"/>
  </r>
  <r>
    <n v="76"/>
    <x v="8"/>
    <x v="2"/>
    <x v="14"/>
    <n v="3773"/>
    <s v="Low Amount"/>
    <n v="165"/>
    <s v="Low Quantity"/>
    <s v="Low"/>
    <n v="3773"/>
    <n v="622545"/>
    <s v="Low sales"/>
    <x v="75"/>
    <s v="New Orders"/>
    <n v="3"/>
    <n v="17"/>
    <x v="2"/>
    <s v="Friday"/>
    <s v="Q 1"/>
    <n v="12450.9"/>
    <n v="610094.1"/>
    <x v="0"/>
  </r>
  <r>
    <n v="77"/>
    <x v="3"/>
    <x v="2"/>
    <x v="19"/>
    <n v="854"/>
    <s v="Low Amount"/>
    <n v="309"/>
    <s v="Mediuam Quantity"/>
    <s v="Med"/>
    <n v="85.4"/>
    <n v="263886"/>
    <s v="Low sales"/>
    <x v="76"/>
    <s v="New Orders"/>
    <n v="3"/>
    <n v="18"/>
    <x v="2"/>
    <s v="Saturday"/>
    <s v="Q 1"/>
    <n v="5277.72"/>
    <n v="258608.28"/>
    <x v="0"/>
  </r>
  <r>
    <n v="78"/>
    <x v="4"/>
    <x v="2"/>
    <x v="9"/>
    <n v="4970"/>
    <s v="Low Amount"/>
    <n v="156"/>
    <s v="Low Quantity"/>
    <s v="Low"/>
    <n v="4970"/>
    <n v="775320"/>
    <s v="High sales"/>
    <x v="77"/>
    <s v="New Orders"/>
    <n v="3"/>
    <n v="19"/>
    <x v="2"/>
    <s v="Sunday"/>
    <s v="Q 1"/>
    <n v="15506.4"/>
    <n v="759813.6"/>
    <x v="0"/>
  </r>
  <r>
    <n v="79"/>
    <x v="2"/>
    <x v="1"/>
    <x v="21"/>
    <n v="98"/>
    <s v="Low Amount"/>
    <n v="159"/>
    <s v="Low Quantity"/>
    <s v="Low"/>
    <n v="98"/>
    <n v="15582"/>
    <s v="Low sales"/>
    <x v="78"/>
    <s v="New Orders"/>
    <n v="3"/>
    <n v="20"/>
    <x v="2"/>
    <s v="Monday"/>
    <s v="Q 1"/>
    <n v="311.64"/>
    <n v="15270.36"/>
    <x v="0"/>
  </r>
  <r>
    <n v="80"/>
    <x v="6"/>
    <x v="1"/>
    <x v="16"/>
    <n v="13391"/>
    <s v="High Amount"/>
    <n v="201"/>
    <s v="Mediuam Quantity"/>
    <s v="Med"/>
    <n v="13391"/>
    <n v="2691591"/>
    <s v="High sales"/>
    <x v="79"/>
    <s v="New Orders"/>
    <n v="3"/>
    <n v="21"/>
    <x v="2"/>
    <s v="Tuesday"/>
    <s v="Q 1"/>
    <n v="53831.82"/>
    <n v="2637759.1800000002"/>
    <x v="0"/>
  </r>
  <r>
    <n v="81"/>
    <x v="1"/>
    <x v="3"/>
    <x v="6"/>
    <n v="8890"/>
    <s v="High Amount"/>
    <n v="210"/>
    <s v="Mediuam Quantity"/>
    <s v="Med"/>
    <n v="8890"/>
    <n v="1866900"/>
    <s v="High sales"/>
    <x v="80"/>
    <s v="New Orders"/>
    <n v="3"/>
    <n v="22"/>
    <x v="2"/>
    <s v="Wednesday"/>
    <s v="Q 1"/>
    <n v="37338"/>
    <n v="1829562"/>
    <x v="0"/>
  </r>
  <r>
    <n v="82"/>
    <x v="7"/>
    <x v="4"/>
    <x v="11"/>
    <n v="56"/>
    <s v="Low Amount"/>
    <n v="51"/>
    <s v="Low Quantity"/>
    <s v="Low"/>
    <n v="56"/>
    <n v="2856"/>
    <s v="Low sales"/>
    <x v="81"/>
    <s v="New Orders"/>
    <n v="3"/>
    <n v="23"/>
    <x v="2"/>
    <s v="Thursday"/>
    <s v="Q 1"/>
    <n v="57.120000000000005"/>
    <n v="2798.88"/>
    <x v="0"/>
  </r>
  <r>
    <n v="83"/>
    <x v="8"/>
    <x v="2"/>
    <x v="4"/>
    <n v="3339"/>
    <s v="Low Amount"/>
    <n v="39"/>
    <s v="Low Quantity"/>
    <s v="Low"/>
    <n v="3339"/>
    <n v="130221"/>
    <s v="Low sales"/>
    <x v="82"/>
    <s v="New Orders"/>
    <n v="3"/>
    <n v="24"/>
    <x v="2"/>
    <s v="Friday"/>
    <s v="Q 1"/>
    <n v="2604.42"/>
    <n v="127616.58"/>
    <x v="0"/>
  </r>
  <r>
    <n v="84"/>
    <x v="9"/>
    <x v="1"/>
    <x v="3"/>
    <n v="3808"/>
    <s v="Low Amount"/>
    <n v="279"/>
    <s v="Mediuam Quantity"/>
    <s v="Med"/>
    <n v="3808"/>
    <n v="1062432"/>
    <s v="High sales"/>
    <x v="83"/>
    <s v="New Orders"/>
    <n v="3"/>
    <n v="25"/>
    <x v="2"/>
    <s v="Saturday"/>
    <s v="Q 1"/>
    <n v="21248.639999999999"/>
    <n v="1041183.36"/>
    <x v="0"/>
  </r>
  <r>
    <n v="85"/>
    <x v="9"/>
    <x v="4"/>
    <x v="11"/>
    <n v="63"/>
    <s v="Low Amount"/>
    <n v="123"/>
    <s v="Low Quantity"/>
    <s v="Low"/>
    <n v="63"/>
    <n v="7749"/>
    <s v="Low sales"/>
    <x v="84"/>
    <s v="New Orders"/>
    <n v="3"/>
    <n v="26"/>
    <x v="2"/>
    <s v="Sunday"/>
    <s v="Q 1"/>
    <n v="154.97999999999999"/>
    <n v="7594.02"/>
    <x v="0"/>
  </r>
  <r>
    <n v="86"/>
    <x v="7"/>
    <x v="3"/>
    <x v="18"/>
    <n v="7812"/>
    <s v="High Amount"/>
    <n v="81"/>
    <s v="Low Quantity"/>
    <s v="Low"/>
    <n v="7812"/>
    <n v="632772"/>
    <s v="Low sales"/>
    <x v="85"/>
    <s v="New Orders"/>
    <n v="3"/>
    <n v="27"/>
    <x v="2"/>
    <s v="Monday"/>
    <s v="Q 1"/>
    <n v="12655.44"/>
    <n v="620116.56000000006"/>
    <x v="0"/>
  </r>
  <r>
    <n v="87"/>
    <x v="0"/>
    <x v="0"/>
    <x v="15"/>
    <n v="7693"/>
    <s v="High Amount"/>
    <n v="21"/>
    <s v="Low Quantity"/>
    <s v="Low"/>
    <n v="7693"/>
    <n v="161553"/>
    <s v="Low sales"/>
    <x v="86"/>
    <s v="New Orders"/>
    <n v="3"/>
    <n v="28"/>
    <x v="2"/>
    <s v="Tuesday"/>
    <s v="Q 1"/>
    <n v="3231.06"/>
    <n v="158321.94"/>
    <x v="0"/>
  </r>
  <r>
    <n v="88"/>
    <x v="8"/>
    <x v="2"/>
    <x v="19"/>
    <n v="973"/>
    <s v="Low Amount"/>
    <n v="162"/>
    <s v="Low Quantity"/>
    <s v="Low"/>
    <n v="973"/>
    <n v="157626"/>
    <s v="Low sales"/>
    <x v="87"/>
    <s v="New Orders"/>
    <n v="3"/>
    <n v="29"/>
    <x v="2"/>
    <s v="Wednesday"/>
    <s v="Q 1"/>
    <n v="3152.52"/>
    <n v="154473.48000000001"/>
    <x v="0"/>
  </r>
  <r>
    <n v="89"/>
    <x v="9"/>
    <x v="1"/>
    <x v="20"/>
    <n v="567"/>
    <s v="Low Amount"/>
    <n v="228"/>
    <s v="Mediuam Quantity"/>
    <s v="Med"/>
    <n v="567"/>
    <n v="129276"/>
    <s v="Low sales"/>
    <x v="88"/>
    <s v="New Orders"/>
    <n v="3"/>
    <n v="30"/>
    <x v="2"/>
    <s v="Thursday"/>
    <s v="Q 1"/>
    <n v="2585.52"/>
    <n v="126690.48"/>
    <x v="0"/>
  </r>
  <r>
    <n v="90"/>
    <x v="9"/>
    <x v="2"/>
    <x v="12"/>
    <n v="2471"/>
    <s v="Low Amount"/>
    <n v="342"/>
    <s v="Mediuam Quantity"/>
    <s v="Med"/>
    <n v="247.10000000000002"/>
    <n v="845082"/>
    <s v="High sales"/>
    <x v="89"/>
    <s v="New Orders"/>
    <n v="3"/>
    <n v="31"/>
    <x v="2"/>
    <s v="Friday"/>
    <s v="Q 1"/>
    <n v="16901.64"/>
    <n v="828180.36"/>
    <x v="0"/>
  </r>
  <r>
    <n v="91"/>
    <x v="6"/>
    <x v="4"/>
    <x v="11"/>
    <n v="7189"/>
    <s v="High Amount"/>
    <n v="54"/>
    <s v="Low Quantity"/>
    <s v="Low"/>
    <n v="7189"/>
    <n v="388206"/>
    <s v="Low sales"/>
    <x v="90"/>
    <s v="New Orders"/>
    <n v="4"/>
    <n v="1"/>
    <x v="3"/>
    <s v="Saturday"/>
    <s v="Q 2"/>
    <n v="7764.12"/>
    <n v="380441.88"/>
    <x v="0"/>
  </r>
  <r>
    <n v="92"/>
    <x v="3"/>
    <x v="1"/>
    <x v="19"/>
    <n v="7455"/>
    <s v="High Amount"/>
    <n v="216"/>
    <s v="Mediuam Quantity"/>
    <s v="Med"/>
    <n v="7455"/>
    <n v="1610280"/>
    <s v="High sales"/>
    <x v="91"/>
    <s v="New Orders"/>
    <n v="4"/>
    <n v="2"/>
    <x v="3"/>
    <s v="Sunday"/>
    <s v="Q 2"/>
    <n v="32205.600000000002"/>
    <n v="1578074.4"/>
    <x v="0"/>
  </r>
  <r>
    <n v="93"/>
    <x v="8"/>
    <x v="5"/>
    <x v="21"/>
    <n v="3108"/>
    <s v="Low Amount"/>
    <n v="54"/>
    <s v="Low Quantity"/>
    <s v="Low"/>
    <n v="3108"/>
    <n v="167832"/>
    <s v="Low sales"/>
    <x v="92"/>
    <s v="New Orders"/>
    <n v="4"/>
    <n v="3"/>
    <x v="3"/>
    <s v="Monday"/>
    <s v="Q 2"/>
    <n v="3356.64"/>
    <n v="164475.35999999999"/>
    <x v="0"/>
  </r>
  <r>
    <n v="94"/>
    <x v="4"/>
    <x v="4"/>
    <x v="4"/>
    <n v="469"/>
    <s v="Low Amount"/>
    <n v="75"/>
    <s v="Low Quantity"/>
    <s v="Low"/>
    <n v="469"/>
    <n v="35175"/>
    <s v="Low sales"/>
    <x v="93"/>
    <s v="New Orders"/>
    <n v="4"/>
    <n v="4"/>
    <x v="3"/>
    <s v="Tuesday"/>
    <s v="Q 2"/>
    <n v="703.5"/>
    <n v="34471.5"/>
    <x v="0"/>
  </r>
  <r>
    <n v="95"/>
    <x v="2"/>
    <x v="0"/>
    <x v="14"/>
    <n v="2737"/>
    <s v="Low Amount"/>
    <n v="93"/>
    <s v="Low Quantity"/>
    <s v="Low"/>
    <n v="2737"/>
    <n v="254541"/>
    <s v="Low sales"/>
    <x v="94"/>
    <s v="New Orders"/>
    <n v="4"/>
    <n v="5"/>
    <x v="3"/>
    <s v="Wednesday"/>
    <s v="Q 2"/>
    <n v="5090.82"/>
    <n v="249450.18"/>
    <x v="0"/>
  </r>
  <r>
    <n v="96"/>
    <x v="2"/>
    <x v="0"/>
    <x v="4"/>
    <n v="4305"/>
    <s v="Low Amount"/>
    <n v="156"/>
    <s v="Low Quantity"/>
    <s v="Low"/>
    <n v="4305"/>
    <n v="671580"/>
    <s v="High sales"/>
    <x v="95"/>
    <s v="New Orders"/>
    <n v="4"/>
    <n v="6"/>
    <x v="3"/>
    <s v="Thursday"/>
    <s v="Q 2"/>
    <n v="13431.6"/>
    <n v="658148.4"/>
    <x v="0"/>
  </r>
  <r>
    <n v="97"/>
    <x v="2"/>
    <x v="4"/>
    <x v="9"/>
    <n v="2408"/>
    <s v="Low Amount"/>
    <n v="9"/>
    <s v="Low Quantity"/>
    <s v="Low"/>
    <n v="2408"/>
    <n v="21672"/>
    <s v="Low sales"/>
    <x v="96"/>
    <s v="New Orders"/>
    <n v="4"/>
    <n v="7"/>
    <x v="3"/>
    <s v="Friday"/>
    <s v="Q 2"/>
    <n v="433.44"/>
    <n v="21238.560000000001"/>
    <x v="0"/>
  </r>
  <r>
    <n v="98"/>
    <x v="8"/>
    <x v="2"/>
    <x v="15"/>
    <n v="1281"/>
    <s v="Low Amount"/>
    <n v="18"/>
    <s v="Low Quantity"/>
    <s v="Low"/>
    <n v="1281"/>
    <n v="23058"/>
    <s v="Low sales"/>
    <x v="97"/>
    <s v="New Orders"/>
    <n v="4"/>
    <n v="8"/>
    <x v="3"/>
    <s v="Saturday"/>
    <s v="Q 2"/>
    <n v="461.16"/>
    <n v="22596.84"/>
    <x v="0"/>
  </r>
  <r>
    <n v="99"/>
    <x v="0"/>
    <x v="1"/>
    <x v="1"/>
    <n v="12348"/>
    <s v="High Amount"/>
    <n v="234"/>
    <s v="Mediuam Quantity"/>
    <s v="Med"/>
    <n v="12348"/>
    <n v="2889432"/>
    <s v="High sales"/>
    <x v="98"/>
    <s v="New Orders"/>
    <n v="4"/>
    <n v="9"/>
    <x v="3"/>
    <s v="Sunday"/>
    <s v="Q 2"/>
    <n v="57788.639999999999"/>
    <n v="2831643.36"/>
    <x v="0"/>
  </r>
  <r>
    <n v="100"/>
    <x v="8"/>
    <x v="5"/>
    <x v="19"/>
    <n v="3689"/>
    <s v="Low Amount"/>
    <n v="312"/>
    <s v="Mediuam Quantity"/>
    <s v="Med"/>
    <n v="368.90000000000003"/>
    <n v="1150968"/>
    <s v="High sales"/>
    <x v="99"/>
    <s v="New Orders"/>
    <n v="4"/>
    <n v="10"/>
    <x v="3"/>
    <s v="Monday"/>
    <s v="Q 2"/>
    <n v="23019.360000000001"/>
    <n v="1127948.6399999999"/>
    <x v="0"/>
  </r>
  <r>
    <n v="101"/>
    <x v="5"/>
    <x v="2"/>
    <x v="15"/>
    <n v="2870"/>
    <s v="Low Amount"/>
    <n v="300"/>
    <s v="Mediuam Quantity"/>
    <s v="Med"/>
    <n v="2870"/>
    <n v="861000"/>
    <s v="High sales"/>
    <x v="100"/>
    <s v="New Orders"/>
    <n v="4"/>
    <n v="11"/>
    <x v="3"/>
    <s v="Tuesday"/>
    <s v="Q 2"/>
    <n v="17220"/>
    <n v="843780"/>
    <x v="0"/>
  </r>
  <r>
    <n v="102"/>
    <x v="7"/>
    <x v="2"/>
    <x v="18"/>
    <n v="798"/>
    <s v="Low Amount"/>
    <n v="519"/>
    <s v="High Quantity"/>
    <s v="High"/>
    <n v="79.800000000000011"/>
    <n v="414162"/>
    <s v="Low sales"/>
    <x v="101"/>
    <s v="New Orders"/>
    <n v="4"/>
    <n v="12"/>
    <x v="3"/>
    <s v="Wednesday"/>
    <s v="Q 2"/>
    <n v="8283.24"/>
    <n v="405878.76"/>
    <x v="0"/>
  </r>
  <r>
    <n v="103"/>
    <x v="3"/>
    <x v="0"/>
    <x v="20"/>
    <n v="2933"/>
    <s v="Low Amount"/>
    <n v="9"/>
    <s v="Low Quantity"/>
    <s v="Low"/>
    <n v="2933"/>
    <n v="26397"/>
    <s v="Low sales"/>
    <x v="102"/>
    <s v="New Orders"/>
    <n v="4"/>
    <n v="13"/>
    <x v="3"/>
    <s v="Thursday"/>
    <s v="Q 2"/>
    <n v="527.94000000000005"/>
    <n v="25869.06"/>
    <x v="0"/>
  </r>
  <r>
    <n v="104"/>
    <x v="6"/>
    <x v="1"/>
    <x v="2"/>
    <n v="2744"/>
    <s v="Low Amount"/>
    <n v="9"/>
    <s v="Low Quantity"/>
    <s v="Low"/>
    <n v="2744"/>
    <n v="24696"/>
    <s v="Low sales"/>
    <x v="103"/>
    <s v="New Orders"/>
    <n v="4"/>
    <n v="14"/>
    <x v="3"/>
    <s v="Friday"/>
    <s v="Q 2"/>
    <n v="493.92"/>
    <n v="24202.080000000002"/>
    <x v="0"/>
  </r>
  <r>
    <n v="105"/>
    <x v="0"/>
    <x v="2"/>
    <x v="5"/>
    <n v="9772"/>
    <s v="High Amount"/>
    <n v="90"/>
    <s v="Low Quantity"/>
    <s v="Low"/>
    <n v="9772"/>
    <n v="879480"/>
    <s v="High sales"/>
    <x v="104"/>
    <s v="New Orders"/>
    <n v="4"/>
    <n v="15"/>
    <x v="3"/>
    <s v="Saturday"/>
    <s v="Q 2"/>
    <n v="17589.600000000002"/>
    <n v="861890.4"/>
    <x v="0"/>
  </r>
  <r>
    <n v="106"/>
    <x v="5"/>
    <x v="5"/>
    <x v="4"/>
    <n v="1568"/>
    <s v="Low Amount"/>
    <n v="96"/>
    <s v="Low Quantity"/>
    <s v="Low"/>
    <n v="1568"/>
    <n v="150528"/>
    <s v="Low sales"/>
    <x v="105"/>
    <s v="New Orders"/>
    <n v="4"/>
    <n v="16"/>
    <x v="3"/>
    <s v="Sunday"/>
    <s v="Q 2"/>
    <n v="3010.56"/>
    <n v="147517.44"/>
    <x v="0"/>
  </r>
  <r>
    <n v="107"/>
    <x v="7"/>
    <x v="2"/>
    <x v="10"/>
    <n v="11417"/>
    <s v="High Amount"/>
    <n v="21"/>
    <s v="Low Quantity"/>
    <s v="Low"/>
    <n v="11417"/>
    <n v="239757"/>
    <s v="Low sales"/>
    <x v="106"/>
    <s v="New Orders"/>
    <n v="4"/>
    <n v="17"/>
    <x v="3"/>
    <s v="Monday"/>
    <s v="Q 2"/>
    <n v="4795.1400000000003"/>
    <n v="234961.86"/>
    <x v="0"/>
  </r>
  <r>
    <n v="108"/>
    <x v="0"/>
    <x v="5"/>
    <x v="21"/>
    <n v="6748"/>
    <s v="High Amount"/>
    <n v="48"/>
    <s v="Low Quantity"/>
    <s v="Low"/>
    <n v="6748"/>
    <n v="323904"/>
    <s v="Low sales"/>
    <x v="107"/>
    <s v="New Orders"/>
    <n v="4"/>
    <n v="18"/>
    <x v="3"/>
    <s v="Tuesday"/>
    <s v="Q 2"/>
    <n v="6478.08"/>
    <n v="317425.91999999998"/>
    <x v="0"/>
  </r>
  <r>
    <n v="109"/>
    <x v="9"/>
    <x v="2"/>
    <x v="18"/>
    <n v="1407"/>
    <s v="Low Amount"/>
    <n v="72"/>
    <s v="Low Quantity"/>
    <s v="Low"/>
    <n v="1407"/>
    <n v="101304"/>
    <s v="Low sales"/>
    <x v="108"/>
    <s v="New Orders"/>
    <n v="4"/>
    <n v="19"/>
    <x v="3"/>
    <s v="Wednesday"/>
    <s v="Q 2"/>
    <n v="2026.0800000000002"/>
    <n v="99277.92"/>
    <x v="0"/>
  </r>
  <r>
    <n v="110"/>
    <x v="1"/>
    <x v="1"/>
    <x v="12"/>
    <n v="2023"/>
    <s v="Low Amount"/>
    <n v="168"/>
    <s v="Low Quantity"/>
    <s v="Low"/>
    <n v="2023"/>
    <n v="339864"/>
    <s v="Low sales"/>
    <x v="109"/>
    <s v="New Orders"/>
    <n v="4"/>
    <n v="20"/>
    <x v="3"/>
    <s v="Thursday"/>
    <s v="Q 2"/>
    <n v="6797.28"/>
    <n v="333066.71999999997"/>
    <x v="0"/>
  </r>
  <r>
    <n v="111"/>
    <x v="6"/>
    <x v="3"/>
    <x v="21"/>
    <n v="5236"/>
    <s v="High Amount"/>
    <n v="51"/>
    <s v="Low Quantity"/>
    <s v="Low"/>
    <n v="5236"/>
    <n v="267036"/>
    <s v="Low sales"/>
    <x v="110"/>
    <s v="New Orders"/>
    <n v="4"/>
    <n v="21"/>
    <x v="3"/>
    <s v="Friday"/>
    <s v="Q 2"/>
    <n v="5340.72"/>
    <n v="261695.28"/>
    <x v="0"/>
  </r>
  <r>
    <n v="112"/>
    <x v="3"/>
    <x v="2"/>
    <x v="15"/>
    <n v="1925"/>
    <s v="Low Amount"/>
    <n v="192"/>
    <s v="Low Quantity"/>
    <s v="Low"/>
    <n v="1925"/>
    <n v="369600"/>
    <s v="Low sales"/>
    <x v="111"/>
    <s v="New Orders"/>
    <n v="4"/>
    <n v="22"/>
    <x v="3"/>
    <s v="Saturday"/>
    <s v="Q 2"/>
    <n v="7392"/>
    <n v="362208"/>
    <x v="0"/>
  </r>
  <r>
    <n v="113"/>
    <x v="5"/>
    <x v="0"/>
    <x v="8"/>
    <n v="6608"/>
    <s v="High Amount"/>
    <n v="225"/>
    <s v="Mediuam Quantity"/>
    <s v="Med"/>
    <n v="6608"/>
    <n v="1486800"/>
    <s v="High sales"/>
    <x v="112"/>
    <s v="New Orders"/>
    <n v="4"/>
    <n v="23"/>
    <x v="3"/>
    <s v="Sunday"/>
    <s v="Q 2"/>
    <n v="29736"/>
    <n v="1457064"/>
    <x v="0"/>
  </r>
  <r>
    <n v="114"/>
    <x v="4"/>
    <x v="5"/>
    <x v="21"/>
    <n v="8008"/>
    <s v="High Amount"/>
    <n v="456"/>
    <s v="High Quantity"/>
    <s v="High"/>
    <n v="800.80000000000007"/>
    <n v="3651648"/>
    <s v="High sales"/>
    <x v="113"/>
    <s v="New Orders"/>
    <n v="4"/>
    <n v="24"/>
    <x v="3"/>
    <s v="Monday"/>
    <s v="Q 2"/>
    <n v="73032.960000000006"/>
    <n v="3578615.04"/>
    <x v="0"/>
  </r>
  <r>
    <n v="115"/>
    <x v="9"/>
    <x v="5"/>
    <x v="4"/>
    <n v="1428"/>
    <s v="Low Amount"/>
    <n v="93"/>
    <s v="Low Quantity"/>
    <s v="Low"/>
    <n v="1428"/>
    <n v="132804"/>
    <s v="Low sales"/>
    <x v="114"/>
    <s v="New Orders"/>
    <n v="4"/>
    <n v="25"/>
    <x v="3"/>
    <s v="Tuesday"/>
    <s v="Q 2"/>
    <n v="2656.08"/>
    <n v="130147.92"/>
    <x v="0"/>
  </r>
  <r>
    <n v="116"/>
    <x v="4"/>
    <x v="5"/>
    <x v="2"/>
    <n v="525"/>
    <s v="Low Amount"/>
    <n v="48"/>
    <s v="Low Quantity"/>
    <s v="Low"/>
    <n v="525"/>
    <n v="25200"/>
    <s v="Low sales"/>
    <x v="115"/>
    <s v="New Orders"/>
    <n v="4"/>
    <n v="26"/>
    <x v="3"/>
    <s v="Wednesday"/>
    <s v="Q 2"/>
    <n v="504"/>
    <n v="24696"/>
    <x v="0"/>
  </r>
  <r>
    <n v="117"/>
    <x v="4"/>
    <x v="0"/>
    <x v="3"/>
    <n v="1505"/>
    <s v="Low Amount"/>
    <n v="102"/>
    <s v="Low Quantity"/>
    <s v="Low"/>
    <n v="1505"/>
    <n v="153510"/>
    <s v="Low sales"/>
    <x v="116"/>
    <s v="New Orders"/>
    <n v="4"/>
    <n v="27"/>
    <x v="3"/>
    <s v="Thursday"/>
    <s v="Q 2"/>
    <n v="3070.2000000000003"/>
    <n v="150439.79999999999"/>
    <x v="0"/>
  </r>
  <r>
    <n v="118"/>
    <x v="5"/>
    <x v="1"/>
    <x v="0"/>
    <n v="6755"/>
    <s v="High Amount"/>
    <n v="252"/>
    <s v="Mediuam Quantity"/>
    <s v="Med"/>
    <n v="6755"/>
    <n v="1702260"/>
    <s v="High sales"/>
    <x v="117"/>
    <s v="New Orders"/>
    <n v="4"/>
    <n v="28"/>
    <x v="3"/>
    <s v="Friday"/>
    <s v="Q 2"/>
    <n v="34045.199999999997"/>
    <n v="1668214.8"/>
    <x v="0"/>
  </r>
  <r>
    <n v="119"/>
    <x v="7"/>
    <x v="0"/>
    <x v="3"/>
    <n v="11571"/>
    <s v="High Amount"/>
    <n v="138"/>
    <s v="Low Quantity"/>
    <s v="Low"/>
    <n v="11571"/>
    <n v="1596798"/>
    <s v="High sales"/>
    <x v="118"/>
    <s v="New Orders"/>
    <n v="4"/>
    <n v="29"/>
    <x v="3"/>
    <s v="Saturday"/>
    <s v="Q 2"/>
    <n v="31935.96"/>
    <n v="1564862.04"/>
    <x v="0"/>
  </r>
  <r>
    <n v="120"/>
    <x v="0"/>
    <x v="4"/>
    <x v="4"/>
    <n v="2541"/>
    <s v="Low Amount"/>
    <n v="90"/>
    <s v="Low Quantity"/>
    <s v="Low"/>
    <n v="2541"/>
    <n v="228690"/>
    <s v="Low sales"/>
    <x v="119"/>
    <s v="New Orders"/>
    <n v="4"/>
    <n v="30"/>
    <x v="3"/>
    <s v="Sunday"/>
    <s v="Q 2"/>
    <n v="4573.8"/>
    <n v="224116.2"/>
    <x v="0"/>
  </r>
  <r>
    <n v="121"/>
    <x v="3"/>
    <x v="0"/>
    <x v="0"/>
    <n v="1526"/>
    <s v="Low Amount"/>
    <n v="240"/>
    <s v="Mediuam Quantity"/>
    <s v="Med"/>
    <n v="1526"/>
    <n v="366240"/>
    <s v="Low sales"/>
    <x v="120"/>
    <s v="New Orders"/>
    <n v="5"/>
    <n v="1"/>
    <x v="4"/>
    <s v="Monday"/>
    <s v="Q 2"/>
    <n v="7324.8"/>
    <n v="358915.2"/>
    <x v="0"/>
  </r>
  <r>
    <n v="122"/>
    <x v="0"/>
    <x v="4"/>
    <x v="2"/>
    <n v="6125"/>
    <s v="High Amount"/>
    <n v="102"/>
    <s v="Low Quantity"/>
    <s v="Low"/>
    <n v="6125"/>
    <n v="624750"/>
    <s v="Low sales"/>
    <x v="121"/>
    <s v="New Orders"/>
    <n v="5"/>
    <n v="2"/>
    <x v="4"/>
    <s v="Tuesday"/>
    <s v="Q 2"/>
    <n v="12495"/>
    <n v="612255"/>
    <x v="0"/>
  </r>
  <r>
    <n v="123"/>
    <x v="3"/>
    <x v="1"/>
    <x v="18"/>
    <n v="847"/>
    <s v="Low Amount"/>
    <n v="129"/>
    <s v="Low Quantity"/>
    <s v="Low"/>
    <n v="847"/>
    <n v="109263"/>
    <s v="Low sales"/>
    <x v="122"/>
    <s v="New Orders"/>
    <n v="5"/>
    <n v="3"/>
    <x v="4"/>
    <s v="Wednesday"/>
    <s v="Q 2"/>
    <n v="2185.2600000000002"/>
    <n v="107077.74"/>
    <x v="0"/>
  </r>
  <r>
    <n v="124"/>
    <x v="1"/>
    <x v="1"/>
    <x v="18"/>
    <n v="4753"/>
    <s v="Low Amount"/>
    <n v="300"/>
    <s v="Mediuam Quantity"/>
    <s v="Med"/>
    <n v="4753"/>
    <n v="1425900"/>
    <s v="High sales"/>
    <x v="123"/>
    <s v="New Orders"/>
    <n v="5"/>
    <n v="4"/>
    <x v="4"/>
    <s v="Thursday"/>
    <s v="Q 2"/>
    <n v="28518"/>
    <n v="1397382"/>
    <x v="0"/>
  </r>
  <r>
    <n v="125"/>
    <x v="4"/>
    <x v="4"/>
    <x v="5"/>
    <n v="959"/>
    <s v="Low Amount"/>
    <n v="135"/>
    <s v="Low Quantity"/>
    <s v="Low"/>
    <n v="959"/>
    <n v="129465"/>
    <s v="Low sales"/>
    <x v="124"/>
    <s v="New Orders"/>
    <n v="5"/>
    <n v="5"/>
    <x v="4"/>
    <s v="Friday"/>
    <s v="Q 2"/>
    <n v="2589.3000000000002"/>
    <n v="126875.7"/>
    <x v="0"/>
  </r>
  <r>
    <n v="126"/>
    <x v="5"/>
    <x v="1"/>
    <x v="17"/>
    <n v="2793"/>
    <s v="Low Amount"/>
    <n v="114"/>
    <s v="Low Quantity"/>
    <s v="Low"/>
    <n v="2793"/>
    <n v="318402"/>
    <s v="Low sales"/>
    <x v="125"/>
    <s v="New Orders"/>
    <n v="5"/>
    <n v="6"/>
    <x v="4"/>
    <s v="Saturday"/>
    <s v="Q 2"/>
    <n v="6368.04"/>
    <n v="312033.96000000002"/>
    <x v="0"/>
  </r>
  <r>
    <n v="127"/>
    <x v="5"/>
    <x v="1"/>
    <x v="8"/>
    <n v="4606"/>
    <s v="Low Amount"/>
    <n v="63"/>
    <s v="Low Quantity"/>
    <s v="Low"/>
    <n v="4606"/>
    <n v="290178"/>
    <s v="Low sales"/>
    <x v="126"/>
    <s v="New Orders"/>
    <n v="5"/>
    <n v="7"/>
    <x v="4"/>
    <s v="Sunday"/>
    <s v="Q 2"/>
    <n v="5803.56"/>
    <n v="284374.44"/>
    <x v="0"/>
  </r>
  <r>
    <n v="128"/>
    <x v="5"/>
    <x v="2"/>
    <x v="12"/>
    <n v="5551"/>
    <s v="High Amount"/>
    <n v="252"/>
    <s v="Mediuam Quantity"/>
    <s v="Med"/>
    <n v="5551"/>
    <n v="1398852"/>
    <s v="High sales"/>
    <x v="127"/>
    <s v="New Orders"/>
    <n v="5"/>
    <n v="8"/>
    <x v="4"/>
    <s v="Monday"/>
    <s v="Q 2"/>
    <n v="27977.040000000001"/>
    <n v="1370874.96"/>
    <x v="0"/>
  </r>
  <r>
    <n v="129"/>
    <x v="9"/>
    <x v="2"/>
    <x v="1"/>
    <n v="6657"/>
    <s v="High Amount"/>
    <n v="303"/>
    <s v="Mediuam Quantity"/>
    <s v="Med"/>
    <n v="665.7"/>
    <n v="2017071"/>
    <s v="High sales"/>
    <x v="128"/>
    <s v="New Orders"/>
    <n v="5"/>
    <n v="9"/>
    <x v="4"/>
    <s v="Tuesday"/>
    <s v="Q 2"/>
    <n v="40341.42"/>
    <n v="1976729.58"/>
    <x v="0"/>
  </r>
  <r>
    <n v="130"/>
    <x v="5"/>
    <x v="3"/>
    <x v="9"/>
    <n v="4438"/>
    <s v="Low Amount"/>
    <n v="246"/>
    <s v="Mediuam Quantity"/>
    <s v="Med"/>
    <n v="4438"/>
    <n v="1091748"/>
    <s v="High sales"/>
    <x v="129"/>
    <s v="New Orders"/>
    <n v="5"/>
    <n v="10"/>
    <x v="4"/>
    <s v="Wednesday"/>
    <s v="Q 2"/>
    <n v="21834.959999999999"/>
    <n v="1069913.04"/>
    <x v="0"/>
  </r>
  <r>
    <n v="131"/>
    <x v="1"/>
    <x v="4"/>
    <x v="7"/>
    <n v="168"/>
    <s v="Low Amount"/>
    <n v="84"/>
    <s v="Low Quantity"/>
    <s v="Low"/>
    <n v="168"/>
    <n v="14112"/>
    <s v="Low sales"/>
    <x v="130"/>
    <s v="New Orders"/>
    <n v="5"/>
    <n v="11"/>
    <x v="4"/>
    <s v="Thursday"/>
    <s v="Q 2"/>
    <n v="282.24"/>
    <n v="13829.76"/>
    <x v="0"/>
  </r>
  <r>
    <n v="132"/>
    <x v="5"/>
    <x v="5"/>
    <x v="9"/>
    <n v="7777"/>
    <s v="High Amount"/>
    <n v="39"/>
    <s v="Low Quantity"/>
    <s v="Low"/>
    <n v="7777"/>
    <n v="303303"/>
    <s v="Low sales"/>
    <x v="131"/>
    <s v="New Orders"/>
    <n v="5"/>
    <n v="12"/>
    <x v="4"/>
    <s v="Friday"/>
    <s v="Q 2"/>
    <n v="6066.06"/>
    <n v="297236.94"/>
    <x v="0"/>
  </r>
  <r>
    <n v="133"/>
    <x v="6"/>
    <x v="2"/>
    <x v="9"/>
    <n v="3339"/>
    <s v="Low Amount"/>
    <n v="348"/>
    <s v="Mediuam Quantity"/>
    <s v="Med"/>
    <n v="333.90000000000003"/>
    <n v="1161972"/>
    <s v="High sales"/>
    <x v="132"/>
    <s v="New Orders"/>
    <n v="5"/>
    <n v="13"/>
    <x v="4"/>
    <s v="Saturday"/>
    <s v="Q 2"/>
    <n v="23239.439999999999"/>
    <n v="1138732.56"/>
    <x v="0"/>
  </r>
  <r>
    <n v="134"/>
    <x v="5"/>
    <x v="0"/>
    <x v="5"/>
    <n v="6391"/>
    <s v="High Amount"/>
    <n v="48"/>
    <s v="Low Quantity"/>
    <s v="Low"/>
    <n v="6391"/>
    <n v="306768"/>
    <s v="Low sales"/>
    <x v="133"/>
    <s v="New Orders"/>
    <n v="5"/>
    <n v="14"/>
    <x v="4"/>
    <s v="Sunday"/>
    <s v="Q 2"/>
    <n v="6135.3600000000006"/>
    <n v="300632.64"/>
    <x v="0"/>
  </r>
  <r>
    <n v="135"/>
    <x v="6"/>
    <x v="0"/>
    <x v="7"/>
    <n v="518"/>
    <s v="Low Amount"/>
    <n v="75"/>
    <s v="Low Quantity"/>
    <s v="Low"/>
    <n v="518"/>
    <n v="38850"/>
    <s v="Low sales"/>
    <x v="134"/>
    <s v="New Orders"/>
    <n v="5"/>
    <n v="15"/>
    <x v="4"/>
    <s v="Monday"/>
    <s v="Q 2"/>
    <n v="777"/>
    <n v="38073"/>
    <x v="0"/>
  </r>
  <r>
    <n v="136"/>
    <x v="5"/>
    <x v="4"/>
    <x v="19"/>
    <n v="5677"/>
    <s v="High Amount"/>
    <n v="258"/>
    <s v="Mediuam Quantity"/>
    <s v="Med"/>
    <n v="5677"/>
    <n v="1464666"/>
    <s v="High sales"/>
    <x v="135"/>
    <s v="New Orders"/>
    <n v="5"/>
    <n v="16"/>
    <x v="4"/>
    <s v="Tuesday"/>
    <s v="Q 2"/>
    <n v="29293.32"/>
    <n v="1435372.68"/>
    <x v="0"/>
  </r>
  <r>
    <n v="137"/>
    <x v="4"/>
    <x v="3"/>
    <x v="9"/>
    <n v="6048"/>
    <s v="High Amount"/>
    <n v="27"/>
    <s v="Low Quantity"/>
    <s v="Low"/>
    <n v="6048"/>
    <n v="163296"/>
    <s v="Low sales"/>
    <x v="136"/>
    <s v="New Orders"/>
    <n v="5"/>
    <n v="17"/>
    <x v="4"/>
    <s v="Wednesday"/>
    <s v="Q 2"/>
    <n v="3265.92"/>
    <n v="160030.07999999999"/>
    <x v="0"/>
  </r>
  <r>
    <n v="138"/>
    <x v="1"/>
    <x v="4"/>
    <x v="1"/>
    <n v="3752"/>
    <s v="Low Amount"/>
    <n v="213"/>
    <s v="Mediuam Quantity"/>
    <s v="Med"/>
    <n v="3752"/>
    <n v="799176"/>
    <s v="High sales"/>
    <x v="137"/>
    <s v="New Orders"/>
    <n v="5"/>
    <n v="18"/>
    <x v="4"/>
    <s v="Thursday"/>
    <s v="Q 2"/>
    <n v="15983.52"/>
    <n v="783192.48"/>
    <x v="0"/>
  </r>
  <r>
    <n v="139"/>
    <x v="6"/>
    <x v="1"/>
    <x v="12"/>
    <n v="4480"/>
    <s v="Low Amount"/>
    <n v="357"/>
    <s v="High Quantity"/>
    <s v="High"/>
    <n v="448"/>
    <n v="1599360"/>
    <s v="High sales"/>
    <x v="138"/>
    <s v="New Orders"/>
    <n v="5"/>
    <n v="19"/>
    <x v="4"/>
    <s v="Friday"/>
    <s v="Q 2"/>
    <n v="31987.200000000001"/>
    <n v="1567372.8"/>
    <x v="0"/>
  </r>
  <r>
    <n v="140"/>
    <x v="2"/>
    <x v="0"/>
    <x v="2"/>
    <n v="259"/>
    <s v="Low Amount"/>
    <n v="207"/>
    <s v="Mediuam Quantity"/>
    <s v="Med"/>
    <n v="259"/>
    <n v="53613"/>
    <s v="Low sales"/>
    <x v="139"/>
    <s v="New Orders"/>
    <n v="5"/>
    <n v="20"/>
    <x v="4"/>
    <s v="Saturday"/>
    <s v="Q 2"/>
    <n v="1072.26"/>
    <n v="52540.74"/>
    <x v="0"/>
  </r>
  <r>
    <n v="141"/>
    <x v="1"/>
    <x v="0"/>
    <x v="0"/>
    <n v="42"/>
    <s v="Low Amount"/>
    <n v="150"/>
    <s v="Low Quantity"/>
    <s v="Low"/>
    <n v="42"/>
    <n v="6300"/>
    <s v="Low sales"/>
    <x v="140"/>
    <s v="New Orders"/>
    <n v="5"/>
    <n v="21"/>
    <x v="4"/>
    <s v="Sunday"/>
    <s v="Q 2"/>
    <n v="126"/>
    <n v="6174"/>
    <x v="0"/>
  </r>
  <r>
    <n v="142"/>
    <x v="3"/>
    <x v="2"/>
    <x v="21"/>
    <n v="98"/>
    <s v="Low Amount"/>
    <n v="204"/>
    <s v="Mediuam Quantity"/>
    <s v="Med"/>
    <n v="98"/>
    <n v="19992"/>
    <s v="Low sales"/>
    <x v="141"/>
    <s v="New Orders"/>
    <n v="5"/>
    <n v="22"/>
    <x v="4"/>
    <s v="Monday"/>
    <s v="Q 2"/>
    <n v="399.84000000000003"/>
    <n v="19592.16"/>
    <x v="0"/>
  </r>
  <r>
    <n v="143"/>
    <x v="5"/>
    <x v="1"/>
    <x v="18"/>
    <n v="2478"/>
    <s v="Low Amount"/>
    <n v="21"/>
    <s v="Low Quantity"/>
    <s v="Low"/>
    <n v="2478"/>
    <n v="52038"/>
    <s v="Low sales"/>
    <x v="142"/>
    <s v="New Orders"/>
    <n v="5"/>
    <n v="23"/>
    <x v="4"/>
    <s v="Tuesday"/>
    <s v="Q 2"/>
    <n v="1040.76"/>
    <n v="50997.24"/>
    <x v="0"/>
  </r>
  <r>
    <n v="144"/>
    <x v="3"/>
    <x v="5"/>
    <x v="5"/>
    <n v="7847"/>
    <s v="High Amount"/>
    <n v="174"/>
    <s v="Low Quantity"/>
    <s v="Low"/>
    <n v="7847"/>
    <n v="1365378"/>
    <s v="High sales"/>
    <x v="143"/>
    <s v="New Orders"/>
    <n v="5"/>
    <n v="24"/>
    <x v="4"/>
    <s v="Wednesday"/>
    <s v="Q 2"/>
    <n v="27307.56"/>
    <n v="1338070.44"/>
    <x v="0"/>
  </r>
  <r>
    <n v="145"/>
    <x v="7"/>
    <x v="0"/>
    <x v="9"/>
    <n v="9926"/>
    <s v="High Amount"/>
    <n v="201"/>
    <s v="Mediuam Quantity"/>
    <s v="Med"/>
    <n v="9926"/>
    <n v="1995126"/>
    <s v="High sales"/>
    <x v="144"/>
    <s v="New Orders"/>
    <n v="5"/>
    <n v="25"/>
    <x v="4"/>
    <s v="Thursday"/>
    <s v="Q 2"/>
    <n v="39902.520000000004"/>
    <n v="1955223.48"/>
    <x v="0"/>
  </r>
  <r>
    <n v="146"/>
    <x v="1"/>
    <x v="4"/>
    <x v="11"/>
    <n v="819"/>
    <s v="Low Amount"/>
    <n v="510"/>
    <s v="High Quantity"/>
    <s v="High"/>
    <n v="81.900000000000006"/>
    <n v="417690"/>
    <s v="Low sales"/>
    <x v="145"/>
    <s v="New Orders"/>
    <n v="5"/>
    <n v="26"/>
    <x v="4"/>
    <s v="Friday"/>
    <s v="Q 2"/>
    <n v="8353.7999999999993"/>
    <n v="409336.2"/>
    <x v="0"/>
  </r>
  <r>
    <n v="147"/>
    <x v="4"/>
    <x v="3"/>
    <x v="12"/>
    <n v="3052"/>
    <s v="Low Amount"/>
    <n v="378"/>
    <s v="High Quantity"/>
    <s v="High"/>
    <n v="305.2"/>
    <n v="1153656"/>
    <s v="High sales"/>
    <x v="146"/>
    <s v="New Orders"/>
    <n v="5"/>
    <n v="27"/>
    <x v="4"/>
    <s v="Saturday"/>
    <s v="Q 2"/>
    <n v="23073.119999999999"/>
    <n v="1130582.8799999999"/>
    <x v="0"/>
  </r>
  <r>
    <n v="148"/>
    <x v="2"/>
    <x v="5"/>
    <x v="20"/>
    <n v="6832"/>
    <s v="High Amount"/>
    <n v="27"/>
    <s v="Low Quantity"/>
    <s v="Low"/>
    <n v="6832"/>
    <n v="184464"/>
    <s v="Low sales"/>
    <x v="147"/>
    <s v="New Orders"/>
    <n v="5"/>
    <n v="28"/>
    <x v="4"/>
    <s v="Sunday"/>
    <s v="Q 2"/>
    <n v="3689.28"/>
    <n v="180774.72"/>
    <x v="0"/>
  </r>
  <r>
    <n v="149"/>
    <x v="7"/>
    <x v="3"/>
    <x v="10"/>
    <n v="2016"/>
    <s v="Low Amount"/>
    <n v="117"/>
    <s v="Low Quantity"/>
    <s v="Low"/>
    <n v="2016"/>
    <n v="235872"/>
    <s v="Low sales"/>
    <x v="148"/>
    <s v="New Orders"/>
    <n v="5"/>
    <n v="29"/>
    <x v="4"/>
    <s v="Monday"/>
    <s v="Q 2"/>
    <n v="4717.4400000000005"/>
    <n v="231154.56"/>
    <x v="0"/>
  </r>
  <r>
    <n v="150"/>
    <x v="4"/>
    <x v="4"/>
    <x v="20"/>
    <n v="7322"/>
    <s v="High Amount"/>
    <n v="36"/>
    <s v="Low Quantity"/>
    <s v="Low"/>
    <n v="7322"/>
    <n v="263592"/>
    <s v="Low sales"/>
    <x v="149"/>
    <s v="New Orders"/>
    <n v="5"/>
    <n v="30"/>
    <x v="4"/>
    <s v="Tuesday"/>
    <s v="Q 2"/>
    <n v="5271.84"/>
    <n v="258320.16"/>
    <x v="0"/>
  </r>
  <r>
    <n v="151"/>
    <x v="1"/>
    <x v="1"/>
    <x v="5"/>
    <n v="357"/>
    <s v="Low Amount"/>
    <n v="126"/>
    <s v="Low Quantity"/>
    <s v="Low"/>
    <n v="357"/>
    <n v="44982"/>
    <s v="Low sales"/>
    <x v="150"/>
    <s v="New Orders"/>
    <n v="5"/>
    <n v="31"/>
    <x v="4"/>
    <s v="Wednesday"/>
    <s v="Q 2"/>
    <n v="899.64"/>
    <n v="44082.36"/>
    <x v="0"/>
  </r>
  <r>
    <n v="152"/>
    <x v="2"/>
    <x v="3"/>
    <x v="4"/>
    <n v="3192"/>
    <s v="Low Amount"/>
    <n v="72"/>
    <s v="Low Quantity"/>
    <s v="Low"/>
    <n v="3192"/>
    <n v="229824"/>
    <s v="Low sales"/>
    <x v="151"/>
    <s v="New Orders"/>
    <n v="6"/>
    <n v="1"/>
    <x v="5"/>
    <s v="Thursday"/>
    <s v="Q 2"/>
    <n v="4596.4800000000005"/>
    <n v="225227.51999999999"/>
    <x v="0"/>
  </r>
  <r>
    <n v="153"/>
    <x v="5"/>
    <x v="2"/>
    <x v="7"/>
    <n v="8435"/>
    <s v="High Amount"/>
    <n v="42"/>
    <s v="Low Quantity"/>
    <s v="Low"/>
    <n v="8435"/>
    <n v="354270"/>
    <s v="Low sales"/>
    <x v="152"/>
    <s v="New Orders"/>
    <n v="6"/>
    <n v="2"/>
    <x v="5"/>
    <s v="Friday"/>
    <s v="Q 2"/>
    <n v="7085.4000000000005"/>
    <n v="347184.6"/>
    <x v="0"/>
  </r>
  <r>
    <n v="154"/>
    <x v="0"/>
    <x v="3"/>
    <x v="12"/>
    <n v="0"/>
    <s v="Low Amount"/>
    <n v="135"/>
    <s v="Low Quantity"/>
    <s v="Low"/>
    <n v="0"/>
    <n v="0"/>
    <s v="Low sales"/>
    <x v="153"/>
    <s v="New Orders"/>
    <n v="6"/>
    <n v="3"/>
    <x v="5"/>
    <s v="Saturday"/>
    <s v="Q 2"/>
    <n v="0"/>
    <n v="0"/>
    <x v="0"/>
  </r>
  <r>
    <n v="155"/>
    <x v="5"/>
    <x v="5"/>
    <x v="17"/>
    <n v="8862"/>
    <s v="High Amount"/>
    <n v="189"/>
    <s v="Low Quantity"/>
    <s v="Low"/>
    <n v="8862"/>
    <n v="1674918"/>
    <s v="High sales"/>
    <x v="154"/>
    <s v="New Orders"/>
    <n v="6"/>
    <n v="4"/>
    <x v="5"/>
    <s v="Sunday"/>
    <s v="Q 2"/>
    <n v="33498.36"/>
    <n v="1641419.64"/>
    <x v="0"/>
  </r>
  <r>
    <n v="156"/>
    <x v="4"/>
    <x v="0"/>
    <x v="19"/>
    <n v="3556"/>
    <s v="Low Amount"/>
    <n v="459"/>
    <s v="High Quantity"/>
    <s v="High"/>
    <n v="355.6"/>
    <n v="1632204"/>
    <s v="High sales"/>
    <x v="155"/>
    <s v="New Orders"/>
    <n v="6"/>
    <n v="5"/>
    <x v="5"/>
    <s v="Monday"/>
    <s v="Q 2"/>
    <n v="32644.080000000002"/>
    <n v="1599559.92"/>
    <x v="0"/>
  </r>
  <r>
    <n v="157"/>
    <x v="6"/>
    <x v="5"/>
    <x v="16"/>
    <n v="7280"/>
    <s v="High Amount"/>
    <n v="201"/>
    <s v="Mediuam Quantity"/>
    <s v="Med"/>
    <n v="7280"/>
    <n v="1463280"/>
    <s v="High sales"/>
    <x v="156"/>
    <s v="New Orders"/>
    <n v="6"/>
    <n v="6"/>
    <x v="5"/>
    <s v="Tuesday"/>
    <s v="Q 2"/>
    <n v="29265.600000000002"/>
    <n v="1434014.4"/>
    <x v="0"/>
  </r>
  <r>
    <n v="158"/>
    <x v="4"/>
    <x v="5"/>
    <x v="0"/>
    <n v="3402"/>
    <s v="Low Amount"/>
    <n v="366"/>
    <s v="High Quantity"/>
    <s v="High"/>
    <n v="340.20000000000005"/>
    <n v="1245132"/>
    <s v="High sales"/>
    <x v="157"/>
    <s v="New Orders"/>
    <n v="6"/>
    <n v="7"/>
    <x v="5"/>
    <s v="Wednesday"/>
    <s v="Q 2"/>
    <n v="24902.639999999999"/>
    <n v="1220229.3600000001"/>
    <x v="0"/>
  </r>
  <r>
    <n v="159"/>
    <x v="8"/>
    <x v="0"/>
    <x v="12"/>
    <n v="4592"/>
    <s v="Low Amount"/>
    <n v="324"/>
    <s v="Mediuam Quantity"/>
    <s v="Med"/>
    <n v="459.20000000000005"/>
    <n v="1487808"/>
    <s v="High sales"/>
    <x v="158"/>
    <s v="New Orders"/>
    <n v="6"/>
    <n v="8"/>
    <x v="5"/>
    <s v="Thursday"/>
    <s v="Q 2"/>
    <n v="29756.16"/>
    <n v="1458051.84"/>
    <x v="0"/>
  </r>
  <r>
    <n v="160"/>
    <x v="2"/>
    <x v="1"/>
    <x v="16"/>
    <n v="7833"/>
    <s v="High Amount"/>
    <n v="243"/>
    <s v="Mediuam Quantity"/>
    <s v="Med"/>
    <n v="7833"/>
    <n v="1903419"/>
    <s v="High sales"/>
    <x v="159"/>
    <s v="New Orders"/>
    <n v="6"/>
    <n v="9"/>
    <x v="5"/>
    <s v="Friday"/>
    <s v="Q 2"/>
    <n v="38068.379999999997"/>
    <n v="1865350.62"/>
    <x v="0"/>
  </r>
  <r>
    <n v="161"/>
    <x v="7"/>
    <x v="3"/>
    <x v="20"/>
    <n v="7651"/>
    <s v="High Amount"/>
    <n v="213"/>
    <s v="Mediuam Quantity"/>
    <s v="Med"/>
    <n v="7651"/>
    <n v="1629663"/>
    <s v="High sales"/>
    <x v="160"/>
    <s v="New Orders"/>
    <n v="6"/>
    <n v="10"/>
    <x v="5"/>
    <s v="Saturday"/>
    <s v="Q 2"/>
    <n v="32593.260000000002"/>
    <n v="1597069.74"/>
    <x v="0"/>
  </r>
  <r>
    <n v="162"/>
    <x v="0"/>
    <x v="1"/>
    <x v="0"/>
    <n v="2275"/>
    <s v="Low Amount"/>
    <n v="447"/>
    <s v="High Quantity"/>
    <s v="High"/>
    <n v="227.5"/>
    <n v="1016925"/>
    <s v="High sales"/>
    <x v="161"/>
    <s v="New Orders"/>
    <n v="6"/>
    <n v="11"/>
    <x v="5"/>
    <s v="Sunday"/>
    <s v="Q 2"/>
    <n v="20338.5"/>
    <n v="996586.5"/>
    <x v="0"/>
  </r>
  <r>
    <n v="163"/>
    <x v="0"/>
    <x v="4"/>
    <x v="11"/>
    <n v="5670"/>
    <s v="High Amount"/>
    <n v="297"/>
    <s v="Mediuam Quantity"/>
    <s v="Med"/>
    <n v="5670"/>
    <n v="1683990"/>
    <s v="High sales"/>
    <x v="162"/>
    <s v="New Orders"/>
    <n v="6"/>
    <n v="12"/>
    <x v="5"/>
    <s v="Monday"/>
    <s v="Q 2"/>
    <n v="33679.800000000003"/>
    <n v="1650310.2"/>
    <x v="0"/>
  </r>
  <r>
    <n v="164"/>
    <x v="5"/>
    <x v="1"/>
    <x v="10"/>
    <n v="2135"/>
    <s v="Low Amount"/>
    <n v="27"/>
    <s v="Low Quantity"/>
    <s v="Low"/>
    <n v="2135"/>
    <n v="57645"/>
    <s v="Low sales"/>
    <x v="163"/>
    <s v="New Orders"/>
    <n v="6"/>
    <n v="13"/>
    <x v="5"/>
    <s v="Tuesday"/>
    <s v="Q 2"/>
    <n v="1152.9000000000001"/>
    <n v="56492.1"/>
    <x v="0"/>
  </r>
  <r>
    <n v="165"/>
    <x v="0"/>
    <x v="5"/>
    <x v="14"/>
    <n v="2779"/>
    <s v="Low Amount"/>
    <n v="75"/>
    <s v="Low Quantity"/>
    <s v="Low"/>
    <n v="2779"/>
    <n v="208425"/>
    <s v="Low sales"/>
    <x v="164"/>
    <s v="New Orders"/>
    <n v="6"/>
    <n v="14"/>
    <x v="5"/>
    <s v="Wednesday"/>
    <s v="Q 2"/>
    <n v="4168.5"/>
    <n v="204256.5"/>
    <x v="0"/>
  </r>
  <r>
    <n v="166"/>
    <x v="9"/>
    <x v="3"/>
    <x v="5"/>
    <n v="12950"/>
    <s v="High Amount"/>
    <n v="30"/>
    <s v="Low Quantity"/>
    <s v="Low"/>
    <n v="12950"/>
    <n v="388500"/>
    <s v="Low sales"/>
    <x v="165"/>
    <s v="New Orders"/>
    <n v="6"/>
    <n v="15"/>
    <x v="5"/>
    <s v="Thursday"/>
    <s v="Q 2"/>
    <n v="7770"/>
    <n v="380730"/>
    <x v="0"/>
  </r>
  <r>
    <n v="167"/>
    <x v="5"/>
    <x v="2"/>
    <x v="3"/>
    <n v="2646"/>
    <s v="Low Amount"/>
    <n v="177"/>
    <s v="Low Quantity"/>
    <s v="Low"/>
    <n v="2646"/>
    <n v="468342"/>
    <s v="Low sales"/>
    <x v="166"/>
    <s v="New Orders"/>
    <n v="6"/>
    <n v="16"/>
    <x v="5"/>
    <s v="Friday"/>
    <s v="Q 2"/>
    <n v="9366.84"/>
    <n v="458975.16"/>
    <x v="0"/>
  </r>
  <r>
    <n v="168"/>
    <x v="0"/>
    <x v="5"/>
    <x v="5"/>
    <n v="3794"/>
    <s v="Low Amount"/>
    <n v="159"/>
    <s v="Low Quantity"/>
    <s v="Low"/>
    <n v="3794"/>
    <n v="603246"/>
    <s v="Low sales"/>
    <x v="167"/>
    <s v="New Orders"/>
    <n v="6"/>
    <n v="17"/>
    <x v="5"/>
    <s v="Saturday"/>
    <s v="Q 2"/>
    <n v="12064.92"/>
    <n v="591181.07999999996"/>
    <x v="0"/>
  </r>
  <r>
    <n v="169"/>
    <x v="8"/>
    <x v="1"/>
    <x v="5"/>
    <n v="819"/>
    <s v="Low Amount"/>
    <n v="306"/>
    <s v="Mediuam Quantity"/>
    <s v="Med"/>
    <n v="81.900000000000006"/>
    <n v="250614"/>
    <s v="Low sales"/>
    <x v="168"/>
    <s v="New Orders"/>
    <n v="6"/>
    <n v="18"/>
    <x v="5"/>
    <s v="Sunday"/>
    <s v="Q 2"/>
    <n v="5012.28"/>
    <n v="245601.72"/>
    <x v="0"/>
  </r>
  <r>
    <n v="170"/>
    <x v="8"/>
    <x v="5"/>
    <x v="13"/>
    <n v="2583"/>
    <s v="Low Amount"/>
    <n v="18"/>
    <s v="Low Quantity"/>
    <s v="Low"/>
    <n v="2583"/>
    <n v="46494"/>
    <s v="Low sales"/>
    <x v="169"/>
    <s v="New Orders"/>
    <n v="6"/>
    <n v="19"/>
    <x v="5"/>
    <s v="Monday"/>
    <s v="Q 2"/>
    <n v="929.88"/>
    <n v="45564.12"/>
    <x v="0"/>
  </r>
  <r>
    <n v="171"/>
    <x v="5"/>
    <x v="1"/>
    <x v="15"/>
    <n v="4585"/>
    <s v="Low Amount"/>
    <n v="240"/>
    <s v="Mediuam Quantity"/>
    <s v="Med"/>
    <n v="4585"/>
    <n v="1100400"/>
    <s v="High sales"/>
    <x v="170"/>
    <s v="New Orders"/>
    <n v="6"/>
    <n v="20"/>
    <x v="5"/>
    <s v="Tuesday"/>
    <s v="Q 2"/>
    <n v="22008"/>
    <n v="1078392"/>
    <x v="0"/>
  </r>
  <r>
    <n v="172"/>
    <x v="6"/>
    <x v="5"/>
    <x v="5"/>
    <n v="1652"/>
    <s v="Low Amount"/>
    <n v="93"/>
    <s v="Low Quantity"/>
    <s v="Low"/>
    <n v="1652"/>
    <n v="153636"/>
    <s v="Low sales"/>
    <x v="171"/>
    <s v="New Orders"/>
    <n v="6"/>
    <n v="21"/>
    <x v="5"/>
    <s v="Wednesday"/>
    <s v="Q 2"/>
    <n v="3072.7200000000003"/>
    <n v="150563.28"/>
    <x v="0"/>
  </r>
  <r>
    <n v="173"/>
    <x v="9"/>
    <x v="5"/>
    <x v="21"/>
    <n v="4991"/>
    <s v="Low Amount"/>
    <n v="9"/>
    <s v="Low Quantity"/>
    <s v="Low"/>
    <n v="4991"/>
    <n v="44919"/>
    <s v="Low sales"/>
    <x v="172"/>
    <s v="New Orders"/>
    <n v="6"/>
    <n v="22"/>
    <x v="5"/>
    <s v="Thursday"/>
    <s v="Q 2"/>
    <n v="898.38"/>
    <n v="44020.62"/>
    <x v="0"/>
  </r>
  <r>
    <n v="174"/>
    <x v="1"/>
    <x v="5"/>
    <x v="10"/>
    <n v="2009"/>
    <s v="Low Amount"/>
    <n v="219"/>
    <s v="Mediuam Quantity"/>
    <s v="Med"/>
    <n v="2009"/>
    <n v="439971"/>
    <s v="Low sales"/>
    <x v="173"/>
    <s v="New Orders"/>
    <n v="6"/>
    <n v="23"/>
    <x v="5"/>
    <s v="Friday"/>
    <s v="Q 2"/>
    <n v="8799.42"/>
    <n v="431171.58"/>
    <x v="0"/>
  </r>
  <r>
    <n v="175"/>
    <x v="7"/>
    <x v="3"/>
    <x v="7"/>
    <n v="1568"/>
    <s v="Low Amount"/>
    <n v="141"/>
    <s v="Low Quantity"/>
    <s v="Low"/>
    <n v="1568"/>
    <n v="221088"/>
    <s v="Low sales"/>
    <x v="174"/>
    <s v="New Orders"/>
    <n v="6"/>
    <n v="24"/>
    <x v="5"/>
    <s v="Saturday"/>
    <s v="Q 2"/>
    <n v="4421.76"/>
    <n v="216666.23999999999"/>
    <x v="0"/>
  </r>
  <r>
    <n v="176"/>
    <x v="3"/>
    <x v="0"/>
    <x v="13"/>
    <n v="3388"/>
    <s v="Low Amount"/>
    <n v="123"/>
    <s v="Low Quantity"/>
    <s v="Low"/>
    <n v="3388"/>
    <n v="416724"/>
    <s v="Low sales"/>
    <x v="175"/>
    <s v="New Orders"/>
    <n v="6"/>
    <n v="25"/>
    <x v="5"/>
    <s v="Sunday"/>
    <s v="Q 2"/>
    <n v="8334.48"/>
    <n v="408389.52"/>
    <x v="0"/>
  </r>
  <r>
    <n v="177"/>
    <x v="0"/>
    <x v="4"/>
    <x v="17"/>
    <n v="623"/>
    <s v="Low Amount"/>
    <n v="51"/>
    <s v="Low Quantity"/>
    <s v="Low"/>
    <n v="623"/>
    <n v="31773"/>
    <s v="Low sales"/>
    <x v="176"/>
    <s v="New Orders"/>
    <n v="6"/>
    <n v="26"/>
    <x v="5"/>
    <s v="Monday"/>
    <s v="Q 2"/>
    <n v="635.46"/>
    <n v="31137.54"/>
    <x v="0"/>
  </r>
  <r>
    <n v="178"/>
    <x v="4"/>
    <x v="2"/>
    <x v="2"/>
    <n v="10073"/>
    <s v="High Amount"/>
    <n v="120"/>
    <s v="Low Quantity"/>
    <s v="Low"/>
    <n v="10073"/>
    <n v="1208760"/>
    <s v="High sales"/>
    <x v="177"/>
    <s v="New Orders"/>
    <n v="6"/>
    <n v="27"/>
    <x v="5"/>
    <s v="Tuesday"/>
    <s v="Q 2"/>
    <n v="24175.200000000001"/>
    <n v="1184584.8"/>
    <x v="0"/>
  </r>
  <r>
    <n v="179"/>
    <x v="1"/>
    <x v="3"/>
    <x v="21"/>
    <n v="1561"/>
    <s v="Low Amount"/>
    <n v="27"/>
    <s v="Low Quantity"/>
    <s v="Low"/>
    <n v="1561"/>
    <n v="42147"/>
    <s v="Low sales"/>
    <x v="178"/>
    <s v="New Orders"/>
    <n v="6"/>
    <n v="28"/>
    <x v="5"/>
    <s v="Wednesday"/>
    <s v="Q 2"/>
    <n v="842.94"/>
    <n v="41304.06"/>
    <x v="0"/>
  </r>
  <r>
    <n v="180"/>
    <x v="2"/>
    <x v="2"/>
    <x v="18"/>
    <n v="11522"/>
    <s v="High Amount"/>
    <n v="204"/>
    <s v="Mediuam Quantity"/>
    <s v="Med"/>
    <n v="11522"/>
    <n v="2350488"/>
    <s v="High sales"/>
    <x v="179"/>
    <s v="New Orders"/>
    <n v="6"/>
    <n v="29"/>
    <x v="5"/>
    <s v="Thursday"/>
    <s v="Q 2"/>
    <n v="47009.760000000002"/>
    <n v="2303478.2400000002"/>
    <x v="0"/>
  </r>
  <r>
    <n v="181"/>
    <x v="4"/>
    <x v="4"/>
    <x v="11"/>
    <n v="2317"/>
    <s v="Low Amount"/>
    <n v="123"/>
    <s v="Low Quantity"/>
    <s v="Low"/>
    <n v="2317"/>
    <n v="284991"/>
    <s v="Low sales"/>
    <x v="180"/>
    <s v="New Orders"/>
    <n v="6"/>
    <n v="30"/>
    <x v="5"/>
    <s v="Friday"/>
    <s v="Q 2"/>
    <n v="5699.82"/>
    <n v="279291.18"/>
    <x v="0"/>
  </r>
  <r>
    <n v="182"/>
    <x v="9"/>
    <x v="0"/>
    <x v="19"/>
    <n v="3059"/>
    <s v="Low Amount"/>
    <n v="27"/>
    <s v="Low Quantity"/>
    <s v="Low"/>
    <n v="3059"/>
    <n v="82593"/>
    <s v="Low sales"/>
    <x v="181"/>
    <s v="New Orders"/>
    <n v="7"/>
    <n v="1"/>
    <x v="6"/>
    <s v="Saturday"/>
    <s v="Q 3"/>
    <n v="1651.8600000000001"/>
    <n v="80941.14"/>
    <x v="0"/>
  </r>
  <r>
    <n v="183"/>
    <x v="3"/>
    <x v="0"/>
    <x v="21"/>
    <n v="2324"/>
    <s v="Low Amount"/>
    <n v="177"/>
    <s v="Low Quantity"/>
    <s v="Low"/>
    <n v="2324"/>
    <n v="411348"/>
    <s v="Low sales"/>
    <x v="182"/>
    <s v="New Orders"/>
    <n v="7"/>
    <n v="2"/>
    <x v="6"/>
    <s v="Sunday"/>
    <s v="Q 3"/>
    <n v="8226.9600000000009"/>
    <n v="403121.04"/>
    <x v="0"/>
  </r>
  <r>
    <n v="184"/>
    <x v="8"/>
    <x v="3"/>
    <x v="21"/>
    <n v="4956"/>
    <s v="Low Amount"/>
    <n v="171"/>
    <s v="Low Quantity"/>
    <s v="Low"/>
    <n v="4956"/>
    <n v="847476"/>
    <s v="High sales"/>
    <x v="183"/>
    <s v="New Orders"/>
    <n v="7"/>
    <n v="3"/>
    <x v="6"/>
    <s v="Monday"/>
    <s v="Q 3"/>
    <n v="16949.52"/>
    <n v="830526.48"/>
    <x v="0"/>
  </r>
  <r>
    <n v="185"/>
    <x v="9"/>
    <x v="5"/>
    <x v="15"/>
    <n v="5355"/>
    <s v="High Amount"/>
    <n v="204"/>
    <s v="Mediuam Quantity"/>
    <s v="Med"/>
    <n v="5355"/>
    <n v="1092420"/>
    <s v="High sales"/>
    <x v="184"/>
    <s v="New Orders"/>
    <n v="7"/>
    <n v="4"/>
    <x v="6"/>
    <s v="Tuesday"/>
    <s v="Q 3"/>
    <n v="21848.400000000001"/>
    <n v="1070571.6000000001"/>
    <x v="0"/>
  </r>
  <r>
    <n v="186"/>
    <x v="8"/>
    <x v="5"/>
    <x v="8"/>
    <n v="7259"/>
    <s v="High Amount"/>
    <n v="276"/>
    <s v="Mediuam Quantity"/>
    <s v="Med"/>
    <n v="7259"/>
    <n v="2003484"/>
    <s v="High sales"/>
    <x v="185"/>
    <s v="New Orders"/>
    <n v="7"/>
    <n v="5"/>
    <x v="6"/>
    <s v="Wednesday"/>
    <s v="Q 3"/>
    <n v="40069.68"/>
    <n v="1963414.32"/>
    <x v="0"/>
  </r>
  <r>
    <n v="187"/>
    <x v="1"/>
    <x v="0"/>
    <x v="21"/>
    <n v="6279"/>
    <s v="High Amount"/>
    <n v="45"/>
    <s v="Low Quantity"/>
    <s v="Low"/>
    <n v="6279"/>
    <n v="282555"/>
    <s v="Low sales"/>
    <x v="186"/>
    <s v="New Orders"/>
    <n v="7"/>
    <n v="6"/>
    <x v="6"/>
    <s v="Thursday"/>
    <s v="Q 3"/>
    <n v="5651.1"/>
    <n v="276903.90000000002"/>
    <x v="0"/>
  </r>
  <r>
    <n v="188"/>
    <x v="0"/>
    <x v="4"/>
    <x v="12"/>
    <n v="2541"/>
    <s v="Low Amount"/>
    <n v="45"/>
    <s v="Low Quantity"/>
    <s v="Low"/>
    <n v="2541"/>
    <n v="114345"/>
    <s v="Low sales"/>
    <x v="187"/>
    <s v="New Orders"/>
    <n v="7"/>
    <n v="7"/>
    <x v="6"/>
    <s v="Friday"/>
    <s v="Q 3"/>
    <n v="2286.9"/>
    <n v="112058.1"/>
    <x v="0"/>
  </r>
  <r>
    <n v="189"/>
    <x v="4"/>
    <x v="1"/>
    <x v="18"/>
    <n v="3864"/>
    <s v="Low Amount"/>
    <n v="177"/>
    <s v="Low Quantity"/>
    <s v="Low"/>
    <n v="3864"/>
    <n v="683928"/>
    <s v="High sales"/>
    <x v="188"/>
    <s v="New Orders"/>
    <n v="7"/>
    <n v="8"/>
    <x v="6"/>
    <s v="Saturday"/>
    <s v="Q 3"/>
    <n v="13678.56"/>
    <n v="670249.43999999994"/>
    <x v="0"/>
  </r>
  <r>
    <n v="190"/>
    <x v="6"/>
    <x v="2"/>
    <x v="11"/>
    <n v="6146"/>
    <s v="High Amount"/>
    <n v="63"/>
    <s v="Low Quantity"/>
    <s v="Low"/>
    <n v="6146"/>
    <n v="387198"/>
    <s v="Low sales"/>
    <x v="189"/>
    <s v="New Orders"/>
    <n v="7"/>
    <n v="9"/>
    <x v="6"/>
    <s v="Sunday"/>
    <s v="Q 3"/>
    <n v="7743.96"/>
    <n v="379454.04"/>
    <x v="0"/>
  </r>
  <r>
    <n v="191"/>
    <x v="2"/>
    <x v="3"/>
    <x v="3"/>
    <n v="2639"/>
    <s v="Low Amount"/>
    <n v="204"/>
    <s v="Mediuam Quantity"/>
    <s v="Med"/>
    <n v="2639"/>
    <n v="538356"/>
    <s v="Low sales"/>
    <x v="190"/>
    <s v="New Orders"/>
    <n v="7"/>
    <n v="10"/>
    <x v="6"/>
    <s v="Monday"/>
    <s v="Q 3"/>
    <n v="10767.12"/>
    <n v="527588.88"/>
    <x v="0"/>
  </r>
  <r>
    <n v="192"/>
    <x v="1"/>
    <x v="0"/>
    <x v="7"/>
    <n v="1890"/>
    <s v="Low Amount"/>
    <n v="195"/>
    <s v="Low Quantity"/>
    <s v="Low"/>
    <n v="1890"/>
    <n v="368550"/>
    <s v="Low sales"/>
    <x v="191"/>
    <s v="New Orders"/>
    <n v="7"/>
    <n v="11"/>
    <x v="6"/>
    <s v="Tuesday"/>
    <s v="Q 3"/>
    <n v="7371"/>
    <n v="361179"/>
    <x v="0"/>
  </r>
  <r>
    <n v="193"/>
    <x v="5"/>
    <x v="5"/>
    <x v="8"/>
    <n v="1932"/>
    <s v="Low Amount"/>
    <n v="369"/>
    <s v="High Quantity"/>
    <s v="High"/>
    <n v="193.20000000000002"/>
    <n v="712908"/>
    <s v="High sales"/>
    <x v="192"/>
    <s v="New Orders"/>
    <n v="7"/>
    <n v="12"/>
    <x v="6"/>
    <s v="Wednesday"/>
    <s v="Q 3"/>
    <n v="14258.16"/>
    <n v="698649.84"/>
    <x v="0"/>
  </r>
  <r>
    <n v="194"/>
    <x v="8"/>
    <x v="5"/>
    <x v="4"/>
    <n v="6300"/>
    <s v="High Amount"/>
    <n v="42"/>
    <s v="Low Quantity"/>
    <s v="Low"/>
    <n v="6300"/>
    <n v="264600"/>
    <s v="Low sales"/>
    <x v="193"/>
    <s v="New Orders"/>
    <n v="7"/>
    <n v="13"/>
    <x v="6"/>
    <s v="Thursday"/>
    <s v="Q 3"/>
    <n v="5292"/>
    <n v="259308"/>
    <x v="0"/>
  </r>
  <r>
    <n v="195"/>
    <x v="4"/>
    <x v="0"/>
    <x v="0"/>
    <n v="560"/>
    <s v="Low Amount"/>
    <n v="81"/>
    <s v="Low Quantity"/>
    <s v="Low"/>
    <n v="560"/>
    <n v="45360"/>
    <s v="Low sales"/>
    <x v="194"/>
    <s v="New Orders"/>
    <n v="7"/>
    <n v="14"/>
    <x v="6"/>
    <s v="Friday"/>
    <s v="Q 3"/>
    <n v="907.2"/>
    <n v="44452.800000000003"/>
    <x v="0"/>
  </r>
  <r>
    <n v="196"/>
    <x v="2"/>
    <x v="0"/>
    <x v="21"/>
    <n v="2856"/>
    <s v="Low Amount"/>
    <n v="246"/>
    <s v="Mediuam Quantity"/>
    <s v="Med"/>
    <n v="2856"/>
    <n v="702576"/>
    <s v="High sales"/>
    <x v="195"/>
    <s v="New Orders"/>
    <n v="7"/>
    <n v="15"/>
    <x v="6"/>
    <s v="Saturday"/>
    <s v="Q 3"/>
    <n v="14051.52"/>
    <n v="688524.48"/>
    <x v="0"/>
  </r>
  <r>
    <n v="197"/>
    <x v="2"/>
    <x v="5"/>
    <x v="9"/>
    <n v="707"/>
    <s v="Low Amount"/>
    <n v="174"/>
    <s v="Low Quantity"/>
    <s v="Low"/>
    <n v="707"/>
    <n v="123018"/>
    <s v="Low sales"/>
    <x v="196"/>
    <s v="New Orders"/>
    <n v="7"/>
    <n v="16"/>
    <x v="6"/>
    <s v="Sunday"/>
    <s v="Q 3"/>
    <n v="2460.36"/>
    <n v="120557.64"/>
    <x v="0"/>
  </r>
  <r>
    <n v="198"/>
    <x v="1"/>
    <x v="1"/>
    <x v="0"/>
    <n v="3598"/>
    <s v="Low Amount"/>
    <n v="81"/>
    <s v="Low Quantity"/>
    <s v="Low"/>
    <n v="3598"/>
    <n v="291438"/>
    <s v="Low sales"/>
    <x v="197"/>
    <s v="New Orders"/>
    <n v="7"/>
    <n v="17"/>
    <x v="6"/>
    <s v="Monday"/>
    <s v="Q 3"/>
    <n v="5828.76"/>
    <n v="285609.24"/>
    <x v="0"/>
  </r>
  <r>
    <n v="199"/>
    <x v="0"/>
    <x v="1"/>
    <x v="7"/>
    <n v="6853"/>
    <s v="High Amount"/>
    <n v="372"/>
    <s v="High Quantity"/>
    <s v="High"/>
    <n v="685.30000000000007"/>
    <n v="2549316"/>
    <s v="High sales"/>
    <x v="198"/>
    <s v="New Orders"/>
    <n v="7"/>
    <n v="18"/>
    <x v="6"/>
    <s v="Tuesday"/>
    <s v="Q 3"/>
    <n v="50986.32"/>
    <n v="2498329.6800000002"/>
    <x v="0"/>
  </r>
  <r>
    <n v="200"/>
    <x v="0"/>
    <x v="1"/>
    <x v="10"/>
    <n v="4725"/>
    <s v="Low Amount"/>
    <n v="174"/>
    <s v="Low Quantity"/>
    <s v="Low"/>
    <n v="4725"/>
    <n v="822150"/>
    <s v="High sales"/>
    <x v="199"/>
    <s v="New Orders"/>
    <n v="7"/>
    <n v="19"/>
    <x v="6"/>
    <s v="Wednesday"/>
    <s v="Q 3"/>
    <n v="16443"/>
    <n v="805707"/>
    <x v="0"/>
  </r>
  <r>
    <n v="201"/>
    <x v="3"/>
    <x v="2"/>
    <x v="1"/>
    <n v="10304"/>
    <s v="High Amount"/>
    <n v="84"/>
    <s v="Low Quantity"/>
    <s v="Low"/>
    <n v="10304"/>
    <n v="865536"/>
    <s v="High sales"/>
    <x v="200"/>
    <s v="New Orders"/>
    <n v="7"/>
    <n v="20"/>
    <x v="6"/>
    <s v="Thursday"/>
    <s v="Q 3"/>
    <n v="17310.72"/>
    <n v="848225.28000000003"/>
    <x v="0"/>
  </r>
  <r>
    <n v="202"/>
    <x v="3"/>
    <x v="5"/>
    <x v="10"/>
    <n v="1274"/>
    <s v="Low Amount"/>
    <n v="225"/>
    <s v="Mediuam Quantity"/>
    <s v="Med"/>
    <n v="1274"/>
    <n v="286650"/>
    <s v="Low sales"/>
    <x v="201"/>
    <s v="New Orders"/>
    <n v="7"/>
    <n v="21"/>
    <x v="6"/>
    <s v="Friday"/>
    <s v="Q 3"/>
    <n v="5733"/>
    <n v="280917"/>
    <x v="0"/>
  </r>
  <r>
    <n v="203"/>
    <x v="6"/>
    <x v="2"/>
    <x v="0"/>
    <n v="1526"/>
    <s v="Low Amount"/>
    <n v="105"/>
    <s v="Low Quantity"/>
    <s v="Low"/>
    <n v="1526"/>
    <n v="160230"/>
    <s v="Low sales"/>
    <x v="202"/>
    <s v="New Orders"/>
    <n v="7"/>
    <n v="22"/>
    <x v="6"/>
    <s v="Saturday"/>
    <s v="Q 3"/>
    <n v="3204.6"/>
    <n v="157025.4"/>
    <x v="0"/>
  </r>
  <r>
    <n v="204"/>
    <x v="0"/>
    <x v="3"/>
    <x v="19"/>
    <n v="3101"/>
    <s v="Low Amount"/>
    <n v="225"/>
    <s v="Mediuam Quantity"/>
    <s v="Med"/>
    <n v="3101"/>
    <n v="697725"/>
    <s v="High sales"/>
    <x v="203"/>
    <s v="New Orders"/>
    <n v="7"/>
    <n v="23"/>
    <x v="6"/>
    <s v="Sunday"/>
    <s v="Q 3"/>
    <n v="13954.5"/>
    <n v="683770.5"/>
    <x v="0"/>
  </r>
  <r>
    <n v="205"/>
    <x v="7"/>
    <x v="0"/>
    <x v="8"/>
    <n v="1057"/>
    <s v="Low Amount"/>
    <n v="54"/>
    <s v="Low Quantity"/>
    <s v="Low"/>
    <n v="1057"/>
    <n v="57078"/>
    <s v="Low sales"/>
    <x v="204"/>
    <s v="New Orders"/>
    <n v="7"/>
    <n v="24"/>
    <x v="6"/>
    <s v="Monday"/>
    <s v="Q 3"/>
    <n v="1141.56"/>
    <n v="55936.44"/>
    <x v="0"/>
  </r>
  <r>
    <n v="206"/>
    <x v="5"/>
    <x v="0"/>
    <x v="21"/>
    <n v="5306"/>
    <s v="High Amount"/>
    <n v="0"/>
    <s v="Low Quantity"/>
    <s v="Low"/>
    <n v="5306"/>
    <n v="0"/>
    <s v="Low sales"/>
    <x v="205"/>
    <s v="New Orders"/>
    <n v="7"/>
    <n v="25"/>
    <x v="6"/>
    <s v="Tuesday"/>
    <s v="Q 3"/>
    <n v="0"/>
    <n v="0"/>
    <x v="0"/>
  </r>
  <r>
    <n v="207"/>
    <x v="6"/>
    <x v="3"/>
    <x v="17"/>
    <n v="4018"/>
    <s v="Low Amount"/>
    <n v="171"/>
    <s v="Low Quantity"/>
    <s v="Low"/>
    <n v="4018"/>
    <n v="687078"/>
    <s v="High sales"/>
    <x v="206"/>
    <s v="New Orders"/>
    <n v="7"/>
    <n v="26"/>
    <x v="6"/>
    <s v="Wednesday"/>
    <s v="Q 3"/>
    <n v="13741.56"/>
    <n v="673336.44"/>
    <x v="0"/>
  </r>
  <r>
    <n v="208"/>
    <x v="2"/>
    <x v="5"/>
    <x v="10"/>
    <n v="938"/>
    <s v="Low Amount"/>
    <n v="189"/>
    <s v="Low Quantity"/>
    <s v="Low"/>
    <n v="938"/>
    <n v="177282"/>
    <s v="Low sales"/>
    <x v="207"/>
    <s v="New Orders"/>
    <n v="7"/>
    <n v="27"/>
    <x v="6"/>
    <s v="Thursday"/>
    <s v="Q 3"/>
    <n v="3545.64"/>
    <n v="173736.36"/>
    <x v="0"/>
  </r>
  <r>
    <n v="209"/>
    <x v="5"/>
    <x v="4"/>
    <x v="3"/>
    <n v="1778"/>
    <s v="Low Amount"/>
    <n v="270"/>
    <s v="Mediuam Quantity"/>
    <s v="Med"/>
    <n v="1778"/>
    <n v="480060"/>
    <s v="Low sales"/>
    <x v="208"/>
    <s v="New Orders"/>
    <n v="7"/>
    <n v="28"/>
    <x v="6"/>
    <s v="Friday"/>
    <s v="Q 3"/>
    <n v="9601.2000000000007"/>
    <n v="470458.8"/>
    <x v="0"/>
  </r>
  <r>
    <n v="210"/>
    <x v="4"/>
    <x v="3"/>
    <x v="0"/>
    <n v="1638"/>
    <s v="Low Amount"/>
    <n v="63"/>
    <s v="Low Quantity"/>
    <s v="Low"/>
    <n v="1638"/>
    <n v="103194"/>
    <s v="Low sales"/>
    <x v="209"/>
    <s v="New Orders"/>
    <n v="7"/>
    <n v="29"/>
    <x v="6"/>
    <s v="Saturday"/>
    <s v="Q 3"/>
    <n v="2063.88"/>
    <n v="101130.12"/>
    <x v="0"/>
  </r>
  <r>
    <n v="211"/>
    <x v="3"/>
    <x v="4"/>
    <x v="4"/>
    <n v="154"/>
    <s v="Low Amount"/>
    <n v="21"/>
    <s v="Low Quantity"/>
    <s v="Low"/>
    <n v="154"/>
    <n v="3234"/>
    <s v="Low sales"/>
    <x v="210"/>
    <s v="New Orders"/>
    <n v="7"/>
    <n v="30"/>
    <x v="6"/>
    <s v="Sunday"/>
    <s v="Q 3"/>
    <n v="64.680000000000007"/>
    <n v="3169.32"/>
    <x v="0"/>
  </r>
  <r>
    <n v="212"/>
    <x v="5"/>
    <x v="0"/>
    <x v="7"/>
    <n v="9835"/>
    <s v="High Amount"/>
    <n v="207"/>
    <s v="Mediuam Quantity"/>
    <s v="Med"/>
    <n v="9835"/>
    <n v="2035845"/>
    <s v="High sales"/>
    <x v="211"/>
    <s v="New Orders"/>
    <n v="7"/>
    <n v="31"/>
    <x v="6"/>
    <s v="Monday"/>
    <s v="Q 3"/>
    <n v="40716.9"/>
    <n v="1995128.1"/>
    <x v="0"/>
  </r>
  <r>
    <n v="213"/>
    <x v="2"/>
    <x v="0"/>
    <x v="13"/>
    <n v="7273"/>
    <s v="High Amount"/>
    <n v="96"/>
    <s v="Low Quantity"/>
    <s v="Low"/>
    <n v="7273"/>
    <n v="698208"/>
    <s v="High sales"/>
    <x v="212"/>
    <s v="New Orders"/>
    <n v="8"/>
    <n v="1"/>
    <x v="7"/>
    <s v="Tuesday"/>
    <s v="Q 3"/>
    <n v="13964.16"/>
    <n v="684243.84"/>
    <x v="0"/>
  </r>
  <r>
    <n v="214"/>
    <x v="6"/>
    <x v="3"/>
    <x v="7"/>
    <n v="6909"/>
    <s v="High Amount"/>
    <n v="81"/>
    <s v="Low Quantity"/>
    <s v="Low"/>
    <n v="6909"/>
    <n v="559629"/>
    <s v="Low sales"/>
    <x v="213"/>
    <s v="New Orders"/>
    <n v="8"/>
    <n v="2"/>
    <x v="7"/>
    <s v="Wednesday"/>
    <s v="Q 3"/>
    <n v="11192.58"/>
    <n v="548436.42000000004"/>
    <x v="0"/>
  </r>
  <r>
    <n v="215"/>
    <x v="2"/>
    <x v="3"/>
    <x v="17"/>
    <n v="3920"/>
    <s v="Low Amount"/>
    <n v="306"/>
    <s v="Mediuam Quantity"/>
    <s v="Med"/>
    <n v="392"/>
    <n v="1199520"/>
    <s v="High sales"/>
    <x v="214"/>
    <s v="New Orders"/>
    <n v="8"/>
    <n v="3"/>
    <x v="7"/>
    <s v="Thursday"/>
    <s v="Q 3"/>
    <n v="23990.400000000001"/>
    <n v="1175529.6000000001"/>
    <x v="0"/>
  </r>
  <r>
    <n v="216"/>
    <x v="9"/>
    <x v="3"/>
    <x v="20"/>
    <n v="4858"/>
    <s v="Low Amount"/>
    <n v="279"/>
    <s v="Mediuam Quantity"/>
    <s v="Med"/>
    <n v="4858"/>
    <n v="1355382"/>
    <s v="High sales"/>
    <x v="215"/>
    <s v="New Orders"/>
    <n v="8"/>
    <n v="4"/>
    <x v="7"/>
    <s v="Friday"/>
    <s v="Q 3"/>
    <n v="27107.64"/>
    <n v="1328274.3600000001"/>
    <x v="0"/>
  </r>
  <r>
    <n v="217"/>
    <x v="7"/>
    <x v="4"/>
    <x v="2"/>
    <n v="3549"/>
    <s v="Low Amount"/>
    <n v="3"/>
    <s v="Low Quantity"/>
    <s v="Low"/>
    <n v="3549"/>
    <n v="10647"/>
    <s v="Low sales"/>
    <x v="216"/>
    <s v="New Orders"/>
    <n v="8"/>
    <n v="5"/>
    <x v="7"/>
    <s v="Saturday"/>
    <s v="Q 3"/>
    <n v="212.94"/>
    <n v="10434.06"/>
    <x v="0"/>
  </r>
  <r>
    <n v="218"/>
    <x v="5"/>
    <x v="3"/>
    <x v="18"/>
    <n v="966"/>
    <s v="Low Amount"/>
    <n v="198"/>
    <s v="Low Quantity"/>
    <s v="Low"/>
    <n v="966"/>
    <n v="191268"/>
    <s v="Low sales"/>
    <x v="217"/>
    <s v="New Orders"/>
    <n v="8"/>
    <n v="6"/>
    <x v="7"/>
    <s v="Sunday"/>
    <s v="Q 3"/>
    <n v="3825.36"/>
    <n v="187442.64"/>
    <x v="0"/>
  </r>
  <r>
    <n v="219"/>
    <x v="6"/>
    <x v="3"/>
    <x v="3"/>
    <n v="385"/>
    <s v="Low Amount"/>
    <n v="249"/>
    <s v="Mediuam Quantity"/>
    <s v="Med"/>
    <n v="385"/>
    <n v="95865"/>
    <s v="Low sales"/>
    <x v="218"/>
    <s v="New Orders"/>
    <n v="8"/>
    <n v="7"/>
    <x v="7"/>
    <s v="Monday"/>
    <s v="Q 3"/>
    <n v="1917.3"/>
    <n v="93947.7"/>
    <x v="0"/>
  </r>
  <r>
    <n v="220"/>
    <x v="4"/>
    <x v="5"/>
    <x v="10"/>
    <n v="2219"/>
    <s v="Low Amount"/>
    <n v="75"/>
    <s v="Low Quantity"/>
    <s v="Low"/>
    <n v="2219"/>
    <n v="166425"/>
    <s v="Low sales"/>
    <x v="219"/>
    <s v="New Orders"/>
    <n v="8"/>
    <n v="8"/>
    <x v="7"/>
    <s v="Tuesday"/>
    <s v="Q 3"/>
    <n v="3328.5"/>
    <n v="163096.5"/>
    <x v="0"/>
  </r>
  <r>
    <n v="221"/>
    <x v="2"/>
    <x v="2"/>
    <x v="1"/>
    <n v="2954"/>
    <s v="Low Amount"/>
    <n v="189"/>
    <s v="Low Quantity"/>
    <s v="Low"/>
    <n v="2954"/>
    <n v="558306"/>
    <s v="Low sales"/>
    <x v="220"/>
    <s v="New Orders"/>
    <n v="8"/>
    <n v="9"/>
    <x v="7"/>
    <s v="Wednesday"/>
    <s v="Q 3"/>
    <n v="11166.12"/>
    <n v="547139.88"/>
    <x v="0"/>
  </r>
  <r>
    <n v="222"/>
    <x v="5"/>
    <x v="2"/>
    <x v="1"/>
    <n v="280"/>
    <s v="Low Amount"/>
    <n v="87"/>
    <s v="Low Quantity"/>
    <s v="Low"/>
    <n v="280"/>
    <n v="24360"/>
    <s v="Low sales"/>
    <x v="221"/>
    <s v="New Orders"/>
    <n v="8"/>
    <n v="10"/>
    <x v="7"/>
    <s v="Thursday"/>
    <s v="Q 3"/>
    <n v="487.2"/>
    <n v="23872.799999999999"/>
    <x v="0"/>
  </r>
  <r>
    <n v="223"/>
    <x v="3"/>
    <x v="2"/>
    <x v="0"/>
    <n v="6118"/>
    <s v="High Amount"/>
    <n v="174"/>
    <s v="Low Quantity"/>
    <s v="Low"/>
    <n v="6118"/>
    <n v="1064532"/>
    <s v="High sales"/>
    <x v="222"/>
    <s v="New Orders"/>
    <n v="8"/>
    <n v="11"/>
    <x v="7"/>
    <s v="Friday"/>
    <s v="Q 3"/>
    <n v="21290.639999999999"/>
    <n v="1043241.36"/>
    <x v="0"/>
  </r>
  <r>
    <n v="224"/>
    <x v="7"/>
    <x v="3"/>
    <x v="16"/>
    <n v="4802"/>
    <s v="Low Amount"/>
    <n v="36"/>
    <s v="Low Quantity"/>
    <s v="Low"/>
    <n v="4802"/>
    <n v="172872"/>
    <s v="Low sales"/>
    <x v="223"/>
    <s v="New Orders"/>
    <n v="8"/>
    <n v="12"/>
    <x v="7"/>
    <s v="Saturday"/>
    <s v="Q 3"/>
    <n v="3457.44"/>
    <n v="169414.56"/>
    <x v="0"/>
  </r>
  <r>
    <n v="225"/>
    <x v="2"/>
    <x v="4"/>
    <x v="17"/>
    <n v="4137"/>
    <s v="Low Amount"/>
    <n v="60"/>
    <s v="Low Quantity"/>
    <s v="Low"/>
    <n v="4137"/>
    <n v="248220"/>
    <s v="Low sales"/>
    <x v="224"/>
    <s v="New Orders"/>
    <n v="8"/>
    <n v="13"/>
    <x v="7"/>
    <s v="Sunday"/>
    <s v="Q 3"/>
    <n v="4964.4000000000005"/>
    <n v="243255.6"/>
    <x v="0"/>
  </r>
  <r>
    <n v="226"/>
    <x v="8"/>
    <x v="1"/>
    <x v="14"/>
    <n v="2023"/>
    <s v="Low Amount"/>
    <n v="78"/>
    <s v="Low Quantity"/>
    <s v="Low"/>
    <n v="2023"/>
    <n v="157794"/>
    <s v="Low sales"/>
    <x v="225"/>
    <s v="New Orders"/>
    <n v="8"/>
    <n v="14"/>
    <x v="7"/>
    <s v="Monday"/>
    <s v="Q 3"/>
    <n v="3155.88"/>
    <n v="154638.12"/>
    <x v="0"/>
  </r>
  <r>
    <n v="227"/>
    <x v="2"/>
    <x v="2"/>
    <x v="0"/>
    <n v="9051"/>
    <s v="High Amount"/>
    <n v="57"/>
    <s v="Low Quantity"/>
    <s v="Low"/>
    <n v="9051"/>
    <n v="515907"/>
    <s v="Low sales"/>
    <x v="226"/>
    <s v="New Orders"/>
    <n v="8"/>
    <n v="15"/>
    <x v="7"/>
    <s v="Tuesday"/>
    <s v="Q 3"/>
    <n v="10318.14"/>
    <n v="505588.86"/>
    <x v="0"/>
  </r>
  <r>
    <n v="228"/>
    <x v="2"/>
    <x v="0"/>
    <x v="19"/>
    <n v="2919"/>
    <s v="Low Amount"/>
    <n v="45"/>
    <s v="Low Quantity"/>
    <s v="Low"/>
    <n v="2919"/>
    <n v="131355"/>
    <s v="Low sales"/>
    <x v="227"/>
    <s v="New Orders"/>
    <n v="8"/>
    <n v="16"/>
    <x v="7"/>
    <s v="Wednesday"/>
    <s v="Q 3"/>
    <n v="2627.1"/>
    <n v="128727.9"/>
    <x v="0"/>
  </r>
  <r>
    <n v="229"/>
    <x v="3"/>
    <x v="4"/>
    <x v="7"/>
    <n v="5915"/>
    <s v="High Amount"/>
    <n v="3"/>
    <s v="Low Quantity"/>
    <s v="Low"/>
    <n v="5915"/>
    <n v="17745"/>
    <s v="Low sales"/>
    <x v="228"/>
    <s v="New Orders"/>
    <n v="8"/>
    <n v="17"/>
    <x v="7"/>
    <s v="Thursday"/>
    <s v="Q 3"/>
    <n v="354.90000000000003"/>
    <n v="17390.099999999999"/>
    <x v="0"/>
  </r>
  <r>
    <n v="230"/>
    <x v="9"/>
    <x v="1"/>
    <x v="16"/>
    <n v="2562"/>
    <s v="Low Amount"/>
    <n v="6"/>
    <s v="Low Quantity"/>
    <s v="Low"/>
    <n v="2562"/>
    <n v="15372"/>
    <s v="Low sales"/>
    <x v="229"/>
    <s v="New Orders"/>
    <n v="8"/>
    <n v="18"/>
    <x v="7"/>
    <s v="Friday"/>
    <s v="Q 3"/>
    <n v="307.44"/>
    <n v="15064.56"/>
    <x v="0"/>
  </r>
  <r>
    <n v="231"/>
    <x v="6"/>
    <x v="0"/>
    <x v="4"/>
    <n v="8813"/>
    <s v="High Amount"/>
    <n v="21"/>
    <s v="Low Quantity"/>
    <s v="Low"/>
    <n v="8813"/>
    <n v="185073"/>
    <s v="Low sales"/>
    <x v="230"/>
    <s v="New Orders"/>
    <n v="8"/>
    <n v="19"/>
    <x v="7"/>
    <s v="Saturday"/>
    <s v="Q 3"/>
    <n v="3701.46"/>
    <n v="181371.54"/>
    <x v="0"/>
  </r>
  <r>
    <n v="232"/>
    <x v="6"/>
    <x v="2"/>
    <x v="3"/>
    <n v="6111"/>
    <s v="High Amount"/>
    <n v="3"/>
    <s v="Low Quantity"/>
    <s v="Low"/>
    <n v="6111"/>
    <n v="18333"/>
    <s v="Low sales"/>
    <x v="231"/>
    <s v="New Orders"/>
    <n v="8"/>
    <n v="20"/>
    <x v="7"/>
    <s v="Sunday"/>
    <s v="Q 3"/>
    <n v="366.66"/>
    <n v="17966.34"/>
    <x v="0"/>
  </r>
  <r>
    <n v="233"/>
    <x v="1"/>
    <x v="5"/>
    <x v="6"/>
    <n v="3507"/>
    <s v="Low Amount"/>
    <n v="288"/>
    <s v="Mediuam Quantity"/>
    <s v="Med"/>
    <n v="3507"/>
    <n v="1010016"/>
    <s v="High sales"/>
    <x v="232"/>
    <s v="New Orders"/>
    <n v="8"/>
    <n v="21"/>
    <x v="7"/>
    <s v="Monday"/>
    <s v="Q 3"/>
    <n v="20200.32"/>
    <n v="989815.68"/>
    <x v="0"/>
  </r>
  <r>
    <n v="234"/>
    <x v="4"/>
    <x v="2"/>
    <x v="11"/>
    <n v="4319"/>
    <s v="Low Amount"/>
    <n v="30"/>
    <s v="Low Quantity"/>
    <s v="Low"/>
    <n v="4319"/>
    <n v="129570"/>
    <s v="Low sales"/>
    <x v="233"/>
    <s v="New Orders"/>
    <n v="8"/>
    <n v="22"/>
    <x v="7"/>
    <s v="Tuesday"/>
    <s v="Q 3"/>
    <n v="2591.4"/>
    <n v="126978.6"/>
    <x v="0"/>
  </r>
  <r>
    <n v="235"/>
    <x v="0"/>
    <x v="4"/>
    <x v="21"/>
    <n v="609"/>
    <s v="Low Amount"/>
    <n v="87"/>
    <s v="Low Quantity"/>
    <s v="Low"/>
    <n v="609"/>
    <n v="52983"/>
    <s v="Low sales"/>
    <x v="234"/>
    <s v="New Orders"/>
    <n v="8"/>
    <n v="23"/>
    <x v="7"/>
    <s v="Wednesday"/>
    <s v="Q 3"/>
    <n v="1059.6600000000001"/>
    <n v="51923.34"/>
    <x v="0"/>
  </r>
  <r>
    <n v="236"/>
    <x v="0"/>
    <x v="3"/>
    <x v="18"/>
    <n v="6370"/>
    <s v="High Amount"/>
    <n v="30"/>
    <s v="Low Quantity"/>
    <s v="Low"/>
    <n v="6370"/>
    <n v="191100"/>
    <s v="Low sales"/>
    <x v="235"/>
    <s v="New Orders"/>
    <n v="8"/>
    <n v="24"/>
    <x v="7"/>
    <s v="Thursday"/>
    <s v="Q 3"/>
    <n v="3822"/>
    <n v="187278"/>
    <x v="0"/>
  </r>
  <r>
    <n v="237"/>
    <x v="6"/>
    <x v="4"/>
    <x v="15"/>
    <n v="5474"/>
    <s v="High Amount"/>
    <n v="168"/>
    <s v="Low Quantity"/>
    <s v="Low"/>
    <n v="5474"/>
    <n v="919632"/>
    <s v="High sales"/>
    <x v="236"/>
    <s v="New Orders"/>
    <n v="8"/>
    <n v="25"/>
    <x v="7"/>
    <s v="Friday"/>
    <s v="Q 3"/>
    <n v="18392.64"/>
    <n v="901239.36"/>
    <x v="0"/>
  </r>
  <r>
    <n v="238"/>
    <x v="0"/>
    <x v="2"/>
    <x v="18"/>
    <n v="3164"/>
    <s v="Low Amount"/>
    <n v="306"/>
    <s v="Mediuam Quantity"/>
    <s v="Med"/>
    <n v="316.40000000000003"/>
    <n v="968184"/>
    <s v="High sales"/>
    <x v="237"/>
    <s v="New Orders"/>
    <n v="8"/>
    <n v="26"/>
    <x v="7"/>
    <s v="Saturday"/>
    <s v="Q 3"/>
    <n v="19363.68"/>
    <n v="948820.32"/>
    <x v="0"/>
  </r>
  <r>
    <n v="239"/>
    <x v="4"/>
    <x v="1"/>
    <x v="2"/>
    <n v="1302"/>
    <s v="Low Amount"/>
    <n v="402"/>
    <s v="High Quantity"/>
    <s v="High"/>
    <n v="130.20000000000002"/>
    <n v="523404"/>
    <s v="Low sales"/>
    <x v="238"/>
    <s v="New Orders"/>
    <n v="8"/>
    <n v="27"/>
    <x v="7"/>
    <s v="Sunday"/>
    <s v="Q 3"/>
    <n v="10468.08"/>
    <n v="512935.92"/>
    <x v="0"/>
  </r>
  <r>
    <n v="240"/>
    <x v="8"/>
    <x v="0"/>
    <x v="19"/>
    <n v="7308"/>
    <s v="High Amount"/>
    <n v="327"/>
    <s v="Mediuam Quantity"/>
    <s v="Med"/>
    <n v="730.80000000000007"/>
    <n v="2389716"/>
    <s v="High sales"/>
    <x v="239"/>
    <s v="New Orders"/>
    <n v="8"/>
    <n v="28"/>
    <x v="7"/>
    <s v="Monday"/>
    <s v="Q 3"/>
    <n v="47794.32"/>
    <n v="2341921.6800000002"/>
    <x v="0"/>
  </r>
  <r>
    <n v="241"/>
    <x v="0"/>
    <x v="0"/>
    <x v="18"/>
    <n v="6132"/>
    <s v="High Amount"/>
    <n v="93"/>
    <s v="Low Quantity"/>
    <s v="Low"/>
    <n v="6132"/>
    <n v="570276"/>
    <s v="Low sales"/>
    <x v="240"/>
    <s v="New Orders"/>
    <n v="8"/>
    <n v="29"/>
    <x v="7"/>
    <s v="Tuesday"/>
    <s v="Q 3"/>
    <n v="11405.52"/>
    <n v="558870.48"/>
    <x v="0"/>
  </r>
  <r>
    <n v="242"/>
    <x v="9"/>
    <x v="1"/>
    <x v="8"/>
    <n v="3472"/>
    <s v="Low Amount"/>
    <n v="96"/>
    <s v="Low Quantity"/>
    <s v="Low"/>
    <n v="3472"/>
    <n v="333312"/>
    <s v="Low sales"/>
    <x v="241"/>
    <s v="New Orders"/>
    <n v="8"/>
    <n v="30"/>
    <x v="7"/>
    <s v="Wednesday"/>
    <s v="Q 3"/>
    <n v="6666.24"/>
    <n v="326645.76000000001"/>
    <x v="0"/>
  </r>
  <r>
    <n v="243"/>
    <x v="1"/>
    <x v="3"/>
    <x v="3"/>
    <n v="9660"/>
    <s v="High Amount"/>
    <n v="27"/>
    <s v="Low Quantity"/>
    <s v="Low"/>
    <n v="9660"/>
    <n v="260820"/>
    <s v="Low sales"/>
    <x v="242"/>
    <s v="New Orders"/>
    <n v="8"/>
    <n v="31"/>
    <x v="7"/>
    <s v="Thursday"/>
    <s v="Q 3"/>
    <n v="5216.4000000000005"/>
    <n v="255603.6"/>
    <x v="0"/>
  </r>
  <r>
    <n v="244"/>
    <x v="2"/>
    <x v="4"/>
    <x v="21"/>
    <n v="2436"/>
    <s v="Low Amount"/>
    <n v="99"/>
    <s v="Low Quantity"/>
    <s v="Low"/>
    <n v="2436"/>
    <n v="241164"/>
    <s v="Low sales"/>
    <x v="243"/>
    <s v="New Orders"/>
    <n v="9"/>
    <n v="1"/>
    <x v="8"/>
    <s v="Friday"/>
    <s v="Q 3"/>
    <n v="4823.28"/>
    <n v="236340.72"/>
    <x v="0"/>
  </r>
  <r>
    <n v="245"/>
    <x v="2"/>
    <x v="4"/>
    <x v="5"/>
    <n v="9506"/>
    <s v="High Amount"/>
    <n v="87"/>
    <s v="Low Quantity"/>
    <s v="Low"/>
    <n v="9506"/>
    <n v="827022"/>
    <s v="High sales"/>
    <x v="244"/>
    <s v="New Orders"/>
    <n v="9"/>
    <n v="2"/>
    <x v="8"/>
    <s v="Saturday"/>
    <s v="Q 3"/>
    <n v="16540.439999999999"/>
    <n v="810481.56"/>
    <x v="0"/>
  </r>
  <r>
    <n v="246"/>
    <x v="9"/>
    <x v="0"/>
    <x v="20"/>
    <n v="245"/>
    <s v="Low Amount"/>
    <n v="288"/>
    <s v="Mediuam Quantity"/>
    <s v="Med"/>
    <n v="245"/>
    <n v="70560"/>
    <s v="Low sales"/>
    <x v="245"/>
    <s v="New Orders"/>
    <n v="9"/>
    <n v="3"/>
    <x v="8"/>
    <s v="Sunday"/>
    <s v="Q 3"/>
    <n v="1411.2"/>
    <n v="69148.800000000003"/>
    <x v="0"/>
  </r>
  <r>
    <n v="247"/>
    <x v="1"/>
    <x v="1"/>
    <x v="13"/>
    <n v="2702"/>
    <s v="Low Amount"/>
    <n v="363"/>
    <s v="High Quantity"/>
    <s v="High"/>
    <n v="270.2"/>
    <n v="980826"/>
    <s v="High sales"/>
    <x v="246"/>
    <s v="New Orders"/>
    <n v="9"/>
    <n v="4"/>
    <x v="8"/>
    <s v="Monday"/>
    <s v="Q 3"/>
    <n v="19616.52"/>
    <n v="961209.48"/>
    <x v="0"/>
  </r>
  <r>
    <n v="248"/>
    <x v="9"/>
    <x v="5"/>
    <x v="9"/>
    <n v="700"/>
    <s v="Low Amount"/>
    <n v="87"/>
    <s v="Low Quantity"/>
    <s v="Low"/>
    <n v="700"/>
    <n v="60900"/>
    <s v="Low sales"/>
    <x v="247"/>
    <s v="New Orders"/>
    <n v="9"/>
    <n v="5"/>
    <x v="8"/>
    <s v="Tuesday"/>
    <s v="Q 3"/>
    <n v="1218"/>
    <n v="59682"/>
    <x v="0"/>
  </r>
  <r>
    <n v="249"/>
    <x v="4"/>
    <x v="5"/>
    <x v="9"/>
    <n v="3759"/>
    <s v="Low Amount"/>
    <n v="150"/>
    <s v="Low Quantity"/>
    <s v="Low"/>
    <n v="3759"/>
    <n v="563850"/>
    <s v="Low sales"/>
    <x v="248"/>
    <s v="New Orders"/>
    <n v="9"/>
    <n v="6"/>
    <x v="8"/>
    <s v="Wednesday"/>
    <s v="Q 3"/>
    <n v="11277"/>
    <n v="552573"/>
    <x v="0"/>
  </r>
  <r>
    <n v="250"/>
    <x v="7"/>
    <x v="1"/>
    <x v="9"/>
    <n v="1589"/>
    <s v="Low Amount"/>
    <n v="303"/>
    <s v="Mediuam Quantity"/>
    <s v="Med"/>
    <n v="158.9"/>
    <n v="481467"/>
    <s v="Low sales"/>
    <x v="249"/>
    <s v="New Orders"/>
    <n v="9"/>
    <n v="7"/>
    <x v="8"/>
    <s v="Thursday"/>
    <s v="Q 3"/>
    <n v="9629.34"/>
    <n v="471837.66"/>
    <x v="0"/>
  </r>
  <r>
    <n v="251"/>
    <x v="5"/>
    <x v="1"/>
    <x v="19"/>
    <n v="5194"/>
    <s v="High Amount"/>
    <n v="288"/>
    <s v="Mediuam Quantity"/>
    <s v="Med"/>
    <n v="5194"/>
    <n v="1495872"/>
    <s v="High sales"/>
    <x v="250"/>
    <s v="New Orders"/>
    <n v="9"/>
    <n v="8"/>
    <x v="8"/>
    <s v="Friday"/>
    <s v="Q 3"/>
    <n v="29917.440000000002"/>
    <n v="1465954.56"/>
    <x v="0"/>
  </r>
  <r>
    <n v="252"/>
    <x v="9"/>
    <x v="2"/>
    <x v="11"/>
    <n v="945"/>
    <s v="Low Amount"/>
    <n v="75"/>
    <s v="Low Quantity"/>
    <s v="Low"/>
    <n v="945"/>
    <n v="70875"/>
    <s v="Low sales"/>
    <x v="251"/>
    <s v="New Orders"/>
    <n v="9"/>
    <n v="9"/>
    <x v="8"/>
    <s v="Saturday"/>
    <s v="Q 3"/>
    <n v="1417.5"/>
    <n v="69457.5"/>
    <x v="0"/>
  </r>
  <r>
    <n v="253"/>
    <x v="0"/>
    <x v="4"/>
    <x v="6"/>
    <n v="1988"/>
    <s v="Low Amount"/>
    <n v="39"/>
    <s v="Low Quantity"/>
    <s v="Low"/>
    <n v="1988"/>
    <n v="77532"/>
    <s v="Low sales"/>
    <x v="252"/>
    <s v="New Orders"/>
    <n v="9"/>
    <n v="10"/>
    <x v="8"/>
    <s v="Sunday"/>
    <s v="Q 3"/>
    <n v="1550.64"/>
    <n v="75981.36"/>
    <x v="0"/>
  </r>
  <r>
    <n v="254"/>
    <x v="4"/>
    <x v="5"/>
    <x v="1"/>
    <n v="6734"/>
    <s v="High Amount"/>
    <n v="123"/>
    <s v="Low Quantity"/>
    <s v="Low"/>
    <n v="6734"/>
    <n v="828282"/>
    <s v="High sales"/>
    <x v="253"/>
    <s v="New Orders"/>
    <n v="9"/>
    <n v="11"/>
    <x v="8"/>
    <s v="Monday"/>
    <s v="Q 3"/>
    <n v="16565.64"/>
    <n v="811716.36"/>
    <x v="0"/>
  </r>
  <r>
    <n v="255"/>
    <x v="0"/>
    <x v="2"/>
    <x v="2"/>
    <n v="217"/>
    <s v="Low Amount"/>
    <n v="36"/>
    <s v="Low Quantity"/>
    <s v="Low"/>
    <n v="217"/>
    <n v="7812"/>
    <s v="Low sales"/>
    <x v="254"/>
    <s v="New Orders"/>
    <n v="9"/>
    <n v="12"/>
    <x v="8"/>
    <s v="Tuesday"/>
    <s v="Q 3"/>
    <n v="156.24"/>
    <n v="7655.76"/>
    <x v="0"/>
  </r>
  <r>
    <n v="256"/>
    <x v="6"/>
    <x v="5"/>
    <x v="7"/>
    <n v="6279"/>
    <s v="High Amount"/>
    <n v="237"/>
    <s v="Mediuam Quantity"/>
    <s v="Med"/>
    <n v="6279"/>
    <n v="1488123"/>
    <s v="High sales"/>
    <x v="255"/>
    <s v="New Orders"/>
    <n v="9"/>
    <n v="13"/>
    <x v="8"/>
    <s v="Wednesday"/>
    <s v="Q 3"/>
    <n v="29762.46"/>
    <n v="1458360.54"/>
    <x v="0"/>
  </r>
  <r>
    <n v="257"/>
    <x v="0"/>
    <x v="2"/>
    <x v="11"/>
    <n v="4424"/>
    <s v="Low Amount"/>
    <n v="201"/>
    <s v="Mediuam Quantity"/>
    <s v="Med"/>
    <n v="4424"/>
    <n v="889224"/>
    <s v="High sales"/>
    <x v="256"/>
    <s v="New Orders"/>
    <n v="9"/>
    <n v="14"/>
    <x v="8"/>
    <s v="Thursday"/>
    <s v="Q 3"/>
    <n v="17784.48"/>
    <n v="871439.52"/>
    <x v="0"/>
  </r>
  <r>
    <n v="258"/>
    <x v="7"/>
    <x v="2"/>
    <x v="9"/>
    <n v="189"/>
    <s v="Low Amount"/>
    <n v="48"/>
    <s v="Low Quantity"/>
    <s v="Low"/>
    <n v="189"/>
    <n v="9072"/>
    <s v="Low sales"/>
    <x v="257"/>
    <s v="New Orders"/>
    <n v="9"/>
    <n v="15"/>
    <x v="8"/>
    <s v="Friday"/>
    <s v="Q 3"/>
    <n v="181.44"/>
    <n v="8890.56"/>
    <x v="0"/>
  </r>
  <r>
    <n v="259"/>
    <x v="6"/>
    <x v="1"/>
    <x v="7"/>
    <n v="490"/>
    <s v="Low Amount"/>
    <n v="84"/>
    <s v="Low Quantity"/>
    <s v="Low"/>
    <n v="490"/>
    <n v="41160"/>
    <s v="Low sales"/>
    <x v="258"/>
    <s v="New Orders"/>
    <n v="9"/>
    <n v="16"/>
    <x v="8"/>
    <s v="Saturday"/>
    <s v="Q 3"/>
    <n v="823.2"/>
    <n v="40336.800000000003"/>
    <x v="0"/>
  </r>
  <r>
    <n v="260"/>
    <x v="1"/>
    <x v="0"/>
    <x v="20"/>
    <n v="434"/>
    <s v="Low Amount"/>
    <n v="87"/>
    <s v="Low Quantity"/>
    <s v="Low"/>
    <n v="434"/>
    <n v="37758"/>
    <s v="Low sales"/>
    <x v="259"/>
    <s v="New Orders"/>
    <n v="9"/>
    <n v="17"/>
    <x v="8"/>
    <s v="Sunday"/>
    <s v="Q 3"/>
    <n v="755.16"/>
    <n v="37002.839999999997"/>
    <x v="0"/>
  </r>
  <r>
    <n v="261"/>
    <x v="5"/>
    <x v="4"/>
    <x v="0"/>
    <n v="10129"/>
    <s v="High Amount"/>
    <n v="312"/>
    <s v="Mediuam Quantity"/>
    <s v="Med"/>
    <n v="1012.9000000000001"/>
    <n v="3160248"/>
    <s v="High sales"/>
    <x v="260"/>
    <s v="New Orders"/>
    <n v="9"/>
    <n v="18"/>
    <x v="8"/>
    <s v="Monday"/>
    <s v="Q 3"/>
    <n v="63204.959999999999"/>
    <n v="3097043.04"/>
    <x v="0"/>
  </r>
  <r>
    <n v="262"/>
    <x v="8"/>
    <x v="3"/>
    <x v="19"/>
    <n v="1652"/>
    <s v="Low Amount"/>
    <n v="102"/>
    <s v="Low Quantity"/>
    <s v="Low"/>
    <n v="1652"/>
    <n v="168504"/>
    <s v="Low sales"/>
    <x v="261"/>
    <s v="New Orders"/>
    <n v="9"/>
    <n v="19"/>
    <x v="8"/>
    <s v="Tuesday"/>
    <s v="Q 3"/>
    <n v="3370.08"/>
    <n v="165133.92000000001"/>
    <x v="0"/>
  </r>
  <r>
    <n v="263"/>
    <x v="1"/>
    <x v="4"/>
    <x v="20"/>
    <n v="6433"/>
    <s v="High Amount"/>
    <n v="78"/>
    <s v="Low Quantity"/>
    <s v="Low"/>
    <n v="6433"/>
    <n v="501774"/>
    <s v="Low sales"/>
    <x v="262"/>
    <s v="New Orders"/>
    <n v="9"/>
    <n v="20"/>
    <x v="8"/>
    <s v="Wednesday"/>
    <s v="Q 3"/>
    <n v="10035.48"/>
    <n v="491738.52"/>
    <x v="0"/>
  </r>
  <r>
    <n v="264"/>
    <x v="8"/>
    <x v="5"/>
    <x v="14"/>
    <n v="2212"/>
    <s v="Low Amount"/>
    <n v="117"/>
    <s v="Low Quantity"/>
    <s v="Low"/>
    <n v="2212"/>
    <n v="258804"/>
    <s v="Low sales"/>
    <x v="263"/>
    <s v="New Orders"/>
    <n v="9"/>
    <n v="21"/>
    <x v="8"/>
    <s v="Thursday"/>
    <s v="Q 3"/>
    <n v="5176.08"/>
    <n v="253627.92"/>
    <x v="0"/>
  </r>
  <r>
    <n v="265"/>
    <x v="3"/>
    <x v="1"/>
    <x v="15"/>
    <n v="609"/>
    <s v="Low Amount"/>
    <n v="99"/>
    <s v="Low Quantity"/>
    <s v="Low"/>
    <n v="609"/>
    <n v="60291"/>
    <s v="Low sales"/>
    <x v="264"/>
    <s v="New Orders"/>
    <n v="9"/>
    <n v="22"/>
    <x v="8"/>
    <s v="Friday"/>
    <s v="Q 3"/>
    <n v="1205.82"/>
    <n v="59085.18"/>
    <x v="0"/>
  </r>
  <r>
    <n v="266"/>
    <x v="0"/>
    <x v="1"/>
    <x v="17"/>
    <n v="1638"/>
    <s v="Low Amount"/>
    <n v="48"/>
    <s v="Low Quantity"/>
    <s v="Low"/>
    <n v="1638"/>
    <n v="78624"/>
    <s v="Low sales"/>
    <x v="265"/>
    <s v="New Orders"/>
    <n v="9"/>
    <n v="23"/>
    <x v="8"/>
    <s v="Saturday"/>
    <s v="Q 3"/>
    <n v="1572.48"/>
    <n v="77051.520000000004"/>
    <x v="0"/>
  </r>
  <r>
    <n v="267"/>
    <x v="5"/>
    <x v="5"/>
    <x v="16"/>
    <n v="3829"/>
    <s v="Low Amount"/>
    <n v="24"/>
    <s v="Low Quantity"/>
    <s v="Low"/>
    <n v="3829"/>
    <n v="91896"/>
    <s v="Low sales"/>
    <x v="266"/>
    <s v="New Orders"/>
    <n v="9"/>
    <n v="24"/>
    <x v="8"/>
    <s v="Sunday"/>
    <s v="Q 3"/>
    <n v="1837.92"/>
    <n v="90058.08"/>
    <x v="0"/>
  </r>
  <r>
    <n v="268"/>
    <x v="0"/>
    <x v="3"/>
    <x v="16"/>
    <n v="5775"/>
    <s v="High Amount"/>
    <n v="42"/>
    <s v="Low Quantity"/>
    <s v="Low"/>
    <n v="5775"/>
    <n v="242550"/>
    <s v="Low sales"/>
    <x v="267"/>
    <s v="New Orders"/>
    <n v="9"/>
    <n v="25"/>
    <x v="8"/>
    <s v="Monday"/>
    <s v="Q 3"/>
    <n v="4851"/>
    <n v="237699"/>
    <x v="0"/>
  </r>
  <r>
    <n v="269"/>
    <x v="4"/>
    <x v="1"/>
    <x v="13"/>
    <n v="1071"/>
    <s v="Low Amount"/>
    <n v="270"/>
    <s v="Mediuam Quantity"/>
    <s v="Med"/>
    <n v="1071"/>
    <n v="289170"/>
    <s v="Low sales"/>
    <x v="268"/>
    <s v="New Orders"/>
    <n v="9"/>
    <n v="26"/>
    <x v="8"/>
    <s v="Tuesday"/>
    <s v="Q 3"/>
    <n v="5783.4000000000005"/>
    <n v="283386.59999999998"/>
    <x v="0"/>
  </r>
  <r>
    <n v="270"/>
    <x v="1"/>
    <x v="2"/>
    <x v="14"/>
    <n v="5019"/>
    <s v="High Amount"/>
    <n v="150"/>
    <s v="Low Quantity"/>
    <s v="Low"/>
    <n v="5019"/>
    <n v="752850"/>
    <s v="High sales"/>
    <x v="269"/>
    <s v="New Orders"/>
    <n v="9"/>
    <n v="27"/>
    <x v="8"/>
    <s v="Wednesday"/>
    <s v="Q 3"/>
    <n v="15057"/>
    <n v="737793"/>
    <x v="0"/>
  </r>
  <r>
    <n v="271"/>
    <x v="7"/>
    <x v="0"/>
    <x v="16"/>
    <n v="2863"/>
    <s v="Low Amount"/>
    <n v="42"/>
    <s v="Low Quantity"/>
    <s v="Low"/>
    <n v="2863"/>
    <n v="120246"/>
    <s v="Low sales"/>
    <x v="270"/>
    <s v="New Orders"/>
    <n v="9"/>
    <n v="28"/>
    <x v="8"/>
    <s v="Thursday"/>
    <s v="Q 3"/>
    <n v="2404.92"/>
    <n v="117841.08"/>
    <x v="0"/>
  </r>
  <r>
    <n v="272"/>
    <x v="0"/>
    <x v="1"/>
    <x v="12"/>
    <n v="1617"/>
    <s v="Low Amount"/>
    <n v="126"/>
    <s v="Low Quantity"/>
    <s v="Low"/>
    <n v="1617"/>
    <n v="203742"/>
    <s v="Low sales"/>
    <x v="271"/>
    <s v="New Orders"/>
    <n v="9"/>
    <n v="29"/>
    <x v="8"/>
    <s v="Friday"/>
    <s v="Q 3"/>
    <n v="4074.84"/>
    <n v="199667.16"/>
    <x v="0"/>
  </r>
  <r>
    <n v="273"/>
    <x v="4"/>
    <x v="0"/>
    <x v="21"/>
    <n v="6818"/>
    <s v="High Amount"/>
    <n v="6"/>
    <s v="Low Quantity"/>
    <s v="Low"/>
    <n v="6818"/>
    <n v="40908"/>
    <s v="Low sales"/>
    <x v="272"/>
    <s v="New Orders"/>
    <n v="9"/>
    <n v="30"/>
    <x v="8"/>
    <s v="Saturday"/>
    <s v="Q 3"/>
    <n v="818.16"/>
    <n v="40089.839999999997"/>
    <x v="0"/>
  </r>
  <r>
    <n v="274"/>
    <x v="8"/>
    <x v="1"/>
    <x v="16"/>
    <n v="6657"/>
    <s v="High Amount"/>
    <n v="276"/>
    <s v="Mediuam Quantity"/>
    <s v="Med"/>
    <n v="6657"/>
    <n v="1837332"/>
    <s v="High sales"/>
    <x v="273"/>
    <s v="New Orders"/>
    <n v="10"/>
    <n v="1"/>
    <x v="9"/>
    <s v="Sunday"/>
    <s v="Q 4"/>
    <n v="36746.639999999999"/>
    <n v="1800585.36"/>
    <x v="0"/>
  </r>
  <r>
    <n v="275"/>
    <x v="8"/>
    <x v="5"/>
    <x v="9"/>
    <n v="2919"/>
    <s v="Low Amount"/>
    <n v="93"/>
    <s v="Low Quantity"/>
    <s v="Low"/>
    <n v="2919"/>
    <n v="271467"/>
    <s v="Low sales"/>
    <x v="274"/>
    <s v="New Orders"/>
    <n v="10"/>
    <n v="2"/>
    <x v="9"/>
    <s v="Monday"/>
    <s v="Q 4"/>
    <n v="5429.34"/>
    <n v="266037.65999999997"/>
    <x v="0"/>
  </r>
  <r>
    <n v="276"/>
    <x v="7"/>
    <x v="2"/>
    <x v="6"/>
    <n v="3094"/>
    <s v="Low Amount"/>
    <n v="246"/>
    <s v="Mediuam Quantity"/>
    <s v="Med"/>
    <n v="3094"/>
    <n v="761124"/>
    <s v="High sales"/>
    <x v="275"/>
    <s v="New Orders"/>
    <n v="10"/>
    <n v="3"/>
    <x v="9"/>
    <s v="Tuesday"/>
    <s v="Q 4"/>
    <n v="15222.48"/>
    <n v="745901.52"/>
    <x v="0"/>
  </r>
  <r>
    <n v="277"/>
    <x v="4"/>
    <x v="3"/>
    <x v="17"/>
    <n v="2989"/>
    <s v="Low Amount"/>
    <n v="3"/>
    <s v="Low Quantity"/>
    <s v="Low"/>
    <n v="2989"/>
    <n v="8967"/>
    <s v="Low sales"/>
    <x v="276"/>
    <s v="New Orders"/>
    <n v="10"/>
    <n v="4"/>
    <x v="9"/>
    <s v="Wednesday"/>
    <s v="Q 4"/>
    <n v="179.34"/>
    <n v="8787.66"/>
    <x v="0"/>
  </r>
  <r>
    <n v="278"/>
    <x v="1"/>
    <x v="4"/>
    <x v="18"/>
    <n v="2268"/>
    <s v="Low Amount"/>
    <n v="63"/>
    <s v="Low Quantity"/>
    <s v="Low"/>
    <n v="2268"/>
    <n v="142884"/>
    <s v="Low sales"/>
    <x v="277"/>
    <s v="New Orders"/>
    <n v="10"/>
    <n v="5"/>
    <x v="9"/>
    <s v="Thursday"/>
    <s v="Q 4"/>
    <n v="2857.68"/>
    <n v="140026.32"/>
    <x v="0"/>
  </r>
  <r>
    <n v="279"/>
    <x v="6"/>
    <x v="1"/>
    <x v="6"/>
    <n v="4753"/>
    <s v="Low Amount"/>
    <n v="246"/>
    <s v="Mediuam Quantity"/>
    <s v="Med"/>
    <n v="4753"/>
    <n v="1169238"/>
    <s v="High sales"/>
    <x v="278"/>
    <s v="New Orders"/>
    <n v="10"/>
    <n v="6"/>
    <x v="9"/>
    <s v="Friday"/>
    <s v="Q 4"/>
    <n v="23384.760000000002"/>
    <n v="1145853.24"/>
    <x v="0"/>
  </r>
  <r>
    <n v="280"/>
    <x v="7"/>
    <x v="5"/>
    <x v="15"/>
    <n v="7511"/>
    <s v="High Amount"/>
    <n v="120"/>
    <s v="Low Quantity"/>
    <s v="Low"/>
    <n v="7511"/>
    <n v="901320"/>
    <s v="High sales"/>
    <x v="279"/>
    <s v="New Orders"/>
    <n v="10"/>
    <n v="7"/>
    <x v="9"/>
    <s v="Saturday"/>
    <s v="Q 4"/>
    <n v="18026.400000000001"/>
    <n v="883293.6"/>
    <x v="0"/>
  </r>
  <r>
    <n v="281"/>
    <x v="7"/>
    <x v="4"/>
    <x v="6"/>
    <n v="4326"/>
    <s v="Low Amount"/>
    <n v="348"/>
    <s v="Mediuam Quantity"/>
    <s v="Med"/>
    <n v="432.6"/>
    <n v="1505448"/>
    <s v="High sales"/>
    <x v="280"/>
    <s v="New Orders"/>
    <n v="10"/>
    <n v="8"/>
    <x v="9"/>
    <s v="Sunday"/>
    <s v="Q 4"/>
    <n v="30108.959999999999"/>
    <n v="1475339.04"/>
    <x v="0"/>
  </r>
  <r>
    <n v="282"/>
    <x v="3"/>
    <x v="5"/>
    <x v="14"/>
    <n v="4935"/>
    <s v="Low Amount"/>
    <n v="126"/>
    <s v="Low Quantity"/>
    <s v="Low"/>
    <n v="4935"/>
    <n v="621810"/>
    <s v="Low sales"/>
    <x v="281"/>
    <s v="New Orders"/>
    <n v="10"/>
    <n v="9"/>
    <x v="9"/>
    <s v="Monday"/>
    <s v="Q 4"/>
    <n v="12436.2"/>
    <n v="609373.80000000005"/>
    <x v="0"/>
  </r>
  <r>
    <n v="283"/>
    <x v="4"/>
    <x v="1"/>
    <x v="0"/>
    <n v="4781"/>
    <s v="Low Amount"/>
    <n v="123"/>
    <s v="Low Quantity"/>
    <s v="Low"/>
    <n v="4781"/>
    <n v="588063"/>
    <s v="Low sales"/>
    <x v="282"/>
    <s v="New Orders"/>
    <n v="10"/>
    <n v="10"/>
    <x v="9"/>
    <s v="Tuesday"/>
    <s v="Q 4"/>
    <n v="11761.26"/>
    <n v="576301.74"/>
    <x v="0"/>
  </r>
  <r>
    <n v="284"/>
    <x v="6"/>
    <x v="4"/>
    <x v="4"/>
    <n v="7483"/>
    <s v="High Amount"/>
    <n v="45"/>
    <s v="Low Quantity"/>
    <s v="Low"/>
    <n v="7483"/>
    <n v="336735"/>
    <s v="Low sales"/>
    <x v="283"/>
    <s v="New Orders"/>
    <n v="10"/>
    <n v="11"/>
    <x v="9"/>
    <s v="Wednesday"/>
    <s v="Q 4"/>
    <n v="6734.7"/>
    <n v="330000.3"/>
    <x v="0"/>
  </r>
  <r>
    <n v="285"/>
    <x v="9"/>
    <x v="4"/>
    <x v="2"/>
    <n v="6860"/>
    <s v="High Amount"/>
    <n v="126"/>
    <s v="Low Quantity"/>
    <s v="Low"/>
    <n v="6860"/>
    <n v="864360"/>
    <s v="High sales"/>
    <x v="284"/>
    <s v="New Orders"/>
    <n v="10"/>
    <n v="12"/>
    <x v="9"/>
    <s v="Thursday"/>
    <s v="Q 4"/>
    <n v="17287.2"/>
    <n v="847072.8"/>
    <x v="0"/>
  </r>
  <r>
    <n v="286"/>
    <x v="0"/>
    <x v="0"/>
    <x v="12"/>
    <n v="9002"/>
    <s v="High Amount"/>
    <n v="72"/>
    <s v="Low Quantity"/>
    <s v="Low"/>
    <n v="9002"/>
    <n v="648144"/>
    <s v="High sales"/>
    <x v="285"/>
    <s v="New Orders"/>
    <n v="10"/>
    <n v="13"/>
    <x v="9"/>
    <s v="Friday"/>
    <s v="Q 4"/>
    <n v="12962.880000000001"/>
    <n v="635181.12"/>
    <x v="0"/>
  </r>
  <r>
    <n v="287"/>
    <x v="4"/>
    <x v="2"/>
    <x v="12"/>
    <n v="1400"/>
    <s v="Low Amount"/>
    <n v="135"/>
    <s v="Low Quantity"/>
    <s v="Low"/>
    <n v="1400"/>
    <n v="189000"/>
    <s v="Low sales"/>
    <x v="286"/>
    <s v="New Orders"/>
    <n v="10"/>
    <n v="14"/>
    <x v="9"/>
    <s v="Saturday"/>
    <s v="Q 4"/>
    <n v="3780"/>
    <n v="185220"/>
    <x v="0"/>
  </r>
  <r>
    <n v="288"/>
    <x v="9"/>
    <x v="5"/>
    <x v="7"/>
    <n v="4053"/>
    <s v="Low Amount"/>
    <n v="24"/>
    <s v="Low Quantity"/>
    <s v="Low"/>
    <n v="4053"/>
    <n v="97272"/>
    <s v="Low sales"/>
    <x v="287"/>
    <s v="New Orders"/>
    <n v="10"/>
    <n v="15"/>
    <x v="9"/>
    <s v="Sunday"/>
    <s v="Q 4"/>
    <n v="1945.44"/>
    <n v="95326.56"/>
    <x v="0"/>
  </r>
  <r>
    <n v="289"/>
    <x v="5"/>
    <x v="2"/>
    <x v="6"/>
    <n v="2149"/>
    <s v="Low Amount"/>
    <n v="117"/>
    <s v="Low Quantity"/>
    <s v="Low"/>
    <n v="2149"/>
    <n v="251433"/>
    <s v="Low sales"/>
    <x v="288"/>
    <s v="New Orders"/>
    <n v="10"/>
    <n v="16"/>
    <x v="9"/>
    <s v="Monday"/>
    <s v="Q 4"/>
    <n v="5028.66"/>
    <n v="246404.34"/>
    <x v="0"/>
  </r>
  <r>
    <n v="290"/>
    <x v="8"/>
    <x v="3"/>
    <x v="12"/>
    <n v="3640"/>
    <s v="Low Amount"/>
    <n v="51"/>
    <s v="Low Quantity"/>
    <s v="Low"/>
    <n v="3640"/>
    <n v="185640"/>
    <s v="Low sales"/>
    <x v="289"/>
    <s v="New Orders"/>
    <n v="10"/>
    <n v="17"/>
    <x v="9"/>
    <s v="Tuesday"/>
    <s v="Q 4"/>
    <n v="3712.8"/>
    <n v="181927.2"/>
    <x v="0"/>
  </r>
  <r>
    <n v="291"/>
    <x v="7"/>
    <x v="3"/>
    <x v="14"/>
    <n v="630"/>
    <s v="Low Amount"/>
    <n v="36"/>
    <s v="Low Quantity"/>
    <s v="Low"/>
    <n v="630"/>
    <n v="22680"/>
    <s v="Low sales"/>
    <x v="290"/>
    <s v="New Orders"/>
    <n v="10"/>
    <n v="18"/>
    <x v="9"/>
    <s v="Wednesday"/>
    <s v="Q 4"/>
    <n v="453.6"/>
    <n v="22226.400000000001"/>
    <x v="0"/>
  </r>
  <r>
    <n v="292"/>
    <x v="2"/>
    <x v="1"/>
    <x v="18"/>
    <n v="2429"/>
    <s v="Low Amount"/>
    <n v="144"/>
    <s v="Low Quantity"/>
    <s v="Low"/>
    <n v="2429"/>
    <n v="349776"/>
    <s v="Low sales"/>
    <x v="291"/>
    <s v="New Orders"/>
    <n v="10"/>
    <n v="19"/>
    <x v="9"/>
    <s v="Thursday"/>
    <s v="Q 4"/>
    <n v="6995.52"/>
    <n v="342780.48"/>
    <x v="0"/>
  </r>
  <r>
    <n v="293"/>
    <x v="2"/>
    <x v="2"/>
    <x v="4"/>
    <n v="2142"/>
    <s v="Low Amount"/>
    <n v="114"/>
    <s v="Low Quantity"/>
    <s v="Low"/>
    <n v="2142"/>
    <n v="244188"/>
    <s v="Low sales"/>
    <x v="292"/>
    <s v="New Orders"/>
    <n v="10"/>
    <n v="20"/>
    <x v="9"/>
    <s v="Friday"/>
    <s v="Q 4"/>
    <n v="4883.76"/>
    <n v="239304.24"/>
    <x v="0"/>
  </r>
  <r>
    <n v="294"/>
    <x v="5"/>
    <x v="0"/>
    <x v="0"/>
    <n v="6454"/>
    <s v="High Amount"/>
    <n v="54"/>
    <s v="Low Quantity"/>
    <s v="Low"/>
    <n v="6454"/>
    <n v="348516"/>
    <s v="Low sales"/>
    <x v="293"/>
    <s v="New Orders"/>
    <n v="10"/>
    <n v="21"/>
    <x v="9"/>
    <s v="Saturday"/>
    <s v="Q 4"/>
    <n v="6970.32"/>
    <n v="341545.68"/>
    <x v="0"/>
  </r>
  <r>
    <n v="295"/>
    <x v="5"/>
    <x v="0"/>
    <x v="10"/>
    <n v="4487"/>
    <s v="Low Amount"/>
    <n v="333"/>
    <s v="Mediuam Quantity"/>
    <s v="Med"/>
    <n v="448.70000000000005"/>
    <n v="1494171"/>
    <s v="High sales"/>
    <x v="294"/>
    <s v="New Orders"/>
    <n v="10"/>
    <n v="22"/>
    <x v="9"/>
    <s v="Sunday"/>
    <s v="Q 4"/>
    <n v="29883.420000000002"/>
    <n v="1464287.58"/>
    <x v="0"/>
  </r>
  <r>
    <n v="296"/>
    <x v="8"/>
    <x v="0"/>
    <x v="2"/>
    <n v="938"/>
    <s v="Low Amount"/>
    <n v="366"/>
    <s v="High Quantity"/>
    <s v="High"/>
    <n v="93.800000000000011"/>
    <n v="343308"/>
    <s v="Low sales"/>
    <x v="295"/>
    <s v="New Orders"/>
    <n v="10"/>
    <n v="23"/>
    <x v="9"/>
    <s v="Monday"/>
    <s v="Q 4"/>
    <n v="6866.16"/>
    <n v="336441.84"/>
    <x v="0"/>
  </r>
  <r>
    <n v="297"/>
    <x v="8"/>
    <x v="4"/>
    <x v="21"/>
    <n v="8841"/>
    <s v="High Amount"/>
    <n v="303"/>
    <s v="Mediuam Quantity"/>
    <s v="Med"/>
    <n v="884.1"/>
    <n v="2678823"/>
    <s v="High sales"/>
    <x v="296"/>
    <s v="New Orders"/>
    <n v="10"/>
    <n v="24"/>
    <x v="9"/>
    <s v="Tuesday"/>
    <s v="Q 4"/>
    <n v="53576.46"/>
    <n v="2625246.54"/>
    <x v="0"/>
  </r>
  <r>
    <n v="298"/>
    <x v="7"/>
    <x v="3"/>
    <x v="5"/>
    <n v="4018"/>
    <s v="Low Amount"/>
    <n v="126"/>
    <s v="Low Quantity"/>
    <s v="Low"/>
    <n v="4018"/>
    <n v="506268"/>
    <s v="Low sales"/>
    <x v="297"/>
    <s v="New Orders"/>
    <n v="10"/>
    <n v="25"/>
    <x v="9"/>
    <s v="Wednesday"/>
    <s v="Q 4"/>
    <n v="10125.36"/>
    <n v="496142.64"/>
    <x v="0"/>
  </r>
  <r>
    <n v="299"/>
    <x v="3"/>
    <x v="0"/>
    <x v="16"/>
    <n v="714"/>
    <s v="Low Amount"/>
    <n v="231"/>
    <s v="Mediuam Quantity"/>
    <s v="Med"/>
    <n v="714"/>
    <n v="164934"/>
    <s v="Low sales"/>
    <x v="298"/>
    <s v="New Orders"/>
    <n v="10"/>
    <n v="26"/>
    <x v="9"/>
    <s v="Thursday"/>
    <s v="Q 4"/>
    <n v="3298.6800000000003"/>
    <n v="161635.32"/>
    <x v="0"/>
  </r>
  <r>
    <n v="300"/>
    <x v="2"/>
    <x v="4"/>
    <x v="4"/>
    <n v="3850"/>
    <s v="Low Amount"/>
    <n v="102"/>
    <s v="Low Quantity"/>
    <s v="Low"/>
    <n v="3850"/>
    <n v="392700"/>
    <s v="Low sales"/>
    <x v="299"/>
    <s v="New Orders"/>
    <n v="10"/>
    <n v="27"/>
    <x v="9"/>
    <s v="Friday"/>
    <s v="Q 4"/>
    <n v="7854"/>
    <n v="384846"/>
    <x v="0"/>
  </r>
  <r>
    <n v="301"/>
    <x v="7"/>
    <x v="4"/>
    <x v="6"/>
    <n v="4326"/>
    <s v="Low Amount"/>
    <n v="348"/>
    <s v="Mediuam Quantity"/>
    <s v="Med"/>
    <n v="432.6"/>
    <n v="1505448"/>
    <s v="High sales"/>
    <x v="300"/>
    <s v="New Orders"/>
    <n v="10"/>
    <n v="28"/>
    <x v="9"/>
    <s v="Saturday"/>
    <s v="Q 4"/>
    <n v="30108.959999999999"/>
    <n v="1475339.04"/>
    <x v="0"/>
  </r>
  <r>
    <n v="302"/>
    <x v="3"/>
    <x v="5"/>
    <x v="14"/>
    <n v="4935"/>
    <s v="Low Amount"/>
    <n v="126"/>
    <s v="Low Quantity"/>
    <s v="Low"/>
    <n v="4935"/>
    <n v="621810"/>
    <s v="Low sales"/>
    <x v="301"/>
    <s v="New Orders"/>
    <n v="10"/>
    <n v="29"/>
    <x v="9"/>
    <s v="Sunday"/>
    <s v="Q 4"/>
    <n v="12436.2"/>
    <n v="609373.80000000005"/>
    <x v="0"/>
  </r>
  <r>
    <n v="303"/>
    <x v="4"/>
    <x v="1"/>
    <x v="0"/>
    <n v="4781"/>
    <s v="Low Amount"/>
    <n v="123"/>
    <s v="Low Quantity"/>
    <s v="Low"/>
    <n v="4781"/>
    <n v="588063"/>
    <s v="Low sales"/>
    <x v="302"/>
    <s v="New Orders"/>
    <n v="10"/>
    <n v="30"/>
    <x v="9"/>
    <s v="Monday"/>
    <s v="Q 4"/>
    <n v="11761.26"/>
    <n v="576301.74"/>
    <x v="0"/>
  </r>
  <r>
    <n v="304"/>
    <x v="6"/>
    <x v="4"/>
    <x v="4"/>
    <n v="7483"/>
    <s v="High Amount"/>
    <n v="45"/>
    <s v="Low Quantity"/>
    <s v="Low"/>
    <n v="7483"/>
    <n v="336735"/>
    <s v="Low sales"/>
    <x v="303"/>
    <s v="New Orders"/>
    <n v="10"/>
    <n v="31"/>
    <x v="9"/>
    <s v="Tuesday"/>
    <s v="Q 4"/>
    <n v="6734.7"/>
    <n v="330000.3"/>
    <x v="0"/>
  </r>
  <r>
    <n v="305"/>
    <x v="9"/>
    <x v="4"/>
    <x v="2"/>
    <n v="6860"/>
    <s v="High Amount"/>
    <n v="126"/>
    <s v="Low Quantity"/>
    <s v="Low"/>
    <n v="6860"/>
    <n v="864360"/>
    <s v="High sales"/>
    <x v="304"/>
    <s v="New Orders"/>
    <n v="11"/>
    <n v="1"/>
    <x v="10"/>
    <s v="Wednesday"/>
    <s v="Q 4"/>
    <n v="17287.2"/>
    <n v="847072.8"/>
    <x v="0"/>
  </r>
  <r>
    <n v="306"/>
    <x v="7"/>
    <x v="4"/>
    <x v="6"/>
    <n v="4326"/>
    <s v="Low Amount"/>
    <n v="348"/>
    <s v="Mediuam Quantity"/>
    <s v="Med"/>
    <n v="432.6"/>
    <n v="1505448"/>
    <s v="High sales"/>
    <x v="305"/>
    <s v="New Orders"/>
    <n v="11"/>
    <n v="2"/>
    <x v="10"/>
    <s v="Thursday"/>
    <s v="Q 4"/>
    <n v="30108.959999999999"/>
    <n v="1475339.04"/>
    <x v="0"/>
  </r>
  <r>
    <n v="307"/>
    <x v="3"/>
    <x v="5"/>
    <x v="14"/>
    <n v="4935"/>
    <s v="Low Amount"/>
    <n v="126"/>
    <s v="Low Quantity"/>
    <s v="Low"/>
    <n v="4935"/>
    <n v="621810"/>
    <s v="Low sales"/>
    <x v="306"/>
    <s v="New Orders"/>
    <n v="11"/>
    <n v="3"/>
    <x v="10"/>
    <s v="Friday"/>
    <s v="Q 4"/>
    <n v="12436.2"/>
    <n v="609373.80000000005"/>
    <x v="0"/>
  </r>
  <r>
    <n v="308"/>
    <x v="4"/>
    <x v="1"/>
    <x v="0"/>
    <n v="4781"/>
    <s v="Low Amount"/>
    <n v="123"/>
    <s v="Low Quantity"/>
    <s v="Low"/>
    <n v="4781"/>
    <n v="588063"/>
    <s v="Low sales"/>
    <x v="307"/>
    <s v="New Orders"/>
    <n v="11"/>
    <n v="4"/>
    <x v="10"/>
    <s v="Saturday"/>
    <s v="Q 4"/>
    <n v="11761.26"/>
    <n v="576301.74"/>
    <x v="0"/>
  </r>
  <r>
    <n v="309"/>
    <x v="6"/>
    <x v="4"/>
    <x v="4"/>
    <n v="7483"/>
    <s v="High Amount"/>
    <n v="45"/>
    <s v="Low Quantity"/>
    <s v="Low"/>
    <n v="7483"/>
    <n v="336735"/>
    <s v="Low sales"/>
    <x v="308"/>
    <s v="New Orders"/>
    <n v="11"/>
    <n v="5"/>
    <x v="10"/>
    <s v="Sunday"/>
    <s v="Q 4"/>
    <n v="6734.7"/>
    <n v="330000.3"/>
    <x v="0"/>
  </r>
  <r>
    <n v="310"/>
    <x v="9"/>
    <x v="4"/>
    <x v="2"/>
    <n v="6860"/>
    <s v="High Amount"/>
    <n v="126"/>
    <s v="Low Quantity"/>
    <s v="Low"/>
    <n v="6860"/>
    <n v="864360"/>
    <s v="High sales"/>
    <x v="309"/>
    <s v="New Orders"/>
    <n v="11"/>
    <n v="6"/>
    <x v="10"/>
    <s v="Monday"/>
    <s v="Q 4"/>
    <n v="17287.2"/>
    <n v="847072.8"/>
    <x v="0"/>
  </r>
  <r>
    <n v="311"/>
    <x v="7"/>
    <x v="4"/>
    <x v="6"/>
    <n v="4326"/>
    <s v="Low Amount"/>
    <n v="348"/>
    <s v="Mediuam Quantity"/>
    <s v="Med"/>
    <n v="432.6"/>
    <n v="1505448"/>
    <s v="High sales"/>
    <x v="310"/>
    <s v="New Orders"/>
    <n v="11"/>
    <n v="7"/>
    <x v="10"/>
    <s v="Tuesday"/>
    <s v="Q 4"/>
    <n v="30108.959999999999"/>
    <n v="1475339.04"/>
    <x v="0"/>
  </r>
  <r>
    <n v="312"/>
    <x v="3"/>
    <x v="5"/>
    <x v="14"/>
    <n v="4935"/>
    <s v="Low Amount"/>
    <n v="126"/>
    <s v="Low Quantity"/>
    <s v="Low"/>
    <n v="4935"/>
    <n v="621810"/>
    <s v="Low sales"/>
    <x v="311"/>
    <s v="New Orders"/>
    <n v="11"/>
    <n v="8"/>
    <x v="10"/>
    <s v="Wednesday"/>
    <s v="Q 4"/>
    <n v="12436.2"/>
    <n v="609373.80000000005"/>
    <x v="0"/>
  </r>
  <r>
    <n v="313"/>
    <x v="4"/>
    <x v="1"/>
    <x v="0"/>
    <n v="4781"/>
    <s v="Low Amount"/>
    <n v="123"/>
    <s v="Low Quantity"/>
    <s v="Low"/>
    <n v="4781"/>
    <n v="588063"/>
    <s v="Low sales"/>
    <x v="312"/>
    <s v="New Orders"/>
    <n v="11"/>
    <n v="9"/>
    <x v="10"/>
    <s v="Thursday"/>
    <s v="Q 4"/>
    <n v="11761.26"/>
    <n v="576301.74"/>
    <x v="0"/>
  </r>
  <r>
    <n v="314"/>
    <x v="6"/>
    <x v="4"/>
    <x v="4"/>
    <n v="7483"/>
    <s v="High Amount"/>
    <n v="45"/>
    <s v="Low Quantity"/>
    <s v="Low"/>
    <n v="7483"/>
    <n v="336735"/>
    <s v="Low sales"/>
    <x v="313"/>
    <s v="New Orders"/>
    <n v="11"/>
    <n v="10"/>
    <x v="10"/>
    <s v="Friday"/>
    <s v="Q 4"/>
    <n v="6734.7"/>
    <n v="330000.3"/>
    <x v="0"/>
  </r>
  <r>
    <n v="315"/>
    <x v="9"/>
    <x v="4"/>
    <x v="2"/>
    <n v="6860"/>
    <s v="High Amount"/>
    <n v="126"/>
    <s v="Low Quantity"/>
    <s v="Low"/>
    <n v="6860"/>
    <n v="864360"/>
    <s v="High sales"/>
    <x v="314"/>
    <s v="New Orders"/>
    <n v="11"/>
    <n v="11"/>
    <x v="10"/>
    <s v="Saturday"/>
    <s v="Q 4"/>
    <n v="17287.2"/>
    <n v="847072.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331F33-26D5-4BBD-B974-43DC68A1397D}" name="PivotTable4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51:B162" firstHeaderRow="1" firstDataRow="1" firstDataCol="1"/>
  <pivotFields count="24">
    <pivotField showAll="0"/>
    <pivotField axis="axisRow" showAll="0">
      <items count="11">
        <item x="9"/>
        <item x="1"/>
        <item x="4"/>
        <item x="6"/>
        <item x="2"/>
        <item x="7"/>
        <item x="8"/>
        <item x="0"/>
        <item x="3"/>
        <item x="5"/>
        <item t="default"/>
      </items>
    </pivotField>
    <pivotField showAll="0"/>
    <pivotField showAll="0"/>
    <pivotField showAll="0"/>
    <pivotField showAll="0"/>
    <pivotField showAll="0"/>
    <pivotField showAll="0"/>
    <pivotField showAll="0"/>
    <pivotField numFmtId="1" showAll="0"/>
    <pivotField dataField="1"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9"/>
    </i>
    <i>
      <x v="7"/>
    </i>
    <i>
      <x v="5"/>
    </i>
    <i>
      <x v="3"/>
    </i>
    <i>
      <x v="6"/>
    </i>
    <i>
      <x v="2"/>
    </i>
    <i>
      <x v="4"/>
    </i>
    <i>
      <x v="8"/>
    </i>
    <i>
      <x v="1"/>
    </i>
    <i>
      <x/>
    </i>
    <i t="grand">
      <x/>
    </i>
  </rowItems>
  <colItems count="1">
    <i/>
  </colItems>
  <dataFields count="1">
    <dataField name="Sum of Total Sales" fld="10" baseField="0" baseItem="0" numFmtId="166"/>
  </dataFields>
  <chartFormats count="22">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 count="1" selected="0">
            <x v="9"/>
          </reference>
        </references>
      </pivotArea>
    </chartFormat>
    <chartFormat chart="6" format="2">
      <pivotArea type="data" outline="0" fieldPosition="0">
        <references count="2">
          <reference field="4294967294" count="1" selected="0">
            <x v="0"/>
          </reference>
          <reference field="1" count="1" selected="0">
            <x v="7"/>
          </reference>
        </references>
      </pivotArea>
    </chartFormat>
    <chartFormat chart="6" format="3">
      <pivotArea type="data" outline="0" fieldPosition="0">
        <references count="2">
          <reference field="4294967294" count="1" selected="0">
            <x v="0"/>
          </reference>
          <reference field="1" count="1" selected="0">
            <x v="5"/>
          </reference>
        </references>
      </pivotArea>
    </chartFormat>
    <chartFormat chart="6" format="4">
      <pivotArea type="data" outline="0" fieldPosition="0">
        <references count="2">
          <reference field="4294967294" count="1" selected="0">
            <x v="0"/>
          </reference>
          <reference field="1" count="1" selected="0">
            <x v="3"/>
          </reference>
        </references>
      </pivotArea>
    </chartFormat>
    <chartFormat chart="6" format="5">
      <pivotArea type="data" outline="0" fieldPosition="0">
        <references count="2">
          <reference field="4294967294" count="1" selected="0">
            <x v="0"/>
          </reference>
          <reference field="1" count="1" selected="0">
            <x v="6"/>
          </reference>
        </references>
      </pivotArea>
    </chartFormat>
    <chartFormat chart="6" format="6">
      <pivotArea type="data" outline="0" fieldPosition="0">
        <references count="2">
          <reference field="4294967294" count="1" selected="0">
            <x v="0"/>
          </reference>
          <reference field="1" count="1" selected="0">
            <x v="2"/>
          </reference>
        </references>
      </pivotArea>
    </chartFormat>
    <chartFormat chart="6" format="7">
      <pivotArea type="data" outline="0" fieldPosition="0">
        <references count="2">
          <reference field="4294967294" count="1" selected="0">
            <x v="0"/>
          </reference>
          <reference field="1" count="1" selected="0">
            <x v="4"/>
          </reference>
        </references>
      </pivotArea>
    </chartFormat>
    <chartFormat chart="6" format="8">
      <pivotArea type="data" outline="0" fieldPosition="0">
        <references count="2">
          <reference field="4294967294" count="1" selected="0">
            <x v="0"/>
          </reference>
          <reference field="1" count="1" selected="0">
            <x v="8"/>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1" count="1" selected="0">
            <x v="9"/>
          </reference>
        </references>
      </pivotArea>
    </chartFormat>
    <chartFormat chart="11" format="24">
      <pivotArea type="data" outline="0" fieldPosition="0">
        <references count="2">
          <reference field="4294967294" count="1" selected="0">
            <x v="0"/>
          </reference>
          <reference field="1" count="1" selected="0">
            <x v="7"/>
          </reference>
        </references>
      </pivotArea>
    </chartFormat>
    <chartFormat chart="11" format="25">
      <pivotArea type="data" outline="0" fieldPosition="0">
        <references count="2">
          <reference field="4294967294" count="1" selected="0">
            <x v="0"/>
          </reference>
          <reference field="1" count="1" selected="0">
            <x v="5"/>
          </reference>
        </references>
      </pivotArea>
    </chartFormat>
    <chartFormat chart="11" format="26">
      <pivotArea type="data" outline="0" fieldPosition="0">
        <references count="2">
          <reference field="4294967294" count="1" selected="0">
            <x v="0"/>
          </reference>
          <reference field="1" count="1" selected="0">
            <x v="3"/>
          </reference>
        </references>
      </pivotArea>
    </chartFormat>
    <chartFormat chart="11" format="27">
      <pivotArea type="data" outline="0" fieldPosition="0">
        <references count="2">
          <reference field="4294967294" count="1" selected="0">
            <x v="0"/>
          </reference>
          <reference field="1" count="1" selected="0">
            <x v="6"/>
          </reference>
        </references>
      </pivotArea>
    </chartFormat>
    <chartFormat chart="11" format="28">
      <pivotArea type="data" outline="0" fieldPosition="0">
        <references count="2">
          <reference field="4294967294" count="1" selected="0">
            <x v="0"/>
          </reference>
          <reference field="1" count="1" selected="0">
            <x v="2"/>
          </reference>
        </references>
      </pivotArea>
    </chartFormat>
    <chartFormat chart="11" format="29">
      <pivotArea type="data" outline="0" fieldPosition="0">
        <references count="2">
          <reference field="4294967294" count="1" selected="0">
            <x v="0"/>
          </reference>
          <reference field="1" count="1" selected="0">
            <x v="4"/>
          </reference>
        </references>
      </pivotArea>
    </chartFormat>
    <chartFormat chart="11" format="30">
      <pivotArea type="data" outline="0" fieldPosition="0">
        <references count="2">
          <reference field="4294967294" count="1" selected="0">
            <x v="0"/>
          </reference>
          <reference field="1" count="1" selected="0">
            <x v="8"/>
          </reference>
        </references>
      </pivotArea>
    </chartFormat>
    <chartFormat chart="11" format="31">
      <pivotArea type="data" outline="0" fieldPosition="0">
        <references count="2">
          <reference field="4294967294" count="1" selected="0">
            <x v="0"/>
          </reference>
          <reference field="1" count="1" selected="0">
            <x v="1"/>
          </reference>
        </references>
      </pivotArea>
    </chartFormat>
    <chartFormat chart="11" format="32">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FE7EE4-D07B-48F6-92D9-C29BB5B9E537}" name="PivotTable48"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03:B210" firstHeaderRow="1" firstDataRow="1" firstDataCol="1"/>
  <pivotFields count="24">
    <pivotField showAll="0"/>
    <pivotField showAll="0"/>
    <pivotField axis="axisRow" showAll="0">
      <items count="7">
        <item x="0"/>
        <item x="1"/>
        <item x="4"/>
        <item x="2"/>
        <item x="3"/>
        <item x="5"/>
        <item t="default"/>
      </items>
    </pivotField>
    <pivotField showAll="0"/>
    <pivotField showAll="0"/>
    <pivotField showAll="0"/>
    <pivotField dataField="1"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
  </rowFields>
  <rowItems count="7">
    <i>
      <x/>
    </i>
    <i>
      <x v="1"/>
    </i>
    <i>
      <x v="2"/>
    </i>
    <i>
      <x v="3"/>
    </i>
    <i>
      <x v="4"/>
    </i>
    <i>
      <x v="5"/>
    </i>
    <i t="grand">
      <x/>
    </i>
  </rowItems>
  <colItems count="1">
    <i/>
  </colItems>
  <dataFields count="1">
    <dataField name="Sum of Units" fld="6" baseField="0" baseItem="0" numFmtId="3"/>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F8AC7A-4390-4378-B944-9384CFD2643D}" name="PivotTable4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87:B199" firstHeaderRow="1" firstDataRow="1" firstDataCol="1"/>
  <pivotFields count="24">
    <pivotField dataField="1" showAll="0"/>
    <pivotField showAll="0"/>
    <pivotField showAll="0"/>
    <pivotField showAll="0"/>
    <pivotField showAll="0"/>
    <pivotField showAll="0"/>
    <pivotField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23"/>
  </rowFields>
  <rowItems count="12">
    <i>
      <x v="1"/>
    </i>
    <i>
      <x v="2"/>
    </i>
    <i>
      <x v="3"/>
    </i>
    <i>
      <x v="4"/>
    </i>
    <i>
      <x v="5"/>
    </i>
    <i>
      <x v="6"/>
    </i>
    <i>
      <x v="7"/>
    </i>
    <i>
      <x v="8"/>
    </i>
    <i>
      <x v="9"/>
    </i>
    <i>
      <x v="10"/>
    </i>
    <i>
      <x v="11"/>
    </i>
    <i t="grand">
      <x/>
    </i>
  </rowItems>
  <colItems count="1">
    <i/>
  </colItems>
  <dataFields count="1">
    <dataField name="Sum of Order-ID" fld="0" baseField="0" baseItem="0" numFmtId="3"/>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412A05-6690-48FF-A444-A1E253372A70}" name="PivotTable4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2:B183" firstHeaderRow="1" firstDataRow="1" firstDataCol="1"/>
  <pivotFields count="24">
    <pivotField dataField="1" showAll="0"/>
    <pivotField axis="axisRow" showAll="0">
      <items count="11">
        <item x="9"/>
        <item x="1"/>
        <item x="4"/>
        <item x="6"/>
        <item x="2"/>
        <item x="7"/>
        <item x="8"/>
        <item x="0"/>
        <item x="3"/>
        <item x="5"/>
        <item t="default"/>
      </items>
    </pivotField>
    <pivotField showAll="0"/>
    <pivotField showAll="0"/>
    <pivotField showAll="0"/>
    <pivotField showAll="0"/>
    <pivotField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1">
    <i>
      <x/>
    </i>
    <i>
      <x v="1"/>
    </i>
    <i>
      <x v="2"/>
    </i>
    <i>
      <x v="3"/>
    </i>
    <i>
      <x v="4"/>
    </i>
    <i>
      <x v="5"/>
    </i>
    <i>
      <x v="6"/>
    </i>
    <i>
      <x v="7"/>
    </i>
    <i>
      <x v="8"/>
    </i>
    <i>
      <x v="9"/>
    </i>
    <i t="grand">
      <x/>
    </i>
  </rowItems>
  <colItems count="1">
    <i/>
  </colItems>
  <dataFields count="1">
    <dataField name="Sum of Order-ID" fld="0"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AB9242-71FE-4497-81E5-7DA50C2F3E25}" name="PivotTable4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6:B168" firstHeaderRow="1" firstDataRow="1" firstDataCol="1"/>
  <pivotFields count="24">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 showAll="0"/>
    <pivotField dataField="1"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numFmtId="165" showAll="0"/>
    <pivotField numFmtId="166" showAll="0"/>
    <pivotField axis="axisRow" showAll="0">
      <items count="2">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21"/>
  </rowFields>
  <rowItems count="2">
    <i>
      <x/>
    </i>
    <i t="grand">
      <x/>
    </i>
  </rowItems>
  <colItems count="1">
    <i/>
  </colItems>
  <dataFields count="1">
    <dataField name="Sum of Total Sales"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70E45B-E23F-490B-8FF5-7A378C6AD7BD}" name="PivotTable43"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35:B147" firstHeaderRow="1" firstDataRow="1" firstDataCol="1"/>
  <pivotFields count="24">
    <pivotField showAll="0"/>
    <pivotField showAll="0"/>
    <pivotField showAll="0"/>
    <pivotField showAll="0"/>
    <pivotField showAll="0"/>
    <pivotField showAll="0"/>
    <pivotField showAll="0"/>
    <pivotField showAll="0"/>
    <pivotField showAll="0"/>
    <pivotField numFmtId="1" showAll="0"/>
    <pivotField dataField="1"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items count="12">
        <item x="1"/>
        <item x="2"/>
        <item x="3"/>
        <item x="4"/>
        <item x="0"/>
        <item x="5"/>
        <item x="6"/>
        <item x="7"/>
        <item x="8"/>
        <item x="9"/>
        <item x="10"/>
        <item t="default"/>
      </items>
    </pivotField>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23"/>
  </rowFields>
  <rowItems count="12">
    <i>
      <x v="1"/>
    </i>
    <i>
      <x v="2"/>
    </i>
    <i>
      <x v="3"/>
    </i>
    <i>
      <x v="4"/>
    </i>
    <i>
      <x v="5"/>
    </i>
    <i>
      <x v="6"/>
    </i>
    <i>
      <x v="7"/>
    </i>
    <i>
      <x v="8"/>
    </i>
    <i>
      <x v="9"/>
    </i>
    <i>
      <x v="10"/>
    </i>
    <i>
      <x v="11"/>
    </i>
    <i t="grand">
      <x/>
    </i>
  </rowItems>
  <colItems count="1">
    <i/>
  </colItems>
  <dataFields count="1">
    <dataField name="Sum of Total Sales" fld="10" baseField="0" baseItem="0" numFmtId="166"/>
  </dataFields>
  <chartFormats count="5">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23" count="1" selected="0">
            <x v="4"/>
          </reference>
        </references>
      </pivotArea>
    </chartFormat>
    <chartFormat chart="10" format="4">
      <pivotArea type="data" outline="0" fieldPosition="0">
        <references count="2">
          <reference field="4294967294" count="1" selected="0">
            <x v="0"/>
          </reference>
          <reference field="23" count="1" selected="0">
            <x v="8"/>
          </reference>
        </references>
      </pivotArea>
    </chartFormat>
    <chartFormat chart="10" format="5">
      <pivotArea type="data" outline="0" fieldPosition="0">
        <references count="2">
          <reference field="4294967294" count="1" selected="0">
            <x v="0"/>
          </reference>
          <reference field="23"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3C6BF9-7407-4901-851F-400F698F2321}" name="PivotTable42"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8:B131" firstHeaderRow="1" firstDataRow="1" firstDataCol="1"/>
  <pivotFields count="24">
    <pivotField showAll="0"/>
    <pivotField showAll="0"/>
    <pivotField showAll="0"/>
    <pivotField axis="axisRow" showAll="0">
      <items count="23">
        <item x="8"/>
        <item x="0"/>
        <item x="17"/>
        <item x="15"/>
        <item x="7"/>
        <item x="2"/>
        <item x="21"/>
        <item x="19"/>
        <item x="1"/>
        <item x="3"/>
        <item x="9"/>
        <item x="14"/>
        <item x="12"/>
        <item x="11"/>
        <item x="10"/>
        <item x="13"/>
        <item x="18"/>
        <item x="5"/>
        <item x="16"/>
        <item x="6"/>
        <item x="20"/>
        <item x="4"/>
        <item t="default"/>
      </items>
    </pivotField>
    <pivotField showAll="0"/>
    <pivotField showAll="0"/>
    <pivotField dataField="1"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um of Units" fld="6" baseField="0" baseItem="0" numFmtId="3"/>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E97D62-B2EA-41E7-8E09-A33153E63764}" name="PivotTable41"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1:B104" firstHeaderRow="1" firstDataRow="1" firstDataCol="1"/>
  <pivotFields count="24">
    <pivotField showAll="0"/>
    <pivotField showAll="0"/>
    <pivotField showAll="0"/>
    <pivotField axis="axisRow" showAll="0" sortType="de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 showAll="0"/>
    <pivotField dataField="1"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3">
    <i>
      <x v="7"/>
    </i>
    <i>
      <x v="8"/>
    </i>
    <i>
      <x v="15"/>
    </i>
    <i>
      <x v="1"/>
    </i>
    <i>
      <x v="19"/>
    </i>
    <i>
      <x v="16"/>
    </i>
    <i>
      <x v="6"/>
    </i>
    <i>
      <x v="12"/>
    </i>
    <i>
      <x v="18"/>
    </i>
    <i>
      <x v="17"/>
    </i>
    <i>
      <x v="4"/>
    </i>
    <i>
      <x v="10"/>
    </i>
    <i>
      <x/>
    </i>
    <i>
      <x v="11"/>
    </i>
    <i>
      <x v="9"/>
    </i>
    <i>
      <x v="13"/>
    </i>
    <i>
      <x v="3"/>
    </i>
    <i>
      <x v="21"/>
    </i>
    <i>
      <x v="5"/>
    </i>
    <i>
      <x v="14"/>
    </i>
    <i>
      <x v="2"/>
    </i>
    <i>
      <x v="20"/>
    </i>
    <i t="grand">
      <x/>
    </i>
  </rowItems>
  <colItems count="1">
    <i/>
  </colItems>
  <dataFields count="1">
    <dataField name="Sum of Total Sales" fld="10" baseField="0" baseItem="0" numFmtId="166"/>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233B45-1AAB-4710-80F2-4F4428507B94}" name="PivotTable40"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0:B77" firstHeaderRow="1" firstDataRow="1" firstDataCol="1"/>
  <pivotFields count="24">
    <pivotField showAll="0"/>
    <pivotField showAll="0"/>
    <pivotField axis="axisRow" showAll="0" sortType="descending">
      <items count="7">
        <item x="0"/>
        <item x="1"/>
        <item x="4"/>
        <item x="2"/>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 showAll="0"/>
    <pivotField dataField="1"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v="5"/>
    </i>
    <i>
      <x v="1"/>
    </i>
    <i>
      <x v="2"/>
    </i>
    <i>
      <x v="3"/>
    </i>
    <i>
      <x/>
    </i>
    <i>
      <x v="4"/>
    </i>
    <i t="grand">
      <x/>
    </i>
  </rowItems>
  <colItems count="1">
    <i/>
  </colItems>
  <dataFields count="1">
    <dataField name="Sum of Total Sales" fld="10"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875FA20-9DC3-4B8B-A6A8-42B61DD7F17E}" name="PivotTable39"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A66" firstHeaderRow="1" firstDataRow="1" firstDataCol="1"/>
  <pivotFields count="24">
    <pivotField showAll="0"/>
    <pivotField showAll="0"/>
    <pivotField showAll="0"/>
    <pivotField axis="axisRow" showAll="0">
      <items count="23">
        <item x="8"/>
        <item x="0"/>
        <item x="17"/>
        <item x="15"/>
        <item x="7"/>
        <item x="2"/>
        <item x="21"/>
        <item x="19"/>
        <item x="1"/>
        <item x="3"/>
        <item x="9"/>
        <item x="14"/>
        <item x="12"/>
        <item x="11"/>
        <item x="10"/>
        <item x="13"/>
        <item x="18"/>
        <item x="5"/>
        <item x="16"/>
        <item x="6"/>
        <item x="20"/>
        <item x="4"/>
        <item t="default"/>
      </items>
    </pivotField>
    <pivotField showAll="0"/>
    <pivotField showAll="0"/>
    <pivotField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5A9ABFF-FABC-4D34-B10A-B620F77BC07F}" name="PivotTable38"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pivotFields count="24">
    <pivotField dataField="1" showAll="0"/>
    <pivotField showAll="0"/>
    <pivotField showAll="0"/>
    <pivotField showAll="0"/>
    <pivotField showAll="0"/>
    <pivotField showAll="0"/>
    <pivotField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E39145-952A-4F5C-B2C8-0703F70DD007}" name="PivotTable37"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A34" firstHeaderRow="1" firstDataRow="1" firstDataCol="0"/>
  <pivotFields count="24">
    <pivotField showAll="0"/>
    <pivotField showAll="0"/>
    <pivotField showAll="0"/>
    <pivotField showAll="0"/>
    <pivotField showAll="0"/>
    <pivotField showAll="0"/>
    <pivotField dataField="1"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Units" fld="6" subtotal="average"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D5DD04A-5D0D-4247-9B5A-112E3DAF779E}" name="PivotTable36"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A29" firstHeaderRow="1" firstDataRow="1" firstDataCol="1"/>
  <pivotFields count="24">
    <pivotField showAll="0"/>
    <pivotField showAll="0"/>
    <pivotField axis="axisRow" showAll="0">
      <items count="7">
        <item x="0"/>
        <item x="1"/>
        <item x="4"/>
        <item x="2"/>
        <item x="3"/>
        <item x="5"/>
        <item t="default"/>
      </items>
    </pivotField>
    <pivotField showAll="0"/>
    <pivotField showAll="0"/>
    <pivotField showAll="0"/>
    <pivotField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B42D01D-03AC-429F-B04C-09665643CACC}" name="PivotTable35"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18" firstHeaderRow="1" firstDataRow="1" firstDataCol="1"/>
  <pivotFields count="24">
    <pivotField showAll="0"/>
    <pivotField axis="axisRow" showAll="0">
      <items count="11">
        <item x="9"/>
        <item x="1"/>
        <item x="4"/>
        <item x="6"/>
        <item x="2"/>
        <item x="7"/>
        <item x="8"/>
        <item x="0"/>
        <item x="3"/>
        <item x="5"/>
        <item t="default"/>
      </items>
    </pivotField>
    <pivotField showAll="0"/>
    <pivotField showAll="0"/>
    <pivotField showAll="0"/>
    <pivotField showAll="0"/>
    <pivotField showAll="0"/>
    <pivotField showAll="0"/>
    <pivotField showAll="0"/>
    <pivotField numFmtId="1" showAll="0"/>
    <pivotField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
    </i>
    <i>
      <x v="2"/>
    </i>
    <i>
      <x v="3"/>
    </i>
    <i>
      <x v="4"/>
    </i>
    <i>
      <x v="5"/>
    </i>
    <i>
      <x v="6"/>
    </i>
    <i>
      <x v="7"/>
    </i>
    <i>
      <x v="8"/>
    </i>
    <i>
      <x v="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6089F49-EB39-419C-B3B3-030979600C07}" name="PivotTable34" cacheId="9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showAll="0"/>
    <pivotField showAll="0"/>
    <pivotField showAll="0"/>
    <pivotField showAll="0"/>
    <pivotField showAll="0"/>
    <pivotField showAll="0"/>
    <pivotField showAll="0"/>
    <pivotField showAll="0"/>
    <pivotField numFmtId="1" showAll="0"/>
    <pivotField dataField="1" numFmtId="166" showAll="0"/>
    <pivotField showAll="0"/>
    <pivotField numFmtId="14" showAll="0">
      <items count="3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t="default"/>
      </items>
    </pivotField>
    <pivotField showAll="0"/>
    <pivotField showAll="0"/>
    <pivotField showAll="0"/>
    <pivotField showAll="0"/>
    <pivotField showAll="0"/>
    <pivotField showAll="0"/>
    <pivotField numFmtId="165" showAll="0"/>
    <pivotField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Sales"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6BEEEC-4B25-4FFB-B249-DB8CB7C4CB0D}" name="Region" displayName="Region" ref="W6:W12" totalsRowShown="0" headerRowDxfId="20" dataDxfId="18" headerRowBorderDxfId="19" tableBorderDxfId="17" totalsRowBorderDxfId="16">
  <autoFilter ref="W6:W12" xr:uid="{446BEEEC-4B25-4FFB-B249-DB8CB7C4CB0D}"/>
  <tableColumns count="1">
    <tableColumn id="1" xr3:uid="{BC0576D9-D3E0-4B64-B614-BA5E3BE527C3}" name="Geography" dataDxfId="1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054DAE-4C33-4A28-9C8F-D0D599AC8DF6}" name="Table3" displayName="Table3" ref="X6:X28" totalsRowShown="0" headerRowDxfId="14" dataDxfId="12" headerRowBorderDxfId="13" tableBorderDxfId="11" totalsRowBorderDxfId="10">
  <autoFilter ref="X6:X28" xr:uid="{F0054DAE-4C33-4A28-9C8F-D0D599AC8DF6}"/>
  <tableColumns count="1">
    <tableColumn id="1" xr3:uid="{F99BA1DE-62BF-4C3A-BA1E-69863F03336D}" name="Product"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92F1DD9-CB48-4BED-8E65-B19133487C61}" name="Table13" displayName="Table13" ref="Y6:Y17" totalsRowShown="0" headerRowDxfId="8">
  <autoFilter ref="Y6:Y17" xr:uid="{B92F1DD9-CB48-4BED-8E65-B19133487C61}"/>
  <tableColumns count="1">
    <tableColumn id="2" xr3:uid="{65EEB409-9F35-4264-AFC4-AF20A9C3EA4A}" name="Month Name" dataDxfId="7"/>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CDECED5-1E7D-4A15-9EB1-CFF8853448B9}" name="Table16" displayName="Table16" ref="Z6:Z16" totalsRowShown="0" headerRowDxfId="6" dataDxfId="4" headerRowBorderDxfId="5" tableBorderDxfId="3" totalsRowBorderDxfId="2">
  <autoFilter ref="Z6:Z16" xr:uid="{0CDECED5-1E7D-4A15-9EB1-CFF8853448B9}"/>
  <tableColumns count="1">
    <tableColumn id="1" xr3:uid="{C4533E47-552A-493E-9EB9-B61B67E60312}" name="Sales Person" dataDxfId="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5D439A-486E-41A1-9435-C9D04EFE536D}" name="chocolate_data" displayName="chocolate_data" ref="A4:V319" totalsRowShown="0">
  <autoFilter ref="A4:V319" xr:uid="{FF5D439A-486E-41A1-9435-C9D04EFE536D}"/>
  <tableColumns count="22">
    <tableColumn id="1" xr3:uid="{0C984146-A7BD-4B1B-8030-F6B6004A7687}" name="Order-ID" dataDxfId="42"/>
    <tableColumn id="2" xr3:uid="{B25DE842-3035-43FE-A20F-671270C22AE8}" name="Sales Person" dataDxfId="41"/>
    <tableColumn id="3" xr3:uid="{D460D574-424B-4A04-8F7C-16B1F6DEBCBA}" name="Geography" dataDxfId="40"/>
    <tableColumn id="4" xr3:uid="{3ABC814F-9DAA-44FC-AF36-76147F7ED897}" name="Product" dataDxfId="39"/>
    <tableColumn id="5" xr3:uid="{6ED95099-8A95-4ECE-B051-0C9FD06E681C}" name="Amount" dataDxfId="38"/>
    <tableColumn id="18" xr3:uid="{CBD74801-4716-4348-9231-E61D4315891D}" name="Amount Classification " dataDxfId="37">
      <calculatedColumnFormula>IF(chocolate_data[[#This Row],[Amount]]&gt;=5000,"High Amount","Low Amount")</calculatedColumnFormula>
    </tableColumn>
    <tableColumn id="6" xr3:uid="{EA3DCA8F-EB29-480D-A47F-548073A6B2CA}" name="Units" dataDxfId="36"/>
    <tableColumn id="19" xr3:uid="{3B4B3BA0-BAA4-4981-8561-02E43FC18497}" name="Quantity Classification" dataDxfId="35">
      <calculatedColumnFormula>IF(chocolate_data[[#This Row],[Units]]&lt;=200,"Low Quantity",IF(chocolate_data[[#This Row],[Units]]&lt;=350,"Mediuam Quantity","High Quantity"))</calculatedColumnFormula>
    </tableColumn>
    <tableColumn id="15" xr3:uid="{198FBAAC-1177-4887-A61E-8B3F925C040C}" name="Quan Class" dataDxfId="34">
      <calculatedColumnFormula array="1">_xlfn.IFS(chocolate_data[[#This Row],[Units]]&lt;=200,"Low",chocolate_data[[#This Row],[Units]]&lt;=350,"Med",chocolate_data[[#This Row],[Units]]&gt;350,"High")</calculatedColumnFormula>
    </tableColumn>
    <tableColumn id="21" xr3:uid="{ABE56AD8-B022-479A-B320-97CF22A73602}" name="High Units Discount" dataDxfId="33">
      <calculatedColumnFormula>IF(chocolate_data[[#This Row],[Units]]&gt;300,chocolate_data[[#This Row],[Amount]]*10%,chocolate_data[[#This Row],[Amount]])</calculatedColumnFormula>
    </tableColumn>
    <tableColumn id="8" xr3:uid="{EF600C18-6E4D-48F0-B91C-1A15FD6958C1}" name="Total Sales" dataDxfId="32" dataCellStyle="Comma">
      <calculatedColumnFormula>chocolate_data[[#This Row],[Amount]]*chocolate_data[[#This Row],[Units]]</calculatedColumnFormula>
    </tableColumn>
    <tableColumn id="17" xr3:uid="{6C0EE4D8-44D0-4D74-B0CF-E481A791053C}" name="Sales classification" dataDxfId="31">
      <calculatedColumnFormula>IF(chocolate_data[[#This Row],[Total Sales]]&gt;=AVERAGE(chocolate_data[Total Sales]),"High sales", "Low sales")</calculatedColumnFormula>
    </tableColumn>
    <tableColumn id="7" xr3:uid="{D252C2BF-06A4-4171-A053-AC0212EF600A}" name="Order date " dataDxfId="30"/>
    <tableColumn id="20" xr3:uid="{F1E10368-34ED-485C-B997-002915F3453E}" name="Orders After January " dataDxfId="29">
      <calculatedColumnFormula>IF(chocolate_data[[#This Row],[Order date ]]&gt;DATE(2023,1,31),"New Orders","Old Orders")</calculatedColumnFormula>
    </tableColumn>
    <tableColumn id="9" xr3:uid="{EF4D6D7D-BA9D-4CC0-9466-388D24DC892A}" name="Month" dataDxfId="28">
      <calculatedColumnFormula>MONTH(chocolate_data[[#This Row],[Order date ]])</calculatedColumnFormula>
    </tableColumn>
    <tableColumn id="10" xr3:uid="{BDA3B832-220C-4264-8638-4A18922BF79E}" name="Day" dataDxfId="27">
      <calculatedColumnFormula>DAY(chocolate_data[[#This Row],[Order date ]])</calculatedColumnFormula>
    </tableColumn>
    <tableColumn id="11" xr3:uid="{64C70346-57E5-4935-9CBC-68DE7F1AF78E}" name="Month Name" dataDxfId="26"/>
    <tableColumn id="12" xr3:uid="{BEEF0D32-B29C-4B48-83D7-382AF03EEF8A}" name="Day Name" dataDxfId="25">
      <calculatedColumnFormula>TEXT(chocolate_data[[#This Row],[Order date ]],"dddd")</calculatedColumnFormula>
    </tableColumn>
    <tableColumn id="13" xr3:uid="{63CC9BD4-160A-4920-8140-066D51EB5779}" name="Quarter" dataDxfId="24"/>
    <tableColumn id="16" xr3:uid="{3BFAA73E-3521-4A92-9F65-0F9870B5840B}" name="Sales Tax" dataDxfId="23">
      <calculatedColumnFormula>chocolate_data[[#This Row],[Total Sales]]*2%</calculatedColumnFormula>
    </tableColumn>
    <tableColumn id="14" xr3:uid="{0E7D8AA3-2D66-4EFA-B440-38C3FA8C46AB}" name="Sales after Tax" dataDxfId="22">
      <calculatedColumnFormula>chocolate_data[[#This Row],[Total Sales]]-chocolate_data[[#This Row],[Total Sales]]*2%</calculatedColumnFormula>
    </tableColumn>
    <tableColumn id="22" xr3:uid="{6C2E7658-05B5-48C1-995E-EA20B3D627E0}" name="Years" dataDxfId="21">
      <calculatedColumnFormula>TEXT(chocolate_data[[#This Row],[Order date ]],"yyyy")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7.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9.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847C2-4B7A-4CE7-BC3E-E5CD45DAE409}">
  <dimension ref="C14:F31"/>
  <sheetViews>
    <sheetView showGridLines="0" topLeftCell="A41" zoomScale="70" zoomScaleNormal="70" workbookViewId="0">
      <selection activeCell="E31" sqref="E31"/>
    </sheetView>
  </sheetViews>
  <sheetFormatPr defaultRowHeight="14.4" x14ac:dyDescent="0.3"/>
  <sheetData>
    <row r="14" spans="3:6" ht="18" x14ac:dyDescent="0.35">
      <c r="C14" s="7">
        <v>20</v>
      </c>
      <c r="D14" s="7"/>
      <c r="E14" s="7">
        <f>C14+C15</f>
        <v>50</v>
      </c>
      <c r="F14" s="7"/>
    </row>
    <row r="15" spans="3:6" ht="18" x14ac:dyDescent="0.35">
      <c r="C15" s="7">
        <v>30</v>
      </c>
      <c r="D15" s="7"/>
      <c r="E15" s="7"/>
      <c r="F15" s="7"/>
    </row>
    <row r="16" spans="3:6" ht="18" x14ac:dyDescent="0.35">
      <c r="C16" s="7"/>
      <c r="D16" s="7"/>
      <c r="E16" s="7"/>
      <c r="F16" s="7"/>
    </row>
    <row r="30" spans="3:5" ht="18" x14ac:dyDescent="0.35">
      <c r="C30" s="7">
        <v>20</v>
      </c>
    </row>
    <row r="31" spans="3:5" ht="18" x14ac:dyDescent="0.35">
      <c r="C31" s="7">
        <v>30</v>
      </c>
      <c r="E31" s="7">
        <f>AVERAGE(C30:C31)</f>
        <v>25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B00E5-36D0-4A0F-AF5A-BCAE6CF4D61E}">
  <dimension ref="C6:AC31"/>
  <sheetViews>
    <sheetView showGridLines="0" topLeftCell="F17" zoomScale="55" zoomScaleNormal="55" workbookViewId="0">
      <selection activeCell="AC6" sqref="AC6"/>
    </sheetView>
  </sheetViews>
  <sheetFormatPr defaultRowHeight="14.4" x14ac:dyDescent="0.3"/>
  <sheetData>
    <row r="6" spans="3:29" x14ac:dyDescent="0.3">
      <c r="AC6" t="s">
        <v>89</v>
      </c>
    </row>
    <row r="14" spans="3:29" ht="18" x14ac:dyDescent="0.35">
      <c r="C14" s="7"/>
      <c r="D14" s="7"/>
      <c r="E14" s="7"/>
      <c r="F14" s="7"/>
    </row>
    <row r="15" spans="3:29" ht="18" x14ac:dyDescent="0.35">
      <c r="C15" s="7"/>
      <c r="D15" s="7"/>
      <c r="E15" s="7"/>
      <c r="F15" s="7"/>
    </row>
    <row r="16" spans="3:29" ht="18" x14ac:dyDescent="0.35">
      <c r="C16" s="7"/>
      <c r="D16" s="7"/>
      <c r="E16" s="7"/>
      <c r="F16" s="7"/>
    </row>
    <row r="30" spans="3:5" ht="18" x14ac:dyDescent="0.35">
      <c r="C30" s="7"/>
    </row>
    <row r="31" spans="3:5" ht="18" x14ac:dyDescent="0.35">
      <c r="C31" s="7"/>
      <c r="E31" s="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8F54-D4A0-407A-98B2-7F69EF2266B9}">
  <dimension ref="C14:F31"/>
  <sheetViews>
    <sheetView showGridLines="0" topLeftCell="K42" zoomScale="70" zoomScaleNormal="70" workbookViewId="0">
      <selection activeCell="U57" sqref="U57"/>
    </sheetView>
  </sheetViews>
  <sheetFormatPr defaultRowHeight="14.4" x14ac:dyDescent="0.3"/>
  <sheetData>
    <row r="14" spans="3:6" ht="18" x14ac:dyDescent="0.35">
      <c r="C14" s="7"/>
      <c r="D14" s="7"/>
      <c r="E14" s="7"/>
      <c r="F14" s="7"/>
    </row>
    <row r="15" spans="3:6" ht="18" x14ac:dyDescent="0.35">
      <c r="C15" s="7"/>
      <c r="D15" s="7"/>
      <c r="E15" s="7"/>
      <c r="F15" s="7"/>
    </row>
    <row r="16" spans="3:6" ht="18" x14ac:dyDescent="0.35">
      <c r="C16" s="7"/>
      <c r="D16" s="7"/>
      <c r="E16" s="7"/>
      <c r="F16" s="7"/>
    </row>
    <row r="30" spans="3:5" ht="18" x14ac:dyDescent="0.35">
      <c r="C30" s="7"/>
    </row>
    <row r="31" spans="3:5" ht="18" x14ac:dyDescent="0.35">
      <c r="C31" s="7"/>
      <c r="E31"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B269-7112-49F9-8C0C-5AB14B53CA86}">
  <dimension ref="C14:F31"/>
  <sheetViews>
    <sheetView showGridLines="0" topLeftCell="U1" zoomScale="40" zoomScaleNormal="25" workbookViewId="0">
      <selection activeCell="A8" sqref="A8"/>
    </sheetView>
  </sheetViews>
  <sheetFormatPr defaultRowHeight="14.4" x14ac:dyDescent="0.3"/>
  <sheetData>
    <row r="14" spans="3:6" ht="18" x14ac:dyDescent="0.35">
      <c r="C14" s="7"/>
      <c r="D14" s="7"/>
      <c r="E14" s="7"/>
      <c r="F14" s="7"/>
    </row>
    <row r="15" spans="3:6" ht="18" x14ac:dyDescent="0.35">
      <c r="C15" s="7"/>
      <c r="D15" s="7"/>
      <c r="E15" s="7"/>
      <c r="F15" s="7"/>
    </row>
    <row r="16" spans="3:6" ht="18" x14ac:dyDescent="0.35">
      <c r="C16" s="7"/>
      <c r="D16" s="7"/>
      <c r="E16" s="7"/>
      <c r="F16" s="7"/>
    </row>
    <row r="30" spans="3:5" ht="18" x14ac:dyDescent="0.35">
      <c r="C30" s="7"/>
    </row>
    <row r="31" spans="3:5" ht="18" x14ac:dyDescent="0.35">
      <c r="C31" s="7"/>
      <c r="E31"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470A3-17F9-4D79-BEEE-C437CAD061D8}">
  <dimension ref="C14:F31"/>
  <sheetViews>
    <sheetView showGridLines="0" topLeftCell="Q10" zoomScale="35" zoomScaleNormal="25" workbookViewId="0">
      <selection activeCell="BQ112" sqref="BQ112"/>
    </sheetView>
  </sheetViews>
  <sheetFormatPr defaultRowHeight="14.4" x14ac:dyDescent="0.3"/>
  <sheetData>
    <row r="14" spans="3:6" ht="18" x14ac:dyDescent="0.35">
      <c r="C14" s="7"/>
      <c r="D14" s="7"/>
      <c r="E14" s="7"/>
      <c r="F14" s="7"/>
    </row>
    <row r="15" spans="3:6" ht="18" x14ac:dyDescent="0.35">
      <c r="C15" s="7"/>
      <c r="D15" s="7"/>
      <c r="E15" s="7"/>
      <c r="F15" s="7"/>
    </row>
    <row r="16" spans="3:6" ht="18" x14ac:dyDescent="0.35">
      <c r="C16" s="7"/>
      <c r="D16" s="7"/>
      <c r="E16" s="7"/>
      <c r="F16" s="7"/>
    </row>
    <row r="30" spans="3:5" ht="18" x14ac:dyDescent="0.35">
      <c r="C30" s="7"/>
    </row>
    <row r="31" spans="3:5" ht="18" x14ac:dyDescent="0.35">
      <c r="C31" s="7"/>
      <c r="E31"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2:D18"/>
  <sheetViews>
    <sheetView topLeftCell="A3" zoomScale="140" zoomScaleNormal="140" workbookViewId="0">
      <selection activeCell="K6" sqref="K6"/>
    </sheetView>
  </sheetViews>
  <sheetFormatPr defaultRowHeight="14.4" x14ac:dyDescent="0.3"/>
  <cols>
    <col min="1" max="1" width="1.77734375" style="2" customWidth="1"/>
    <col min="2" max="2" width="8.33203125" style="2" customWidth="1"/>
    <col min="3" max="3" width="14.21875" style="2" customWidth="1"/>
    <col min="4" max="16384" width="8.88671875" style="2"/>
  </cols>
  <sheetData>
    <row r="2" spans="3:4" ht="8.4" customHeight="1" x14ac:dyDescent="0.3"/>
    <row r="3" spans="3:4" ht="22.8" customHeight="1" x14ac:dyDescent="0.4">
      <c r="C3" s="1" t="s">
        <v>48</v>
      </c>
    </row>
    <row r="4" spans="3:4" ht="19.8" customHeight="1" x14ac:dyDescent="0.35">
      <c r="C4" s="3" t="s">
        <v>58</v>
      </c>
    </row>
    <row r="5" spans="3:4" ht="26.4" customHeight="1" x14ac:dyDescent="0.35">
      <c r="C5" s="3" t="s">
        <v>49</v>
      </c>
    </row>
    <row r="6" spans="3:4" ht="26.4" customHeight="1" x14ac:dyDescent="0.35">
      <c r="C6" s="3" t="s">
        <v>69</v>
      </c>
    </row>
    <row r="7" spans="3:4" ht="33.6" customHeight="1" x14ac:dyDescent="0.35">
      <c r="C7" s="3" t="s">
        <v>68</v>
      </c>
    </row>
    <row r="8" spans="3:4" ht="33.6" customHeight="1" x14ac:dyDescent="0.35">
      <c r="C8" s="3" t="s">
        <v>78</v>
      </c>
    </row>
    <row r="9" spans="3:4" ht="33.6" customHeight="1" x14ac:dyDescent="0.35">
      <c r="C9" s="3"/>
    </row>
    <row r="10" spans="3:4" ht="15" customHeight="1" x14ac:dyDescent="0.3"/>
    <row r="11" spans="3:4" ht="21" x14ac:dyDescent="0.4">
      <c r="C11" s="1" t="s">
        <v>50</v>
      </c>
    </row>
    <row r="12" spans="3:4" ht="21.6" customHeight="1" x14ac:dyDescent="0.3">
      <c r="C12" t="s">
        <v>47</v>
      </c>
      <c r="D12" s="2" t="s">
        <v>51</v>
      </c>
    </row>
    <row r="13" spans="3:4" ht="21.6" customHeight="1" x14ac:dyDescent="0.3">
      <c r="C13" t="s">
        <v>4</v>
      </c>
      <c r="D13" s="2" t="s">
        <v>52</v>
      </c>
    </row>
    <row r="14" spans="3:4" ht="21.6" customHeight="1" x14ac:dyDescent="0.3">
      <c r="C14" t="s">
        <v>5</v>
      </c>
      <c r="D14" s="2" t="s">
        <v>53</v>
      </c>
    </row>
    <row r="15" spans="3:4" ht="21.6" customHeight="1" x14ac:dyDescent="0.3">
      <c r="C15" t="s">
        <v>0</v>
      </c>
      <c r="D15" s="2" t="s">
        <v>54</v>
      </c>
    </row>
    <row r="16" spans="3:4" ht="21.6" customHeight="1" x14ac:dyDescent="0.3">
      <c r="C16" t="s">
        <v>1</v>
      </c>
      <c r="D16" s="2" t="s">
        <v>55</v>
      </c>
    </row>
    <row r="17" spans="3:4" ht="21.6" customHeight="1" x14ac:dyDescent="0.3">
      <c r="C17" t="s">
        <v>27</v>
      </c>
      <c r="D17" s="2" t="s">
        <v>56</v>
      </c>
    </row>
    <row r="18" spans="3:4" ht="21.6" customHeight="1" x14ac:dyDescent="0.3">
      <c r="C18" t="s">
        <v>46</v>
      </c>
      <c r="D18" s="2"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4:K340"/>
  <sheetViews>
    <sheetView topLeftCell="G1" zoomScale="130" zoomScaleNormal="130" workbookViewId="0">
      <selection activeCell="J210" sqref="J210"/>
    </sheetView>
  </sheetViews>
  <sheetFormatPr defaultRowHeight="14.4" x14ac:dyDescent="0.3"/>
  <cols>
    <col min="1" max="1" width="2.44140625" customWidth="1"/>
    <col min="2" max="2" width="4.88671875" customWidth="1"/>
    <col min="3" max="3" width="9.77734375" customWidth="1"/>
    <col min="4" max="4" width="11.5546875" bestFit="1" customWidth="1"/>
    <col min="5" max="5" width="8.109375" bestFit="1" customWidth="1"/>
    <col min="6" max="6" width="22.5546875" bestFit="1" customWidth="1"/>
    <col min="7" max="7" width="10.6640625" bestFit="1" customWidth="1"/>
    <col min="8" max="8" width="20.6640625" bestFit="1" customWidth="1"/>
    <col min="9" max="9" width="7.6640625" bestFit="1" customWidth="1"/>
    <col min="10" max="10" width="5.21875" bestFit="1" customWidth="1"/>
    <col min="11" max="11" width="10.33203125" bestFit="1" customWidth="1"/>
  </cols>
  <sheetData>
    <row r="4" spans="5:11" x14ac:dyDescent="0.3">
      <c r="E4" t="s">
        <v>47</v>
      </c>
      <c r="F4" t="s">
        <v>4</v>
      </c>
      <c r="G4" t="s">
        <v>5</v>
      </c>
      <c r="H4" t="s">
        <v>0</v>
      </c>
      <c r="I4" t="s">
        <v>1</v>
      </c>
      <c r="J4" t="s">
        <v>27</v>
      </c>
      <c r="K4" t="s">
        <v>46</v>
      </c>
    </row>
    <row r="5" spans="5:11" x14ac:dyDescent="0.3">
      <c r="E5">
        <v>1</v>
      </c>
      <c r="F5" t="s">
        <v>36</v>
      </c>
      <c r="G5" t="s">
        <v>40</v>
      </c>
      <c r="H5" t="s">
        <v>23</v>
      </c>
      <c r="I5">
        <v>1624</v>
      </c>
      <c r="J5">
        <v>114</v>
      </c>
      <c r="K5" s="4">
        <v>44927</v>
      </c>
    </row>
    <row r="6" spans="5:11" x14ac:dyDescent="0.3">
      <c r="E6">
        <v>2</v>
      </c>
      <c r="F6" t="s">
        <v>29</v>
      </c>
      <c r="G6" t="s">
        <v>45</v>
      </c>
      <c r="H6" t="s">
        <v>25</v>
      </c>
      <c r="I6">
        <v>6706</v>
      </c>
      <c r="J6">
        <v>459</v>
      </c>
      <c r="K6" s="4">
        <v>44928</v>
      </c>
    </row>
    <row r="7" spans="5:11" x14ac:dyDescent="0.3">
      <c r="E7">
        <v>3</v>
      </c>
      <c r="F7" t="s">
        <v>3</v>
      </c>
      <c r="G7" t="s">
        <v>45</v>
      </c>
      <c r="H7" t="s">
        <v>2</v>
      </c>
      <c r="I7">
        <v>959</v>
      </c>
      <c r="J7">
        <v>147</v>
      </c>
      <c r="K7" s="4">
        <v>44929</v>
      </c>
    </row>
    <row r="8" spans="5:11" x14ac:dyDescent="0.3">
      <c r="E8">
        <v>4</v>
      </c>
      <c r="F8" t="s">
        <v>30</v>
      </c>
      <c r="G8" t="s">
        <v>38</v>
      </c>
      <c r="H8" t="s">
        <v>11</v>
      </c>
      <c r="I8">
        <v>9632</v>
      </c>
      <c r="J8">
        <v>288</v>
      </c>
      <c r="K8" s="4">
        <v>44930</v>
      </c>
    </row>
    <row r="9" spans="5:11" x14ac:dyDescent="0.3">
      <c r="E9">
        <v>5</v>
      </c>
      <c r="F9" t="s">
        <v>32</v>
      </c>
      <c r="G9" t="s">
        <v>43</v>
      </c>
      <c r="H9" t="s">
        <v>18</v>
      </c>
      <c r="I9">
        <v>2100</v>
      </c>
      <c r="J9">
        <v>414</v>
      </c>
      <c r="K9" s="4">
        <v>44931</v>
      </c>
    </row>
    <row r="10" spans="5:11" x14ac:dyDescent="0.3">
      <c r="E10">
        <v>6</v>
      </c>
      <c r="F10" t="s">
        <v>36</v>
      </c>
      <c r="G10" t="s">
        <v>45</v>
      </c>
      <c r="H10" t="s">
        <v>26</v>
      </c>
      <c r="I10">
        <v>8869</v>
      </c>
      <c r="J10">
        <v>432</v>
      </c>
      <c r="K10" s="4">
        <v>44932</v>
      </c>
    </row>
    <row r="11" spans="5:11" x14ac:dyDescent="0.3">
      <c r="E11">
        <v>7</v>
      </c>
      <c r="F11" t="s">
        <v>32</v>
      </c>
      <c r="G11" t="s">
        <v>37</v>
      </c>
      <c r="H11" t="s">
        <v>24</v>
      </c>
      <c r="I11">
        <v>2681</v>
      </c>
      <c r="J11">
        <v>54</v>
      </c>
      <c r="K11" s="4">
        <v>44933</v>
      </c>
    </row>
    <row r="12" spans="5:11" x14ac:dyDescent="0.3">
      <c r="E12">
        <v>8</v>
      </c>
      <c r="F12" t="s">
        <v>29</v>
      </c>
      <c r="G12" t="s">
        <v>45</v>
      </c>
      <c r="H12" t="s">
        <v>15</v>
      </c>
      <c r="I12">
        <v>5012</v>
      </c>
      <c r="J12">
        <v>210</v>
      </c>
      <c r="K12" s="4">
        <v>44934</v>
      </c>
    </row>
    <row r="13" spans="5:11" x14ac:dyDescent="0.3">
      <c r="E13">
        <v>9</v>
      </c>
      <c r="F13" t="s">
        <v>31</v>
      </c>
      <c r="G13" t="s">
        <v>37</v>
      </c>
      <c r="H13" t="s">
        <v>7</v>
      </c>
      <c r="I13">
        <v>1281</v>
      </c>
      <c r="J13">
        <v>75</v>
      </c>
      <c r="K13" s="4">
        <v>44935</v>
      </c>
    </row>
    <row r="14" spans="5:11" x14ac:dyDescent="0.3">
      <c r="E14">
        <v>10</v>
      </c>
      <c r="F14" t="s">
        <v>33</v>
      </c>
      <c r="G14" t="s">
        <v>41</v>
      </c>
      <c r="H14" t="s">
        <v>7</v>
      </c>
      <c r="I14">
        <v>4991</v>
      </c>
      <c r="J14">
        <v>12</v>
      </c>
      <c r="K14" s="4">
        <v>44936</v>
      </c>
    </row>
    <row r="15" spans="5:11" x14ac:dyDescent="0.3">
      <c r="E15">
        <v>11</v>
      </c>
      <c r="F15" t="s">
        <v>28</v>
      </c>
      <c r="G15" t="s">
        <v>44</v>
      </c>
      <c r="H15" t="s">
        <v>18</v>
      </c>
      <c r="I15">
        <v>1785</v>
      </c>
      <c r="J15">
        <v>462</v>
      </c>
      <c r="K15" s="4">
        <v>44937</v>
      </c>
    </row>
    <row r="16" spans="5:11" x14ac:dyDescent="0.3">
      <c r="E16">
        <v>12</v>
      </c>
      <c r="F16" t="s">
        <v>34</v>
      </c>
      <c r="G16" t="s">
        <v>42</v>
      </c>
      <c r="H16" t="s">
        <v>10</v>
      </c>
      <c r="I16">
        <v>3983</v>
      </c>
      <c r="J16">
        <v>144</v>
      </c>
      <c r="K16" s="4">
        <v>44938</v>
      </c>
    </row>
    <row r="17" spans="5:11" x14ac:dyDescent="0.3">
      <c r="E17">
        <v>13</v>
      </c>
      <c r="F17" t="s">
        <v>3</v>
      </c>
      <c r="G17" t="s">
        <v>37</v>
      </c>
      <c r="H17" t="s">
        <v>9</v>
      </c>
      <c r="I17">
        <v>2646</v>
      </c>
      <c r="J17">
        <v>120</v>
      </c>
      <c r="K17" s="4">
        <v>44939</v>
      </c>
    </row>
    <row r="18" spans="5:11" x14ac:dyDescent="0.3">
      <c r="E18">
        <v>14</v>
      </c>
      <c r="F18" t="s">
        <v>28</v>
      </c>
      <c r="G18" t="s">
        <v>39</v>
      </c>
      <c r="H18" t="s">
        <v>6</v>
      </c>
      <c r="I18">
        <v>252</v>
      </c>
      <c r="J18">
        <v>54</v>
      </c>
      <c r="K18" s="4">
        <v>44940</v>
      </c>
    </row>
    <row r="19" spans="5:11" x14ac:dyDescent="0.3">
      <c r="E19">
        <v>15</v>
      </c>
      <c r="F19" t="s">
        <v>34</v>
      </c>
      <c r="G19" t="s">
        <v>45</v>
      </c>
      <c r="H19" t="s">
        <v>18</v>
      </c>
      <c r="I19">
        <v>2464</v>
      </c>
      <c r="J19">
        <v>234</v>
      </c>
      <c r="K19" s="4">
        <v>44941</v>
      </c>
    </row>
    <row r="20" spans="5:11" x14ac:dyDescent="0.3">
      <c r="E20">
        <v>16</v>
      </c>
      <c r="F20" t="s">
        <v>34</v>
      </c>
      <c r="G20" t="s">
        <v>45</v>
      </c>
      <c r="H20" t="s">
        <v>22</v>
      </c>
      <c r="I20">
        <v>2114</v>
      </c>
      <c r="J20">
        <v>66</v>
      </c>
      <c r="K20" s="4">
        <v>44942</v>
      </c>
    </row>
    <row r="21" spans="5:11" x14ac:dyDescent="0.3">
      <c r="E21">
        <v>17</v>
      </c>
      <c r="F21" t="s">
        <v>32</v>
      </c>
      <c r="G21" t="s">
        <v>40</v>
      </c>
      <c r="H21" t="s">
        <v>24</v>
      </c>
      <c r="I21">
        <v>7693</v>
      </c>
      <c r="J21">
        <v>87</v>
      </c>
      <c r="K21" s="4">
        <v>44943</v>
      </c>
    </row>
    <row r="22" spans="5:11" x14ac:dyDescent="0.3">
      <c r="E22">
        <v>18</v>
      </c>
      <c r="F22" t="s">
        <v>33</v>
      </c>
      <c r="G22" t="s">
        <v>39</v>
      </c>
      <c r="H22" t="s">
        <v>13</v>
      </c>
      <c r="I22">
        <v>15610</v>
      </c>
      <c r="J22">
        <v>339</v>
      </c>
      <c r="K22" s="4">
        <v>44944</v>
      </c>
    </row>
    <row r="23" spans="5:11" x14ac:dyDescent="0.3">
      <c r="E23">
        <v>19</v>
      </c>
      <c r="F23" t="s">
        <v>30</v>
      </c>
      <c r="G23" t="s">
        <v>39</v>
      </c>
      <c r="H23" t="s">
        <v>15</v>
      </c>
      <c r="I23">
        <v>336</v>
      </c>
      <c r="J23">
        <v>144</v>
      </c>
      <c r="K23" s="4">
        <v>44945</v>
      </c>
    </row>
    <row r="24" spans="5:11" x14ac:dyDescent="0.3">
      <c r="E24">
        <v>20</v>
      </c>
      <c r="F24" t="s">
        <v>28</v>
      </c>
      <c r="G24" t="s">
        <v>44</v>
      </c>
      <c r="H24" t="s">
        <v>13</v>
      </c>
      <c r="I24">
        <v>9443</v>
      </c>
      <c r="J24">
        <v>162</v>
      </c>
      <c r="K24" s="4">
        <v>44946</v>
      </c>
    </row>
    <row r="25" spans="5:11" x14ac:dyDescent="0.3">
      <c r="E25">
        <v>21</v>
      </c>
      <c r="F25" t="s">
        <v>3</v>
      </c>
      <c r="G25" t="s">
        <v>39</v>
      </c>
      <c r="H25" t="s">
        <v>16</v>
      </c>
      <c r="I25">
        <v>8155</v>
      </c>
      <c r="J25">
        <v>90</v>
      </c>
      <c r="K25" s="4">
        <v>44947</v>
      </c>
    </row>
    <row r="26" spans="5:11" x14ac:dyDescent="0.3">
      <c r="E26">
        <v>22</v>
      </c>
      <c r="F26" t="s">
        <v>29</v>
      </c>
      <c r="G26" t="s">
        <v>37</v>
      </c>
      <c r="H26" t="s">
        <v>16</v>
      </c>
      <c r="I26">
        <v>1701</v>
      </c>
      <c r="J26">
        <v>234</v>
      </c>
      <c r="K26" s="4">
        <v>44948</v>
      </c>
    </row>
    <row r="27" spans="5:11" x14ac:dyDescent="0.3">
      <c r="E27">
        <v>23</v>
      </c>
      <c r="F27" t="s">
        <v>35</v>
      </c>
      <c r="G27" t="s">
        <v>37</v>
      </c>
      <c r="H27" t="s">
        <v>15</v>
      </c>
      <c r="I27">
        <v>2205</v>
      </c>
      <c r="J27">
        <v>141</v>
      </c>
      <c r="K27" s="4">
        <v>44949</v>
      </c>
    </row>
    <row r="28" spans="5:11" x14ac:dyDescent="0.3">
      <c r="E28">
        <v>24</v>
      </c>
      <c r="F28" t="s">
        <v>29</v>
      </c>
      <c r="G28" t="s">
        <v>40</v>
      </c>
      <c r="H28" t="s">
        <v>12</v>
      </c>
      <c r="I28">
        <v>1771</v>
      </c>
      <c r="J28">
        <v>204</v>
      </c>
      <c r="K28" s="4">
        <v>44950</v>
      </c>
    </row>
    <row r="29" spans="5:11" x14ac:dyDescent="0.3">
      <c r="E29">
        <v>25</v>
      </c>
      <c r="F29" t="s">
        <v>30</v>
      </c>
      <c r="G29" t="s">
        <v>45</v>
      </c>
      <c r="H29" t="s">
        <v>8</v>
      </c>
      <c r="I29">
        <v>2114</v>
      </c>
      <c r="J29">
        <v>186</v>
      </c>
      <c r="K29" s="4">
        <v>44951</v>
      </c>
    </row>
    <row r="30" spans="5:11" x14ac:dyDescent="0.3">
      <c r="E30">
        <v>26</v>
      </c>
      <c r="F30" t="s">
        <v>30</v>
      </c>
      <c r="G30" t="s">
        <v>38</v>
      </c>
      <c r="H30" t="s">
        <v>6</v>
      </c>
      <c r="I30">
        <v>10311</v>
      </c>
      <c r="J30">
        <v>231</v>
      </c>
      <c r="K30" s="4">
        <v>44952</v>
      </c>
    </row>
    <row r="31" spans="5:11" x14ac:dyDescent="0.3">
      <c r="E31">
        <v>27</v>
      </c>
      <c r="F31" t="s">
        <v>34</v>
      </c>
      <c r="G31" t="s">
        <v>44</v>
      </c>
      <c r="H31" t="s">
        <v>9</v>
      </c>
      <c r="I31">
        <v>21</v>
      </c>
      <c r="J31">
        <v>168</v>
      </c>
      <c r="K31" s="4">
        <v>44953</v>
      </c>
    </row>
    <row r="32" spans="5:11" x14ac:dyDescent="0.3">
      <c r="E32">
        <v>28</v>
      </c>
      <c r="F32" t="s">
        <v>35</v>
      </c>
      <c r="G32" t="s">
        <v>45</v>
      </c>
      <c r="H32" t="s">
        <v>13</v>
      </c>
      <c r="I32">
        <v>1974</v>
      </c>
      <c r="J32">
        <v>195</v>
      </c>
      <c r="K32" s="4">
        <v>44954</v>
      </c>
    </row>
    <row r="33" spans="5:11" x14ac:dyDescent="0.3">
      <c r="E33">
        <v>29</v>
      </c>
      <c r="F33" t="s">
        <v>33</v>
      </c>
      <c r="G33" t="s">
        <v>38</v>
      </c>
      <c r="H33" t="s">
        <v>16</v>
      </c>
      <c r="I33">
        <v>6314</v>
      </c>
      <c r="J33">
        <v>15</v>
      </c>
      <c r="K33" s="4">
        <v>44955</v>
      </c>
    </row>
    <row r="34" spans="5:11" x14ac:dyDescent="0.3">
      <c r="E34">
        <v>30</v>
      </c>
      <c r="F34" t="s">
        <v>35</v>
      </c>
      <c r="G34" t="s">
        <v>40</v>
      </c>
      <c r="H34" t="s">
        <v>16</v>
      </c>
      <c r="I34">
        <v>4683</v>
      </c>
      <c r="J34">
        <v>30</v>
      </c>
      <c r="K34" s="4">
        <v>44956</v>
      </c>
    </row>
    <row r="35" spans="5:11" x14ac:dyDescent="0.3">
      <c r="E35">
        <v>31</v>
      </c>
      <c r="F35" t="s">
        <v>30</v>
      </c>
      <c r="G35" t="s">
        <v>40</v>
      </c>
      <c r="H35" t="s">
        <v>17</v>
      </c>
      <c r="I35">
        <v>6398</v>
      </c>
      <c r="J35">
        <v>102</v>
      </c>
      <c r="K35" s="4">
        <v>44957</v>
      </c>
    </row>
    <row r="36" spans="5:11" x14ac:dyDescent="0.3">
      <c r="E36">
        <v>32</v>
      </c>
      <c r="F36" t="s">
        <v>28</v>
      </c>
      <c r="G36" t="s">
        <v>45</v>
      </c>
      <c r="H36" t="s">
        <v>12</v>
      </c>
      <c r="I36">
        <v>553</v>
      </c>
      <c r="J36">
        <v>15</v>
      </c>
      <c r="K36" s="4">
        <v>44958</v>
      </c>
    </row>
    <row r="37" spans="5:11" x14ac:dyDescent="0.3">
      <c r="E37">
        <v>33</v>
      </c>
      <c r="F37" t="s">
        <v>29</v>
      </c>
      <c r="G37" t="s">
        <v>44</v>
      </c>
      <c r="H37" t="s">
        <v>23</v>
      </c>
      <c r="I37">
        <v>7021</v>
      </c>
      <c r="J37">
        <v>183</v>
      </c>
      <c r="K37" s="4">
        <v>44959</v>
      </c>
    </row>
    <row r="38" spans="5:11" x14ac:dyDescent="0.3">
      <c r="E38">
        <v>34</v>
      </c>
      <c r="F38" t="s">
        <v>36</v>
      </c>
      <c r="G38" t="s">
        <v>44</v>
      </c>
      <c r="H38" t="s">
        <v>15</v>
      </c>
      <c r="I38">
        <v>5817</v>
      </c>
      <c r="J38">
        <v>12</v>
      </c>
      <c r="K38" s="4">
        <v>44960</v>
      </c>
    </row>
    <row r="39" spans="5:11" x14ac:dyDescent="0.3">
      <c r="E39">
        <v>35</v>
      </c>
      <c r="F39" t="s">
        <v>30</v>
      </c>
      <c r="G39" t="s">
        <v>44</v>
      </c>
      <c r="H39" t="s">
        <v>7</v>
      </c>
      <c r="I39">
        <v>3976</v>
      </c>
      <c r="J39">
        <v>72</v>
      </c>
      <c r="K39" s="4">
        <v>44961</v>
      </c>
    </row>
    <row r="40" spans="5:11" x14ac:dyDescent="0.3">
      <c r="E40">
        <v>36</v>
      </c>
      <c r="F40" t="s">
        <v>32</v>
      </c>
      <c r="G40" t="s">
        <v>37</v>
      </c>
      <c r="H40" t="s">
        <v>20</v>
      </c>
      <c r="I40">
        <v>1134</v>
      </c>
      <c r="J40">
        <v>282</v>
      </c>
      <c r="K40" s="4">
        <v>44962</v>
      </c>
    </row>
    <row r="41" spans="5:11" x14ac:dyDescent="0.3">
      <c r="E41">
        <v>37</v>
      </c>
      <c r="F41" t="s">
        <v>28</v>
      </c>
      <c r="G41" t="s">
        <v>44</v>
      </c>
      <c r="H41" t="s">
        <v>21</v>
      </c>
      <c r="I41">
        <v>6027</v>
      </c>
      <c r="J41">
        <v>144</v>
      </c>
      <c r="K41" s="4">
        <v>44963</v>
      </c>
    </row>
    <row r="42" spans="5:11" x14ac:dyDescent="0.3">
      <c r="E42">
        <v>38</v>
      </c>
      <c r="F42" t="s">
        <v>32</v>
      </c>
      <c r="G42" t="s">
        <v>40</v>
      </c>
      <c r="H42" t="s">
        <v>9</v>
      </c>
      <c r="I42">
        <v>1904</v>
      </c>
      <c r="J42">
        <v>405</v>
      </c>
      <c r="K42" s="4">
        <v>44964</v>
      </c>
    </row>
    <row r="43" spans="5:11" x14ac:dyDescent="0.3">
      <c r="E43">
        <v>39</v>
      </c>
      <c r="F43" t="s">
        <v>31</v>
      </c>
      <c r="G43" t="s">
        <v>39</v>
      </c>
      <c r="H43" t="s">
        <v>25</v>
      </c>
      <c r="I43">
        <v>3262</v>
      </c>
      <c r="J43">
        <v>75</v>
      </c>
      <c r="K43" s="4">
        <v>44965</v>
      </c>
    </row>
    <row r="44" spans="5:11" x14ac:dyDescent="0.3">
      <c r="E44">
        <v>40</v>
      </c>
      <c r="F44" t="s">
        <v>36</v>
      </c>
      <c r="G44" t="s">
        <v>39</v>
      </c>
      <c r="H44" t="s">
        <v>20</v>
      </c>
      <c r="I44">
        <v>2289</v>
      </c>
      <c r="J44">
        <v>135</v>
      </c>
      <c r="K44" s="4">
        <v>44966</v>
      </c>
    </row>
    <row r="45" spans="5:11" x14ac:dyDescent="0.3">
      <c r="E45">
        <v>41</v>
      </c>
      <c r="F45" t="s">
        <v>33</v>
      </c>
      <c r="G45" t="s">
        <v>39</v>
      </c>
      <c r="H45" t="s">
        <v>20</v>
      </c>
      <c r="I45">
        <v>6986</v>
      </c>
      <c r="J45">
        <v>21</v>
      </c>
      <c r="K45" s="4">
        <v>44967</v>
      </c>
    </row>
    <row r="46" spans="5:11" x14ac:dyDescent="0.3">
      <c r="E46">
        <v>42</v>
      </c>
      <c r="F46" t="s">
        <v>28</v>
      </c>
      <c r="G46" t="s">
        <v>37</v>
      </c>
      <c r="H46" t="s">
        <v>16</v>
      </c>
      <c r="I46">
        <v>4417</v>
      </c>
      <c r="J46">
        <v>153</v>
      </c>
      <c r="K46" s="4">
        <v>44968</v>
      </c>
    </row>
    <row r="47" spans="5:11" x14ac:dyDescent="0.3">
      <c r="E47">
        <v>43</v>
      </c>
      <c r="F47" t="s">
        <v>32</v>
      </c>
      <c r="G47" t="s">
        <v>39</v>
      </c>
      <c r="H47" t="s">
        <v>8</v>
      </c>
      <c r="I47">
        <v>1442</v>
      </c>
      <c r="J47">
        <v>15</v>
      </c>
      <c r="K47" s="4">
        <v>44969</v>
      </c>
    </row>
    <row r="48" spans="5:11" x14ac:dyDescent="0.3">
      <c r="E48">
        <v>44</v>
      </c>
      <c r="F48" t="s">
        <v>34</v>
      </c>
      <c r="G48" t="s">
        <v>45</v>
      </c>
      <c r="H48" t="s">
        <v>7</v>
      </c>
      <c r="I48">
        <v>2415</v>
      </c>
      <c r="J48">
        <v>255</v>
      </c>
      <c r="K48" s="4">
        <v>44970</v>
      </c>
    </row>
    <row r="49" spans="5:11" x14ac:dyDescent="0.3">
      <c r="E49">
        <v>45</v>
      </c>
      <c r="F49" t="s">
        <v>28</v>
      </c>
      <c r="G49" t="s">
        <v>40</v>
      </c>
      <c r="H49" t="s">
        <v>12</v>
      </c>
      <c r="I49">
        <v>238</v>
      </c>
      <c r="J49">
        <v>18</v>
      </c>
      <c r="K49" s="4">
        <v>44971</v>
      </c>
    </row>
    <row r="50" spans="5:11" x14ac:dyDescent="0.3">
      <c r="E50">
        <v>46</v>
      </c>
      <c r="F50" t="s">
        <v>32</v>
      </c>
      <c r="G50" t="s">
        <v>40</v>
      </c>
      <c r="H50" t="s">
        <v>16</v>
      </c>
      <c r="I50">
        <v>4949</v>
      </c>
      <c r="J50">
        <v>189</v>
      </c>
      <c r="K50" s="4">
        <v>44972</v>
      </c>
    </row>
    <row r="51" spans="5:11" x14ac:dyDescent="0.3">
      <c r="E51">
        <v>47</v>
      </c>
      <c r="F51" t="s">
        <v>33</v>
      </c>
      <c r="G51" t="s">
        <v>37</v>
      </c>
      <c r="H51" t="s">
        <v>25</v>
      </c>
      <c r="I51">
        <v>5075</v>
      </c>
      <c r="J51">
        <v>21</v>
      </c>
      <c r="K51" s="4">
        <v>44973</v>
      </c>
    </row>
    <row r="52" spans="5:11" x14ac:dyDescent="0.3">
      <c r="E52">
        <v>48</v>
      </c>
      <c r="F52" t="s">
        <v>34</v>
      </c>
      <c r="G52" t="s">
        <v>38</v>
      </c>
      <c r="H52" t="s">
        <v>9</v>
      </c>
      <c r="I52">
        <v>9198</v>
      </c>
      <c r="J52">
        <v>36</v>
      </c>
      <c r="K52" s="4">
        <v>44974</v>
      </c>
    </row>
    <row r="53" spans="5:11" x14ac:dyDescent="0.3">
      <c r="E53">
        <v>49</v>
      </c>
      <c r="F53" t="s">
        <v>32</v>
      </c>
      <c r="G53" t="s">
        <v>39</v>
      </c>
      <c r="H53" t="s">
        <v>22</v>
      </c>
      <c r="I53">
        <v>3339</v>
      </c>
      <c r="J53">
        <v>75</v>
      </c>
      <c r="K53" s="4">
        <v>44975</v>
      </c>
    </row>
    <row r="54" spans="5:11" x14ac:dyDescent="0.3">
      <c r="E54">
        <v>50</v>
      </c>
      <c r="F54" t="s">
        <v>36</v>
      </c>
      <c r="G54" t="s">
        <v>39</v>
      </c>
      <c r="H54" t="s">
        <v>10</v>
      </c>
      <c r="I54">
        <v>5019</v>
      </c>
      <c r="J54">
        <v>156</v>
      </c>
      <c r="K54" s="4">
        <v>44976</v>
      </c>
    </row>
    <row r="55" spans="5:11" x14ac:dyDescent="0.3">
      <c r="E55">
        <v>51</v>
      </c>
      <c r="F55" t="s">
        <v>33</v>
      </c>
      <c r="G55" t="s">
        <v>38</v>
      </c>
      <c r="H55" t="s">
        <v>9</v>
      </c>
      <c r="I55">
        <v>16184</v>
      </c>
      <c r="J55">
        <v>39</v>
      </c>
      <c r="K55" s="4">
        <v>44977</v>
      </c>
    </row>
    <row r="56" spans="5:11" x14ac:dyDescent="0.3">
      <c r="E56">
        <v>52</v>
      </c>
      <c r="F56" t="s">
        <v>32</v>
      </c>
      <c r="G56" t="s">
        <v>38</v>
      </c>
      <c r="H56" t="s">
        <v>14</v>
      </c>
      <c r="I56">
        <v>497</v>
      </c>
      <c r="J56">
        <v>63</v>
      </c>
      <c r="K56" s="4">
        <v>44978</v>
      </c>
    </row>
    <row r="57" spans="5:11" x14ac:dyDescent="0.3">
      <c r="E57">
        <v>53</v>
      </c>
      <c r="F57" t="s">
        <v>28</v>
      </c>
      <c r="G57" t="s">
        <v>38</v>
      </c>
      <c r="H57" t="s">
        <v>22</v>
      </c>
      <c r="I57">
        <v>8211</v>
      </c>
      <c r="J57">
        <v>75</v>
      </c>
      <c r="K57" s="4">
        <v>44979</v>
      </c>
    </row>
    <row r="58" spans="5:11" x14ac:dyDescent="0.3">
      <c r="E58">
        <v>54</v>
      </c>
      <c r="F58" t="s">
        <v>28</v>
      </c>
      <c r="G58" t="s">
        <v>37</v>
      </c>
      <c r="H58" t="s">
        <v>21</v>
      </c>
      <c r="I58">
        <v>6580</v>
      </c>
      <c r="J58">
        <v>183</v>
      </c>
      <c r="K58" s="4">
        <v>44980</v>
      </c>
    </row>
    <row r="59" spans="5:11" x14ac:dyDescent="0.3">
      <c r="E59">
        <v>55</v>
      </c>
      <c r="F59" t="s">
        <v>30</v>
      </c>
      <c r="G59" t="s">
        <v>45</v>
      </c>
      <c r="H59" t="s">
        <v>6</v>
      </c>
      <c r="I59">
        <v>4760</v>
      </c>
      <c r="J59">
        <v>69</v>
      </c>
      <c r="K59" s="4">
        <v>44981</v>
      </c>
    </row>
    <row r="60" spans="5:11" x14ac:dyDescent="0.3">
      <c r="E60">
        <v>56</v>
      </c>
      <c r="F60" t="s">
        <v>36</v>
      </c>
      <c r="G60" t="s">
        <v>38</v>
      </c>
      <c r="H60" t="s">
        <v>18</v>
      </c>
      <c r="I60">
        <v>5439</v>
      </c>
      <c r="J60">
        <v>30</v>
      </c>
      <c r="K60" s="4">
        <v>44982</v>
      </c>
    </row>
    <row r="61" spans="5:11" x14ac:dyDescent="0.3">
      <c r="E61">
        <v>57</v>
      </c>
      <c r="F61" t="s">
        <v>30</v>
      </c>
      <c r="G61" t="s">
        <v>39</v>
      </c>
      <c r="H61" t="s">
        <v>10</v>
      </c>
      <c r="I61">
        <v>1463</v>
      </c>
      <c r="J61">
        <v>39</v>
      </c>
      <c r="K61" s="4">
        <v>44983</v>
      </c>
    </row>
    <row r="62" spans="5:11" x14ac:dyDescent="0.3">
      <c r="E62">
        <v>58</v>
      </c>
      <c r="F62" t="s">
        <v>34</v>
      </c>
      <c r="G62" t="s">
        <v>39</v>
      </c>
      <c r="H62" t="s">
        <v>25</v>
      </c>
      <c r="I62">
        <v>7777</v>
      </c>
      <c r="J62">
        <v>504</v>
      </c>
      <c r="K62" s="4">
        <v>44984</v>
      </c>
    </row>
    <row r="63" spans="5:11" x14ac:dyDescent="0.3">
      <c r="E63">
        <v>59</v>
      </c>
      <c r="F63" t="s">
        <v>3</v>
      </c>
      <c r="G63" t="s">
        <v>40</v>
      </c>
      <c r="H63" t="s">
        <v>22</v>
      </c>
      <c r="I63">
        <v>1085</v>
      </c>
      <c r="J63">
        <v>273</v>
      </c>
      <c r="K63" s="4">
        <v>44985</v>
      </c>
    </row>
    <row r="64" spans="5:11" x14ac:dyDescent="0.3">
      <c r="E64">
        <v>60</v>
      </c>
      <c r="F64" t="s">
        <v>33</v>
      </c>
      <c r="G64" t="s">
        <v>40</v>
      </c>
      <c r="H64" t="s">
        <v>24</v>
      </c>
      <c r="I64">
        <v>182</v>
      </c>
      <c r="J64">
        <v>48</v>
      </c>
      <c r="K64" s="4">
        <v>44986</v>
      </c>
    </row>
    <row r="65" spans="5:11" x14ac:dyDescent="0.3">
      <c r="E65">
        <v>61</v>
      </c>
      <c r="F65" t="s">
        <v>32</v>
      </c>
      <c r="G65" t="s">
        <v>39</v>
      </c>
      <c r="H65" t="s">
        <v>20</v>
      </c>
      <c r="I65">
        <v>4242</v>
      </c>
      <c r="J65">
        <v>207</v>
      </c>
      <c r="K65" s="4">
        <v>44987</v>
      </c>
    </row>
    <row r="66" spans="5:11" x14ac:dyDescent="0.3">
      <c r="E66">
        <v>62</v>
      </c>
      <c r="F66" t="s">
        <v>32</v>
      </c>
      <c r="G66" t="s">
        <v>38</v>
      </c>
      <c r="H66" t="s">
        <v>25</v>
      </c>
      <c r="I66">
        <v>6118</v>
      </c>
      <c r="J66">
        <v>9</v>
      </c>
      <c r="K66" s="4">
        <v>44988</v>
      </c>
    </row>
    <row r="67" spans="5:11" x14ac:dyDescent="0.3">
      <c r="E67">
        <v>63</v>
      </c>
      <c r="F67" t="s">
        <v>35</v>
      </c>
      <c r="G67" t="s">
        <v>38</v>
      </c>
      <c r="H67" t="s">
        <v>16</v>
      </c>
      <c r="I67">
        <v>2317</v>
      </c>
      <c r="J67">
        <v>261</v>
      </c>
      <c r="K67" s="4">
        <v>44989</v>
      </c>
    </row>
    <row r="68" spans="5:11" x14ac:dyDescent="0.3">
      <c r="E68">
        <v>64</v>
      </c>
      <c r="F68" t="s">
        <v>32</v>
      </c>
      <c r="G68" t="s">
        <v>37</v>
      </c>
      <c r="H68" t="s">
        <v>9</v>
      </c>
      <c r="I68">
        <v>938</v>
      </c>
      <c r="J68">
        <v>6</v>
      </c>
      <c r="K68" s="4">
        <v>44990</v>
      </c>
    </row>
    <row r="69" spans="5:11" x14ac:dyDescent="0.3">
      <c r="E69">
        <v>65</v>
      </c>
      <c r="F69" t="s">
        <v>29</v>
      </c>
      <c r="G69" t="s">
        <v>40</v>
      </c>
      <c r="H69" t="s">
        <v>8</v>
      </c>
      <c r="I69">
        <v>9709</v>
      </c>
      <c r="J69">
        <v>30</v>
      </c>
      <c r="K69" s="4">
        <v>44991</v>
      </c>
    </row>
    <row r="70" spans="5:11" x14ac:dyDescent="0.3">
      <c r="E70">
        <v>66</v>
      </c>
      <c r="F70" t="s">
        <v>31</v>
      </c>
      <c r="G70" t="s">
        <v>39</v>
      </c>
      <c r="H70" t="s">
        <v>13</v>
      </c>
      <c r="I70">
        <v>2205</v>
      </c>
      <c r="J70">
        <v>138</v>
      </c>
      <c r="K70" s="4">
        <v>44992</v>
      </c>
    </row>
    <row r="71" spans="5:11" x14ac:dyDescent="0.3">
      <c r="E71">
        <v>67</v>
      </c>
      <c r="F71" t="s">
        <v>31</v>
      </c>
      <c r="G71" t="s">
        <v>40</v>
      </c>
      <c r="H71" t="s">
        <v>10</v>
      </c>
      <c r="I71">
        <v>4487</v>
      </c>
      <c r="J71">
        <v>111</v>
      </c>
      <c r="K71" s="4">
        <v>44993</v>
      </c>
    </row>
    <row r="72" spans="5:11" x14ac:dyDescent="0.3">
      <c r="E72">
        <v>68</v>
      </c>
      <c r="F72" t="s">
        <v>33</v>
      </c>
      <c r="G72" t="s">
        <v>45</v>
      </c>
      <c r="H72" t="s">
        <v>11</v>
      </c>
      <c r="I72">
        <v>2415</v>
      </c>
      <c r="J72">
        <v>15</v>
      </c>
      <c r="K72" s="4">
        <v>44994</v>
      </c>
    </row>
    <row r="73" spans="5:11" x14ac:dyDescent="0.3">
      <c r="E73">
        <v>69</v>
      </c>
      <c r="F73" t="s">
        <v>36</v>
      </c>
      <c r="G73" t="s">
        <v>39</v>
      </c>
      <c r="H73" t="s">
        <v>12</v>
      </c>
      <c r="I73">
        <v>4018</v>
      </c>
      <c r="J73">
        <v>162</v>
      </c>
      <c r="K73" s="4">
        <v>44995</v>
      </c>
    </row>
    <row r="74" spans="5:11" x14ac:dyDescent="0.3">
      <c r="E74">
        <v>70</v>
      </c>
      <c r="F74" t="s">
        <v>33</v>
      </c>
      <c r="G74" t="s">
        <v>39</v>
      </c>
      <c r="H74" t="s">
        <v>12</v>
      </c>
      <c r="I74">
        <v>861</v>
      </c>
      <c r="J74">
        <v>195</v>
      </c>
      <c r="K74" s="4">
        <v>44996</v>
      </c>
    </row>
    <row r="75" spans="5:11" x14ac:dyDescent="0.3">
      <c r="E75">
        <v>71</v>
      </c>
      <c r="F75" t="s">
        <v>35</v>
      </c>
      <c r="G75" t="s">
        <v>37</v>
      </c>
      <c r="H75" t="s">
        <v>7</v>
      </c>
      <c r="I75">
        <v>5586</v>
      </c>
      <c r="J75">
        <v>525</v>
      </c>
      <c r="K75" s="4">
        <v>44997</v>
      </c>
    </row>
    <row r="76" spans="5:11" x14ac:dyDescent="0.3">
      <c r="E76">
        <v>72</v>
      </c>
      <c r="F76" t="s">
        <v>31</v>
      </c>
      <c r="G76" t="s">
        <v>39</v>
      </c>
      <c r="H76" t="s">
        <v>26</v>
      </c>
      <c r="I76">
        <v>2226</v>
      </c>
      <c r="J76">
        <v>48</v>
      </c>
      <c r="K76" s="4">
        <v>44998</v>
      </c>
    </row>
    <row r="77" spans="5:11" x14ac:dyDescent="0.3">
      <c r="E77">
        <v>73</v>
      </c>
      <c r="F77" t="s">
        <v>3</v>
      </c>
      <c r="G77" t="s">
        <v>39</v>
      </c>
      <c r="H77" t="s">
        <v>21</v>
      </c>
      <c r="I77">
        <v>14329</v>
      </c>
      <c r="J77">
        <v>150</v>
      </c>
      <c r="K77" s="4">
        <v>44999</v>
      </c>
    </row>
    <row r="78" spans="5:11" x14ac:dyDescent="0.3">
      <c r="E78">
        <v>74</v>
      </c>
      <c r="F78" t="s">
        <v>3</v>
      </c>
      <c r="G78" t="s">
        <v>39</v>
      </c>
      <c r="H78" t="s">
        <v>13</v>
      </c>
      <c r="I78">
        <v>8463</v>
      </c>
      <c r="J78">
        <v>492</v>
      </c>
      <c r="K78" s="4">
        <v>45000</v>
      </c>
    </row>
    <row r="79" spans="5:11" x14ac:dyDescent="0.3">
      <c r="E79">
        <v>75</v>
      </c>
      <c r="F79" t="s">
        <v>33</v>
      </c>
      <c r="G79" t="s">
        <v>39</v>
      </c>
      <c r="H79" t="s">
        <v>22</v>
      </c>
      <c r="I79">
        <v>2891</v>
      </c>
      <c r="J79">
        <v>102</v>
      </c>
      <c r="K79" s="4">
        <v>45001</v>
      </c>
    </row>
    <row r="80" spans="5:11" x14ac:dyDescent="0.3">
      <c r="E80">
        <v>76</v>
      </c>
      <c r="F80" t="s">
        <v>34</v>
      </c>
      <c r="G80" t="s">
        <v>38</v>
      </c>
      <c r="H80" t="s">
        <v>16</v>
      </c>
      <c r="I80">
        <v>3773</v>
      </c>
      <c r="J80">
        <v>165</v>
      </c>
      <c r="K80" s="4">
        <v>45002</v>
      </c>
    </row>
    <row r="81" spans="5:11" x14ac:dyDescent="0.3">
      <c r="E81">
        <v>77</v>
      </c>
      <c r="F81" t="s">
        <v>30</v>
      </c>
      <c r="G81" t="s">
        <v>38</v>
      </c>
      <c r="H81" t="s">
        <v>21</v>
      </c>
      <c r="I81">
        <v>854</v>
      </c>
      <c r="J81">
        <v>309</v>
      </c>
      <c r="K81" s="4">
        <v>45003</v>
      </c>
    </row>
    <row r="82" spans="5:11" x14ac:dyDescent="0.3">
      <c r="E82">
        <v>78</v>
      </c>
      <c r="F82" t="s">
        <v>32</v>
      </c>
      <c r="G82" t="s">
        <v>38</v>
      </c>
      <c r="H82" t="s">
        <v>10</v>
      </c>
      <c r="I82">
        <v>4970</v>
      </c>
      <c r="J82">
        <v>156</v>
      </c>
      <c r="K82" s="4">
        <v>45004</v>
      </c>
    </row>
    <row r="83" spans="5:11" x14ac:dyDescent="0.3">
      <c r="E83">
        <v>79</v>
      </c>
      <c r="F83" t="s">
        <v>3</v>
      </c>
      <c r="G83" t="s">
        <v>45</v>
      </c>
      <c r="H83" t="s">
        <v>19</v>
      </c>
      <c r="I83">
        <v>98</v>
      </c>
      <c r="J83">
        <v>159</v>
      </c>
      <c r="K83" s="4">
        <v>45005</v>
      </c>
    </row>
    <row r="84" spans="5:11" x14ac:dyDescent="0.3">
      <c r="E84">
        <v>80</v>
      </c>
      <c r="F84" t="s">
        <v>33</v>
      </c>
      <c r="G84" t="s">
        <v>45</v>
      </c>
      <c r="H84" t="s">
        <v>8</v>
      </c>
      <c r="I84">
        <v>13391</v>
      </c>
      <c r="J84">
        <v>201</v>
      </c>
      <c r="K84" s="4">
        <v>45006</v>
      </c>
    </row>
    <row r="85" spans="5:11" x14ac:dyDescent="0.3">
      <c r="E85">
        <v>81</v>
      </c>
      <c r="F85" t="s">
        <v>29</v>
      </c>
      <c r="G85" t="s">
        <v>44</v>
      </c>
      <c r="H85" t="s">
        <v>24</v>
      </c>
      <c r="I85">
        <v>8890</v>
      </c>
      <c r="J85">
        <v>210</v>
      </c>
      <c r="K85" s="4">
        <v>45007</v>
      </c>
    </row>
    <row r="86" spans="5:11" x14ac:dyDescent="0.3">
      <c r="E86">
        <v>82</v>
      </c>
      <c r="F86" t="s">
        <v>28</v>
      </c>
      <c r="G86" t="s">
        <v>37</v>
      </c>
      <c r="H86" t="s">
        <v>6</v>
      </c>
      <c r="I86">
        <v>56</v>
      </c>
      <c r="J86">
        <v>51</v>
      </c>
      <c r="K86" s="4">
        <v>45008</v>
      </c>
    </row>
    <row r="87" spans="5:11" x14ac:dyDescent="0.3">
      <c r="E87">
        <v>83</v>
      </c>
      <c r="F87" t="s">
        <v>34</v>
      </c>
      <c r="G87" t="s">
        <v>38</v>
      </c>
      <c r="H87" t="s">
        <v>18</v>
      </c>
      <c r="I87">
        <v>3339</v>
      </c>
      <c r="J87">
        <v>39</v>
      </c>
      <c r="K87" s="4">
        <v>45009</v>
      </c>
    </row>
    <row r="88" spans="5:11" x14ac:dyDescent="0.3">
      <c r="E88">
        <v>84</v>
      </c>
      <c r="F88" t="s">
        <v>35</v>
      </c>
      <c r="G88" t="s">
        <v>45</v>
      </c>
      <c r="H88" t="s">
        <v>11</v>
      </c>
      <c r="I88">
        <v>3808</v>
      </c>
      <c r="J88">
        <v>279</v>
      </c>
      <c r="K88" s="4">
        <v>45010</v>
      </c>
    </row>
    <row r="89" spans="5:11" x14ac:dyDescent="0.3">
      <c r="E89">
        <v>85</v>
      </c>
      <c r="F89" t="s">
        <v>35</v>
      </c>
      <c r="G89" t="s">
        <v>37</v>
      </c>
      <c r="H89" t="s">
        <v>6</v>
      </c>
      <c r="I89">
        <v>63</v>
      </c>
      <c r="J89">
        <v>123</v>
      </c>
      <c r="K89" s="4">
        <v>45011</v>
      </c>
    </row>
    <row r="90" spans="5:11" x14ac:dyDescent="0.3">
      <c r="E90">
        <v>86</v>
      </c>
      <c r="F90" t="s">
        <v>28</v>
      </c>
      <c r="G90" t="s">
        <v>44</v>
      </c>
      <c r="H90" t="s">
        <v>20</v>
      </c>
      <c r="I90">
        <v>7812</v>
      </c>
      <c r="J90">
        <v>81</v>
      </c>
      <c r="K90" s="4">
        <v>45012</v>
      </c>
    </row>
    <row r="91" spans="5:11" x14ac:dyDescent="0.3">
      <c r="E91">
        <v>87</v>
      </c>
      <c r="F91" t="s">
        <v>36</v>
      </c>
      <c r="G91" t="s">
        <v>40</v>
      </c>
      <c r="H91" t="s">
        <v>12</v>
      </c>
      <c r="I91">
        <v>7693</v>
      </c>
      <c r="J91">
        <v>21</v>
      </c>
      <c r="K91" s="4">
        <v>45013</v>
      </c>
    </row>
    <row r="92" spans="5:11" x14ac:dyDescent="0.3">
      <c r="E92">
        <v>88</v>
      </c>
      <c r="F92" t="s">
        <v>34</v>
      </c>
      <c r="G92" t="s">
        <v>38</v>
      </c>
      <c r="H92" t="s">
        <v>21</v>
      </c>
      <c r="I92">
        <v>973</v>
      </c>
      <c r="J92">
        <v>162</v>
      </c>
      <c r="K92" s="4">
        <v>45014</v>
      </c>
    </row>
    <row r="93" spans="5:11" x14ac:dyDescent="0.3">
      <c r="E93">
        <v>89</v>
      </c>
      <c r="F93" t="s">
        <v>35</v>
      </c>
      <c r="G93" t="s">
        <v>45</v>
      </c>
      <c r="H93" t="s">
        <v>14</v>
      </c>
      <c r="I93">
        <v>567</v>
      </c>
      <c r="J93">
        <v>228</v>
      </c>
      <c r="K93" s="4">
        <v>45015</v>
      </c>
    </row>
    <row r="94" spans="5:11" x14ac:dyDescent="0.3">
      <c r="E94">
        <v>90</v>
      </c>
      <c r="F94" t="s">
        <v>35</v>
      </c>
      <c r="G94" t="s">
        <v>38</v>
      </c>
      <c r="H94" t="s">
        <v>22</v>
      </c>
      <c r="I94">
        <v>2471</v>
      </c>
      <c r="J94">
        <v>342</v>
      </c>
      <c r="K94" s="4">
        <v>45016</v>
      </c>
    </row>
    <row r="95" spans="5:11" x14ac:dyDescent="0.3">
      <c r="E95">
        <v>91</v>
      </c>
      <c r="F95" t="s">
        <v>33</v>
      </c>
      <c r="G95" t="s">
        <v>37</v>
      </c>
      <c r="H95" t="s">
        <v>6</v>
      </c>
      <c r="I95">
        <v>7189</v>
      </c>
      <c r="J95">
        <v>54</v>
      </c>
      <c r="K95" s="4">
        <v>45017</v>
      </c>
    </row>
    <row r="96" spans="5:11" x14ac:dyDescent="0.3">
      <c r="E96">
        <v>92</v>
      </c>
      <c r="F96" t="s">
        <v>30</v>
      </c>
      <c r="G96" t="s">
        <v>45</v>
      </c>
      <c r="H96" t="s">
        <v>21</v>
      </c>
      <c r="I96">
        <v>7455</v>
      </c>
      <c r="J96">
        <v>216</v>
      </c>
      <c r="K96" s="4">
        <v>45018</v>
      </c>
    </row>
    <row r="97" spans="5:11" x14ac:dyDescent="0.3">
      <c r="E97">
        <v>93</v>
      </c>
      <c r="F97" t="s">
        <v>34</v>
      </c>
      <c r="G97" t="s">
        <v>39</v>
      </c>
      <c r="H97" t="s">
        <v>19</v>
      </c>
      <c r="I97">
        <v>3108</v>
      </c>
      <c r="J97">
        <v>54</v>
      </c>
      <c r="K97" s="4">
        <v>45019</v>
      </c>
    </row>
    <row r="98" spans="5:11" x14ac:dyDescent="0.3">
      <c r="E98">
        <v>94</v>
      </c>
      <c r="F98" t="s">
        <v>32</v>
      </c>
      <c r="G98" t="s">
        <v>37</v>
      </c>
      <c r="H98" t="s">
        <v>18</v>
      </c>
      <c r="I98">
        <v>469</v>
      </c>
      <c r="J98">
        <v>75</v>
      </c>
      <c r="K98" s="4">
        <v>45020</v>
      </c>
    </row>
    <row r="99" spans="5:11" x14ac:dyDescent="0.3">
      <c r="E99">
        <v>95</v>
      </c>
      <c r="F99" t="s">
        <v>3</v>
      </c>
      <c r="G99" t="s">
        <v>40</v>
      </c>
      <c r="H99" t="s">
        <v>16</v>
      </c>
      <c r="I99">
        <v>2737</v>
      </c>
      <c r="J99">
        <v>93</v>
      </c>
      <c r="K99" s="4">
        <v>45021</v>
      </c>
    </row>
    <row r="100" spans="5:11" x14ac:dyDescent="0.3">
      <c r="E100">
        <v>96</v>
      </c>
      <c r="F100" t="s">
        <v>3</v>
      </c>
      <c r="G100" t="s">
        <v>40</v>
      </c>
      <c r="H100" t="s">
        <v>18</v>
      </c>
      <c r="I100">
        <v>4305</v>
      </c>
      <c r="J100">
        <v>156</v>
      </c>
      <c r="K100" s="4">
        <v>45022</v>
      </c>
    </row>
    <row r="101" spans="5:11" x14ac:dyDescent="0.3">
      <c r="E101">
        <v>97</v>
      </c>
      <c r="F101" t="s">
        <v>3</v>
      </c>
      <c r="G101" t="s">
        <v>37</v>
      </c>
      <c r="H101" t="s">
        <v>10</v>
      </c>
      <c r="I101">
        <v>2408</v>
      </c>
      <c r="J101">
        <v>9</v>
      </c>
      <c r="K101" s="4">
        <v>45023</v>
      </c>
    </row>
    <row r="102" spans="5:11" x14ac:dyDescent="0.3">
      <c r="E102">
        <v>98</v>
      </c>
      <c r="F102" t="s">
        <v>34</v>
      </c>
      <c r="G102" t="s">
        <v>38</v>
      </c>
      <c r="H102" t="s">
        <v>12</v>
      </c>
      <c r="I102">
        <v>1281</v>
      </c>
      <c r="J102">
        <v>18</v>
      </c>
      <c r="K102" s="4">
        <v>45024</v>
      </c>
    </row>
    <row r="103" spans="5:11" x14ac:dyDescent="0.3">
      <c r="E103">
        <v>99</v>
      </c>
      <c r="F103" t="s">
        <v>36</v>
      </c>
      <c r="G103" t="s">
        <v>45</v>
      </c>
      <c r="H103" t="s">
        <v>25</v>
      </c>
      <c r="I103">
        <v>12348</v>
      </c>
      <c r="J103">
        <v>234</v>
      </c>
      <c r="K103" s="4">
        <v>45025</v>
      </c>
    </row>
    <row r="104" spans="5:11" x14ac:dyDescent="0.3">
      <c r="E104">
        <v>100</v>
      </c>
      <c r="F104" t="s">
        <v>34</v>
      </c>
      <c r="G104" t="s">
        <v>39</v>
      </c>
      <c r="H104" t="s">
        <v>21</v>
      </c>
      <c r="I104">
        <v>3689</v>
      </c>
      <c r="J104">
        <v>312</v>
      </c>
      <c r="K104" s="4">
        <v>45026</v>
      </c>
    </row>
    <row r="105" spans="5:11" x14ac:dyDescent="0.3">
      <c r="E105">
        <v>101</v>
      </c>
      <c r="F105" t="s">
        <v>31</v>
      </c>
      <c r="G105" t="s">
        <v>38</v>
      </c>
      <c r="H105" t="s">
        <v>12</v>
      </c>
      <c r="I105">
        <v>2870</v>
      </c>
      <c r="J105">
        <v>300</v>
      </c>
      <c r="K105" s="4">
        <v>45027</v>
      </c>
    </row>
    <row r="106" spans="5:11" x14ac:dyDescent="0.3">
      <c r="E106">
        <v>102</v>
      </c>
      <c r="F106" t="s">
        <v>28</v>
      </c>
      <c r="G106" t="s">
        <v>38</v>
      </c>
      <c r="H106" t="s">
        <v>20</v>
      </c>
      <c r="I106">
        <v>798</v>
      </c>
      <c r="J106">
        <v>519</v>
      </c>
      <c r="K106" s="4">
        <v>45028</v>
      </c>
    </row>
    <row r="107" spans="5:11" x14ac:dyDescent="0.3">
      <c r="E107">
        <v>103</v>
      </c>
      <c r="F107" t="s">
        <v>30</v>
      </c>
      <c r="G107" t="s">
        <v>40</v>
      </c>
      <c r="H107" t="s">
        <v>14</v>
      </c>
      <c r="I107">
        <v>2933</v>
      </c>
      <c r="J107">
        <v>9</v>
      </c>
      <c r="K107" s="4">
        <v>45029</v>
      </c>
    </row>
    <row r="108" spans="5:11" x14ac:dyDescent="0.3">
      <c r="E108">
        <v>104</v>
      </c>
      <c r="F108" t="s">
        <v>33</v>
      </c>
      <c r="G108" t="s">
        <v>45</v>
      </c>
      <c r="H108" t="s">
        <v>2</v>
      </c>
      <c r="I108">
        <v>2744</v>
      </c>
      <c r="J108">
        <v>9</v>
      </c>
      <c r="K108" s="4">
        <v>45030</v>
      </c>
    </row>
    <row r="109" spans="5:11" x14ac:dyDescent="0.3">
      <c r="E109">
        <v>105</v>
      </c>
      <c r="F109" t="s">
        <v>36</v>
      </c>
      <c r="G109" t="s">
        <v>38</v>
      </c>
      <c r="H109" t="s">
        <v>26</v>
      </c>
      <c r="I109">
        <v>9772</v>
      </c>
      <c r="J109">
        <v>90</v>
      </c>
      <c r="K109" s="4">
        <v>45031</v>
      </c>
    </row>
    <row r="110" spans="5:11" x14ac:dyDescent="0.3">
      <c r="E110">
        <v>106</v>
      </c>
      <c r="F110" t="s">
        <v>31</v>
      </c>
      <c r="G110" t="s">
        <v>39</v>
      </c>
      <c r="H110" t="s">
        <v>18</v>
      </c>
      <c r="I110">
        <v>1568</v>
      </c>
      <c r="J110">
        <v>96</v>
      </c>
      <c r="K110" s="4">
        <v>45032</v>
      </c>
    </row>
    <row r="111" spans="5:11" x14ac:dyDescent="0.3">
      <c r="E111">
        <v>107</v>
      </c>
      <c r="F111" t="s">
        <v>28</v>
      </c>
      <c r="G111" t="s">
        <v>38</v>
      </c>
      <c r="H111" t="s">
        <v>9</v>
      </c>
      <c r="I111">
        <v>11417</v>
      </c>
      <c r="J111">
        <v>21</v>
      </c>
      <c r="K111" s="4">
        <v>45033</v>
      </c>
    </row>
    <row r="112" spans="5:11" x14ac:dyDescent="0.3">
      <c r="E112">
        <v>108</v>
      </c>
      <c r="F112" t="s">
        <v>36</v>
      </c>
      <c r="G112" t="s">
        <v>39</v>
      </c>
      <c r="H112" t="s">
        <v>19</v>
      </c>
      <c r="I112">
        <v>6748</v>
      </c>
      <c r="J112">
        <v>48</v>
      </c>
      <c r="K112" s="4">
        <v>45034</v>
      </c>
    </row>
    <row r="113" spans="5:11" x14ac:dyDescent="0.3">
      <c r="E113">
        <v>109</v>
      </c>
      <c r="F113" t="s">
        <v>35</v>
      </c>
      <c r="G113" t="s">
        <v>38</v>
      </c>
      <c r="H113" t="s">
        <v>20</v>
      </c>
      <c r="I113">
        <v>1407</v>
      </c>
      <c r="J113">
        <v>72</v>
      </c>
      <c r="K113" s="4">
        <v>45035</v>
      </c>
    </row>
    <row r="114" spans="5:11" x14ac:dyDescent="0.3">
      <c r="E114">
        <v>110</v>
      </c>
      <c r="F114" t="s">
        <v>29</v>
      </c>
      <c r="G114" t="s">
        <v>45</v>
      </c>
      <c r="H114" t="s">
        <v>22</v>
      </c>
      <c r="I114">
        <v>2023</v>
      </c>
      <c r="J114">
        <v>168</v>
      </c>
      <c r="K114" s="4">
        <v>45036</v>
      </c>
    </row>
    <row r="115" spans="5:11" x14ac:dyDescent="0.3">
      <c r="E115">
        <v>111</v>
      </c>
      <c r="F115" t="s">
        <v>33</v>
      </c>
      <c r="G115" t="s">
        <v>44</v>
      </c>
      <c r="H115" t="s">
        <v>19</v>
      </c>
      <c r="I115">
        <v>5236</v>
      </c>
      <c r="J115">
        <v>51</v>
      </c>
      <c r="K115" s="4">
        <v>45037</v>
      </c>
    </row>
    <row r="116" spans="5:11" x14ac:dyDescent="0.3">
      <c r="E116">
        <v>112</v>
      </c>
      <c r="F116" t="s">
        <v>30</v>
      </c>
      <c r="G116" t="s">
        <v>38</v>
      </c>
      <c r="H116" t="s">
        <v>12</v>
      </c>
      <c r="I116">
        <v>1925</v>
      </c>
      <c r="J116">
        <v>192</v>
      </c>
      <c r="K116" s="4">
        <v>45038</v>
      </c>
    </row>
    <row r="117" spans="5:11" x14ac:dyDescent="0.3">
      <c r="E117">
        <v>113</v>
      </c>
      <c r="F117" t="s">
        <v>31</v>
      </c>
      <c r="G117" t="s">
        <v>40</v>
      </c>
      <c r="H117" t="s">
        <v>7</v>
      </c>
      <c r="I117">
        <v>6608</v>
      </c>
      <c r="J117">
        <v>225</v>
      </c>
      <c r="K117" s="4">
        <v>45039</v>
      </c>
    </row>
    <row r="118" spans="5:11" x14ac:dyDescent="0.3">
      <c r="E118">
        <v>114</v>
      </c>
      <c r="F118" t="s">
        <v>32</v>
      </c>
      <c r="G118" t="s">
        <v>39</v>
      </c>
      <c r="H118" t="s">
        <v>19</v>
      </c>
      <c r="I118">
        <v>8008</v>
      </c>
      <c r="J118">
        <v>456</v>
      </c>
      <c r="K118" s="4">
        <v>45040</v>
      </c>
    </row>
    <row r="119" spans="5:11" x14ac:dyDescent="0.3">
      <c r="E119">
        <v>115</v>
      </c>
      <c r="F119" t="s">
        <v>35</v>
      </c>
      <c r="G119" t="s">
        <v>39</v>
      </c>
      <c r="H119" t="s">
        <v>18</v>
      </c>
      <c r="I119">
        <v>1428</v>
      </c>
      <c r="J119">
        <v>93</v>
      </c>
      <c r="K119" s="4">
        <v>45041</v>
      </c>
    </row>
    <row r="120" spans="5:11" x14ac:dyDescent="0.3">
      <c r="E120">
        <v>116</v>
      </c>
      <c r="F120" t="s">
        <v>32</v>
      </c>
      <c r="G120" t="s">
        <v>39</v>
      </c>
      <c r="H120" t="s">
        <v>2</v>
      </c>
      <c r="I120">
        <v>525</v>
      </c>
      <c r="J120">
        <v>48</v>
      </c>
      <c r="K120" s="4">
        <v>45042</v>
      </c>
    </row>
    <row r="121" spans="5:11" x14ac:dyDescent="0.3">
      <c r="E121">
        <v>117</v>
      </c>
      <c r="F121" t="s">
        <v>32</v>
      </c>
      <c r="G121" t="s">
        <v>40</v>
      </c>
      <c r="H121" t="s">
        <v>11</v>
      </c>
      <c r="I121">
        <v>1505</v>
      </c>
      <c r="J121">
        <v>102</v>
      </c>
      <c r="K121" s="4">
        <v>45043</v>
      </c>
    </row>
    <row r="122" spans="5:11" x14ac:dyDescent="0.3">
      <c r="E122">
        <v>118</v>
      </c>
      <c r="F122" t="s">
        <v>31</v>
      </c>
      <c r="G122" t="s">
        <v>45</v>
      </c>
      <c r="H122" t="s">
        <v>23</v>
      </c>
      <c r="I122">
        <v>6755</v>
      </c>
      <c r="J122">
        <v>252</v>
      </c>
      <c r="K122" s="4">
        <v>45044</v>
      </c>
    </row>
    <row r="123" spans="5:11" x14ac:dyDescent="0.3">
      <c r="E123">
        <v>119</v>
      </c>
      <c r="F123" t="s">
        <v>28</v>
      </c>
      <c r="G123" t="s">
        <v>40</v>
      </c>
      <c r="H123" t="s">
        <v>11</v>
      </c>
      <c r="I123">
        <v>11571</v>
      </c>
      <c r="J123">
        <v>138</v>
      </c>
      <c r="K123" s="4">
        <v>45045</v>
      </c>
    </row>
    <row r="124" spans="5:11" x14ac:dyDescent="0.3">
      <c r="E124">
        <v>120</v>
      </c>
      <c r="F124" t="s">
        <v>36</v>
      </c>
      <c r="G124" t="s">
        <v>37</v>
      </c>
      <c r="H124" t="s">
        <v>18</v>
      </c>
      <c r="I124">
        <v>2541</v>
      </c>
      <c r="J124">
        <v>90</v>
      </c>
      <c r="K124" s="4">
        <v>45046</v>
      </c>
    </row>
    <row r="125" spans="5:11" x14ac:dyDescent="0.3">
      <c r="E125">
        <v>121</v>
      </c>
      <c r="F125" t="s">
        <v>30</v>
      </c>
      <c r="G125" t="s">
        <v>40</v>
      </c>
      <c r="H125" t="s">
        <v>23</v>
      </c>
      <c r="I125">
        <v>1526</v>
      </c>
      <c r="J125">
        <v>240</v>
      </c>
      <c r="K125" s="4">
        <v>45047</v>
      </c>
    </row>
    <row r="126" spans="5:11" x14ac:dyDescent="0.3">
      <c r="E126">
        <v>122</v>
      </c>
      <c r="F126" t="s">
        <v>36</v>
      </c>
      <c r="G126" t="s">
        <v>37</v>
      </c>
      <c r="H126" t="s">
        <v>2</v>
      </c>
      <c r="I126">
        <v>6125</v>
      </c>
      <c r="J126">
        <v>102</v>
      </c>
      <c r="K126" s="4">
        <v>45048</v>
      </c>
    </row>
    <row r="127" spans="5:11" x14ac:dyDescent="0.3">
      <c r="E127">
        <v>123</v>
      </c>
      <c r="F127" t="s">
        <v>30</v>
      </c>
      <c r="G127" t="s">
        <v>45</v>
      </c>
      <c r="H127" t="s">
        <v>20</v>
      </c>
      <c r="I127">
        <v>847</v>
      </c>
      <c r="J127">
        <v>129</v>
      </c>
      <c r="K127" s="4">
        <v>45049</v>
      </c>
    </row>
    <row r="128" spans="5:11" x14ac:dyDescent="0.3">
      <c r="E128">
        <v>124</v>
      </c>
      <c r="F128" t="s">
        <v>29</v>
      </c>
      <c r="G128" t="s">
        <v>45</v>
      </c>
      <c r="H128" t="s">
        <v>20</v>
      </c>
      <c r="I128">
        <v>4753</v>
      </c>
      <c r="J128">
        <v>300</v>
      </c>
      <c r="K128" s="4">
        <v>45050</v>
      </c>
    </row>
    <row r="129" spans="5:11" x14ac:dyDescent="0.3">
      <c r="E129">
        <v>125</v>
      </c>
      <c r="F129" t="s">
        <v>32</v>
      </c>
      <c r="G129" t="s">
        <v>37</v>
      </c>
      <c r="H129" t="s">
        <v>26</v>
      </c>
      <c r="I129">
        <v>959</v>
      </c>
      <c r="J129">
        <v>135</v>
      </c>
      <c r="K129" s="4">
        <v>45051</v>
      </c>
    </row>
    <row r="130" spans="5:11" x14ac:dyDescent="0.3">
      <c r="E130">
        <v>126</v>
      </c>
      <c r="F130" t="s">
        <v>31</v>
      </c>
      <c r="G130" t="s">
        <v>45</v>
      </c>
      <c r="H130" t="s">
        <v>17</v>
      </c>
      <c r="I130">
        <v>2793</v>
      </c>
      <c r="J130">
        <v>114</v>
      </c>
      <c r="K130" s="4">
        <v>45052</v>
      </c>
    </row>
    <row r="131" spans="5:11" x14ac:dyDescent="0.3">
      <c r="E131">
        <v>127</v>
      </c>
      <c r="F131" t="s">
        <v>31</v>
      </c>
      <c r="G131" t="s">
        <v>45</v>
      </c>
      <c r="H131" t="s">
        <v>7</v>
      </c>
      <c r="I131">
        <v>4606</v>
      </c>
      <c r="J131">
        <v>63</v>
      </c>
      <c r="K131" s="4">
        <v>45053</v>
      </c>
    </row>
    <row r="132" spans="5:11" x14ac:dyDescent="0.3">
      <c r="E132">
        <v>128</v>
      </c>
      <c r="F132" t="s">
        <v>31</v>
      </c>
      <c r="G132" t="s">
        <v>38</v>
      </c>
      <c r="H132" t="s">
        <v>22</v>
      </c>
      <c r="I132">
        <v>5551</v>
      </c>
      <c r="J132">
        <v>252</v>
      </c>
      <c r="K132" s="4">
        <v>45054</v>
      </c>
    </row>
    <row r="133" spans="5:11" x14ac:dyDescent="0.3">
      <c r="E133">
        <v>129</v>
      </c>
      <c r="F133" t="s">
        <v>35</v>
      </c>
      <c r="G133" t="s">
        <v>38</v>
      </c>
      <c r="H133" t="s">
        <v>25</v>
      </c>
      <c r="I133">
        <v>6657</v>
      </c>
      <c r="J133">
        <v>303</v>
      </c>
      <c r="K133" s="4">
        <v>45055</v>
      </c>
    </row>
    <row r="134" spans="5:11" x14ac:dyDescent="0.3">
      <c r="E134">
        <v>130</v>
      </c>
      <c r="F134" t="s">
        <v>31</v>
      </c>
      <c r="G134" t="s">
        <v>44</v>
      </c>
      <c r="H134" t="s">
        <v>10</v>
      </c>
      <c r="I134">
        <v>4438</v>
      </c>
      <c r="J134">
        <v>246</v>
      </c>
      <c r="K134" s="4">
        <v>45056</v>
      </c>
    </row>
    <row r="135" spans="5:11" x14ac:dyDescent="0.3">
      <c r="E135">
        <v>131</v>
      </c>
      <c r="F135" t="s">
        <v>29</v>
      </c>
      <c r="G135" t="s">
        <v>37</v>
      </c>
      <c r="H135" t="s">
        <v>15</v>
      </c>
      <c r="I135">
        <v>168</v>
      </c>
      <c r="J135">
        <v>84</v>
      </c>
      <c r="K135" s="4">
        <v>45057</v>
      </c>
    </row>
    <row r="136" spans="5:11" x14ac:dyDescent="0.3">
      <c r="E136">
        <v>132</v>
      </c>
      <c r="F136" t="s">
        <v>31</v>
      </c>
      <c r="G136" t="s">
        <v>39</v>
      </c>
      <c r="H136" t="s">
        <v>10</v>
      </c>
      <c r="I136">
        <v>7777</v>
      </c>
      <c r="J136">
        <v>39</v>
      </c>
      <c r="K136" s="4">
        <v>45058</v>
      </c>
    </row>
    <row r="137" spans="5:11" x14ac:dyDescent="0.3">
      <c r="E137">
        <v>133</v>
      </c>
      <c r="F137" t="s">
        <v>33</v>
      </c>
      <c r="G137" t="s">
        <v>38</v>
      </c>
      <c r="H137" t="s">
        <v>10</v>
      </c>
      <c r="I137">
        <v>3339</v>
      </c>
      <c r="J137">
        <v>348</v>
      </c>
      <c r="K137" s="4">
        <v>45059</v>
      </c>
    </row>
    <row r="138" spans="5:11" x14ac:dyDescent="0.3">
      <c r="E138">
        <v>134</v>
      </c>
      <c r="F138" t="s">
        <v>31</v>
      </c>
      <c r="G138" t="s">
        <v>40</v>
      </c>
      <c r="H138" t="s">
        <v>26</v>
      </c>
      <c r="I138">
        <v>6391</v>
      </c>
      <c r="J138">
        <v>48</v>
      </c>
      <c r="K138" s="4">
        <v>45060</v>
      </c>
    </row>
    <row r="139" spans="5:11" x14ac:dyDescent="0.3">
      <c r="E139">
        <v>135</v>
      </c>
      <c r="F139" t="s">
        <v>33</v>
      </c>
      <c r="G139" t="s">
        <v>40</v>
      </c>
      <c r="H139" t="s">
        <v>15</v>
      </c>
      <c r="I139">
        <v>518</v>
      </c>
      <c r="J139">
        <v>75</v>
      </c>
      <c r="K139" s="4">
        <v>45061</v>
      </c>
    </row>
    <row r="140" spans="5:11" x14ac:dyDescent="0.3">
      <c r="E140">
        <v>136</v>
      </c>
      <c r="F140" t="s">
        <v>31</v>
      </c>
      <c r="G140" t="s">
        <v>37</v>
      </c>
      <c r="H140" t="s">
        <v>21</v>
      </c>
      <c r="I140">
        <v>5677</v>
      </c>
      <c r="J140">
        <v>258</v>
      </c>
      <c r="K140" s="4">
        <v>45062</v>
      </c>
    </row>
    <row r="141" spans="5:11" x14ac:dyDescent="0.3">
      <c r="E141">
        <v>137</v>
      </c>
      <c r="F141" t="s">
        <v>32</v>
      </c>
      <c r="G141" t="s">
        <v>44</v>
      </c>
      <c r="H141" t="s">
        <v>10</v>
      </c>
      <c r="I141">
        <v>6048</v>
      </c>
      <c r="J141">
        <v>27</v>
      </c>
      <c r="K141" s="4">
        <v>45063</v>
      </c>
    </row>
    <row r="142" spans="5:11" x14ac:dyDescent="0.3">
      <c r="E142">
        <v>138</v>
      </c>
      <c r="F142" t="s">
        <v>29</v>
      </c>
      <c r="G142" t="s">
        <v>37</v>
      </c>
      <c r="H142" t="s">
        <v>25</v>
      </c>
      <c r="I142">
        <v>3752</v>
      </c>
      <c r="J142">
        <v>213</v>
      </c>
      <c r="K142" s="4">
        <v>45064</v>
      </c>
    </row>
    <row r="143" spans="5:11" x14ac:dyDescent="0.3">
      <c r="E143">
        <v>139</v>
      </c>
      <c r="F143" t="s">
        <v>33</v>
      </c>
      <c r="G143" t="s">
        <v>45</v>
      </c>
      <c r="H143" t="s">
        <v>22</v>
      </c>
      <c r="I143">
        <v>4480</v>
      </c>
      <c r="J143">
        <v>357</v>
      </c>
      <c r="K143" s="4">
        <v>45065</v>
      </c>
    </row>
    <row r="144" spans="5:11" x14ac:dyDescent="0.3">
      <c r="E144">
        <v>140</v>
      </c>
      <c r="F144" t="s">
        <v>3</v>
      </c>
      <c r="G144" t="s">
        <v>40</v>
      </c>
      <c r="H144" t="s">
        <v>2</v>
      </c>
      <c r="I144">
        <v>259</v>
      </c>
      <c r="J144">
        <v>207</v>
      </c>
      <c r="K144" s="4">
        <v>45066</v>
      </c>
    </row>
    <row r="145" spans="5:11" x14ac:dyDescent="0.3">
      <c r="E145">
        <v>141</v>
      </c>
      <c r="F145" t="s">
        <v>29</v>
      </c>
      <c r="G145" t="s">
        <v>40</v>
      </c>
      <c r="H145" t="s">
        <v>23</v>
      </c>
      <c r="I145">
        <v>42</v>
      </c>
      <c r="J145">
        <v>150</v>
      </c>
      <c r="K145" s="4">
        <v>45067</v>
      </c>
    </row>
    <row r="146" spans="5:11" x14ac:dyDescent="0.3">
      <c r="E146">
        <v>142</v>
      </c>
      <c r="F146" t="s">
        <v>30</v>
      </c>
      <c r="G146" t="s">
        <v>38</v>
      </c>
      <c r="H146" t="s">
        <v>19</v>
      </c>
      <c r="I146">
        <v>98</v>
      </c>
      <c r="J146">
        <v>204</v>
      </c>
      <c r="K146" s="4">
        <v>45068</v>
      </c>
    </row>
    <row r="147" spans="5:11" x14ac:dyDescent="0.3">
      <c r="E147">
        <v>143</v>
      </c>
      <c r="F147" t="s">
        <v>31</v>
      </c>
      <c r="G147" t="s">
        <v>45</v>
      </c>
      <c r="H147" t="s">
        <v>20</v>
      </c>
      <c r="I147">
        <v>2478</v>
      </c>
      <c r="J147">
        <v>21</v>
      </c>
      <c r="K147" s="4">
        <v>45069</v>
      </c>
    </row>
    <row r="148" spans="5:11" x14ac:dyDescent="0.3">
      <c r="E148">
        <v>144</v>
      </c>
      <c r="F148" t="s">
        <v>30</v>
      </c>
      <c r="G148" t="s">
        <v>39</v>
      </c>
      <c r="H148" t="s">
        <v>26</v>
      </c>
      <c r="I148">
        <v>7847</v>
      </c>
      <c r="J148">
        <v>174</v>
      </c>
      <c r="K148" s="4">
        <v>45070</v>
      </c>
    </row>
    <row r="149" spans="5:11" x14ac:dyDescent="0.3">
      <c r="E149">
        <v>145</v>
      </c>
      <c r="F149" t="s">
        <v>28</v>
      </c>
      <c r="G149" t="s">
        <v>40</v>
      </c>
      <c r="H149" t="s">
        <v>10</v>
      </c>
      <c r="I149">
        <v>9926</v>
      </c>
      <c r="J149">
        <v>201</v>
      </c>
      <c r="K149" s="4">
        <v>45071</v>
      </c>
    </row>
    <row r="150" spans="5:11" x14ac:dyDescent="0.3">
      <c r="E150">
        <v>146</v>
      </c>
      <c r="F150" t="s">
        <v>29</v>
      </c>
      <c r="G150" t="s">
        <v>37</v>
      </c>
      <c r="H150" t="s">
        <v>6</v>
      </c>
      <c r="I150">
        <v>819</v>
      </c>
      <c r="J150">
        <v>510</v>
      </c>
      <c r="K150" s="4">
        <v>45072</v>
      </c>
    </row>
    <row r="151" spans="5:11" x14ac:dyDescent="0.3">
      <c r="E151">
        <v>147</v>
      </c>
      <c r="F151" t="s">
        <v>32</v>
      </c>
      <c r="G151" t="s">
        <v>44</v>
      </c>
      <c r="H151" t="s">
        <v>22</v>
      </c>
      <c r="I151">
        <v>3052</v>
      </c>
      <c r="J151">
        <v>378</v>
      </c>
      <c r="K151" s="4">
        <v>45073</v>
      </c>
    </row>
    <row r="152" spans="5:11" x14ac:dyDescent="0.3">
      <c r="E152">
        <v>148</v>
      </c>
      <c r="F152" t="s">
        <v>3</v>
      </c>
      <c r="G152" t="s">
        <v>39</v>
      </c>
      <c r="H152" t="s">
        <v>14</v>
      </c>
      <c r="I152">
        <v>6832</v>
      </c>
      <c r="J152">
        <v>27</v>
      </c>
      <c r="K152" s="4">
        <v>45074</v>
      </c>
    </row>
    <row r="153" spans="5:11" x14ac:dyDescent="0.3">
      <c r="E153">
        <v>149</v>
      </c>
      <c r="F153" t="s">
        <v>28</v>
      </c>
      <c r="G153" t="s">
        <v>44</v>
      </c>
      <c r="H153" t="s">
        <v>9</v>
      </c>
      <c r="I153">
        <v>2016</v>
      </c>
      <c r="J153">
        <v>117</v>
      </c>
      <c r="K153" s="4">
        <v>45075</v>
      </c>
    </row>
    <row r="154" spans="5:11" x14ac:dyDescent="0.3">
      <c r="E154">
        <v>150</v>
      </c>
      <c r="F154" t="s">
        <v>32</v>
      </c>
      <c r="G154" t="s">
        <v>37</v>
      </c>
      <c r="H154" t="s">
        <v>14</v>
      </c>
      <c r="I154">
        <v>7322</v>
      </c>
      <c r="J154">
        <v>36</v>
      </c>
      <c r="K154" s="4">
        <v>45076</v>
      </c>
    </row>
    <row r="155" spans="5:11" x14ac:dyDescent="0.3">
      <c r="E155">
        <v>151</v>
      </c>
      <c r="F155" t="s">
        <v>29</v>
      </c>
      <c r="G155" t="s">
        <v>45</v>
      </c>
      <c r="H155" t="s">
        <v>26</v>
      </c>
      <c r="I155">
        <v>357</v>
      </c>
      <c r="J155">
        <v>126</v>
      </c>
      <c r="K155" s="4">
        <v>45077</v>
      </c>
    </row>
    <row r="156" spans="5:11" x14ac:dyDescent="0.3">
      <c r="E156">
        <v>152</v>
      </c>
      <c r="F156" t="s">
        <v>3</v>
      </c>
      <c r="G156" t="s">
        <v>44</v>
      </c>
      <c r="H156" t="s">
        <v>18</v>
      </c>
      <c r="I156">
        <v>3192</v>
      </c>
      <c r="J156">
        <v>72</v>
      </c>
      <c r="K156" s="4">
        <v>45078</v>
      </c>
    </row>
    <row r="157" spans="5:11" x14ac:dyDescent="0.3">
      <c r="E157">
        <v>153</v>
      </c>
      <c r="F157" t="s">
        <v>31</v>
      </c>
      <c r="G157" t="s">
        <v>38</v>
      </c>
      <c r="H157" t="s">
        <v>15</v>
      </c>
      <c r="I157">
        <v>8435</v>
      </c>
      <c r="J157">
        <v>42</v>
      </c>
      <c r="K157" s="4">
        <v>45079</v>
      </c>
    </row>
    <row r="158" spans="5:11" x14ac:dyDescent="0.3">
      <c r="E158">
        <v>154</v>
      </c>
      <c r="F158" t="s">
        <v>36</v>
      </c>
      <c r="G158" t="s">
        <v>44</v>
      </c>
      <c r="H158" t="s">
        <v>22</v>
      </c>
      <c r="I158">
        <v>0</v>
      </c>
      <c r="J158">
        <v>135</v>
      </c>
      <c r="K158" s="4">
        <v>45080</v>
      </c>
    </row>
    <row r="159" spans="5:11" x14ac:dyDescent="0.3">
      <c r="E159">
        <v>155</v>
      </c>
      <c r="F159" t="s">
        <v>31</v>
      </c>
      <c r="G159" t="s">
        <v>39</v>
      </c>
      <c r="H159" t="s">
        <v>17</v>
      </c>
      <c r="I159">
        <v>8862</v>
      </c>
      <c r="J159">
        <v>189</v>
      </c>
      <c r="K159" s="4">
        <v>45081</v>
      </c>
    </row>
    <row r="160" spans="5:11" x14ac:dyDescent="0.3">
      <c r="E160">
        <v>156</v>
      </c>
      <c r="F160" t="s">
        <v>32</v>
      </c>
      <c r="G160" t="s">
        <v>40</v>
      </c>
      <c r="H160" t="s">
        <v>21</v>
      </c>
      <c r="I160">
        <v>3556</v>
      </c>
      <c r="J160">
        <v>459</v>
      </c>
      <c r="K160" s="4">
        <v>45082</v>
      </c>
    </row>
    <row r="161" spans="5:11" x14ac:dyDescent="0.3">
      <c r="E161">
        <v>157</v>
      </c>
      <c r="F161" t="s">
        <v>33</v>
      </c>
      <c r="G161" t="s">
        <v>39</v>
      </c>
      <c r="H161" t="s">
        <v>8</v>
      </c>
      <c r="I161">
        <v>7280</v>
      </c>
      <c r="J161">
        <v>201</v>
      </c>
      <c r="K161" s="4">
        <v>45083</v>
      </c>
    </row>
    <row r="162" spans="5:11" x14ac:dyDescent="0.3">
      <c r="E162">
        <v>158</v>
      </c>
      <c r="F162" t="s">
        <v>32</v>
      </c>
      <c r="G162" t="s">
        <v>39</v>
      </c>
      <c r="H162" t="s">
        <v>23</v>
      </c>
      <c r="I162">
        <v>3402</v>
      </c>
      <c r="J162">
        <v>366</v>
      </c>
      <c r="K162" s="4">
        <v>45084</v>
      </c>
    </row>
    <row r="163" spans="5:11" x14ac:dyDescent="0.3">
      <c r="E163">
        <v>159</v>
      </c>
      <c r="F163" t="s">
        <v>34</v>
      </c>
      <c r="G163" t="s">
        <v>40</v>
      </c>
      <c r="H163" t="s">
        <v>22</v>
      </c>
      <c r="I163">
        <v>4592</v>
      </c>
      <c r="J163">
        <v>324</v>
      </c>
      <c r="K163" s="4">
        <v>45085</v>
      </c>
    </row>
    <row r="164" spans="5:11" x14ac:dyDescent="0.3">
      <c r="E164">
        <v>160</v>
      </c>
      <c r="F164" t="s">
        <v>3</v>
      </c>
      <c r="G164" t="s">
        <v>45</v>
      </c>
      <c r="H164" t="s">
        <v>8</v>
      </c>
      <c r="I164">
        <v>7833</v>
      </c>
      <c r="J164">
        <v>243</v>
      </c>
      <c r="K164" s="4">
        <v>45086</v>
      </c>
    </row>
    <row r="165" spans="5:11" x14ac:dyDescent="0.3">
      <c r="E165">
        <v>161</v>
      </c>
      <c r="F165" t="s">
        <v>28</v>
      </c>
      <c r="G165" t="s">
        <v>44</v>
      </c>
      <c r="H165" t="s">
        <v>14</v>
      </c>
      <c r="I165">
        <v>7651</v>
      </c>
      <c r="J165">
        <v>213</v>
      </c>
      <c r="K165" s="4">
        <v>45087</v>
      </c>
    </row>
    <row r="166" spans="5:11" x14ac:dyDescent="0.3">
      <c r="E166">
        <v>162</v>
      </c>
      <c r="F166" t="s">
        <v>36</v>
      </c>
      <c r="G166" t="s">
        <v>45</v>
      </c>
      <c r="H166" t="s">
        <v>23</v>
      </c>
      <c r="I166">
        <v>2275</v>
      </c>
      <c r="J166">
        <v>447</v>
      </c>
      <c r="K166" s="4">
        <v>45088</v>
      </c>
    </row>
    <row r="167" spans="5:11" x14ac:dyDescent="0.3">
      <c r="E167">
        <v>163</v>
      </c>
      <c r="F167" t="s">
        <v>36</v>
      </c>
      <c r="G167" t="s">
        <v>37</v>
      </c>
      <c r="H167" t="s">
        <v>6</v>
      </c>
      <c r="I167">
        <v>5670</v>
      </c>
      <c r="J167">
        <v>297</v>
      </c>
      <c r="K167" s="4">
        <v>45089</v>
      </c>
    </row>
    <row r="168" spans="5:11" x14ac:dyDescent="0.3">
      <c r="E168">
        <v>164</v>
      </c>
      <c r="F168" t="s">
        <v>31</v>
      </c>
      <c r="G168" t="s">
        <v>45</v>
      </c>
      <c r="H168" t="s">
        <v>9</v>
      </c>
      <c r="I168">
        <v>2135</v>
      </c>
      <c r="J168">
        <v>27</v>
      </c>
      <c r="K168" s="4">
        <v>45090</v>
      </c>
    </row>
    <row r="169" spans="5:11" x14ac:dyDescent="0.3">
      <c r="E169">
        <v>165</v>
      </c>
      <c r="F169" t="s">
        <v>36</v>
      </c>
      <c r="G169" t="s">
        <v>39</v>
      </c>
      <c r="H169" t="s">
        <v>16</v>
      </c>
      <c r="I169">
        <v>2779</v>
      </c>
      <c r="J169">
        <v>75</v>
      </c>
      <c r="K169" s="4">
        <v>45091</v>
      </c>
    </row>
    <row r="170" spans="5:11" x14ac:dyDescent="0.3">
      <c r="E170">
        <v>166</v>
      </c>
      <c r="F170" t="s">
        <v>35</v>
      </c>
      <c r="G170" t="s">
        <v>44</v>
      </c>
      <c r="H170" t="s">
        <v>26</v>
      </c>
      <c r="I170">
        <v>12950</v>
      </c>
      <c r="J170">
        <v>30</v>
      </c>
      <c r="K170" s="4">
        <v>45092</v>
      </c>
    </row>
    <row r="171" spans="5:11" x14ac:dyDescent="0.3">
      <c r="E171">
        <v>167</v>
      </c>
      <c r="F171" t="s">
        <v>31</v>
      </c>
      <c r="G171" t="s">
        <v>38</v>
      </c>
      <c r="H171" t="s">
        <v>11</v>
      </c>
      <c r="I171">
        <v>2646</v>
      </c>
      <c r="J171">
        <v>177</v>
      </c>
      <c r="K171" s="4">
        <v>45093</v>
      </c>
    </row>
    <row r="172" spans="5:11" x14ac:dyDescent="0.3">
      <c r="E172">
        <v>168</v>
      </c>
      <c r="F172" t="s">
        <v>36</v>
      </c>
      <c r="G172" t="s">
        <v>39</v>
      </c>
      <c r="H172" t="s">
        <v>26</v>
      </c>
      <c r="I172">
        <v>3794</v>
      </c>
      <c r="J172">
        <v>159</v>
      </c>
      <c r="K172" s="4">
        <v>45094</v>
      </c>
    </row>
    <row r="173" spans="5:11" x14ac:dyDescent="0.3">
      <c r="E173">
        <v>169</v>
      </c>
      <c r="F173" t="s">
        <v>34</v>
      </c>
      <c r="G173" t="s">
        <v>45</v>
      </c>
      <c r="H173" t="s">
        <v>26</v>
      </c>
      <c r="I173">
        <v>819</v>
      </c>
      <c r="J173">
        <v>306</v>
      </c>
      <c r="K173" s="4">
        <v>45095</v>
      </c>
    </row>
    <row r="174" spans="5:11" x14ac:dyDescent="0.3">
      <c r="E174">
        <v>170</v>
      </c>
      <c r="F174" t="s">
        <v>34</v>
      </c>
      <c r="G174" t="s">
        <v>39</v>
      </c>
      <c r="H174" t="s">
        <v>13</v>
      </c>
      <c r="I174">
        <v>2583</v>
      </c>
      <c r="J174">
        <v>18</v>
      </c>
      <c r="K174" s="4">
        <v>45096</v>
      </c>
    </row>
    <row r="175" spans="5:11" x14ac:dyDescent="0.3">
      <c r="E175">
        <v>171</v>
      </c>
      <c r="F175" t="s">
        <v>31</v>
      </c>
      <c r="G175" t="s">
        <v>45</v>
      </c>
      <c r="H175" t="s">
        <v>12</v>
      </c>
      <c r="I175">
        <v>4585</v>
      </c>
      <c r="J175">
        <v>240</v>
      </c>
      <c r="K175" s="4">
        <v>45097</v>
      </c>
    </row>
    <row r="176" spans="5:11" x14ac:dyDescent="0.3">
      <c r="E176">
        <v>172</v>
      </c>
      <c r="F176" t="s">
        <v>33</v>
      </c>
      <c r="G176" t="s">
        <v>39</v>
      </c>
      <c r="H176" t="s">
        <v>26</v>
      </c>
      <c r="I176">
        <v>1652</v>
      </c>
      <c r="J176">
        <v>93</v>
      </c>
      <c r="K176" s="4">
        <v>45098</v>
      </c>
    </row>
    <row r="177" spans="5:11" x14ac:dyDescent="0.3">
      <c r="E177">
        <v>173</v>
      </c>
      <c r="F177" t="s">
        <v>35</v>
      </c>
      <c r="G177" t="s">
        <v>39</v>
      </c>
      <c r="H177" t="s">
        <v>19</v>
      </c>
      <c r="I177">
        <v>4991</v>
      </c>
      <c r="J177">
        <v>9</v>
      </c>
      <c r="K177" s="4">
        <v>45099</v>
      </c>
    </row>
    <row r="178" spans="5:11" x14ac:dyDescent="0.3">
      <c r="E178">
        <v>174</v>
      </c>
      <c r="F178" t="s">
        <v>29</v>
      </c>
      <c r="G178" t="s">
        <v>39</v>
      </c>
      <c r="H178" t="s">
        <v>9</v>
      </c>
      <c r="I178">
        <v>2009</v>
      </c>
      <c r="J178">
        <v>219</v>
      </c>
      <c r="K178" s="4">
        <v>45100</v>
      </c>
    </row>
    <row r="179" spans="5:11" x14ac:dyDescent="0.3">
      <c r="E179">
        <v>175</v>
      </c>
      <c r="F179" t="s">
        <v>28</v>
      </c>
      <c r="G179" t="s">
        <v>44</v>
      </c>
      <c r="H179" t="s">
        <v>15</v>
      </c>
      <c r="I179">
        <v>1568</v>
      </c>
      <c r="J179">
        <v>141</v>
      </c>
      <c r="K179" s="4">
        <v>45101</v>
      </c>
    </row>
    <row r="180" spans="5:11" x14ac:dyDescent="0.3">
      <c r="E180">
        <v>176</v>
      </c>
      <c r="F180" t="s">
        <v>30</v>
      </c>
      <c r="G180" t="s">
        <v>40</v>
      </c>
      <c r="H180" t="s">
        <v>13</v>
      </c>
      <c r="I180">
        <v>3388</v>
      </c>
      <c r="J180">
        <v>123</v>
      </c>
      <c r="K180" s="4">
        <v>45102</v>
      </c>
    </row>
    <row r="181" spans="5:11" x14ac:dyDescent="0.3">
      <c r="E181">
        <v>177</v>
      </c>
      <c r="F181" t="s">
        <v>36</v>
      </c>
      <c r="G181" t="s">
        <v>37</v>
      </c>
      <c r="H181" t="s">
        <v>17</v>
      </c>
      <c r="I181">
        <v>623</v>
      </c>
      <c r="J181">
        <v>51</v>
      </c>
      <c r="K181" s="4">
        <v>45103</v>
      </c>
    </row>
    <row r="182" spans="5:11" x14ac:dyDescent="0.3">
      <c r="E182">
        <v>178</v>
      </c>
      <c r="F182" t="s">
        <v>32</v>
      </c>
      <c r="G182" t="s">
        <v>38</v>
      </c>
      <c r="H182" t="s">
        <v>2</v>
      </c>
      <c r="I182">
        <v>10073</v>
      </c>
      <c r="J182">
        <v>120</v>
      </c>
      <c r="K182" s="4">
        <v>45104</v>
      </c>
    </row>
    <row r="183" spans="5:11" x14ac:dyDescent="0.3">
      <c r="E183">
        <v>179</v>
      </c>
      <c r="F183" t="s">
        <v>29</v>
      </c>
      <c r="G183" t="s">
        <v>44</v>
      </c>
      <c r="H183" t="s">
        <v>19</v>
      </c>
      <c r="I183">
        <v>1561</v>
      </c>
      <c r="J183">
        <v>27</v>
      </c>
      <c r="K183" s="4">
        <v>45105</v>
      </c>
    </row>
    <row r="184" spans="5:11" x14ac:dyDescent="0.3">
      <c r="E184">
        <v>180</v>
      </c>
      <c r="F184" t="s">
        <v>3</v>
      </c>
      <c r="G184" t="s">
        <v>38</v>
      </c>
      <c r="H184" t="s">
        <v>20</v>
      </c>
      <c r="I184">
        <v>11522</v>
      </c>
      <c r="J184">
        <v>204</v>
      </c>
      <c r="K184" s="4">
        <v>45106</v>
      </c>
    </row>
    <row r="185" spans="5:11" x14ac:dyDescent="0.3">
      <c r="E185">
        <v>181</v>
      </c>
      <c r="F185" t="s">
        <v>32</v>
      </c>
      <c r="G185" t="s">
        <v>37</v>
      </c>
      <c r="H185" t="s">
        <v>6</v>
      </c>
      <c r="I185">
        <v>2317</v>
      </c>
      <c r="J185">
        <v>123</v>
      </c>
      <c r="K185" s="4">
        <v>45107</v>
      </c>
    </row>
    <row r="186" spans="5:11" x14ac:dyDescent="0.3">
      <c r="E186">
        <v>182</v>
      </c>
      <c r="F186" t="s">
        <v>35</v>
      </c>
      <c r="G186" t="s">
        <v>40</v>
      </c>
      <c r="H186" t="s">
        <v>21</v>
      </c>
      <c r="I186">
        <v>3059</v>
      </c>
      <c r="J186">
        <v>27</v>
      </c>
      <c r="K186" s="4">
        <v>45108</v>
      </c>
    </row>
    <row r="187" spans="5:11" x14ac:dyDescent="0.3">
      <c r="E187">
        <v>183</v>
      </c>
      <c r="F187" t="s">
        <v>30</v>
      </c>
      <c r="G187" t="s">
        <v>40</v>
      </c>
      <c r="H187" t="s">
        <v>19</v>
      </c>
      <c r="I187">
        <v>2324</v>
      </c>
      <c r="J187">
        <v>177</v>
      </c>
      <c r="K187" s="4">
        <v>45109</v>
      </c>
    </row>
    <row r="188" spans="5:11" x14ac:dyDescent="0.3">
      <c r="E188">
        <v>184</v>
      </c>
      <c r="F188" t="s">
        <v>34</v>
      </c>
      <c r="G188" t="s">
        <v>44</v>
      </c>
      <c r="H188" t="s">
        <v>19</v>
      </c>
      <c r="I188">
        <v>4956</v>
      </c>
      <c r="J188">
        <v>171</v>
      </c>
      <c r="K188" s="4">
        <v>45110</v>
      </c>
    </row>
    <row r="189" spans="5:11" x14ac:dyDescent="0.3">
      <c r="E189">
        <v>185</v>
      </c>
      <c r="F189" t="s">
        <v>35</v>
      </c>
      <c r="G189" t="s">
        <v>39</v>
      </c>
      <c r="H189" t="s">
        <v>12</v>
      </c>
      <c r="I189">
        <v>5355</v>
      </c>
      <c r="J189">
        <v>204</v>
      </c>
      <c r="K189" s="4">
        <v>45111</v>
      </c>
    </row>
    <row r="190" spans="5:11" x14ac:dyDescent="0.3">
      <c r="E190">
        <v>186</v>
      </c>
      <c r="F190" t="s">
        <v>34</v>
      </c>
      <c r="G190" t="s">
        <v>39</v>
      </c>
      <c r="H190" t="s">
        <v>7</v>
      </c>
      <c r="I190">
        <v>7259</v>
      </c>
      <c r="J190">
        <v>276</v>
      </c>
      <c r="K190" s="4">
        <v>45112</v>
      </c>
    </row>
    <row r="191" spans="5:11" x14ac:dyDescent="0.3">
      <c r="E191">
        <v>187</v>
      </c>
      <c r="F191" t="s">
        <v>29</v>
      </c>
      <c r="G191" t="s">
        <v>40</v>
      </c>
      <c r="H191" t="s">
        <v>19</v>
      </c>
      <c r="I191">
        <v>6279</v>
      </c>
      <c r="J191">
        <v>45</v>
      </c>
      <c r="K191" s="4">
        <v>45113</v>
      </c>
    </row>
    <row r="192" spans="5:11" x14ac:dyDescent="0.3">
      <c r="E192">
        <v>188</v>
      </c>
      <c r="F192" t="s">
        <v>36</v>
      </c>
      <c r="G192" t="s">
        <v>37</v>
      </c>
      <c r="H192" t="s">
        <v>22</v>
      </c>
      <c r="I192">
        <v>2541</v>
      </c>
      <c r="J192">
        <v>45</v>
      </c>
      <c r="K192" s="4">
        <v>45114</v>
      </c>
    </row>
    <row r="193" spans="5:11" x14ac:dyDescent="0.3">
      <c r="E193">
        <v>189</v>
      </c>
      <c r="F193" t="s">
        <v>32</v>
      </c>
      <c r="G193" t="s">
        <v>45</v>
      </c>
      <c r="H193" t="s">
        <v>20</v>
      </c>
      <c r="I193">
        <v>3864</v>
      </c>
      <c r="J193">
        <v>177</v>
      </c>
      <c r="K193" s="4">
        <v>45115</v>
      </c>
    </row>
    <row r="194" spans="5:11" x14ac:dyDescent="0.3">
      <c r="E194">
        <v>190</v>
      </c>
      <c r="F194" t="s">
        <v>33</v>
      </c>
      <c r="G194" t="s">
        <v>38</v>
      </c>
      <c r="H194" t="s">
        <v>6</v>
      </c>
      <c r="I194">
        <v>6146</v>
      </c>
      <c r="J194">
        <v>63</v>
      </c>
      <c r="K194" s="4">
        <v>45116</v>
      </c>
    </row>
    <row r="195" spans="5:11" x14ac:dyDescent="0.3">
      <c r="E195">
        <v>191</v>
      </c>
      <c r="F195" t="s">
        <v>3</v>
      </c>
      <c r="G195" t="s">
        <v>44</v>
      </c>
      <c r="H195" t="s">
        <v>11</v>
      </c>
      <c r="I195">
        <v>2639</v>
      </c>
      <c r="J195">
        <v>204</v>
      </c>
      <c r="K195" s="4">
        <v>45117</v>
      </c>
    </row>
    <row r="196" spans="5:11" x14ac:dyDescent="0.3">
      <c r="E196">
        <v>192</v>
      </c>
      <c r="F196" t="s">
        <v>29</v>
      </c>
      <c r="G196" t="s">
        <v>40</v>
      </c>
      <c r="H196" t="s">
        <v>15</v>
      </c>
      <c r="I196">
        <v>1890</v>
      </c>
      <c r="J196">
        <v>195</v>
      </c>
      <c r="K196" s="4">
        <v>45118</v>
      </c>
    </row>
    <row r="197" spans="5:11" x14ac:dyDescent="0.3">
      <c r="E197">
        <v>193</v>
      </c>
      <c r="F197" t="s">
        <v>31</v>
      </c>
      <c r="G197" t="s">
        <v>39</v>
      </c>
      <c r="H197" t="s">
        <v>7</v>
      </c>
      <c r="I197">
        <v>1932</v>
      </c>
      <c r="J197">
        <v>369</v>
      </c>
      <c r="K197" s="4">
        <v>45119</v>
      </c>
    </row>
    <row r="198" spans="5:11" x14ac:dyDescent="0.3">
      <c r="E198">
        <v>194</v>
      </c>
      <c r="F198" t="s">
        <v>34</v>
      </c>
      <c r="G198" t="s">
        <v>39</v>
      </c>
      <c r="H198" t="s">
        <v>18</v>
      </c>
      <c r="I198">
        <v>6300</v>
      </c>
      <c r="J198">
        <v>42</v>
      </c>
      <c r="K198" s="4">
        <v>45120</v>
      </c>
    </row>
    <row r="199" spans="5:11" x14ac:dyDescent="0.3">
      <c r="E199">
        <v>195</v>
      </c>
      <c r="F199" t="s">
        <v>32</v>
      </c>
      <c r="G199" t="s">
        <v>40</v>
      </c>
      <c r="H199" t="s">
        <v>23</v>
      </c>
      <c r="I199">
        <v>560</v>
      </c>
      <c r="J199">
        <v>81</v>
      </c>
      <c r="K199" s="4">
        <v>45121</v>
      </c>
    </row>
    <row r="200" spans="5:11" x14ac:dyDescent="0.3">
      <c r="E200">
        <v>196</v>
      </c>
      <c r="F200" t="s">
        <v>3</v>
      </c>
      <c r="G200" t="s">
        <v>40</v>
      </c>
      <c r="H200" t="s">
        <v>19</v>
      </c>
      <c r="I200">
        <v>2856</v>
      </c>
      <c r="J200">
        <v>246</v>
      </c>
      <c r="K200" s="4">
        <v>45122</v>
      </c>
    </row>
    <row r="201" spans="5:11" x14ac:dyDescent="0.3">
      <c r="E201">
        <v>197</v>
      </c>
      <c r="F201" t="s">
        <v>3</v>
      </c>
      <c r="G201" t="s">
        <v>39</v>
      </c>
      <c r="H201" t="s">
        <v>10</v>
      </c>
      <c r="I201">
        <v>707</v>
      </c>
      <c r="J201">
        <v>174</v>
      </c>
      <c r="K201" s="4">
        <v>45123</v>
      </c>
    </row>
    <row r="202" spans="5:11" x14ac:dyDescent="0.3">
      <c r="E202">
        <v>198</v>
      </c>
      <c r="F202" t="s">
        <v>29</v>
      </c>
      <c r="G202" t="s">
        <v>45</v>
      </c>
      <c r="H202" t="s">
        <v>23</v>
      </c>
      <c r="I202">
        <v>3598</v>
      </c>
      <c r="J202">
        <v>81</v>
      </c>
      <c r="K202" s="4">
        <v>45124</v>
      </c>
    </row>
    <row r="203" spans="5:11" x14ac:dyDescent="0.3">
      <c r="E203">
        <v>199</v>
      </c>
      <c r="F203" t="s">
        <v>36</v>
      </c>
      <c r="G203" t="s">
        <v>45</v>
      </c>
      <c r="H203" t="s">
        <v>15</v>
      </c>
      <c r="I203">
        <v>6853</v>
      </c>
      <c r="J203">
        <v>372</v>
      </c>
      <c r="K203" s="4">
        <v>45125</v>
      </c>
    </row>
    <row r="204" spans="5:11" x14ac:dyDescent="0.3">
      <c r="E204">
        <v>200</v>
      </c>
      <c r="F204" t="s">
        <v>36</v>
      </c>
      <c r="G204" t="s">
        <v>45</v>
      </c>
      <c r="H204" t="s">
        <v>9</v>
      </c>
      <c r="I204">
        <v>4725</v>
      </c>
      <c r="J204">
        <v>174</v>
      </c>
      <c r="K204" s="4">
        <v>45126</v>
      </c>
    </row>
    <row r="205" spans="5:11" x14ac:dyDescent="0.3">
      <c r="E205">
        <v>201</v>
      </c>
      <c r="F205" t="s">
        <v>30</v>
      </c>
      <c r="G205" t="s">
        <v>38</v>
      </c>
      <c r="H205" t="s">
        <v>25</v>
      </c>
      <c r="I205">
        <v>10304</v>
      </c>
      <c r="J205">
        <v>84</v>
      </c>
      <c r="K205" s="4">
        <v>45127</v>
      </c>
    </row>
    <row r="206" spans="5:11" x14ac:dyDescent="0.3">
      <c r="E206">
        <v>202</v>
      </c>
      <c r="F206" t="s">
        <v>30</v>
      </c>
      <c r="G206" t="s">
        <v>39</v>
      </c>
      <c r="H206" t="s">
        <v>9</v>
      </c>
      <c r="I206">
        <v>1274</v>
      </c>
      <c r="J206">
        <v>225</v>
      </c>
      <c r="K206" s="4">
        <v>45128</v>
      </c>
    </row>
    <row r="207" spans="5:11" x14ac:dyDescent="0.3">
      <c r="E207">
        <v>203</v>
      </c>
      <c r="F207" t="s">
        <v>33</v>
      </c>
      <c r="G207" t="s">
        <v>38</v>
      </c>
      <c r="H207" t="s">
        <v>23</v>
      </c>
      <c r="I207">
        <v>1526</v>
      </c>
      <c r="J207">
        <v>105</v>
      </c>
      <c r="K207" s="4">
        <v>45129</v>
      </c>
    </row>
    <row r="208" spans="5:11" x14ac:dyDescent="0.3">
      <c r="E208">
        <v>204</v>
      </c>
      <c r="F208" t="s">
        <v>36</v>
      </c>
      <c r="G208" t="s">
        <v>44</v>
      </c>
      <c r="H208" t="s">
        <v>21</v>
      </c>
      <c r="I208">
        <v>3101</v>
      </c>
      <c r="J208">
        <v>225</v>
      </c>
      <c r="K208" s="4">
        <v>45130</v>
      </c>
    </row>
    <row r="209" spans="5:11" x14ac:dyDescent="0.3">
      <c r="E209">
        <v>205</v>
      </c>
      <c r="F209" t="s">
        <v>28</v>
      </c>
      <c r="G209" t="s">
        <v>40</v>
      </c>
      <c r="H209" t="s">
        <v>7</v>
      </c>
      <c r="I209">
        <v>1057</v>
      </c>
      <c r="J209">
        <v>54</v>
      </c>
      <c r="K209" s="4">
        <v>45131</v>
      </c>
    </row>
    <row r="210" spans="5:11" x14ac:dyDescent="0.3">
      <c r="E210">
        <v>206</v>
      </c>
      <c r="F210" t="s">
        <v>31</v>
      </c>
      <c r="G210" t="s">
        <v>40</v>
      </c>
      <c r="H210" t="s">
        <v>19</v>
      </c>
      <c r="I210">
        <v>5306</v>
      </c>
      <c r="J210">
        <v>0</v>
      </c>
      <c r="K210" s="4">
        <v>45132</v>
      </c>
    </row>
    <row r="211" spans="5:11" x14ac:dyDescent="0.3">
      <c r="E211">
        <v>207</v>
      </c>
      <c r="F211" t="s">
        <v>33</v>
      </c>
      <c r="G211" t="s">
        <v>44</v>
      </c>
      <c r="H211" t="s">
        <v>17</v>
      </c>
      <c r="I211">
        <v>4018</v>
      </c>
      <c r="J211">
        <v>171</v>
      </c>
      <c r="K211" s="4">
        <v>45133</v>
      </c>
    </row>
    <row r="212" spans="5:11" x14ac:dyDescent="0.3">
      <c r="E212">
        <v>208</v>
      </c>
      <c r="F212" t="s">
        <v>3</v>
      </c>
      <c r="G212" t="s">
        <v>39</v>
      </c>
      <c r="H212" t="s">
        <v>9</v>
      </c>
      <c r="I212">
        <v>938</v>
      </c>
      <c r="J212">
        <v>189</v>
      </c>
      <c r="K212" s="4">
        <v>45134</v>
      </c>
    </row>
    <row r="213" spans="5:11" x14ac:dyDescent="0.3">
      <c r="E213">
        <v>209</v>
      </c>
      <c r="F213" t="s">
        <v>31</v>
      </c>
      <c r="G213" t="s">
        <v>37</v>
      </c>
      <c r="H213" t="s">
        <v>11</v>
      </c>
      <c r="I213">
        <v>1778</v>
      </c>
      <c r="J213">
        <v>270</v>
      </c>
      <c r="K213" s="4">
        <v>45135</v>
      </c>
    </row>
    <row r="214" spans="5:11" x14ac:dyDescent="0.3">
      <c r="E214">
        <v>210</v>
      </c>
      <c r="F214" t="s">
        <v>32</v>
      </c>
      <c r="G214" t="s">
        <v>44</v>
      </c>
      <c r="H214" t="s">
        <v>23</v>
      </c>
      <c r="I214">
        <v>1638</v>
      </c>
      <c r="J214">
        <v>63</v>
      </c>
      <c r="K214" s="4">
        <v>45136</v>
      </c>
    </row>
    <row r="215" spans="5:11" x14ac:dyDescent="0.3">
      <c r="E215">
        <v>211</v>
      </c>
      <c r="F215" t="s">
        <v>30</v>
      </c>
      <c r="G215" t="s">
        <v>37</v>
      </c>
      <c r="H215" t="s">
        <v>18</v>
      </c>
      <c r="I215">
        <v>154</v>
      </c>
      <c r="J215">
        <v>21</v>
      </c>
      <c r="K215" s="4">
        <v>45137</v>
      </c>
    </row>
    <row r="216" spans="5:11" x14ac:dyDescent="0.3">
      <c r="E216">
        <v>212</v>
      </c>
      <c r="F216" t="s">
        <v>31</v>
      </c>
      <c r="G216" t="s">
        <v>40</v>
      </c>
      <c r="H216" t="s">
        <v>15</v>
      </c>
      <c r="I216">
        <v>9835</v>
      </c>
      <c r="J216">
        <v>207</v>
      </c>
      <c r="K216" s="4">
        <v>45138</v>
      </c>
    </row>
    <row r="217" spans="5:11" x14ac:dyDescent="0.3">
      <c r="E217">
        <v>213</v>
      </c>
      <c r="F217" t="s">
        <v>3</v>
      </c>
      <c r="G217" t="s">
        <v>40</v>
      </c>
      <c r="H217" t="s">
        <v>13</v>
      </c>
      <c r="I217">
        <v>7273</v>
      </c>
      <c r="J217">
        <v>96</v>
      </c>
      <c r="K217" s="4">
        <v>45139</v>
      </c>
    </row>
    <row r="218" spans="5:11" x14ac:dyDescent="0.3">
      <c r="E218">
        <v>214</v>
      </c>
      <c r="F218" t="s">
        <v>33</v>
      </c>
      <c r="G218" t="s">
        <v>44</v>
      </c>
      <c r="H218" t="s">
        <v>15</v>
      </c>
      <c r="I218">
        <v>6909</v>
      </c>
      <c r="J218">
        <v>81</v>
      </c>
      <c r="K218" s="4">
        <v>45140</v>
      </c>
    </row>
    <row r="219" spans="5:11" x14ac:dyDescent="0.3">
      <c r="E219">
        <v>215</v>
      </c>
      <c r="F219" t="s">
        <v>3</v>
      </c>
      <c r="G219" t="s">
        <v>44</v>
      </c>
      <c r="H219" t="s">
        <v>17</v>
      </c>
      <c r="I219">
        <v>3920</v>
      </c>
      <c r="J219">
        <v>306</v>
      </c>
      <c r="K219" s="4">
        <v>45141</v>
      </c>
    </row>
    <row r="220" spans="5:11" x14ac:dyDescent="0.3">
      <c r="E220">
        <v>216</v>
      </c>
      <c r="F220" t="s">
        <v>35</v>
      </c>
      <c r="G220" t="s">
        <v>44</v>
      </c>
      <c r="H220" t="s">
        <v>14</v>
      </c>
      <c r="I220">
        <v>4858</v>
      </c>
      <c r="J220">
        <v>279</v>
      </c>
      <c r="K220" s="4">
        <v>45142</v>
      </c>
    </row>
    <row r="221" spans="5:11" x14ac:dyDescent="0.3">
      <c r="E221">
        <v>217</v>
      </c>
      <c r="F221" t="s">
        <v>28</v>
      </c>
      <c r="G221" t="s">
        <v>37</v>
      </c>
      <c r="H221" t="s">
        <v>2</v>
      </c>
      <c r="I221">
        <v>3549</v>
      </c>
      <c r="J221">
        <v>3</v>
      </c>
      <c r="K221" s="4">
        <v>45143</v>
      </c>
    </row>
    <row r="222" spans="5:11" x14ac:dyDescent="0.3">
      <c r="E222">
        <v>218</v>
      </c>
      <c r="F222" t="s">
        <v>31</v>
      </c>
      <c r="G222" t="s">
        <v>44</v>
      </c>
      <c r="H222" t="s">
        <v>20</v>
      </c>
      <c r="I222">
        <v>966</v>
      </c>
      <c r="J222">
        <v>198</v>
      </c>
      <c r="K222" s="4">
        <v>45144</v>
      </c>
    </row>
    <row r="223" spans="5:11" x14ac:dyDescent="0.3">
      <c r="E223">
        <v>219</v>
      </c>
      <c r="F223" t="s">
        <v>33</v>
      </c>
      <c r="G223" t="s">
        <v>44</v>
      </c>
      <c r="H223" t="s">
        <v>11</v>
      </c>
      <c r="I223">
        <v>385</v>
      </c>
      <c r="J223">
        <v>249</v>
      </c>
      <c r="K223" s="4">
        <v>45145</v>
      </c>
    </row>
    <row r="224" spans="5:11" x14ac:dyDescent="0.3">
      <c r="E224">
        <v>220</v>
      </c>
      <c r="F224" t="s">
        <v>32</v>
      </c>
      <c r="G224" t="s">
        <v>39</v>
      </c>
      <c r="H224" t="s">
        <v>9</v>
      </c>
      <c r="I224">
        <v>2219</v>
      </c>
      <c r="J224">
        <v>75</v>
      </c>
      <c r="K224" s="4">
        <v>45146</v>
      </c>
    </row>
    <row r="225" spans="5:11" x14ac:dyDescent="0.3">
      <c r="E225">
        <v>221</v>
      </c>
      <c r="F225" t="s">
        <v>3</v>
      </c>
      <c r="G225" t="s">
        <v>38</v>
      </c>
      <c r="H225" t="s">
        <v>25</v>
      </c>
      <c r="I225">
        <v>2954</v>
      </c>
      <c r="J225">
        <v>189</v>
      </c>
      <c r="K225" s="4">
        <v>45147</v>
      </c>
    </row>
    <row r="226" spans="5:11" x14ac:dyDescent="0.3">
      <c r="E226">
        <v>222</v>
      </c>
      <c r="F226" t="s">
        <v>31</v>
      </c>
      <c r="G226" t="s">
        <v>38</v>
      </c>
      <c r="H226" t="s">
        <v>25</v>
      </c>
      <c r="I226">
        <v>280</v>
      </c>
      <c r="J226">
        <v>87</v>
      </c>
      <c r="K226" s="4">
        <v>45148</v>
      </c>
    </row>
    <row r="227" spans="5:11" x14ac:dyDescent="0.3">
      <c r="E227">
        <v>223</v>
      </c>
      <c r="F227" t="s">
        <v>30</v>
      </c>
      <c r="G227" t="s">
        <v>38</v>
      </c>
      <c r="H227" t="s">
        <v>23</v>
      </c>
      <c r="I227">
        <v>6118</v>
      </c>
      <c r="J227">
        <v>174</v>
      </c>
      <c r="K227" s="4">
        <v>45149</v>
      </c>
    </row>
    <row r="228" spans="5:11" x14ac:dyDescent="0.3">
      <c r="E228">
        <v>224</v>
      </c>
      <c r="F228" t="s">
        <v>28</v>
      </c>
      <c r="G228" t="s">
        <v>44</v>
      </c>
      <c r="H228" t="s">
        <v>8</v>
      </c>
      <c r="I228">
        <v>4802</v>
      </c>
      <c r="J228">
        <v>36</v>
      </c>
      <c r="K228" s="4">
        <v>45150</v>
      </c>
    </row>
    <row r="229" spans="5:11" x14ac:dyDescent="0.3">
      <c r="E229">
        <v>225</v>
      </c>
      <c r="F229" t="s">
        <v>3</v>
      </c>
      <c r="G229" t="s">
        <v>37</v>
      </c>
      <c r="H229" t="s">
        <v>17</v>
      </c>
      <c r="I229">
        <v>4137</v>
      </c>
      <c r="J229">
        <v>60</v>
      </c>
      <c r="K229" s="4">
        <v>45151</v>
      </c>
    </row>
    <row r="230" spans="5:11" x14ac:dyDescent="0.3">
      <c r="E230">
        <v>226</v>
      </c>
      <c r="F230" t="s">
        <v>34</v>
      </c>
      <c r="G230" t="s">
        <v>45</v>
      </c>
      <c r="H230" t="s">
        <v>16</v>
      </c>
      <c r="I230">
        <v>2023</v>
      </c>
      <c r="J230">
        <v>78</v>
      </c>
      <c r="K230" s="4">
        <v>45152</v>
      </c>
    </row>
    <row r="231" spans="5:11" x14ac:dyDescent="0.3">
      <c r="E231">
        <v>227</v>
      </c>
      <c r="F231" t="s">
        <v>3</v>
      </c>
      <c r="G231" t="s">
        <v>38</v>
      </c>
      <c r="H231" t="s">
        <v>23</v>
      </c>
      <c r="I231">
        <v>9051</v>
      </c>
      <c r="J231">
        <v>57</v>
      </c>
      <c r="K231" s="4">
        <v>45153</v>
      </c>
    </row>
    <row r="232" spans="5:11" x14ac:dyDescent="0.3">
      <c r="E232">
        <v>228</v>
      </c>
      <c r="F232" t="s">
        <v>3</v>
      </c>
      <c r="G232" t="s">
        <v>40</v>
      </c>
      <c r="H232" t="s">
        <v>21</v>
      </c>
      <c r="I232">
        <v>2919</v>
      </c>
      <c r="J232">
        <v>45</v>
      </c>
      <c r="K232" s="4">
        <v>45154</v>
      </c>
    </row>
    <row r="233" spans="5:11" x14ac:dyDescent="0.3">
      <c r="E233">
        <v>229</v>
      </c>
      <c r="F233" t="s">
        <v>30</v>
      </c>
      <c r="G233" t="s">
        <v>37</v>
      </c>
      <c r="H233" t="s">
        <v>15</v>
      </c>
      <c r="I233">
        <v>5915</v>
      </c>
      <c r="J233">
        <v>3</v>
      </c>
      <c r="K233" s="4">
        <v>45155</v>
      </c>
    </row>
    <row r="234" spans="5:11" x14ac:dyDescent="0.3">
      <c r="E234">
        <v>230</v>
      </c>
      <c r="F234" t="s">
        <v>35</v>
      </c>
      <c r="G234" t="s">
        <v>45</v>
      </c>
      <c r="H234" t="s">
        <v>8</v>
      </c>
      <c r="I234">
        <v>2562</v>
      </c>
      <c r="J234">
        <v>6</v>
      </c>
      <c r="K234" s="4">
        <v>45156</v>
      </c>
    </row>
    <row r="235" spans="5:11" x14ac:dyDescent="0.3">
      <c r="E235">
        <v>231</v>
      </c>
      <c r="F235" t="s">
        <v>33</v>
      </c>
      <c r="G235" t="s">
        <v>40</v>
      </c>
      <c r="H235" t="s">
        <v>18</v>
      </c>
      <c r="I235">
        <v>8813</v>
      </c>
      <c r="J235">
        <v>21</v>
      </c>
      <c r="K235" s="4">
        <v>45157</v>
      </c>
    </row>
    <row r="236" spans="5:11" x14ac:dyDescent="0.3">
      <c r="E236">
        <v>232</v>
      </c>
      <c r="F236" t="s">
        <v>33</v>
      </c>
      <c r="G236" t="s">
        <v>38</v>
      </c>
      <c r="H236" t="s">
        <v>11</v>
      </c>
      <c r="I236">
        <v>6111</v>
      </c>
      <c r="J236">
        <v>3</v>
      </c>
      <c r="K236" s="4">
        <v>45158</v>
      </c>
    </row>
    <row r="237" spans="5:11" x14ac:dyDescent="0.3">
      <c r="E237">
        <v>233</v>
      </c>
      <c r="F237" t="s">
        <v>29</v>
      </c>
      <c r="G237" t="s">
        <v>39</v>
      </c>
      <c r="H237" t="s">
        <v>24</v>
      </c>
      <c r="I237">
        <v>3507</v>
      </c>
      <c r="J237">
        <v>288</v>
      </c>
      <c r="K237" s="4">
        <v>45159</v>
      </c>
    </row>
    <row r="238" spans="5:11" x14ac:dyDescent="0.3">
      <c r="E238">
        <v>234</v>
      </c>
      <c r="F238" t="s">
        <v>32</v>
      </c>
      <c r="G238" t="s">
        <v>38</v>
      </c>
      <c r="H238" t="s">
        <v>6</v>
      </c>
      <c r="I238">
        <v>4319</v>
      </c>
      <c r="J238">
        <v>30</v>
      </c>
      <c r="K238" s="4">
        <v>45160</v>
      </c>
    </row>
    <row r="239" spans="5:11" x14ac:dyDescent="0.3">
      <c r="E239">
        <v>235</v>
      </c>
      <c r="F239" t="s">
        <v>36</v>
      </c>
      <c r="G239" t="s">
        <v>37</v>
      </c>
      <c r="H239" t="s">
        <v>19</v>
      </c>
      <c r="I239">
        <v>609</v>
      </c>
      <c r="J239">
        <v>87</v>
      </c>
      <c r="K239" s="4">
        <v>45161</v>
      </c>
    </row>
    <row r="240" spans="5:11" x14ac:dyDescent="0.3">
      <c r="E240">
        <v>236</v>
      </c>
      <c r="F240" t="s">
        <v>36</v>
      </c>
      <c r="G240" t="s">
        <v>44</v>
      </c>
      <c r="H240" t="s">
        <v>20</v>
      </c>
      <c r="I240">
        <v>6370</v>
      </c>
      <c r="J240">
        <v>30</v>
      </c>
      <c r="K240" s="4">
        <v>45162</v>
      </c>
    </row>
    <row r="241" spans="5:11" x14ac:dyDescent="0.3">
      <c r="E241">
        <v>237</v>
      </c>
      <c r="F241" t="s">
        <v>33</v>
      </c>
      <c r="G241" t="s">
        <v>37</v>
      </c>
      <c r="H241" t="s">
        <v>12</v>
      </c>
      <c r="I241">
        <v>5474</v>
      </c>
      <c r="J241">
        <v>168</v>
      </c>
      <c r="K241" s="4">
        <v>45163</v>
      </c>
    </row>
    <row r="242" spans="5:11" x14ac:dyDescent="0.3">
      <c r="E242">
        <v>238</v>
      </c>
      <c r="F242" t="s">
        <v>36</v>
      </c>
      <c r="G242" t="s">
        <v>38</v>
      </c>
      <c r="H242" t="s">
        <v>20</v>
      </c>
      <c r="I242">
        <v>3164</v>
      </c>
      <c r="J242">
        <v>306</v>
      </c>
      <c r="K242" s="4">
        <v>45164</v>
      </c>
    </row>
    <row r="243" spans="5:11" x14ac:dyDescent="0.3">
      <c r="E243">
        <v>239</v>
      </c>
      <c r="F243" t="s">
        <v>32</v>
      </c>
      <c r="G243" t="s">
        <v>45</v>
      </c>
      <c r="H243" t="s">
        <v>2</v>
      </c>
      <c r="I243">
        <v>1302</v>
      </c>
      <c r="J243">
        <v>402</v>
      </c>
      <c r="K243" s="4">
        <v>45165</v>
      </c>
    </row>
    <row r="244" spans="5:11" x14ac:dyDescent="0.3">
      <c r="E244">
        <v>240</v>
      </c>
      <c r="F244" t="s">
        <v>34</v>
      </c>
      <c r="G244" t="s">
        <v>40</v>
      </c>
      <c r="H244" t="s">
        <v>21</v>
      </c>
      <c r="I244">
        <v>7308</v>
      </c>
      <c r="J244">
        <v>327</v>
      </c>
      <c r="K244" s="4">
        <v>45166</v>
      </c>
    </row>
    <row r="245" spans="5:11" x14ac:dyDescent="0.3">
      <c r="E245">
        <v>241</v>
      </c>
      <c r="F245" t="s">
        <v>36</v>
      </c>
      <c r="G245" t="s">
        <v>40</v>
      </c>
      <c r="H245" t="s">
        <v>20</v>
      </c>
      <c r="I245">
        <v>6132</v>
      </c>
      <c r="J245">
        <v>93</v>
      </c>
      <c r="K245" s="4">
        <v>45167</v>
      </c>
    </row>
    <row r="246" spans="5:11" x14ac:dyDescent="0.3">
      <c r="E246">
        <v>242</v>
      </c>
      <c r="F246" t="s">
        <v>35</v>
      </c>
      <c r="G246" t="s">
        <v>45</v>
      </c>
      <c r="H246" t="s">
        <v>7</v>
      </c>
      <c r="I246">
        <v>3472</v>
      </c>
      <c r="J246">
        <v>96</v>
      </c>
      <c r="K246" s="4">
        <v>45168</v>
      </c>
    </row>
    <row r="247" spans="5:11" x14ac:dyDescent="0.3">
      <c r="E247">
        <v>243</v>
      </c>
      <c r="F247" t="s">
        <v>29</v>
      </c>
      <c r="G247" t="s">
        <v>44</v>
      </c>
      <c r="H247" t="s">
        <v>11</v>
      </c>
      <c r="I247">
        <v>9660</v>
      </c>
      <c r="J247">
        <v>27</v>
      </c>
      <c r="K247" s="4">
        <v>45169</v>
      </c>
    </row>
    <row r="248" spans="5:11" x14ac:dyDescent="0.3">
      <c r="E248">
        <v>244</v>
      </c>
      <c r="F248" t="s">
        <v>3</v>
      </c>
      <c r="G248" t="s">
        <v>37</v>
      </c>
      <c r="H248" t="s">
        <v>19</v>
      </c>
      <c r="I248">
        <v>2436</v>
      </c>
      <c r="J248">
        <v>99</v>
      </c>
      <c r="K248" s="4">
        <v>45170</v>
      </c>
    </row>
    <row r="249" spans="5:11" x14ac:dyDescent="0.3">
      <c r="E249">
        <v>245</v>
      </c>
      <c r="F249" t="s">
        <v>3</v>
      </c>
      <c r="G249" t="s">
        <v>37</v>
      </c>
      <c r="H249" t="s">
        <v>26</v>
      </c>
      <c r="I249">
        <v>9506</v>
      </c>
      <c r="J249">
        <v>87</v>
      </c>
      <c r="K249" s="4">
        <v>45171</v>
      </c>
    </row>
    <row r="250" spans="5:11" x14ac:dyDescent="0.3">
      <c r="E250">
        <v>246</v>
      </c>
      <c r="F250" t="s">
        <v>35</v>
      </c>
      <c r="G250" t="s">
        <v>40</v>
      </c>
      <c r="H250" t="s">
        <v>14</v>
      </c>
      <c r="I250">
        <v>245</v>
      </c>
      <c r="J250">
        <v>288</v>
      </c>
      <c r="K250" s="4">
        <v>45172</v>
      </c>
    </row>
    <row r="251" spans="5:11" x14ac:dyDescent="0.3">
      <c r="E251">
        <v>247</v>
      </c>
      <c r="F251" t="s">
        <v>29</v>
      </c>
      <c r="G251" t="s">
        <v>45</v>
      </c>
      <c r="H251" t="s">
        <v>13</v>
      </c>
      <c r="I251">
        <v>2702</v>
      </c>
      <c r="J251">
        <v>363</v>
      </c>
      <c r="K251" s="4">
        <v>45173</v>
      </c>
    </row>
    <row r="252" spans="5:11" x14ac:dyDescent="0.3">
      <c r="E252">
        <v>248</v>
      </c>
      <c r="F252" t="s">
        <v>35</v>
      </c>
      <c r="G252" t="s">
        <v>39</v>
      </c>
      <c r="H252" t="s">
        <v>10</v>
      </c>
      <c r="I252">
        <v>700</v>
      </c>
      <c r="J252">
        <v>87</v>
      </c>
      <c r="K252" s="4">
        <v>45174</v>
      </c>
    </row>
    <row r="253" spans="5:11" x14ac:dyDescent="0.3">
      <c r="E253">
        <v>249</v>
      </c>
      <c r="F253" t="s">
        <v>32</v>
      </c>
      <c r="G253" t="s">
        <v>39</v>
      </c>
      <c r="H253" t="s">
        <v>10</v>
      </c>
      <c r="I253">
        <v>3759</v>
      </c>
      <c r="J253">
        <v>150</v>
      </c>
      <c r="K253" s="4">
        <v>45175</v>
      </c>
    </row>
    <row r="254" spans="5:11" x14ac:dyDescent="0.3">
      <c r="E254">
        <v>250</v>
      </c>
      <c r="F254" t="s">
        <v>28</v>
      </c>
      <c r="G254" t="s">
        <v>45</v>
      </c>
      <c r="H254" t="s">
        <v>10</v>
      </c>
      <c r="I254">
        <v>1589</v>
      </c>
      <c r="J254">
        <v>303</v>
      </c>
      <c r="K254" s="4">
        <v>45176</v>
      </c>
    </row>
    <row r="255" spans="5:11" x14ac:dyDescent="0.3">
      <c r="E255">
        <v>251</v>
      </c>
      <c r="F255" t="s">
        <v>31</v>
      </c>
      <c r="G255" t="s">
        <v>45</v>
      </c>
      <c r="H255" t="s">
        <v>21</v>
      </c>
      <c r="I255">
        <v>5194</v>
      </c>
      <c r="J255">
        <v>288</v>
      </c>
      <c r="K255" s="4">
        <v>45177</v>
      </c>
    </row>
    <row r="256" spans="5:11" x14ac:dyDescent="0.3">
      <c r="E256">
        <v>252</v>
      </c>
      <c r="F256" t="s">
        <v>35</v>
      </c>
      <c r="G256" t="s">
        <v>38</v>
      </c>
      <c r="H256" t="s">
        <v>6</v>
      </c>
      <c r="I256">
        <v>945</v>
      </c>
      <c r="J256">
        <v>75</v>
      </c>
      <c r="K256" s="4">
        <v>45178</v>
      </c>
    </row>
    <row r="257" spans="5:11" x14ac:dyDescent="0.3">
      <c r="E257">
        <v>253</v>
      </c>
      <c r="F257" t="s">
        <v>36</v>
      </c>
      <c r="G257" t="s">
        <v>37</v>
      </c>
      <c r="H257" t="s">
        <v>24</v>
      </c>
      <c r="I257">
        <v>1988</v>
      </c>
      <c r="J257">
        <v>39</v>
      </c>
      <c r="K257" s="4">
        <v>45179</v>
      </c>
    </row>
    <row r="258" spans="5:11" x14ac:dyDescent="0.3">
      <c r="E258">
        <v>254</v>
      </c>
      <c r="F258" t="s">
        <v>32</v>
      </c>
      <c r="G258" t="s">
        <v>39</v>
      </c>
      <c r="H258" t="s">
        <v>25</v>
      </c>
      <c r="I258">
        <v>6734</v>
      </c>
      <c r="J258">
        <v>123</v>
      </c>
      <c r="K258" s="4">
        <v>45180</v>
      </c>
    </row>
    <row r="259" spans="5:11" x14ac:dyDescent="0.3">
      <c r="E259">
        <v>255</v>
      </c>
      <c r="F259" t="s">
        <v>36</v>
      </c>
      <c r="G259" t="s">
        <v>38</v>
      </c>
      <c r="H259" t="s">
        <v>2</v>
      </c>
      <c r="I259">
        <v>217</v>
      </c>
      <c r="J259">
        <v>36</v>
      </c>
      <c r="K259" s="4">
        <v>45181</v>
      </c>
    </row>
    <row r="260" spans="5:11" x14ac:dyDescent="0.3">
      <c r="E260">
        <v>256</v>
      </c>
      <c r="F260" t="s">
        <v>33</v>
      </c>
      <c r="G260" t="s">
        <v>39</v>
      </c>
      <c r="H260" t="s">
        <v>15</v>
      </c>
      <c r="I260">
        <v>6279</v>
      </c>
      <c r="J260">
        <v>237</v>
      </c>
      <c r="K260" s="4">
        <v>45182</v>
      </c>
    </row>
    <row r="261" spans="5:11" x14ac:dyDescent="0.3">
      <c r="E261">
        <v>257</v>
      </c>
      <c r="F261" t="s">
        <v>36</v>
      </c>
      <c r="G261" t="s">
        <v>38</v>
      </c>
      <c r="H261" t="s">
        <v>6</v>
      </c>
      <c r="I261">
        <v>4424</v>
      </c>
      <c r="J261">
        <v>201</v>
      </c>
      <c r="K261" s="4">
        <v>45183</v>
      </c>
    </row>
    <row r="262" spans="5:11" x14ac:dyDescent="0.3">
      <c r="E262">
        <v>258</v>
      </c>
      <c r="F262" t="s">
        <v>28</v>
      </c>
      <c r="G262" t="s">
        <v>38</v>
      </c>
      <c r="H262" t="s">
        <v>10</v>
      </c>
      <c r="I262">
        <v>189</v>
      </c>
      <c r="J262">
        <v>48</v>
      </c>
      <c r="K262" s="4">
        <v>45184</v>
      </c>
    </row>
    <row r="263" spans="5:11" x14ac:dyDescent="0.3">
      <c r="E263">
        <v>259</v>
      </c>
      <c r="F263" t="s">
        <v>33</v>
      </c>
      <c r="G263" t="s">
        <v>45</v>
      </c>
      <c r="H263" t="s">
        <v>15</v>
      </c>
      <c r="I263">
        <v>490</v>
      </c>
      <c r="J263">
        <v>84</v>
      </c>
      <c r="K263" s="4">
        <v>45185</v>
      </c>
    </row>
    <row r="264" spans="5:11" x14ac:dyDescent="0.3">
      <c r="E264">
        <v>260</v>
      </c>
      <c r="F264" t="s">
        <v>29</v>
      </c>
      <c r="G264" t="s">
        <v>40</v>
      </c>
      <c r="H264" t="s">
        <v>14</v>
      </c>
      <c r="I264">
        <v>434</v>
      </c>
      <c r="J264">
        <v>87</v>
      </c>
      <c r="K264" s="4">
        <v>45186</v>
      </c>
    </row>
    <row r="265" spans="5:11" x14ac:dyDescent="0.3">
      <c r="E265">
        <v>261</v>
      </c>
      <c r="F265" t="s">
        <v>31</v>
      </c>
      <c r="G265" t="s">
        <v>37</v>
      </c>
      <c r="H265" t="s">
        <v>23</v>
      </c>
      <c r="I265">
        <v>10129</v>
      </c>
      <c r="J265">
        <v>312</v>
      </c>
      <c r="K265" s="4">
        <v>45187</v>
      </c>
    </row>
    <row r="266" spans="5:11" x14ac:dyDescent="0.3">
      <c r="E266">
        <v>262</v>
      </c>
      <c r="F266" t="s">
        <v>34</v>
      </c>
      <c r="G266" t="s">
        <v>44</v>
      </c>
      <c r="H266" t="s">
        <v>21</v>
      </c>
      <c r="I266">
        <v>1652</v>
      </c>
      <c r="J266">
        <v>102</v>
      </c>
      <c r="K266" s="4">
        <v>45188</v>
      </c>
    </row>
    <row r="267" spans="5:11" x14ac:dyDescent="0.3">
      <c r="E267">
        <v>263</v>
      </c>
      <c r="F267" t="s">
        <v>29</v>
      </c>
      <c r="G267" t="s">
        <v>37</v>
      </c>
      <c r="H267" t="s">
        <v>14</v>
      </c>
      <c r="I267">
        <v>6433</v>
      </c>
      <c r="J267">
        <v>78</v>
      </c>
      <c r="K267" s="4">
        <v>45189</v>
      </c>
    </row>
    <row r="268" spans="5:11" x14ac:dyDescent="0.3">
      <c r="E268">
        <v>264</v>
      </c>
      <c r="F268" t="s">
        <v>34</v>
      </c>
      <c r="G268" t="s">
        <v>39</v>
      </c>
      <c r="H268" t="s">
        <v>16</v>
      </c>
      <c r="I268">
        <v>2212</v>
      </c>
      <c r="J268">
        <v>117</v>
      </c>
      <c r="K268" s="4">
        <v>45190</v>
      </c>
    </row>
    <row r="269" spans="5:11" x14ac:dyDescent="0.3">
      <c r="E269">
        <v>265</v>
      </c>
      <c r="F269" t="s">
        <v>30</v>
      </c>
      <c r="G269" t="s">
        <v>45</v>
      </c>
      <c r="H269" t="s">
        <v>12</v>
      </c>
      <c r="I269">
        <v>609</v>
      </c>
      <c r="J269">
        <v>99</v>
      </c>
      <c r="K269" s="4">
        <v>45191</v>
      </c>
    </row>
    <row r="270" spans="5:11" x14ac:dyDescent="0.3">
      <c r="E270">
        <v>266</v>
      </c>
      <c r="F270" t="s">
        <v>36</v>
      </c>
      <c r="G270" t="s">
        <v>45</v>
      </c>
      <c r="H270" t="s">
        <v>17</v>
      </c>
      <c r="I270">
        <v>1638</v>
      </c>
      <c r="J270">
        <v>48</v>
      </c>
      <c r="K270" s="4">
        <v>45192</v>
      </c>
    </row>
    <row r="271" spans="5:11" x14ac:dyDescent="0.3">
      <c r="E271">
        <v>267</v>
      </c>
      <c r="F271" t="s">
        <v>31</v>
      </c>
      <c r="G271" t="s">
        <v>39</v>
      </c>
      <c r="H271" t="s">
        <v>8</v>
      </c>
      <c r="I271">
        <v>3829</v>
      </c>
      <c r="J271">
        <v>24</v>
      </c>
      <c r="K271" s="4">
        <v>45193</v>
      </c>
    </row>
    <row r="272" spans="5:11" x14ac:dyDescent="0.3">
      <c r="E272">
        <v>268</v>
      </c>
      <c r="F272" t="s">
        <v>36</v>
      </c>
      <c r="G272" t="s">
        <v>44</v>
      </c>
      <c r="H272" t="s">
        <v>8</v>
      </c>
      <c r="I272">
        <v>5775</v>
      </c>
      <c r="J272">
        <v>42</v>
      </c>
      <c r="K272" s="4">
        <v>45194</v>
      </c>
    </row>
    <row r="273" spans="5:11" x14ac:dyDescent="0.3">
      <c r="E273">
        <v>269</v>
      </c>
      <c r="F273" t="s">
        <v>32</v>
      </c>
      <c r="G273" t="s">
        <v>45</v>
      </c>
      <c r="H273" t="s">
        <v>13</v>
      </c>
      <c r="I273">
        <v>1071</v>
      </c>
      <c r="J273">
        <v>270</v>
      </c>
      <c r="K273" s="4">
        <v>45195</v>
      </c>
    </row>
    <row r="274" spans="5:11" x14ac:dyDescent="0.3">
      <c r="E274">
        <v>270</v>
      </c>
      <c r="F274" t="s">
        <v>29</v>
      </c>
      <c r="G274" t="s">
        <v>38</v>
      </c>
      <c r="H274" t="s">
        <v>16</v>
      </c>
      <c r="I274">
        <v>5019</v>
      </c>
      <c r="J274">
        <v>150</v>
      </c>
      <c r="K274" s="4">
        <v>45196</v>
      </c>
    </row>
    <row r="275" spans="5:11" x14ac:dyDescent="0.3">
      <c r="E275">
        <v>271</v>
      </c>
      <c r="F275" t="s">
        <v>28</v>
      </c>
      <c r="G275" t="s">
        <v>40</v>
      </c>
      <c r="H275" t="s">
        <v>8</v>
      </c>
      <c r="I275">
        <v>2863</v>
      </c>
      <c r="J275">
        <v>42</v>
      </c>
      <c r="K275" s="4">
        <v>45197</v>
      </c>
    </row>
    <row r="276" spans="5:11" x14ac:dyDescent="0.3">
      <c r="E276">
        <v>272</v>
      </c>
      <c r="F276" t="s">
        <v>36</v>
      </c>
      <c r="G276" t="s">
        <v>45</v>
      </c>
      <c r="H276" t="s">
        <v>22</v>
      </c>
      <c r="I276">
        <v>1617</v>
      </c>
      <c r="J276">
        <v>126</v>
      </c>
      <c r="K276" s="4">
        <v>45198</v>
      </c>
    </row>
    <row r="277" spans="5:11" x14ac:dyDescent="0.3">
      <c r="E277">
        <v>273</v>
      </c>
      <c r="F277" t="s">
        <v>32</v>
      </c>
      <c r="G277" t="s">
        <v>40</v>
      </c>
      <c r="H277" t="s">
        <v>19</v>
      </c>
      <c r="I277">
        <v>6818</v>
      </c>
      <c r="J277">
        <v>6</v>
      </c>
      <c r="K277" s="4">
        <v>45199</v>
      </c>
    </row>
    <row r="278" spans="5:11" x14ac:dyDescent="0.3">
      <c r="E278">
        <v>274</v>
      </c>
      <c r="F278" t="s">
        <v>34</v>
      </c>
      <c r="G278" t="s">
        <v>45</v>
      </c>
      <c r="H278" t="s">
        <v>8</v>
      </c>
      <c r="I278">
        <v>6657</v>
      </c>
      <c r="J278">
        <v>276</v>
      </c>
      <c r="K278" s="4">
        <v>45200</v>
      </c>
    </row>
    <row r="279" spans="5:11" x14ac:dyDescent="0.3">
      <c r="E279">
        <v>275</v>
      </c>
      <c r="F279" t="s">
        <v>34</v>
      </c>
      <c r="G279" t="s">
        <v>39</v>
      </c>
      <c r="H279" t="s">
        <v>10</v>
      </c>
      <c r="I279">
        <v>2919</v>
      </c>
      <c r="J279">
        <v>93</v>
      </c>
      <c r="K279" s="4">
        <v>45201</v>
      </c>
    </row>
    <row r="280" spans="5:11" x14ac:dyDescent="0.3">
      <c r="E280">
        <v>276</v>
      </c>
      <c r="F280" t="s">
        <v>28</v>
      </c>
      <c r="G280" t="s">
        <v>38</v>
      </c>
      <c r="H280" t="s">
        <v>24</v>
      </c>
      <c r="I280">
        <v>3094</v>
      </c>
      <c r="J280">
        <v>246</v>
      </c>
      <c r="K280" s="4">
        <v>45202</v>
      </c>
    </row>
    <row r="281" spans="5:11" x14ac:dyDescent="0.3">
      <c r="E281">
        <v>277</v>
      </c>
      <c r="F281" t="s">
        <v>32</v>
      </c>
      <c r="G281" t="s">
        <v>44</v>
      </c>
      <c r="H281" t="s">
        <v>17</v>
      </c>
      <c r="I281">
        <v>2989</v>
      </c>
      <c r="J281">
        <v>3</v>
      </c>
      <c r="K281" s="4">
        <v>45203</v>
      </c>
    </row>
    <row r="282" spans="5:11" x14ac:dyDescent="0.3">
      <c r="E282">
        <v>278</v>
      </c>
      <c r="F282" t="s">
        <v>29</v>
      </c>
      <c r="G282" t="s">
        <v>37</v>
      </c>
      <c r="H282" t="s">
        <v>20</v>
      </c>
      <c r="I282">
        <v>2268</v>
      </c>
      <c r="J282">
        <v>63</v>
      </c>
      <c r="K282" s="4">
        <v>45204</v>
      </c>
    </row>
    <row r="283" spans="5:11" x14ac:dyDescent="0.3">
      <c r="E283">
        <v>279</v>
      </c>
      <c r="F283" t="s">
        <v>33</v>
      </c>
      <c r="G283" t="s">
        <v>45</v>
      </c>
      <c r="H283" t="s">
        <v>24</v>
      </c>
      <c r="I283">
        <v>4753</v>
      </c>
      <c r="J283">
        <v>246</v>
      </c>
      <c r="K283" s="4">
        <v>45205</v>
      </c>
    </row>
    <row r="284" spans="5:11" x14ac:dyDescent="0.3">
      <c r="E284">
        <v>280</v>
      </c>
      <c r="F284" t="s">
        <v>28</v>
      </c>
      <c r="G284" t="s">
        <v>39</v>
      </c>
      <c r="H284" t="s">
        <v>12</v>
      </c>
      <c r="I284">
        <v>7511</v>
      </c>
      <c r="J284">
        <v>120</v>
      </c>
      <c r="K284" s="4">
        <v>45206</v>
      </c>
    </row>
    <row r="285" spans="5:11" x14ac:dyDescent="0.3">
      <c r="E285">
        <v>281</v>
      </c>
      <c r="F285" t="s">
        <v>28</v>
      </c>
      <c r="G285" t="s">
        <v>37</v>
      </c>
      <c r="H285" t="s">
        <v>24</v>
      </c>
      <c r="I285">
        <v>4326</v>
      </c>
      <c r="J285">
        <v>348</v>
      </c>
      <c r="K285" s="4">
        <v>45207</v>
      </c>
    </row>
    <row r="286" spans="5:11" x14ac:dyDescent="0.3">
      <c r="E286">
        <v>282</v>
      </c>
      <c r="F286" t="s">
        <v>30</v>
      </c>
      <c r="G286" t="s">
        <v>39</v>
      </c>
      <c r="H286" t="s">
        <v>16</v>
      </c>
      <c r="I286">
        <v>4935</v>
      </c>
      <c r="J286">
        <v>126</v>
      </c>
      <c r="K286" s="4">
        <v>45208</v>
      </c>
    </row>
    <row r="287" spans="5:11" x14ac:dyDescent="0.3">
      <c r="E287">
        <v>283</v>
      </c>
      <c r="F287" t="s">
        <v>32</v>
      </c>
      <c r="G287" t="s">
        <v>45</v>
      </c>
      <c r="H287" t="s">
        <v>23</v>
      </c>
      <c r="I287">
        <v>4781</v>
      </c>
      <c r="J287">
        <v>123</v>
      </c>
      <c r="K287" s="4">
        <v>45209</v>
      </c>
    </row>
    <row r="288" spans="5:11" x14ac:dyDescent="0.3">
      <c r="E288">
        <v>284</v>
      </c>
      <c r="F288" t="s">
        <v>33</v>
      </c>
      <c r="G288" t="s">
        <v>37</v>
      </c>
      <c r="H288" t="s">
        <v>18</v>
      </c>
      <c r="I288">
        <v>7483</v>
      </c>
      <c r="J288">
        <v>45</v>
      </c>
      <c r="K288" s="4">
        <v>45210</v>
      </c>
    </row>
    <row r="289" spans="5:11" x14ac:dyDescent="0.3">
      <c r="E289">
        <v>285</v>
      </c>
      <c r="F289" t="s">
        <v>35</v>
      </c>
      <c r="G289" t="s">
        <v>37</v>
      </c>
      <c r="H289" t="s">
        <v>2</v>
      </c>
      <c r="I289">
        <v>6860</v>
      </c>
      <c r="J289">
        <v>126</v>
      </c>
      <c r="K289" s="4">
        <v>45211</v>
      </c>
    </row>
    <row r="290" spans="5:11" x14ac:dyDescent="0.3">
      <c r="E290">
        <v>286</v>
      </c>
      <c r="F290" t="s">
        <v>36</v>
      </c>
      <c r="G290" t="s">
        <v>40</v>
      </c>
      <c r="H290" t="s">
        <v>22</v>
      </c>
      <c r="I290">
        <v>9002</v>
      </c>
      <c r="J290">
        <v>72</v>
      </c>
      <c r="K290" s="4">
        <v>45212</v>
      </c>
    </row>
    <row r="291" spans="5:11" x14ac:dyDescent="0.3">
      <c r="E291">
        <v>287</v>
      </c>
      <c r="F291" t="s">
        <v>32</v>
      </c>
      <c r="G291" t="s">
        <v>38</v>
      </c>
      <c r="H291" t="s">
        <v>22</v>
      </c>
      <c r="I291">
        <v>1400</v>
      </c>
      <c r="J291">
        <v>135</v>
      </c>
      <c r="K291" s="4">
        <v>45213</v>
      </c>
    </row>
    <row r="292" spans="5:11" x14ac:dyDescent="0.3">
      <c r="E292">
        <v>288</v>
      </c>
      <c r="F292" t="s">
        <v>35</v>
      </c>
      <c r="G292" t="s">
        <v>39</v>
      </c>
      <c r="H292" t="s">
        <v>15</v>
      </c>
      <c r="I292">
        <v>4053</v>
      </c>
      <c r="J292">
        <v>24</v>
      </c>
      <c r="K292" s="4">
        <v>45214</v>
      </c>
    </row>
    <row r="293" spans="5:11" x14ac:dyDescent="0.3">
      <c r="E293">
        <v>289</v>
      </c>
      <c r="F293" t="s">
        <v>31</v>
      </c>
      <c r="G293" t="s">
        <v>38</v>
      </c>
      <c r="H293" t="s">
        <v>24</v>
      </c>
      <c r="I293">
        <v>2149</v>
      </c>
      <c r="J293">
        <v>117</v>
      </c>
      <c r="K293" s="4">
        <v>45215</v>
      </c>
    </row>
    <row r="294" spans="5:11" x14ac:dyDescent="0.3">
      <c r="E294">
        <v>290</v>
      </c>
      <c r="F294" t="s">
        <v>34</v>
      </c>
      <c r="G294" t="s">
        <v>44</v>
      </c>
      <c r="H294" t="s">
        <v>22</v>
      </c>
      <c r="I294">
        <v>3640</v>
      </c>
      <c r="J294">
        <v>51</v>
      </c>
      <c r="K294" s="4">
        <v>45216</v>
      </c>
    </row>
    <row r="295" spans="5:11" x14ac:dyDescent="0.3">
      <c r="E295">
        <v>291</v>
      </c>
      <c r="F295" t="s">
        <v>28</v>
      </c>
      <c r="G295" t="s">
        <v>44</v>
      </c>
      <c r="H295" t="s">
        <v>16</v>
      </c>
      <c r="I295">
        <v>630</v>
      </c>
      <c r="J295">
        <v>36</v>
      </c>
      <c r="K295" s="4">
        <v>45217</v>
      </c>
    </row>
    <row r="296" spans="5:11" x14ac:dyDescent="0.3">
      <c r="E296">
        <v>292</v>
      </c>
      <c r="F296" t="s">
        <v>3</v>
      </c>
      <c r="G296" t="s">
        <v>45</v>
      </c>
      <c r="H296" t="s">
        <v>20</v>
      </c>
      <c r="I296">
        <v>2429</v>
      </c>
      <c r="J296">
        <v>144</v>
      </c>
      <c r="K296" s="4">
        <v>45218</v>
      </c>
    </row>
    <row r="297" spans="5:11" x14ac:dyDescent="0.3">
      <c r="E297">
        <v>293</v>
      </c>
      <c r="F297" t="s">
        <v>3</v>
      </c>
      <c r="G297" t="s">
        <v>38</v>
      </c>
      <c r="H297" t="s">
        <v>18</v>
      </c>
      <c r="I297">
        <v>2142</v>
      </c>
      <c r="J297">
        <v>114</v>
      </c>
      <c r="K297" s="4">
        <v>45219</v>
      </c>
    </row>
    <row r="298" spans="5:11" x14ac:dyDescent="0.3">
      <c r="E298">
        <v>294</v>
      </c>
      <c r="F298" t="s">
        <v>31</v>
      </c>
      <c r="G298" t="s">
        <v>40</v>
      </c>
      <c r="H298" t="s">
        <v>23</v>
      </c>
      <c r="I298">
        <v>6454</v>
      </c>
      <c r="J298">
        <v>54</v>
      </c>
      <c r="K298" s="4">
        <v>45220</v>
      </c>
    </row>
    <row r="299" spans="5:11" x14ac:dyDescent="0.3">
      <c r="E299">
        <v>295</v>
      </c>
      <c r="F299" t="s">
        <v>31</v>
      </c>
      <c r="G299" t="s">
        <v>40</v>
      </c>
      <c r="H299" t="s">
        <v>9</v>
      </c>
      <c r="I299">
        <v>4487</v>
      </c>
      <c r="J299">
        <v>333</v>
      </c>
      <c r="K299" s="4">
        <v>45221</v>
      </c>
    </row>
    <row r="300" spans="5:11" x14ac:dyDescent="0.3">
      <c r="E300">
        <v>296</v>
      </c>
      <c r="F300" t="s">
        <v>34</v>
      </c>
      <c r="G300" t="s">
        <v>40</v>
      </c>
      <c r="H300" t="s">
        <v>2</v>
      </c>
      <c r="I300">
        <v>938</v>
      </c>
      <c r="J300">
        <v>366</v>
      </c>
      <c r="K300" s="4">
        <v>45222</v>
      </c>
    </row>
    <row r="301" spans="5:11" x14ac:dyDescent="0.3">
      <c r="E301">
        <v>297</v>
      </c>
      <c r="F301" t="s">
        <v>34</v>
      </c>
      <c r="G301" t="s">
        <v>37</v>
      </c>
      <c r="H301" t="s">
        <v>19</v>
      </c>
      <c r="I301">
        <v>8841</v>
      </c>
      <c r="J301">
        <v>303</v>
      </c>
      <c r="K301" s="4">
        <v>45223</v>
      </c>
    </row>
    <row r="302" spans="5:11" x14ac:dyDescent="0.3">
      <c r="E302">
        <v>298</v>
      </c>
      <c r="F302" t="s">
        <v>28</v>
      </c>
      <c r="G302" t="s">
        <v>44</v>
      </c>
      <c r="H302" t="s">
        <v>26</v>
      </c>
      <c r="I302">
        <v>4018</v>
      </c>
      <c r="J302">
        <v>126</v>
      </c>
      <c r="K302" s="4">
        <v>45224</v>
      </c>
    </row>
    <row r="303" spans="5:11" x14ac:dyDescent="0.3">
      <c r="E303">
        <v>299</v>
      </c>
      <c r="F303" t="s">
        <v>30</v>
      </c>
      <c r="G303" t="s">
        <v>40</v>
      </c>
      <c r="H303" t="s">
        <v>8</v>
      </c>
      <c r="I303">
        <v>714</v>
      </c>
      <c r="J303">
        <v>231</v>
      </c>
      <c r="K303" s="4">
        <v>45225</v>
      </c>
    </row>
    <row r="304" spans="5:11" x14ac:dyDescent="0.3">
      <c r="E304">
        <v>300</v>
      </c>
      <c r="F304" t="s">
        <v>3</v>
      </c>
      <c r="G304" t="s">
        <v>37</v>
      </c>
      <c r="H304" t="s">
        <v>18</v>
      </c>
      <c r="I304">
        <v>3850</v>
      </c>
      <c r="J304">
        <v>102</v>
      </c>
      <c r="K304" s="4">
        <v>45226</v>
      </c>
    </row>
    <row r="305" spans="5:11" x14ac:dyDescent="0.3">
      <c r="E305">
        <v>301</v>
      </c>
      <c r="F305" t="s">
        <v>28</v>
      </c>
      <c r="G305" t="s">
        <v>37</v>
      </c>
      <c r="H305" t="s">
        <v>24</v>
      </c>
      <c r="I305">
        <v>4326</v>
      </c>
      <c r="J305">
        <v>348</v>
      </c>
      <c r="K305" s="4">
        <v>45227</v>
      </c>
    </row>
    <row r="306" spans="5:11" x14ac:dyDescent="0.3">
      <c r="E306">
        <v>302</v>
      </c>
      <c r="F306" t="s">
        <v>30</v>
      </c>
      <c r="G306" t="s">
        <v>39</v>
      </c>
      <c r="H306" t="s">
        <v>16</v>
      </c>
      <c r="I306">
        <v>4935</v>
      </c>
      <c r="J306">
        <v>126</v>
      </c>
      <c r="K306" s="4">
        <v>45228</v>
      </c>
    </row>
    <row r="307" spans="5:11" x14ac:dyDescent="0.3">
      <c r="E307">
        <v>303</v>
      </c>
      <c r="F307" t="s">
        <v>32</v>
      </c>
      <c r="G307" t="s">
        <v>45</v>
      </c>
      <c r="H307" t="s">
        <v>23</v>
      </c>
      <c r="I307">
        <v>4781</v>
      </c>
      <c r="J307">
        <v>123</v>
      </c>
      <c r="K307" s="4">
        <v>45229</v>
      </c>
    </row>
    <row r="308" spans="5:11" x14ac:dyDescent="0.3">
      <c r="E308">
        <v>304</v>
      </c>
      <c r="F308" t="s">
        <v>33</v>
      </c>
      <c r="G308" t="s">
        <v>37</v>
      </c>
      <c r="H308" t="s">
        <v>18</v>
      </c>
      <c r="I308">
        <v>7483</v>
      </c>
      <c r="J308">
        <v>45</v>
      </c>
      <c r="K308" s="4">
        <v>45230</v>
      </c>
    </row>
    <row r="309" spans="5:11" x14ac:dyDescent="0.3">
      <c r="E309">
        <v>305</v>
      </c>
      <c r="F309" t="s">
        <v>35</v>
      </c>
      <c r="G309" t="s">
        <v>37</v>
      </c>
      <c r="H309" t="s">
        <v>2</v>
      </c>
      <c r="I309">
        <v>6860</v>
      </c>
      <c r="J309">
        <v>126</v>
      </c>
      <c r="K309" s="4">
        <v>45231</v>
      </c>
    </row>
    <row r="310" spans="5:11" x14ac:dyDescent="0.3">
      <c r="E310">
        <v>306</v>
      </c>
      <c r="F310" t="s">
        <v>28</v>
      </c>
      <c r="G310" t="s">
        <v>37</v>
      </c>
      <c r="H310" t="s">
        <v>24</v>
      </c>
      <c r="I310">
        <v>4326</v>
      </c>
      <c r="J310">
        <v>348</v>
      </c>
      <c r="K310" s="4">
        <v>45232</v>
      </c>
    </row>
    <row r="311" spans="5:11" x14ac:dyDescent="0.3">
      <c r="E311">
        <v>307</v>
      </c>
      <c r="F311" t="s">
        <v>30</v>
      </c>
      <c r="G311" t="s">
        <v>39</v>
      </c>
      <c r="H311" t="s">
        <v>16</v>
      </c>
      <c r="I311">
        <v>4935</v>
      </c>
      <c r="J311">
        <v>126</v>
      </c>
      <c r="K311" s="4">
        <v>45233</v>
      </c>
    </row>
    <row r="312" spans="5:11" x14ac:dyDescent="0.3">
      <c r="E312">
        <v>308</v>
      </c>
      <c r="F312" t="s">
        <v>32</v>
      </c>
      <c r="G312" t="s">
        <v>45</v>
      </c>
      <c r="H312" t="s">
        <v>23</v>
      </c>
      <c r="I312">
        <v>4781</v>
      </c>
      <c r="J312">
        <v>123</v>
      </c>
      <c r="K312" s="4">
        <v>45234</v>
      </c>
    </row>
    <row r="313" spans="5:11" x14ac:dyDescent="0.3">
      <c r="E313">
        <v>309</v>
      </c>
      <c r="F313" t="s">
        <v>33</v>
      </c>
      <c r="G313" t="s">
        <v>37</v>
      </c>
      <c r="H313" t="s">
        <v>18</v>
      </c>
      <c r="I313">
        <v>7483</v>
      </c>
      <c r="J313">
        <v>45</v>
      </c>
      <c r="K313" s="4">
        <v>45235</v>
      </c>
    </row>
    <row r="314" spans="5:11" x14ac:dyDescent="0.3">
      <c r="E314">
        <v>310</v>
      </c>
      <c r="F314" t="s">
        <v>35</v>
      </c>
      <c r="G314" t="s">
        <v>37</v>
      </c>
      <c r="H314" t="s">
        <v>2</v>
      </c>
      <c r="I314">
        <v>6860</v>
      </c>
      <c r="J314">
        <v>126</v>
      </c>
      <c r="K314" s="4">
        <v>45236</v>
      </c>
    </row>
    <row r="315" spans="5:11" x14ac:dyDescent="0.3">
      <c r="E315">
        <v>311</v>
      </c>
      <c r="F315" t="s">
        <v>28</v>
      </c>
      <c r="G315" t="s">
        <v>37</v>
      </c>
      <c r="H315" t="s">
        <v>24</v>
      </c>
      <c r="I315">
        <v>4326</v>
      </c>
      <c r="J315">
        <v>348</v>
      </c>
      <c r="K315" s="4">
        <v>45237</v>
      </c>
    </row>
    <row r="316" spans="5:11" x14ac:dyDescent="0.3">
      <c r="E316">
        <v>312</v>
      </c>
      <c r="F316" t="s">
        <v>30</v>
      </c>
      <c r="G316" t="s">
        <v>39</v>
      </c>
      <c r="H316" t="s">
        <v>16</v>
      </c>
      <c r="I316">
        <v>4935</v>
      </c>
      <c r="J316">
        <v>126</v>
      </c>
      <c r="K316" s="4">
        <v>45238</v>
      </c>
    </row>
    <row r="317" spans="5:11" x14ac:dyDescent="0.3">
      <c r="E317">
        <v>313</v>
      </c>
      <c r="F317" t="s">
        <v>32</v>
      </c>
      <c r="G317" t="s">
        <v>45</v>
      </c>
      <c r="H317" t="s">
        <v>23</v>
      </c>
      <c r="I317">
        <v>4781</v>
      </c>
      <c r="J317">
        <v>123</v>
      </c>
      <c r="K317" s="4">
        <v>45239</v>
      </c>
    </row>
    <row r="318" spans="5:11" x14ac:dyDescent="0.3">
      <c r="E318">
        <v>314</v>
      </c>
      <c r="F318" t="s">
        <v>33</v>
      </c>
      <c r="G318" t="s">
        <v>37</v>
      </c>
      <c r="H318" t="s">
        <v>18</v>
      </c>
      <c r="I318">
        <v>7483</v>
      </c>
      <c r="J318">
        <v>45</v>
      </c>
      <c r="K318" s="4">
        <v>45240</v>
      </c>
    </row>
    <row r="319" spans="5:11" x14ac:dyDescent="0.3">
      <c r="E319">
        <v>315</v>
      </c>
      <c r="F319" t="s">
        <v>35</v>
      </c>
      <c r="G319" t="s">
        <v>37</v>
      </c>
      <c r="H319" t="s">
        <v>2</v>
      </c>
      <c r="I319">
        <v>6860</v>
      </c>
      <c r="J319">
        <v>126</v>
      </c>
      <c r="K319" s="4">
        <v>45241</v>
      </c>
    </row>
    <row r="320" spans="5:11" x14ac:dyDescent="0.3">
      <c r="E320">
        <v>1</v>
      </c>
      <c r="F320" t="s">
        <v>36</v>
      </c>
      <c r="G320" t="s">
        <v>40</v>
      </c>
      <c r="H320" t="s">
        <v>23</v>
      </c>
      <c r="I320">
        <v>1624</v>
      </c>
      <c r="J320">
        <v>114</v>
      </c>
      <c r="K320" s="4">
        <v>44927</v>
      </c>
    </row>
    <row r="321" spans="5:11" x14ac:dyDescent="0.3">
      <c r="E321">
        <v>2</v>
      </c>
      <c r="F321" t="s">
        <v>29</v>
      </c>
      <c r="G321" t="s">
        <v>45</v>
      </c>
      <c r="H321" t="s">
        <v>25</v>
      </c>
      <c r="I321">
        <v>6706</v>
      </c>
      <c r="J321">
        <v>459</v>
      </c>
      <c r="K321" s="4">
        <v>44928</v>
      </c>
    </row>
    <row r="322" spans="5:11" x14ac:dyDescent="0.3">
      <c r="E322">
        <v>3</v>
      </c>
      <c r="F322" t="s">
        <v>3</v>
      </c>
      <c r="G322" t="s">
        <v>45</v>
      </c>
      <c r="H322" t="s">
        <v>2</v>
      </c>
      <c r="I322">
        <v>959</v>
      </c>
      <c r="J322">
        <v>147</v>
      </c>
      <c r="K322" s="4">
        <v>44929</v>
      </c>
    </row>
    <row r="323" spans="5:11" x14ac:dyDescent="0.3">
      <c r="E323">
        <v>4</v>
      </c>
      <c r="F323" t="s">
        <v>30</v>
      </c>
      <c r="G323" t="s">
        <v>38</v>
      </c>
      <c r="H323" t="s">
        <v>11</v>
      </c>
      <c r="I323">
        <v>9632</v>
      </c>
      <c r="J323">
        <v>288</v>
      </c>
      <c r="K323" s="4">
        <v>44930</v>
      </c>
    </row>
    <row r="324" spans="5:11" x14ac:dyDescent="0.3">
      <c r="E324">
        <v>5</v>
      </c>
      <c r="F324" t="s">
        <v>32</v>
      </c>
      <c r="G324" t="s">
        <v>43</v>
      </c>
      <c r="H324" t="s">
        <v>18</v>
      </c>
      <c r="I324">
        <v>2100</v>
      </c>
      <c r="J324">
        <v>414</v>
      </c>
      <c r="K324" s="4">
        <v>44931</v>
      </c>
    </row>
    <row r="325" spans="5:11" x14ac:dyDescent="0.3">
      <c r="E325">
        <v>6</v>
      </c>
      <c r="F325" t="s">
        <v>36</v>
      </c>
      <c r="G325" t="s">
        <v>45</v>
      </c>
      <c r="H325" t="s">
        <v>26</v>
      </c>
      <c r="I325">
        <v>8869</v>
      </c>
      <c r="J325">
        <v>432</v>
      </c>
      <c r="K325" s="4">
        <v>44932</v>
      </c>
    </row>
    <row r="326" spans="5:11" x14ac:dyDescent="0.3">
      <c r="E326">
        <v>7</v>
      </c>
      <c r="F326" t="s">
        <v>32</v>
      </c>
      <c r="G326" t="s">
        <v>37</v>
      </c>
      <c r="H326" t="s">
        <v>24</v>
      </c>
      <c r="I326">
        <v>2681</v>
      </c>
      <c r="J326">
        <v>54</v>
      </c>
      <c r="K326" s="4">
        <v>44933</v>
      </c>
    </row>
    <row r="327" spans="5:11" x14ac:dyDescent="0.3">
      <c r="E327">
        <v>1</v>
      </c>
      <c r="F327" t="s">
        <v>36</v>
      </c>
      <c r="G327" t="s">
        <v>40</v>
      </c>
      <c r="H327" t="s">
        <v>23</v>
      </c>
      <c r="I327">
        <v>1624</v>
      </c>
      <c r="J327">
        <v>114</v>
      </c>
      <c r="K327" s="4">
        <v>44927</v>
      </c>
    </row>
    <row r="328" spans="5:11" x14ac:dyDescent="0.3">
      <c r="E328">
        <v>2</v>
      </c>
      <c r="F328" t="s">
        <v>29</v>
      </c>
      <c r="G328" t="s">
        <v>45</v>
      </c>
      <c r="H328" t="s">
        <v>25</v>
      </c>
      <c r="I328">
        <v>6706</v>
      </c>
      <c r="J328">
        <v>459</v>
      </c>
      <c r="K328" s="4">
        <v>44928</v>
      </c>
    </row>
    <row r="329" spans="5:11" x14ac:dyDescent="0.3">
      <c r="E329">
        <v>3</v>
      </c>
      <c r="F329" t="s">
        <v>3</v>
      </c>
      <c r="G329" t="s">
        <v>45</v>
      </c>
      <c r="H329" t="s">
        <v>2</v>
      </c>
      <c r="I329">
        <v>959</v>
      </c>
      <c r="J329">
        <v>147</v>
      </c>
      <c r="K329" s="4">
        <v>44929</v>
      </c>
    </row>
    <row r="330" spans="5:11" x14ac:dyDescent="0.3">
      <c r="E330">
        <v>4</v>
      </c>
      <c r="F330" t="s">
        <v>30</v>
      </c>
      <c r="G330" t="s">
        <v>38</v>
      </c>
      <c r="H330" t="s">
        <v>11</v>
      </c>
      <c r="I330">
        <v>9632</v>
      </c>
      <c r="J330">
        <v>288</v>
      </c>
      <c r="K330" s="4">
        <v>44930</v>
      </c>
    </row>
    <row r="331" spans="5:11" x14ac:dyDescent="0.3">
      <c r="E331">
        <v>5</v>
      </c>
      <c r="F331" t="s">
        <v>32</v>
      </c>
      <c r="G331" t="s">
        <v>43</v>
      </c>
      <c r="H331" t="s">
        <v>18</v>
      </c>
      <c r="I331">
        <v>2100</v>
      </c>
      <c r="J331">
        <v>414</v>
      </c>
      <c r="K331" s="4">
        <v>44931</v>
      </c>
    </row>
    <row r="332" spans="5:11" x14ac:dyDescent="0.3">
      <c r="E332">
        <v>6</v>
      </c>
      <c r="F332" t="s">
        <v>36</v>
      </c>
      <c r="G332" t="s">
        <v>45</v>
      </c>
      <c r="H332" t="s">
        <v>26</v>
      </c>
      <c r="I332">
        <v>8869</v>
      </c>
      <c r="J332">
        <v>432</v>
      </c>
      <c r="K332" s="4">
        <v>44932</v>
      </c>
    </row>
    <row r="333" spans="5:11" x14ac:dyDescent="0.3">
      <c r="E333">
        <v>7</v>
      </c>
      <c r="F333" t="s">
        <v>32</v>
      </c>
      <c r="G333" t="s">
        <v>37</v>
      </c>
      <c r="H333" t="s">
        <v>24</v>
      </c>
      <c r="I333">
        <v>2681</v>
      </c>
      <c r="J333">
        <v>54</v>
      </c>
      <c r="K333" s="4">
        <v>44933</v>
      </c>
    </row>
    <row r="334" spans="5:11" x14ac:dyDescent="0.3">
      <c r="E334">
        <v>1</v>
      </c>
      <c r="F334" t="s">
        <v>36</v>
      </c>
      <c r="G334" t="s">
        <v>40</v>
      </c>
      <c r="H334" t="s">
        <v>23</v>
      </c>
      <c r="I334">
        <v>1624</v>
      </c>
      <c r="J334">
        <v>114</v>
      </c>
      <c r="K334" s="4">
        <v>44927</v>
      </c>
    </row>
    <row r="335" spans="5:11" x14ac:dyDescent="0.3">
      <c r="E335">
        <v>2</v>
      </c>
      <c r="F335" t="s">
        <v>29</v>
      </c>
      <c r="G335" t="s">
        <v>45</v>
      </c>
      <c r="H335" t="s">
        <v>25</v>
      </c>
      <c r="I335">
        <v>6706</v>
      </c>
      <c r="J335">
        <v>459</v>
      </c>
      <c r="K335" s="4">
        <v>44928</v>
      </c>
    </row>
    <row r="336" spans="5:11" x14ac:dyDescent="0.3">
      <c r="E336">
        <v>3</v>
      </c>
      <c r="F336" t="s">
        <v>3</v>
      </c>
      <c r="G336" t="s">
        <v>45</v>
      </c>
      <c r="H336" t="s">
        <v>2</v>
      </c>
      <c r="I336">
        <v>959</v>
      </c>
      <c r="J336">
        <v>147</v>
      </c>
      <c r="K336" s="4">
        <v>44929</v>
      </c>
    </row>
    <row r="337" spans="5:11" x14ac:dyDescent="0.3">
      <c r="E337">
        <v>4</v>
      </c>
      <c r="F337" t="s">
        <v>30</v>
      </c>
      <c r="G337" t="s">
        <v>38</v>
      </c>
      <c r="H337" t="s">
        <v>11</v>
      </c>
      <c r="I337">
        <v>9632</v>
      </c>
      <c r="J337">
        <v>288</v>
      </c>
      <c r="K337" s="4">
        <v>44930</v>
      </c>
    </row>
    <row r="338" spans="5:11" x14ac:dyDescent="0.3">
      <c r="E338">
        <v>5</v>
      </c>
      <c r="F338" t="s">
        <v>32</v>
      </c>
      <c r="G338" t="s">
        <v>43</v>
      </c>
      <c r="H338" t="s">
        <v>18</v>
      </c>
      <c r="I338">
        <v>2100</v>
      </c>
      <c r="J338">
        <v>414</v>
      </c>
      <c r="K338" s="4">
        <v>44931</v>
      </c>
    </row>
    <row r="339" spans="5:11" x14ac:dyDescent="0.3">
      <c r="E339">
        <v>6</v>
      </c>
      <c r="F339" t="s">
        <v>36</v>
      </c>
      <c r="G339" t="s">
        <v>45</v>
      </c>
      <c r="H339" t="s">
        <v>26</v>
      </c>
      <c r="I339">
        <v>8869</v>
      </c>
      <c r="J339">
        <v>432</v>
      </c>
      <c r="K339" s="4">
        <v>44932</v>
      </c>
    </row>
    <row r="340" spans="5:11" x14ac:dyDescent="0.3">
      <c r="E340">
        <v>7</v>
      </c>
      <c r="F340" t="s">
        <v>32</v>
      </c>
      <c r="G340" t="s">
        <v>37</v>
      </c>
      <c r="H340" t="s">
        <v>24</v>
      </c>
      <c r="I340">
        <v>2681</v>
      </c>
      <c r="J340">
        <v>54</v>
      </c>
      <c r="K340" s="4">
        <v>44933</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FAE61-AA63-4A05-A413-0D001033B1CA}">
  <dimension ref="A2:B210"/>
  <sheetViews>
    <sheetView topLeftCell="A188" zoomScale="73" workbookViewId="0">
      <selection activeCell="B205" sqref="B205"/>
    </sheetView>
  </sheetViews>
  <sheetFormatPr defaultRowHeight="14.4" x14ac:dyDescent="0.3"/>
  <cols>
    <col min="1" max="1" width="34" bestFit="1" customWidth="1"/>
    <col min="2" max="2" width="16.44140625" bestFit="1" customWidth="1"/>
    <col min="3" max="10" width="22.77734375" bestFit="1" customWidth="1"/>
    <col min="11" max="11" width="10.77734375" bestFit="1" customWidth="1"/>
  </cols>
  <sheetData>
    <row r="2" spans="1:2" x14ac:dyDescent="0.3">
      <c r="A2" s="56" t="s">
        <v>120</v>
      </c>
    </row>
    <row r="3" spans="1:2" x14ac:dyDescent="0.3">
      <c r="A3" t="s">
        <v>119</v>
      </c>
    </row>
    <row r="4" spans="1:2" x14ac:dyDescent="0.3">
      <c r="A4" s="15">
        <v>203538699</v>
      </c>
    </row>
    <row r="6" spans="1:2" x14ac:dyDescent="0.3">
      <c r="A6" s="56" t="s">
        <v>71</v>
      </c>
    </row>
    <row r="7" spans="1:2" x14ac:dyDescent="0.3">
      <c r="A7" s="57" t="s">
        <v>121</v>
      </c>
      <c r="B7" s="60">
        <f>COUNTA(A8:A17)</f>
        <v>10</v>
      </c>
    </row>
    <row r="8" spans="1:2" x14ac:dyDescent="0.3">
      <c r="A8" s="58" t="s">
        <v>35</v>
      </c>
    </row>
    <row r="9" spans="1:2" x14ac:dyDescent="0.3">
      <c r="A9" s="58" t="s">
        <v>29</v>
      </c>
    </row>
    <row r="10" spans="1:2" x14ac:dyDescent="0.3">
      <c r="A10" s="58" t="s">
        <v>32</v>
      </c>
    </row>
    <row r="11" spans="1:2" x14ac:dyDescent="0.3">
      <c r="A11" s="58" t="s">
        <v>33</v>
      </c>
    </row>
    <row r="12" spans="1:2" x14ac:dyDescent="0.3">
      <c r="A12" s="58" t="s">
        <v>3</v>
      </c>
    </row>
    <row r="13" spans="1:2" x14ac:dyDescent="0.3">
      <c r="A13" s="58" t="s">
        <v>28</v>
      </c>
    </row>
    <row r="14" spans="1:2" x14ac:dyDescent="0.3">
      <c r="A14" s="58" t="s">
        <v>34</v>
      </c>
    </row>
    <row r="15" spans="1:2" x14ac:dyDescent="0.3">
      <c r="A15" s="58" t="s">
        <v>36</v>
      </c>
    </row>
    <row r="16" spans="1:2" x14ac:dyDescent="0.3">
      <c r="A16" s="58" t="s">
        <v>30</v>
      </c>
    </row>
    <row r="17" spans="1:2" x14ac:dyDescent="0.3">
      <c r="A17" s="58" t="s">
        <v>31</v>
      </c>
    </row>
    <row r="18" spans="1:2" x14ac:dyDescent="0.3">
      <c r="A18" s="58" t="s">
        <v>122</v>
      </c>
    </row>
    <row r="21" spans="1:2" x14ac:dyDescent="0.3">
      <c r="A21" s="56" t="s">
        <v>72</v>
      </c>
    </row>
    <row r="22" spans="1:2" x14ac:dyDescent="0.3">
      <c r="A22" s="57" t="s">
        <v>121</v>
      </c>
      <c r="B22" s="60">
        <f>COUNTA(A23:A28)</f>
        <v>6</v>
      </c>
    </row>
    <row r="23" spans="1:2" x14ac:dyDescent="0.3">
      <c r="A23" s="58" t="s">
        <v>40</v>
      </c>
    </row>
    <row r="24" spans="1:2" x14ac:dyDescent="0.3">
      <c r="A24" s="58" t="s">
        <v>45</v>
      </c>
    </row>
    <row r="25" spans="1:2" x14ac:dyDescent="0.3">
      <c r="A25" s="58" t="s">
        <v>37</v>
      </c>
    </row>
    <row r="26" spans="1:2" x14ac:dyDescent="0.3">
      <c r="A26" s="58" t="s">
        <v>38</v>
      </c>
    </row>
    <row r="27" spans="1:2" x14ac:dyDescent="0.3">
      <c r="A27" s="58" t="s">
        <v>43</v>
      </c>
    </row>
    <row r="28" spans="1:2" x14ac:dyDescent="0.3">
      <c r="A28" s="58" t="s">
        <v>39</v>
      </c>
    </row>
    <row r="29" spans="1:2" x14ac:dyDescent="0.3">
      <c r="A29" s="58" t="s">
        <v>122</v>
      </c>
    </row>
    <row r="32" spans="1:2" x14ac:dyDescent="0.3">
      <c r="A32" s="56" t="s">
        <v>74</v>
      </c>
    </row>
    <row r="33" spans="1:2" x14ac:dyDescent="0.3">
      <c r="A33" t="s">
        <v>124</v>
      </c>
    </row>
    <row r="34" spans="1:2" x14ac:dyDescent="0.3">
      <c r="A34" s="61">
        <v>152.26666666666668</v>
      </c>
    </row>
    <row r="37" spans="1:2" x14ac:dyDescent="0.3">
      <c r="A37" s="56" t="s">
        <v>75</v>
      </c>
    </row>
    <row r="38" spans="1:2" x14ac:dyDescent="0.3">
      <c r="A38" t="s">
        <v>126</v>
      </c>
    </row>
    <row r="39" spans="1:2" x14ac:dyDescent="0.3">
      <c r="A39" s="59">
        <v>315</v>
      </c>
    </row>
    <row r="42" spans="1:2" x14ac:dyDescent="0.3">
      <c r="A42" s="56" t="s">
        <v>73</v>
      </c>
    </row>
    <row r="43" spans="1:2" x14ac:dyDescent="0.3">
      <c r="A43" s="57" t="s">
        <v>121</v>
      </c>
    </row>
    <row r="44" spans="1:2" x14ac:dyDescent="0.3">
      <c r="A44" s="58" t="s">
        <v>7</v>
      </c>
      <c r="B44" s="62">
        <f>COUNTA(A44:A65)</f>
        <v>22</v>
      </c>
    </row>
    <row r="45" spans="1:2" x14ac:dyDescent="0.3">
      <c r="A45" s="58" t="s">
        <v>23</v>
      </c>
    </row>
    <row r="46" spans="1:2" x14ac:dyDescent="0.3">
      <c r="A46" s="58" t="s">
        <v>17</v>
      </c>
    </row>
    <row r="47" spans="1:2" x14ac:dyDescent="0.3">
      <c r="A47" s="58" t="s">
        <v>12</v>
      </c>
    </row>
    <row r="48" spans="1:2" x14ac:dyDescent="0.3">
      <c r="A48" s="58" t="s">
        <v>15</v>
      </c>
    </row>
    <row r="49" spans="1:1" x14ac:dyDescent="0.3">
      <c r="A49" s="58" t="s">
        <v>2</v>
      </c>
    </row>
    <row r="50" spans="1:1" x14ac:dyDescent="0.3">
      <c r="A50" s="58" t="s">
        <v>19</v>
      </c>
    </row>
    <row r="51" spans="1:1" x14ac:dyDescent="0.3">
      <c r="A51" s="58" t="s">
        <v>21</v>
      </c>
    </row>
    <row r="52" spans="1:1" x14ac:dyDescent="0.3">
      <c r="A52" s="58" t="s">
        <v>25</v>
      </c>
    </row>
    <row r="53" spans="1:1" x14ac:dyDescent="0.3">
      <c r="A53" s="58" t="s">
        <v>11</v>
      </c>
    </row>
    <row r="54" spans="1:1" x14ac:dyDescent="0.3">
      <c r="A54" s="58" t="s">
        <v>10</v>
      </c>
    </row>
    <row r="55" spans="1:1" x14ac:dyDescent="0.3">
      <c r="A55" s="58" t="s">
        <v>16</v>
      </c>
    </row>
    <row r="56" spans="1:1" x14ac:dyDescent="0.3">
      <c r="A56" s="58" t="s">
        <v>22</v>
      </c>
    </row>
    <row r="57" spans="1:1" x14ac:dyDescent="0.3">
      <c r="A57" s="58" t="s">
        <v>6</v>
      </c>
    </row>
    <row r="58" spans="1:1" x14ac:dyDescent="0.3">
      <c r="A58" s="58" t="s">
        <v>9</v>
      </c>
    </row>
    <row r="59" spans="1:1" x14ac:dyDescent="0.3">
      <c r="A59" s="58" t="s">
        <v>13</v>
      </c>
    </row>
    <row r="60" spans="1:1" x14ac:dyDescent="0.3">
      <c r="A60" s="58" t="s">
        <v>20</v>
      </c>
    </row>
    <row r="61" spans="1:1" x14ac:dyDescent="0.3">
      <c r="A61" s="58" t="s">
        <v>26</v>
      </c>
    </row>
    <row r="62" spans="1:1" x14ac:dyDescent="0.3">
      <c r="A62" s="58" t="s">
        <v>8</v>
      </c>
    </row>
    <row r="63" spans="1:1" x14ac:dyDescent="0.3">
      <c r="A63" s="58" t="s">
        <v>24</v>
      </c>
    </row>
    <row r="64" spans="1:1" x14ac:dyDescent="0.3">
      <c r="A64" s="58" t="s">
        <v>14</v>
      </c>
    </row>
    <row r="65" spans="1:2" x14ac:dyDescent="0.3">
      <c r="A65" s="58" t="s">
        <v>18</v>
      </c>
    </row>
    <row r="66" spans="1:2" x14ac:dyDescent="0.3">
      <c r="A66" s="58" t="s">
        <v>122</v>
      </c>
    </row>
    <row r="69" spans="1:2" x14ac:dyDescent="0.3">
      <c r="A69" s="56" t="s">
        <v>59</v>
      </c>
    </row>
    <row r="70" spans="1:2" x14ac:dyDescent="0.3">
      <c r="A70" s="57" t="s">
        <v>121</v>
      </c>
      <c r="B70" t="s">
        <v>119</v>
      </c>
    </row>
    <row r="71" spans="1:2" x14ac:dyDescent="0.3">
      <c r="A71" s="58" t="s">
        <v>39</v>
      </c>
      <c r="B71" s="15">
        <v>46757865</v>
      </c>
    </row>
    <row r="72" spans="1:2" x14ac:dyDescent="0.3">
      <c r="A72" s="58" t="s">
        <v>45</v>
      </c>
      <c r="B72" s="15">
        <v>43936977</v>
      </c>
    </row>
    <row r="73" spans="1:2" x14ac:dyDescent="0.3">
      <c r="A73" s="58" t="s">
        <v>37</v>
      </c>
      <c r="B73" s="15">
        <v>33605628</v>
      </c>
    </row>
    <row r="74" spans="1:2" x14ac:dyDescent="0.3">
      <c r="A74" s="58" t="s">
        <v>38</v>
      </c>
      <c r="B74" s="15">
        <v>30213498</v>
      </c>
    </row>
    <row r="75" spans="1:2" x14ac:dyDescent="0.3">
      <c r="A75" s="58" t="s">
        <v>40</v>
      </c>
      <c r="B75" s="15">
        <v>27331164</v>
      </c>
    </row>
    <row r="76" spans="1:2" x14ac:dyDescent="0.3">
      <c r="A76" s="58" t="s">
        <v>43</v>
      </c>
      <c r="B76" s="15">
        <v>21693567</v>
      </c>
    </row>
    <row r="77" spans="1:2" x14ac:dyDescent="0.3">
      <c r="A77" s="58" t="s">
        <v>122</v>
      </c>
      <c r="B77" s="15">
        <v>203538699</v>
      </c>
    </row>
    <row r="80" spans="1:2" x14ac:dyDescent="0.3">
      <c r="A80" s="56" t="s">
        <v>60</v>
      </c>
    </row>
    <row r="81" spans="1:2" x14ac:dyDescent="0.3">
      <c r="A81" s="57" t="s">
        <v>121</v>
      </c>
      <c r="B81" t="s">
        <v>119</v>
      </c>
    </row>
    <row r="82" spans="1:2" x14ac:dyDescent="0.3">
      <c r="A82" s="58" t="s">
        <v>21</v>
      </c>
      <c r="B82" s="15">
        <v>15466773</v>
      </c>
    </row>
    <row r="83" spans="1:2" x14ac:dyDescent="0.3">
      <c r="A83" s="58" t="s">
        <v>25</v>
      </c>
      <c r="B83" s="15">
        <v>15386112</v>
      </c>
    </row>
    <row r="84" spans="1:2" x14ac:dyDescent="0.3">
      <c r="A84" s="58" t="s">
        <v>13</v>
      </c>
      <c r="B84" s="15">
        <v>14105994</v>
      </c>
    </row>
    <row r="85" spans="1:2" x14ac:dyDescent="0.3">
      <c r="A85" s="58" t="s">
        <v>23</v>
      </c>
      <c r="B85" s="15">
        <v>13848513</v>
      </c>
    </row>
    <row r="86" spans="1:2" x14ac:dyDescent="0.3">
      <c r="A86" s="58" t="s">
        <v>24</v>
      </c>
      <c r="B86" s="15">
        <v>11980836</v>
      </c>
    </row>
    <row r="87" spans="1:2" x14ac:dyDescent="0.3">
      <c r="A87" s="58" t="s">
        <v>20</v>
      </c>
      <c r="B87" s="15">
        <v>9836946</v>
      </c>
    </row>
    <row r="88" spans="1:2" x14ac:dyDescent="0.3">
      <c r="A88" s="58" t="s">
        <v>19</v>
      </c>
      <c r="B88" s="15">
        <v>9790893</v>
      </c>
    </row>
    <row r="89" spans="1:2" x14ac:dyDescent="0.3">
      <c r="A89" s="58" t="s">
        <v>22</v>
      </c>
      <c r="B89" s="15">
        <v>9762354</v>
      </c>
    </row>
    <row r="90" spans="1:2" x14ac:dyDescent="0.3">
      <c r="A90" s="58" t="s">
        <v>8</v>
      </c>
      <c r="B90" s="15">
        <v>9409596</v>
      </c>
    </row>
    <row r="91" spans="1:2" x14ac:dyDescent="0.3">
      <c r="A91" s="58" t="s">
        <v>26</v>
      </c>
      <c r="B91" s="15">
        <v>9393615</v>
      </c>
    </row>
    <row r="92" spans="1:2" x14ac:dyDescent="0.3">
      <c r="A92" s="58" t="s">
        <v>15</v>
      </c>
      <c r="B92" s="15">
        <v>9267573</v>
      </c>
    </row>
    <row r="93" spans="1:2" x14ac:dyDescent="0.3">
      <c r="A93" s="58" t="s">
        <v>10</v>
      </c>
      <c r="B93" s="15">
        <v>8933841</v>
      </c>
    </row>
    <row r="94" spans="1:2" x14ac:dyDescent="0.3">
      <c r="A94" s="58" t="s">
        <v>7</v>
      </c>
      <c r="B94" s="15">
        <v>8874474</v>
      </c>
    </row>
    <row r="95" spans="1:2" x14ac:dyDescent="0.3">
      <c r="A95" s="58" t="s">
        <v>16</v>
      </c>
      <c r="B95" s="15">
        <v>8347962</v>
      </c>
    </row>
    <row r="96" spans="1:2" x14ac:dyDescent="0.3">
      <c r="A96" s="58" t="s">
        <v>11</v>
      </c>
      <c r="B96" s="15">
        <v>7484757</v>
      </c>
    </row>
    <row r="97" spans="1:2" x14ac:dyDescent="0.3">
      <c r="A97" s="58" t="s">
        <v>6</v>
      </c>
      <c r="B97" s="15">
        <v>6986238</v>
      </c>
    </row>
    <row r="98" spans="1:2" x14ac:dyDescent="0.3">
      <c r="A98" s="58" t="s">
        <v>12</v>
      </c>
      <c r="B98" s="15">
        <v>6681948</v>
      </c>
    </row>
    <row r="99" spans="1:2" x14ac:dyDescent="0.3">
      <c r="A99" s="58" t="s">
        <v>18</v>
      </c>
      <c r="B99" s="15">
        <v>6449373</v>
      </c>
    </row>
    <row r="100" spans="1:2" x14ac:dyDescent="0.3">
      <c r="A100" s="58" t="s">
        <v>2</v>
      </c>
      <c r="B100" s="15">
        <v>6420603</v>
      </c>
    </row>
    <row r="101" spans="1:2" x14ac:dyDescent="0.3">
      <c r="A101" s="58" t="s">
        <v>9</v>
      </c>
      <c r="B101" s="15">
        <v>5980023</v>
      </c>
    </row>
    <row r="102" spans="1:2" x14ac:dyDescent="0.3">
      <c r="A102" s="58" t="s">
        <v>17</v>
      </c>
      <c r="B102" s="15">
        <v>4900098</v>
      </c>
    </row>
    <row r="103" spans="1:2" x14ac:dyDescent="0.3">
      <c r="A103" s="58" t="s">
        <v>14</v>
      </c>
      <c r="B103" s="15">
        <v>4230177</v>
      </c>
    </row>
    <row r="104" spans="1:2" x14ac:dyDescent="0.3">
      <c r="A104" s="58" t="s">
        <v>122</v>
      </c>
      <c r="B104" s="15">
        <v>203538699</v>
      </c>
    </row>
    <row r="107" spans="1:2" x14ac:dyDescent="0.3">
      <c r="A107" s="56" t="s">
        <v>61</v>
      </c>
    </row>
    <row r="108" spans="1:2" x14ac:dyDescent="0.3">
      <c r="A108" s="57" t="s">
        <v>121</v>
      </c>
      <c r="B108" t="s">
        <v>123</v>
      </c>
    </row>
    <row r="109" spans="1:2" x14ac:dyDescent="0.3">
      <c r="A109" s="58" t="s">
        <v>7</v>
      </c>
      <c r="B109" s="61">
        <v>2022</v>
      </c>
    </row>
    <row r="110" spans="1:2" x14ac:dyDescent="0.3">
      <c r="A110" s="58" t="s">
        <v>23</v>
      </c>
      <c r="B110" s="61">
        <v>3171</v>
      </c>
    </row>
    <row r="111" spans="1:2" x14ac:dyDescent="0.3">
      <c r="A111" s="58" t="s">
        <v>17</v>
      </c>
      <c r="B111" s="61">
        <v>1044</v>
      </c>
    </row>
    <row r="112" spans="1:2" x14ac:dyDescent="0.3">
      <c r="A112" s="58" t="s">
        <v>12</v>
      </c>
      <c r="B112" s="61">
        <v>1956</v>
      </c>
    </row>
    <row r="113" spans="1:2" x14ac:dyDescent="0.3">
      <c r="A113" s="58" t="s">
        <v>15</v>
      </c>
      <c r="B113" s="61">
        <v>2052</v>
      </c>
    </row>
    <row r="114" spans="1:2" x14ac:dyDescent="0.3">
      <c r="A114" s="58" t="s">
        <v>2</v>
      </c>
      <c r="B114" s="61">
        <v>1944</v>
      </c>
    </row>
    <row r="115" spans="1:2" x14ac:dyDescent="0.3">
      <c r="A115" s="58" t="s">
        <v>19</v>
      </c>
      <c r="B115" s="61">
        <v>2142</v>
      </c>
    </row>
    <row r="116" spans="1:2" x14ac:dyDescent="0.3">
      <c r="A116" s="58" t="s">
        <v>21</v>
      </c>
      <c r="B116" s="61">
        <v>3207</v>
      </c>
    </row>
    <row r="117" spans="1:2" x14ac:dyDescent="0.3">
      <c r="A117" s="58" t="s">
        <v>25</v>
      </c>
      <c r="B117" s="61">
        <v>2301</v>
      </c>
    </row>
    <row r="118" spans="1:2" x14ac:dyDescent="0.3">
      <c r="A118" s="58" t="s">
        <v>11</v>
      </c>
      <c r="B118" s="61">
        <v>1752</v>
      </c>
    </row>
    <row r="119" spans="1:2" x14ac:dyDescent="0.3">
      <c r="A119" s="58" t="s">
        <v>10</v>
      </c>
      <c r="B119" s="61">
        <v>2331</v>
      </c>
    </row>
    <row r="120" spans="1:2" x14ac:dyDescent="0.3">
      <c r="A120" s="58" t="s">
        <v>16</v>
      </c>
      <c r="B120" s="61">
        <v>2190</v>
      </c>
    </row>
    <row r="121" spans="1:2" x14ac:dyDescent="0.3">
      <c r="A121" s="58" t="s">
        <v>22</v>
      </c>
      <c r="B121" s="61">
        <v>2976</v>
      </c>
    </row>
    <row r="122" spans="1:2" x14ac:dyDescent="0.3">
      <c r="A122" s="58" t="s">
        <v>6</v>
      </c>
      <c r="B122" s="61">
        <v>1881</v>
      </c>
    </row>
    <row r="123" spans="1:2" x14ac:dyDescent="0.3">
      <c r="A123" s="58" t="s">
        <v>9</v>
      </c>
      <c r="B123" s="61">
        <v>2154</v>
      </c>
    </row>
    <row r="124" spans="1:2" x14ac:dyDescent="0.3">
      <c r="A124" s="58" t="s">
        <v>13</v>
      </c>
      <c r="B124" s="61">
        <v>2196</v>
      </c>
    </row>
    <row r="125" spans="1:2" x14ac:dyDescent="0.3">
      <c r="A125" s="58" t="s">
        <v>20</v>
      </c>
      <c r="B125" s="61">
        <v>2982</v>
      </c>
    </row>
    <row r="126" spans="1:2" x14ac:dyDescent="0.3">
      <c r="A126" s="58" t="s">
        <v>26</v>
      </c>
      <c r="B126" s="61">
        <v>1854</v>
      </c>
    </row>
    <row r="127" spans="1:2" x14ac:dyDescent="0.3">
      <c r="A127" s="58" t="s">
        <v>8</v>
      </c>
      <c r="B127" s="61">
        <v>1533</v>
      </c>
    </row>
    <row r="128" spans="1:2" x14ac:dyDescent="0.3">
      <c r="A128" s="58" t="s">
        <v>24</v>
      </c>
      <c r="B128" s="61">
        <v>2727</v>
      </c>
    </row>
    <row r="129" spans="1:2" x14ac:dyDescent="0.3">
      <c r="A129" s="58" t="s">
        <v>14</v>
      </c>
      <c r="B129" s="61">
        <v>1308</v>
      </c>
    </row>
    <row r="130" spans="1:2" x14ac:dyDescent="0.3">
      <c r="A130" s="58" t="s">
        <v>18</v>
      </c>
      <c r="B130" s="61">
        <v>2241</v>
      </c>
    </row>
    <row r="131" spans="1:2" x14ac:dyDescent="0.3">
      <c r="A131" s="58" t="s">
        <v>122</v>
      </c>
      <c r="B131" s="61">
        <v>47964</v>
      </c>
    </row>
    <row r="134" spans="1:2" x14ac:dyDescent="0.3">
      <c r="A134" s="56" t="s">
        <v>62</v>
      </c>
    </row>
    <row r="135" spans="1:2" x14ac:dyDescent="0.3">
      <c r="A135" s="57" t="s">
        <v>121</v>
      </c>
      <c r="B135" t="s">
        <v>119</v>
      </c>
    </row>
    <row r="136" spans="1:2" x14ac:dyDescent="0.3">
      <c r="A136" s="58" t="s">
        <v>127</v>
      </c>
      <c r="B136" s="15">
        <v>28072401</v>
      </c>
    </row>
    <row r="137" spans="1:2" x14ac:dyDescent="0.3">
      <c r="A137" s="58" t="s">
        <v>128</v>
      </c>
      <c r="B137" s="15">
        <v>15279306</v>
      </c>
    </row>
    <row r="138" spans="1:2" x14ac:dyDescent="0.3">
      <c r="A138" s="58" t="s">
        <v>129</v>
      </c>
      <c r="B138" s="15">
        <v>22513827</v>
      </c>
    </row>
    <row r="139" spans="1:2" x14ac:dyDescent="0.3">
      <c r="A139" s="58" t="s">
        <v>130</v>
      </c>
      <c r="B139" s="15">
        <v>20188182</v>
      </c>
    </row>
    <row r="140" spans="1:2" x14ac:dyDescent="0.3">
      <c r="A140" s="58" t="s">
        <v>97</v>
      </c>
      <c r="B140" s="15">
        <v>19416075</v>
      </c>
    </row>
    <row r="141" spans="1:2" x14ac:dyDescent="0.3">
      <c r="A141" s="58" t="s">
        <v>131</v>
      </c>
      <c r="B141" s="15">
        <v>22639596</v>
      </c>
    </row>
    <row r="142" spans="1:2" x14ac:dyDescent="0.3">
      <c r="A142" s="58" t="s">
        <v>132</v>
      </c>
      <c r="B142" s="15">
        <v>17877531</v>
      </c>
    </row>
    <row r="143" spans="1:2" x14ac:dyDescent="0.3">
      <c r="A143" s="58" t="s">
        <v>133</v>
      </c>
      <c r="B143" s="15">
        <v>14735826</v>
      </c>
    </row>
    <row r="144" spans="1:2" x14ac:dyDescent="0.3">
      <c r="A144" s="58" t="s">
        <v>134</v>
      </c>
      <c r="B144" s="15">
        <v>14141106</v>
      </c>
    </row>
    <row r="145" spans="1:2" x14ac:dyDescent="0.3">
      <c r="A145" s="58" t="s">
        <v>135</v>
      </c>
      <c r="B145" s="15">
        <v>19977657</v>
      </c>
    </row>
    <row r="146" spans="1:2" x14ac:dyDescent="0.3">
      <c r="A146" s="58" t="s">
        <v>136</v>
      </c>
      <c r="B146" s="15">
        <v>8697192</v>
      </c>
    </row>
    <row r="147" spans="1:2" x14ac:dyDescent="0.3">
      <c r="A147" s="58" t="s">
        <v>122</v>
      </c>
      <c r="B147" s="15">
        <v>203538699</v>
      </c>
    </row>
    <row r="150" spans="1:2" x14ac:dyDescent="0.3">
      <c r="A150" s="56" t="s">
        <v>63</v>
      </c>
    </row>
    <row r="151" spans="1:2" x14ac:dyDescent="0.3">
      <c r="A151" s="57" t="s">
        <v>121</v>
      </c>
      <c r="B151" t="s">
        <v>119</v>
      </c>
    </row>
    <row r="152" spans="1:2" x14ac:dyDescent="0.3">
      <c r="A152" s="58" t="s">
        <v>31</v>
      </c>
      <c r="B152" s="15">
        <v>24618615</v>
      </c>
    </row>
    <row r="153" spans="1:2" x14ac:dyDescent="0.3">
      <c r="A153" s="58" t="s">
        <v>36</v>
      </c>
      <c r="B153" s="15">
        <v>22758288</v>
      </c>
    </row>
    <row r="154" spans="1:2" x14ac:dyDescent="0.3">
      <c r="A154" s="58" t="s">
        <v>28</v>
      </c>
      <c r="B154" s="15">
        <v>21776937</v>
      </c>
    </row>
    <row r="155" spans="1:2" x14ac:dyDescent="0.3">
      <c r="A155" s="58" t="s">
        <v>33</v>
      </c>
      <c r="B155" s="15">
        <v>21685713</v>
      </c>
    </row>
    <row r="156" spans="1:2" x14ac:dyDescent="0.3">
      <c r="A156" s="58" t="s">
        <v>34</v>
      </c>
      <c r="B156" s="15">
        <v>21603855</v>
      </c>
    </row>
    <row r="157" spans="1:2" x14ac:dyDescent="0.3">
      <c r="A157" s="58" t="s">
        <v>32</v>
      </c>
      <c r="B157" s="15">
        <v>21598143</v>
      </c>
    </row>
    <row r="158" spans="1:2" x14ac:dyDescent="0.3">
      <c r="A158" s="58" t="s">
        <v>3</v>
      </c>
      <c r="B158" s="15">
        <v>20434575</v>
      </c>
    </row>
    <row r="159" spans="1:2" x14ac:dyDescent="0.3">
      <c r="A159" s="58" t="s">
        <v>30</v>
      </c>
      <c r="B159" s="15">
        <v>16831080</v>
      </c>
    </row>
    <row r="160" spans="1:2" x14ac:dyDescent="0.3">
      <c r="A160" s="58" t="s">
        <v>29</v>
      </c>
      <c r="B160" s="15">
        <v>16492518</v>
      </c>
    </row>
    <row r="161" spans="1:2" x14ac:dyDescent="0.3">
      <c r="A161" s="58" t="s">
        <v>35</v>
      </c>
      <c r="B161" s="15">
        <v>15738975</v>
      </c>
    </row>
    <row r="162" spans="1:2" x14ac:dyDescent="0.3">
      <c r="A162" s="58" t="s">
        <v>122</v>
      </c>
      <c r="B162" s="15">
        <v>203538699</v>
      </c>
    </row>
    <row r="165" spans="1:2" x14ac:dyDescent="0.3">
      <c r="A165" s="56" t="s">
        <v>64</v>
      </c>
    </row>
    <row r="166" spans="1:2" x14ac:dyDescent="0.3">
      <c r="A166" s="57" t="s">
        <v>121</v>
      </c>
      <c r="B166" t="s">
        <v>119</v>
      </c>
    </row>
    <row r="167" spans="1:2" x14ac:dyDescent="0.3">
      <c r="A167" s="58" t="s">
        <v>138</v>
      </c>
      <c r="B167" s="15">
        <v>203538699</v>
      </c>
    </row>
    <row r="168" spans="1:2" x14ac:dyDescent="0.3">
      <c r="A168" s="58" t="s">
        <v>122</v>
      </c>
      <c r="B168" s="15">
        <v>203538699</v>
      </c>
    </row>
    <row r="171" spans="1:2" x14ac:dyDescent="0.3">
      <c r="A171" s="56" t="s">
        <v>65</v>
      </c>
    </row>
    <row r="172" spans="1:2" x14ac:dyDescent="0.3">
      <c r="A172" s="57" t="s">
        <v>121</v>
      </c>
      <c r="B172" t="s">
        <v>125</v>
      </c>
    </row>
    <row r="173" spans="1:2" x14ac:dyDescent="0.3">
      <c r="A173" s="58" t="s">
        <v>35</v>
      </c>
      <c r="B173" s="61">
        <v>4559</v>
      </c>
    </row>
    <row r="174" spans="1:2" x14ac:dyDescent="0.3">
      <c r="A174" s="58" t="s">
        <v>29</v>
      </c>
      <c r="B174" s="61">
        <v>3900</v>
      </c>
    </row>
    <row r="175" spans="1:2" x14ac:dyDescent="0.3">
      <c r="A175" s="58" t="s">
        <v>32</v>
      </c>
      <c r="B175" s="61">
        <v>6334</v>
      </c>
    </row>
    <row r="176" spans="1:2" x14ac:dyDescent="0.3">
      <c r="A176" s="58" t="s">
        <v>33</v>
      </c>
      <c r="B176" s="61">
        <v>5329</v>
      </c>
    </row>
    <row r="177" spans="1:2" x14ac:dyDescent="0.3">
      <c r="A177" s="58" t="s">
        <v>3</v>
      </c>
      <c r="B177" s="61">
        <v>4885</v>
      </c>
    </row>
    <row r="178" spans="1:2" x14ac:dyDescent="0.3">
      <c r="A178" s="58" t="s">
        <v>28</v>
      </c>
      <c r="B178" s="61">
        <v>5203</v>
      </c>
    </row>
    <row r="179" spans="1:2" x14ac:dyDescent="0.3">
      <c r="A179" s="58" t="s">
        <v>34</v>
      </c>
      <c r="B179" s="61">
        <v>4244</v>
      </c>
    </row>
    <row r="180" spans="1:2" x14ac:dyDescent="0.3">
      <c r="A180" s="58" t="s">
        <v>36</v>
      </c>
      <c r="B180" s="61">
        <v>5484</v>
      </c>
    </row>
    <row r="181" spans="1:2" x14ac:dyDescent="0.3">
      <c r="A181" s="58" t="s">
        <v>30</v>
      </c>
      <c r="B181" s="61">
        <v>4358</v>
      </c>
    </row>
    <row r="182" spans="1:2" x14ac:dyDescent="0.3">
      <c r="A182" s="58" t="s">
        <v>31</v>
      </c>
      <c r="B182" s="61">
        <v>5474</v>
      </c>
    </row>
    <row r="183" spans="1:2" x14ac:dyDescent="0.3">
      <c r="A183" s="58" t="s">
        <v>122</v>
      </c>
      <c r="B183" s="61">
        <v>49770</v>
      </c>
    </row>
    <row r="186" spans="1:2" x14ac:dyDescent="0.3">
      <c r="A186" s="56" t="s">
        <v>66</v>
      </c>
    </row>
    <row r="187" spans="1:2" x14ac:dyDescent="0.3">
      <c r="A187" s="57" t="s">
        <v>121</v>
      </c>
      <c r="B187" t="s">
        <v>125</v>
      </c>
    </row>
    <row r="188" spans="1:2" x14ac:dyDescent="0.3">
      <c r="A188" s="58" t="s">
        <v>127</v>
      </c>
      <c r="B188" s="61">
        <v>496</v>
      </c>
    </row>
    <row r="189" spans="1:2" x14ac:dyDescent="0.3">
      <c r="A189" s="58" t="s">
        <v>128</v>
      </c>
      <c r="B189" s="61">
        <v>1274</v>
      </c>
    </row>
    <row r="190" spans="1:2" x14ac:dyDescent="0.3">
      <c r="A190" s="58" t="s">
        <v>129</v>
      </c>
      <c r="B190" s="61">
        <v>2325</v>
      </c>
    </row>
    <row r="191" spans="1:2" x14ac:dyDescent="0.3">
      <c r="A191" s="58" t="s">
        <v>130</v>
      </c>
      <c r="B191" s="61">
        <v>3165</v>
      </c>
    </row>
    <row r="192" spans="1:2" x14ac:dyDescent="0.3">
      <c r="A192" s="58" t="s">
        <v>97</v>
      </c>
      <c r="B192" s="61">
        <v>4216</v>
      </c>
    </row>
    <row r="193" spans="1:2" x14ac:dyDescent="0.3">
      <c r="A193" s="58" t="s">
        <v>131</v>
      </c>
      <c r="B193" s="61">
        <v>4995</v>
      </c>
    </row>
    <row r="194" spans="1:2" x14ac:dyDescent="0.3">
      <c r="A194" s="58" t="s">
        <v>132</v>
      </c>
      <c r="B194" s="61">
        <v>6107</v>
      </c>
    </row>
    <row r="195" spans="1:2" x14ac:dyDescent="0.3">
      <c r="A195" s="58" t="s">
        <v>133</v>
      </c>
      <c r="B195" s="61">
        <v>7068</v>
      </c>
    </row>
    <row r="196" spans="1:2" x14ac:dyDescent="0.3">
      <c r="A196" s="58" t="s">
        <v>134</v>
      </c>
      <c r="B196" s="61">
        <v>7755</v>
      </c>
    </row>
    <row r="197" spans="1:2" x14ac:dyDescent="0.3">
      <c r="A197" s="58" t="s">
        <v>135</v>
      </c>
      <c r="B197" s="61">
        <v>8959</v>
      </c>
    </row>
    <row r="198" spans="1:2" x14ac:dyDescent="0.3">
      <c r="A198" s="58" t="s">
        <v>136</v>
      </c>
      <c r="B198" s="61">
        <v>3410</v>
      </c>
    </row>
    <row r="199" spans="1:2" x14ac:dyDescent="0.3">
      <c r="A199" s="58" t="s">
        <v>122</v>
      </c>
      <c r="B199" s="61">
        <v>49770</v>
      </c>
    </row>
    <row r="202" spans="1:2" x14ac:dyDescent="0.3">
      <c r="A202" s="56" t="s">
        <v>67</v>
      </c>
    </row>
    <row r="203" spans="1:2" x14ac:dyDescent="0.3">
      <c r="A203" s="57" t="s">
        <v>121</v>
      </c>
      <c r="B203" t="s">
        <v>123</v>
      </c>
    </row>
    <row r="204" spans="1:2" x14ac:dyDescent="0.3">
      <c r="A204" s="58" t="s">
        <v>40</v>
      </c>
      <c r="B204" s="61">
        <v>7431</v>
      </c>
    </row>
    <row r="205" spans="1:2" x14ac:dyDescent="0.3">
      <c r="A205" s="58" t="s">
        <v>45</v>
      </c>
      <c r="B205" s="61">
        <v>10527</v>
      </c>
    </row>
    <row r="206" spans="1:2" x14ac:dyDescent="0.3">
      <c r="A206" s="58" t="s">
        <v>37</v>
      </c>
      <c r="B206" s="61">
        <v>7821</v>
      </c>
    </row>
    <row r="207" spans="1:2" x14ac:dyDescent="0.3">
      <c r="A207" s="58" t="s">
        <v>38</v>
      </c>
      <c r="B207" s="61">
        <v>7302</v>
      </c>
    </row>
    <row r="208" spans="1:2" x14ac:dyDescent="0.3">
      <c r="A208" s="58" t="s">
        <v>43</v>
      </c>
      <c r="B208" s="61">
        <v>5745</v>
      </c>
    </row>
    <row r="209" spans="1:2" x14ac:dyDescent="0.3">
      <c r="A209" s="58" t="s">
        <v>39</v>
      </c>
      <c r="B209" s="61">
        <v>9138</v>
      </c>
    </row>
    <row r="210" spans="1:2" x14ac:dyDescent="0.3">
      <c r="A210" s="58" t="s">
        <v>122</v>
      </c>
      <c r="B210" s="61">
        <v>47964</v>
      </c>
    </row>
  </sheetData>
  <pageMargins left="0.7" right="0.7" top="0.75" bottom="0.75" header="0.3" footer="0.3"/>
  <drawing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2C8CD-6A14-4253-AC23-29D98B73E5EC}">
  <dimension ref="A1"/>
  <sheetViews>
    <sheetView showGridLines="0" tabSelected="1" zoomScale="50" workbookViewId="0">
      <selection activeCell="AH28" sqref="AH28"/>
    </sheetView>
  </sheetViews>
  <sheetFormatPr defaultRowHeight="14.4" x14ac:dyDescent="0.3"/>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4:B19"/>
  <sheetViews>
    <sheetView topLeftCell="A9" zoomScale="163" zoomScaleNormal="205" workbookViewId="0">
      <selection activeCell="B19" sqref="B19"/>
    </sheetView>
  </sheetViews>
  <sheetFormatPr defaultRowHeight="14.4" x14ac:dyDescent="0.3"/>
  <cols>
    <col min="2" max="2" width="32.44140625" bestFit="1" customWidth="1"/>
  </cols>
  <sheetData>
    <row r="4" spans="2:2" ht="21" x14ac:dyDescent="0.3">
      <c r="B4" s="5" t="s">
        <v>76</v>
      </c>
    </row>
    <row r="5" spans="2:2" ht="18" customHeight="1" x14ac:dyDescent="0.3">
      <c r="B5" t="s">
        <v>70</v>
      </c>
    </row>
    <row r="6" spans="2:2" ht="18" customHeight="1" x14ac:dyDescent="0.3">
      <c r="B6" t="s">
        <v>71</v>
      </c>
    </row>
    <row r="7" spans="2:2" ht="18" customHeight="1" x14ac:dyDescent="0.3">
      <c r="B7" t="s">
        <v>72</v>
      </c>
    </row>
    <row r="8" spans="2:2" ht="18" customHeight="1" x14ac:dyDescent="0.3">
      <c r="B8" t="s">
        <v>74</v>
      </c>
    </row>
    <row r="9" spans="2:2" ht="18" customHeight="1" x14ac:dyDescent="0.3">
      <c r="B9" t="s">
        <v>75</v>
      </c>
    </row>
    <row r="10" spans="2:2" ht="18" customHeight="1" x14ac:dyDescent="0.3">
      <c r="B10" t="s">
        <v>73</v>
      </c>
    </row>
    <row r="11" spans="2:2" ht="18" customHeight="1" x14ac:dyDescent="0.3">
      <c r="B11" t="s">
        <v>59</v>
      </c>
    </row>
    <row r="12" spans="2:2" ht="18" customHeight="1" x14ac:dyDescent="0.3">
      <c r="B12" t="s">
        <v>60</v>
      </c>
    </row>
    <row r="13" spans="2:2" ht="18" customHeight="1" x14ac:dyDescent="0.3">
      <c r="B13" t="s">
        <v>61</v>
      </c>
    </row>
    <row r="14" spans="2:2" ht="18" customHeight="1" x14ac:dyDescent="0.3">
      <c r="B14" t="s">
        <v>62</v>
      </c>
    </row>
    <row r="15" spans="2:2" ht="18" customHeight="1" x14ac:dyDescent="0.3">
      <c r="B15" t="s">
        <v>63</v>
      </c>
    </row>
    <row r="16" spans="2:2" ht="18" customHeight="1" x14ac:dyDescent="0.3">
      <c r="B16" t="s">
        <v>64</v>
      </c>
    </row>
    <row r="17" spans="2:2" ht="18" customHeight="1" x14ac:dyDescent="0.3">
      <c r="B17" t="s">
        <v>65</v>
      </c>
    </row>
    <row r="18" spans="2:2" ht="18" customHeight="1" x14ac:dyDescent="0.3">
      <c r="B18" t="s">
        <v>66</v>
      </c>
    </row>
    <row r="19" spans="2:2" ht="18" customHeight="1" x14ac:dyDescent="0.3">
      <c r="B19" t="s">
        <v>67</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AC345"/>
  <sheetViews>
    <sheetView topLeftCell="A2" zoomScale="56" zoomScaleNormal="85" workbookViewId="0">
      <selection activeCell="E89" sqref="E89:K89"/>
    </sheetView>
  </sheetViews>
  <sheetFormatPr defaultRowHeight="36.6" customHeight="1" x14ac:dyDescent="0.3"/>
  <cols>
    <col min="1" max="1" width="45.33203125" style="2" bestFit="1" customWidth="1"/>
    <col min="2" max="2" width="8.88671875" style="2" customWidth="1"/>
    <col min="3" max="3" width="58.5546875" style="2" bestFit="1" customWidth="1"/>
    <col min="4" max="4" width="13" style="2" bestFit="1" customWidth="1"/>
    <col min="5" max="5" width="24.6640625" style="2" bestFit="1" customWidth="1"/>
    <col min="6" max="6" width="14.33203125" style="2" bestFit="1" customWidth="1"/>
    <col min="7" max="7" width="20.5546875" style="2" customWidth="1"/>
    <col min="8" max="12" width="8.88671875" style="2"/>
    <col min="13" max="13" width="12" style="2" bestFit="1" customWidth="1"/>
    <col min="14" max="14" width="14.33203125" style="2" bestFit="1" customWidth="1"/>
    <col min="15" max="15" width="12" style="2" bestFit="1" customWidth="1"/>
    <col min="16" max="16" width="8.88671875" style="2" bestFit="1" customWidth="1"/>
    <col min="17" max="18" width="24.6640625" style="2" bestFit="1" customWidth="1"/>
    <col min="19" max="19" width="17.6640625" style="2" bestFit="1" customWidth="1"/>
    <col min="20" max="20" width="24.33203125" style="2" bestFit="1" customWidth="1"/>
    <col min="21" max="21" width="19.5546875" style="2" bestFit="1" customWidth="1"/>
    <col min="22" max="22" width="26.21875" style="2" bestFit="1" customWidth="1"/>
    <col min="23" max="23" width="20" style="2" bestFit="1" customWidth="1"/>
    <col min="24" max="24" width="24.6640625" style="2" bestFit="1" customWidth="1"/>
    <col min="25" max="25" width="21.77734375" style="2" bestFit="1" customWidth="1"/>
    <col min="26" max="26" width="24.6640625" style="2" bestFit="1" customWidth="1"/>
    <col min="27" max="27" width="30.88671875" style="2" bestFit="1" customWidth="1"/>
    <col min="28" max="28" width="27.21875" style="2" bestFit="1" customWidth="1"/>
    <col min="29" max="29" width="8.88671875" style="2" bestFit="1" customWidth="1"/>
    <col min="30" max="16384" width="8.88671875" style="2"/>
  </cols>
  <sheetData>
    <row r="3" spans="1:29" ht="36.6" customHeight="1" x14ac:dyDescent="0.3">
      <c r="A3" s="31" t="s">
        <v>77</v>
      </c>
      <c r="B3" s="31"/>
      <c r="C3" s="31"/>
      <c r="D3" s="31"/>
      <c r="E3" s="31"/>
      <c r="F3" s="31"/>
      <c r="G3" s="31"/>
      <c r="H3" s="31"/>
      <c r="I3" s="31"/>
    </row>
    <row r="4" spans="1:29" ht="36.6" customHeight="1" x14ac:dyDescent="0.3">
      <c r="C4" s="6" t="s">
        <v>70</v>
      </c>
      <c r="E4" s="35">
        <f>SUM(chocolate_data[Total Sales])</f>
        <v>203538699</v>
      </c>
      <c r="F4" s="33"/>
      <c r="G4" s="33"/>
      <c r="H4" s="33"/>
      <c r="I4" s="33"/>
      <c r="J4" s="33"/>
      <c r="K4" s="33"/>
      <c r="L4" s="12"/>
    </row>
    <row r="5" spans="1:29" ht="36.6" customHeight="1" x14ac:dyDescent="0.3">
      <c r="C5" s="6" t="s">
        <v>110</v>
      </c>
      <c r="E5" s="33">
        <f>COUNTA(_xlfn.UNIQUE(chocolate_data[Sales Person]))</f>
        <v>10</v>
      </c>
      <c r="F5" s="33"/>
      <c r="G5" s="33"/>
      <c r="H5" s="33"/>
      <c r="I5" s="33"/>
      <c r="J5" s="33"/>
      <c r="K5" s="33"/>
      <c r="P5" s="2">
        <f>COUNTA(_xlfn.ANCHORARRAY(R5))</f>
        <v>10</v>
      </c>
      <c r="R5" s="2" t="str" cm="1">
        <f t="array" ref="R5:R14">_xlfn.UNIQUE(chocolate_data[Sales Person])</f>
        <v xml:space="preserve">Rahma mostafa </v>
      </c>
    </row>
    <row r="6" spans="1:29" ht="36.6" customHeight="1" x14ac:dyDescent="0.3">
      <c r="C6" s="6" t="s">
        <v>72</v>
      </c>
      <c r="E6" s="33">
        <f>COUNTA(_xlfn.UNIQUE(chocolate_data[Geography]))</f>
        <v>6</v>
      </c>
      <c r="F6" s="33"/>
      <c r="G6" s="33"/>
      <c r="H6" s="33"/>
      <c r="I6" s="33"/>
      <c r="J6" s="33"/>
      <c r="K6" s="33"/>
      <c r="R6" s="2" t="str">
        <v xml:space="preserve">Ahmed said </v>
      </c>
      <c r="W6" s="18" t="s">
        <v>5</v>
      </c>
      <c r="X6" s="18" t="s">
        <v>0</v>
      </c>
      <c r="Y6" s="2" t="s">
        <v>82</v>
      </c>
      <c r="Z6" s="18" t="s">
        <v>4</v>
      </c>
      <c r="AA6" s="2" t="s">
        <v>106</v>
      </c>
      <c r="AB6" s="2" t="s">
        <v>107</v>
      </c>
    </row>
    <row r="7" spans="1:29" ht="36.6" customHeight="1" x14ac:dyDescent="0.3">
      <c r="C7" s="6" t="s">
        <v>74</v>
      </c>
      <c r="E7" s="36">
        <f>AVERAGE(chocolate_data[Units])</f>
        <v>152.26666666666668</v>
      </c>
      <c r="F7" s="36"/>
      <c r="G7" s="36"/>
      <c r="H7" s="36"/>
      <c r="I7" s="36"/>
      <c r="J7" s="36"/>
      <c r="K7" s="36"/>
      <c r="R7" s="2" t="str">
        <v>Husein Augar</v>
      </c>
      <c r="W7" s="16" t="s">
        <v>40</v>
      </c>
      <c r="X7" s="16" t="s">
        <v>23</v>
      </c>
      <c r="Y7" s="2" t="s">
        <v>88</v>
      </c>
      <c r="Z7" s="16" t="s">
        <v>36</v>
      </c>
      <c r="AA7" s="34">
        <f>SUMIFS(chocolate_data[Total Sales],chocolate_data[Sales Person],Table16[[#This Row],[Sales Person]],chocolate_data[Geography],Region[[#This Row],[Geography]])</f>
        <v>1565109</v>
      </c>
    </row>
    <row r="8" spans="1:29" ht="36.6" customHeight="1" x14ac:dyDescent="0.3">
      <c r="C8" s="6" t="s">
        <v>75</v>
      </c>
      <c r="E8" s="33">
        <f>COUNT(chocolate_data[Order-ID])</f>
        <v>315</v>
      </c>
      <c r="F8" s="33"/>
      <c r="G8" s="33"/>
      <c r="H8" s="33"/>
      <c r="I8" s="33"/>
      <c r="J8" s="33"/>
      <c r="K8" s="33"/>
      <c r="R8" s="2" t="str">
        <v xml:space="preserve">Samira mostafa </v>
      </c>
      <c r="W8" s="17" t="s">
        <v>45</v>
      </c>
      <c r="X8" s="17" t="s">
        <v>25</v>
      </c>
      <c r="Y8" s="2" t="s">
        <v>94</v>
      </c>
      <c r="Z8" s="17" t="s">
        <v>29</v>
      </c>
    </row>
    <row r="9" spans="1:29" ht="36.6" customHeight="1" x14ac:dyDescent="0.3">
      <c r="C9" s="6" t="s">
        <v>73</v>
      </c>
      <c r="E9" s="33">
        <f>COUNTA(_xlfn.UNIQUE(chocolate_data[Product]))</f>
        <v>22</v>
      </c>
      <c r="F9" s="33"/>
      <c r="G9" s="33"/>
      <c r="H9" s="33"/>
      <c r="I9" s="33"/>
      <c r="J9" s="33"/>
      <c r="K9" s="33"/>
      <c r="R9" s="2" t="str">
        <v xml:space="preserve">Hassan ahmed </v>
      </c>
      <c r="W9" s="17" t="s">
        <v>38</v>
      </c>
      <c r="X9" s="16" t="s">
        <v>2</v>
      </c>
      <c r="Y9" s="2" t="s">
        <v>95</v>
      </c>
      <c r="Z9" s="16" t="s">
        <v>3</v>
      </c>
    </row>
    <row r="10" spans="1:29" ht="36.6" customHeight="1" x14ac:dyDescent="0.3">
      <c r="E10" s="2" t="s">
        <v>109</v>
      </c>
      <c r="F10" s="2" t="s">
        <v>108</v>
      </c>
      <c r="R10" s="2" t="str">
        <v xml:space="preserve">Sara khaled </v>
      </c>
      <c r="W10" s="16" t="s">
        <v>43</v>
      </c>
      <c r="X10" s="17" t="s">
        <v>11</v>
      </c>
      <c r="Y10" s="2" t="s">
        <v>96</v>
      </c>
      <c r="Z10" s="17" t="s">
        <v>30</v>
      </c>
      <c r="AB10" s="2" t="s">
        <v>109</v>
      </c>
      <c r="AC10" s="2" t="s">
        <v>27</v>
      </c>
    </row>
    <row r="11" spans="1:29" ht="36.6" customHeight="1" x14ac:dyDescent="0.3">
      <c r="C11" s="6" t="s">
        <v>59</v>
      </c>
      <c r="E11" s="20" t="str" cm="1">
        <f t="array" ref="E11:E16">_xlfn.UNIQUE(chocolate_data[Geography])</f>
        <v xml:space="preserve">Al Gharbia </v>
      </c>
      <c r="F11" s="27" cm="1">
        <f t="array" ref="F11:F16">SUMIF(chocolate_data[Geography],Region[],chocolate_data[Total Sales])</f>
        <v>27331164</v>
      </c>
      <c r="G11" s="20"/>
      <c r="H11" s="20"/>
      <c r="I11" s="20"/>
      <c r="J11" s="20"/>
      <c r="K11" s="20"/>
      <c r="M11" s="2" t="s">
        <v>39</v>
      </c>
      <c r="N11" s="34">
        <v>46757865</v>
      </c>
      <c r="R11" s="2" t="str">
        <v xml:space="preserve">Hesham gamal </v>
      </c>
      <c r="W11" s="16" t="s">
        <v>37</v>
      </c>
      <c r="X11" s="16" t="s">
        <v>18</v>
      </c>
      <c r="Y11" s="2" t="s">
        <v>97</v>
      </c>
      <c r="Z11" s="16" t="s">
        <v>32</v>
      </c>
      <c r="AB11" s="2" t="s">
        <v>37</v>
      </c>
      <c r="AC11" s="34">
        <f>SUMIF(chocolate_data[Geography],AB11,chocolate_data[])</f>
        <v>9943</v>
      </c>
    </row>
    <row r="12" spans="1:29" ht="36.6" customHeight="1" x14ac:dyDescent="0.3">
      <c r="C12" s="6"/>
      <c r="E12" s="20" t="str">
        <v xml:space="preserve">Al sharqia </v>
      </c>
      <c r="F12" s="27">
        <v>43936977</v>
      </c>
      <c r="G12" s="20"/>
      <c r="H12" s="20"/>
      <c r="I12" s="20"/>
      <c r="J12" s="20"/>
      <c r="K12" s="20"/>
      <c r="M12" s="2" t="s">
        <v>45</v>
      </c>
      <c r="N12" s="34">
        <v>43936977</v>
      </c>
      <c r="R12" s="2" t="str">
        <v>Mohamed Ali</v>
      </c>
      <c r="W12" s="17" t="s">
        <v>39</v>
      </c>
      <c r="X12" s="17" t="s">
        <v>26</v>
      </c>
      <c r="Y12" s="2" t="s">
        <v>98</v>
      </c>
      <c r="Z12" s="16" t="s">
        <v>31</v>
      </c>
      <c r="AB12" s="2" t="s">
        <v>39</v>
      </c>
      <c r="AC12" s="34">
        <f>SUMIF(chocolate_data[Geography],AB12,chocolate_data[])</f>
        <v>9079</v>
      </c>
    </row>
    <row r="13" spans="1:29" ht="36.6" customHeight="1" x14ac:dyDescent="0.3">
      <c r="C13" s="6"/>
      <c r="E13" s="20" t="str">
        <v>Cairo</v>
      </c>
      <c r="F13" s="27">
        <v>30213498</v>
      </c>
      <c r="G13" s="20"/>
      <c r="H13" s="20"/>
      <c r="I13" s="20"/>
      <c r="J13" s="20"/>
      <c r="K13" s="20"/>
      <c r="M13" s="2" t="s">
        <v>37</v>
      </c>
      <c r="N13" s="34">
        <v>33605628</v>
      </c>
      <c r="R13" s="2" t="str">
        <v>Mohamed galal</v>
      </c>
      <c r="X13" s="16" t="s">
        <v>24</v>
      </c>
      <c r="Y13" s="2" t="s">
        <v>99</v>
      </c>
      <c r="Z13" s="17" t="s">
        <v>33</v>
      </c>
      <c r="AB13" s="2" t="s">
        <v>45</v>
      </c>
      <c r="AC13" s="34">
        <f>SUMIF(chocolate_data[Geography],AB13,chocolate_data[])</f>
        <v>8770</v>
      </c>
    </row>
    <row r="14" spans="1:29" ht="36.6" customHeight="1" x14ac:dyDescent="0.3">
      <c r="C14" s="6"/>
      <c r="E14" s="20" t="str">
        <v xml:space="preserve">Giza </v>
      </c>
      <c r="F14" s="27">
        <v>21693567</v>
      </c>
      <c r="G14" s="20"/>
      <c r="H14" s="20"/>
      <c r="I14" s="20"/>
      <c r="J14" s="20"/>
      <c r="K14" s="20"/>
      <c r="M14" s="2" t="s">
        <v>38</v>
      </c>
      <c r="N14" s="34">
        <v>30213498</v>
      </c>
      <c r="R14" s="2" t="str">
        <v xml:space="preserve">Abd alrahman mohamed </v>
      </c>
      <c r="X14" s="17" t="s">
        <v>15</v>
      </c>
      <c r="Y14" s="2" t="s">
        <v>100</v>
      </c>
      <c r="Z14" s="16" t="s">
        <v>28</v>
      </c>
      <c r="AB14" s="2" t="s">
        <v>40</v>
      </c>
      <c r="AC14" s="34">
        <f>SUMIF(chocolate_data[Geography],AB14,chocolate_data[])</f>
        <v>7973</v>
      </c>
    </row>
    <row r="15" spans="1:29" ht="36.6" customHeight="1" x14ac:dyDescent="0.3">
      <c r="C15" s="6"/>
      <c r="E15" s="20" t="str">
        <v xml:space="preserve">Alex </v>
      </c>
      <c r="F15" s="27">
        <v>33605628</v>
      </c>
      <c r="G15" s="20"/>
      <c r="H15" s="20"/>
      <c r="I15" s="20"/>
      <c r="J15" s="20"/>
      <c r="K15" s="20"/>
      <c r="M15" s="2" t="s">
        <v>40</v>
      </c>
      <c r="N15" s="34">
        <v>27331164</v>
      </c>
      <c r="R15"/>
      <c r="X15" s="16" t="s">
        <v>7</v>
      </c>
      <c r="Y15" s="2" t="s">
        <v>101</v>
      </c>
      <c r="Z15" s="17" t="s">
        <v>34</v>
      </c>
      <c r="AB15" s="2" t="s">
        <v>38</v>
      </c>
      <c r="AC15" s="34">
        <f>SUMIF(chocolate_data[Geography],AB15,chocolate_data[])</f>
        <v>7508</v>
      </c>
    </row>
    <row r="16" spans="1:29" ht="36.6" customHeight="1" x14ac:dyDescent="0.3">
      <c r="C16" s="6"/>
      <c r="E16" s="20" t="str">
        <v xml:space="preserve">Sharm </v>
      </c>
      <c r="F16" s="27">
        <v>46757865</v>
      </c>
      <c r="G16" s="22"/>
      <c r="H16" s="20"/>
      <c r="I16" s="20"/>
      <c r="J16" s="20"/>
      <c r="K16" s="20"/>
      <c r="M16" s="2" t="s">
        <v>43</v>
      </c>
      <c r="N16" s="34">
        <v>21693567</v>
      </c>
      <c r="R16"/>
      <c r="X16" s="17" t="s">
        <v>10</v>
      </c>
      <c r="Y16" s="2" t="s">
        <v>102</v>
      </c>
      <c r="Z16" s="16" t="s">
        <v>35</v>
      </c>
      <c r="AB16" s="2" t="s">
        <v>43</v>
      </c>
      <c r="AC16" s="34">
        <f>SUMIF(chocolate_data[Geography],AB16,chocolate_data[])</f>
        <v>6497</v>
      </c>
    </row>
    <row r="17" spans="3:26" ht="36.6" customHeight="1" x14ac:dyDescent="0.3">
      <c r="E17" s="2" t="s">
        <v>0</v>
      </c>
      <c r="F17" s="2" t="s">
        <v>108</v>
      </c>
      <c r="R17"/>
      <c r="X17" s="16" t="s">
        <v>9</v>
      </c>
      <c r="Y17" s="2" t="s">
        <v>103</v>
      </c>
      <c r="Z17"/>
    </row>
    <row r="18" spans="3:26" ht="36.6" customHeight="1" x14ac:dyDescent="0.3">
      <c r="C18" s="6" t="s">
        <v>60</v>
      </c>
      <c r="E18" s="21" t="str" cm="1">
        <f t="array" ref="E18:E39">_xlfn.UNIQUE(chocolate_data[Product])</f>
        <v>70% Dark Bites</v>
      </c>
      <c r="F18" s="25">
        <f>SUMIF(chocolate_data[Product],E18,chocolate_data[Total Sales])</f>
        <v>13848513</v>
      </c>
      <c r="G18" s="20"/>
      <c r="H18" s="20"/>
      <c r="I18" s="20"/>
      <c r="J18" s="20"/>
      <c r="K18" s="20"/>
      <c r="Q18" s="42" t="s">
        <v>0</v>
      </c>
      <c r="R18" s="43" t="s">
        <v>108</v>
      </c>
      <c r="X18" s="17" t="s">
        <v>6</v>
      </c>
      <c r="Z18"/>
    </row>
    <row r="19" spans="3:26" ht="36.6" customHeight="1" x14ac:dyDescent="0.3">
      <c r="C19" s="23"/>
      <c r="E19" s="2" t="str">
        <v>Choco Coated Almonds</v>
      </c>
      <c r="F19" s="25">
        <f>SUMIF(chocolate_data[Product],E19,chocolate_data[Total Sales])</f>
        <v>15386112</v>
      </c>
      <c r="G19" s="21"/>
      <c r="H19" s="21"/>
      <c r="I19" s="21"/>
      <c r="J19" s="21"/>
      <c r="K19" s="21"/>
      <c r="Q19" s="39" t="s">
        <v>14</v>
      </c>
      <c r="R19" s="40">
        <v>4230177</v>
      </c>
      <c r="X19" s="17" t="s">
        <v>22</v>
      </c>
      <c r="Z19"/>
    </row>
    <row r="20" spans="3:26" ht="36.6" customHeight="1" x14ac:dyDescent="0.3">
      <c r="C20" s="23"/>
      <c r="E20" s="21" t="str">
        <v>Almond Choco</v>
      </c>
      <c r="F20" s="25">
        <f>SUMIF(chocolate_data[Product],E20,chocolate_data[Total Sales])</f>
        <v>6420603</v>
      </c>
      <c r="G20" s="21"/>
      <c r="H20" s="21"/>
      <c r="I20" s="21"/>
      <c r="J20" s="21"/>
      <c r="K20" s="21"/>
      <c r="Q20" s="39" t="s">
        <v>17</v>
      </c>
      <c r="R20" s="40">
        <v>4900098</v>
      </c>
      <c r="X20" s="17" t="s">
        <v>13</v>
      </c>
      <c r="Z20"/>
    </row>
    <row r="21" spans="3:26" ht="36.6" customHeight="1" x14ac:dyDescent="0.3">
      <c r="C21" s="23"/>
      <c r="E21" s="2" t="str">
        <v>Drinking Coco</v>
      </c>
      <c r="F21" s="25">
        <f>SUMIF(chocolate_data[Product],E22,chocolate_data[Total Sales])</f>
        <v>6449373</v>
      </c>
      <c r="G21" s="21"/>
      <c r="H21" s="21"/>
      <c r="I21" s="21"/>
      <c r="J21" s="21"/>
      <c r="K21" s="21"/>
      <c r="Q21" s="39" t="s">
        <v>9</v>
      </c>
      <c r="R21" s="40">
        <v>5980023</v>
      </c>
      <c r="X21" s="16" t="s">
        <v>16</v>
      </c>
      <c r="Z21"/>
    </row>
    <row r="22" spans="3:26" ht="36.6" customHeight="1" x14ac:dyDescent="0.3">
      <c r="C22" s="23"/>
      <c r="E22" s="21" t="str">
        <v>White Choc</v>
      </c>
      <c r="F22" s="25">
        <f>SUMIF(chocolate_data[Product],#REF!,chocolate_data[Total Sales])</f>
        <v>0</v>
      </c>
      <c r="G22" s="21"/>
      <c r="H22" s="21"/>
      <c r="I22" s="21"/>
      <c r="J22" s="21"/>
      <c r="K22" s="21"/>
      <c r="Q22" s="39" t="s">
        <v>2</v>
      </c>
      <c r="R22" s="40">
        <v>6420603</v>
      </c>
      <c r="X22" s="17" t="s">
        <v>12</v>
      </c>
      <c r="Z22"/>
    </row>
    <row r="23" spans="3:26" ht="36.6" customHeight="1" x14ac:dyDescent="0.3">
      <c r="C23" s="23"/>
      <c r="E23" s="21" t="str">
        <v>Peanut Butter Cubes</v>
      </c>
      <c r="F23" s="25">
        <f>SUMIF(chocolate_data[Product],E23,chocolate_data[Total Sales])</f>
        <v>9393615</v>
      </c>
      <c r="G23" s="21"/>
      <c r="H23" s="21"/>
      <c r="I23" s="21"/>
      <c r="J23" s="21"/>
      <c r="K23" s="21"/>
      <c r="Q23" s="39" t="s">
        <v>18</v>
      </c>
      <c r="R23" s="40">
        <v>6449373</v>
      </c>
      <c r="X23" s="16" t="s">
        <v>8</v>
      </c>
      <c r="Z23"/>
    </row>
    <row r="24" spans="3:26" ht="36.6" customHeight="1" x14ac:dyDescent="0.3">
      <c r="C24" s="23"/>
      <c r="E24" s="21" t="str">
        <v>Smooth Sliky Salty</v>
      </c>
      <c r="F24" s="25">
        <f>SUMIF(chocolate_data[Product],E24,chocolate_data[Total Sales])</f>
        <v>11980836</v>
      </c>
      <c r="G24" s="21"/>
      <c r="H24" s="21"/>
      <c r="I24" s="21"/>
      <c r="J24" s="21"/>
      <c r="K24" s="21"/>
      <c r="Q24" s="39" t="s">
        <v>12</v>
      </c>
      <c r="R24" s="40">
        <v>6681948</v>
      </c>
      <c r="X24" s="16" t="s">
        <v>17</v>
      </c>
      <c r="Z24"/>
    </row>
    <row r="25" spans="3:26" ht="36.6" customHeight="1" x14ac:dyDescent="0.3">
      <c r="C25" s="23"/>
      <c r="E25" s="21" t="str">
        <v>After Nines</v>
      </c>
      <c r="F25" s="25">
        <f>SUMIF(chocolate_data[Product],E25,chocolate_data[Total Sales])</f>
        <v>9267573</v>
      </c>
      <c r="G25" s="21"/>
      <c r="H25" s="21"/>
      <c r="I25" s="21"/>
      <c r="J25" s="21"/>
      <c r="K25" s="21"/>
      <c r="Q25" s="39" t="s">
        <v>6</v>
      </c>
      <c r="R25" s="40">
        <v>6986238</v>
      </c>
      <c r="X25" s="17" t="s">
        <v>20</v>
      </c>
      <c r="Z25"/>
    </row>
    <row r="26" spans="3:26" ht="36.6" customHeight="1" x14ac:dyDescent="0.3">
      <c r="C26" s="23"/>
      <c r="E26" s="21" t="str">
        <v>50% Dark Bites</v>
      </c>
      <c r="F26" s="25">
        <f>SUMIF(chocolate_data[Product],E26,chocolate_data[Total Sales])</f>
        <v>8874474</v>
      </c>
      <c r="G26" s="21"/>
      <c r="H26" s="21"/>
      <c r="I26" s="21"/>
      <c r="J26" s="21"/>
      <c r="K26" s="21"/>
      <c r="Q26" s="39" t="s">
        <v>11</v>
      </c>
      <c r="R26" s="40">
        <v>7484757</v>
      </c>
      <c r="X26" s="16" t="s">
        <v>21</v>
      </c>
      <c r="Z26"/>
    </row>
    <row r="27" spans="3:26" ht="36.6" customHeight="1" x14ac:dyDescent="0.3">
      <c r="C27" s="23"/>
      <c r="E27" s="21" t="str">
        <v>Eclairs</v>
      </c>
      <c r="F27" s="25">
        <f>SUMIF(chocolate_data[Product],E27,chocolate_data[Total Sales])</f>
        <v>8933841</v>
      </c>
      <c r="G27" s="21"/>
      <c r="H27" s="21"/>
      <c r="I27" s="21"/>
      <c r="J27" s="21"/>
      <c r="K27" s="21"/>
      <c r="Q27" s="39" t="s">
        <v>16</v>
      </c>
      <c r="R27" s="40">
        <v>8347962</v>
      </c>
      <c r="X27" s="17" t="s">
        <v>14</v>
      </c>
      <c r="Z27"/>
    </row>
    <row r="28" spans="3:26" ht="36.6" customHeight="1" x14ac:dyDescent="0.3">
      <c r="C28" s="23"/>
      <c r="E28" s="21" t="str">
        <v>Mint Chip Choco</v>
      </c>
      <c r="F28" s="25">
        <f>SUMIF(chocolate_data[Product],E28,chocolate_data[Total Sales])</f>
        <v>5980023</v>
      </c>
      <c r="G28" s="21"/>
      <c r="H28" s="21"/>
      <c r="I28" s="21"/>
      <c r="J28" s="21"/>
      <c r="K28" s="21"/>
      <c r="Q28" s="39" t="s">
        <v>7</v>
      </c>
      <c r="R28" s="40">
        <v>8874474</v>
      </c>
      <c r="X28" s="16" t="s">
        <v>19</v>
      </c>
      <c r="Z28"/>
    </row>
    <row r="29" spans="3:26" ht="36.6" customHeight="1" x14ac:dyDescent="0.3">
      <c r="C29" s="23"/>
      <c r="E29" s="21" t="str">
        <v>Milk Bars</v>
      </c>
      <c r="F29" s="25">
        <f>SUMIF(chocolate_data[Product],E29,chocolate_data[Total Sales])</f>
        <v>6986238</v>
      </c>
      <c r="G29" s="21"/>
      <c r="H29" s="21"/>
      <c r="I29" s="21"/>
      <c r="J29" s="21"/>
      <c r="K29" s="21"/>
      <c r="Q29" s="39" t="s">
        <v>10</v>
      </c>
      <c r="R29" s="40">
        <v>8933841</v>
      </c>
      <c r="X29"/>
      <c r="Z29"/>
    </row>
    <row r="30" spans="3:26" ht="36.6" customHeight="1" x14ac:dyDescent="0.3">
      <c r="C30" s="23"/>
      <c r="E30" s="21" t="str">
        <v>Manuka Honey Choco</v>
      </c>
      <c r="F30" s="25">
        <f>SUMIF(chocolate_data[Product],E30,chocolate_data[Total Sales])</f>
        <v>9762354</v>
      </c>
      <c r="G30" s="21"/>
      <c r="H30" s="21"/>
      <c r="I30" s="21"/>
      <c r="J30" s="21"/>
      <c r="K30" s="21"/>
      <c r="Q30" s="39" t="s">
        <v>15</v>
      </c>
      <c r="R30" s="40">
        <v>9267573</v>
      </c>
      <c r="T30"/>
      <c r="V30"/>
      <c r="W30"/>
    </row>
    <row r="31" spans="3:26" ht="36.6" customHeight="1" x14ac:dyDescent="0.3">
      <c r="C31" s="23"/>
      <c r="E31" s="21" t="str">
        <v>Orange Choco</v>
      </c>
      <c r="F31" s="25">
        <f>SUMIF(chocolate_data[Product],E31,chocolate_data[Total Sales])</f>
        <v>14105994</v>
      </c>
      <c r="G31" s="21"/>
      <c r="H31" s="21"/>
      <c r="I31" s="21"/>
      <c r="J31" s="21"/>
      <c r="K31" s="21"/>
      <c r="Q31" s="39" t="s">
        <v>26</v>
      </c>
      <c r="R31" s="40">
        <v>9393615</v>
      </c>
      <c r="T31"/>
      <c r="V31"/>
      <c r="W31"/>
    </row>
    <row r="32" spans="3:26" ht="36.6" customHeight="1" x14ac:dyDescent="0.3">
      <c r="C32" s="23"/>
      <c r="E32" s="21" t="str">
        <v>Fruit &amp; Nut Bars</v>
      </c>
      <c r="F32" s="25">
        <f>SUMIF(chocolate_data[Product],E32,chocolate_data[Total Sales])</f>
        <v>8347962</v>
      </c>
      <c r="G32" s="21"/>
      <c r="H32" s="21"/>
      <c r="I32" s="21"/>
      <c r="J32" s="21"/>
      <c r="K32" s="21"/>
      <c r="Q32" s="39" t="s">
        <v>8</v>
      </c>
      <c r="R32" s="40">
        <v>9409596</v>
      </c>
      <c r="T32"/>
      <c r="V32"/>
      <c r="W32"/>
    </row>
    <row r="33" spans="3:23" ht="36.6" customHeight="1" x14ac:dyDescent="0.3">
      <c r="C33" s="23"/>
      <c r="E33" s="21" t="str">
        <v>99% Dark &amp; Pure</v>
      </c>
      <c r="F33" s="25">
        <f>SUMIF(chocolate_data[Product],E33,chocolate_data[Total Sales])</f>
        <v>6681948</v>
      </c>
      <c r="G33" s="21"/>
      <c r="H33" s="21"/>
      <c r="I33" s="21"/>
      <c r="J33" s="21"/>
      <c r="K33" s="21"/>
      <c r="Q33" s="39" t="s">
        <v>22</v>
      </c>
      <c r="R33" s="40">
        <v>9762354</v>
      </c>
      <c r="T33"/>
      <c r="V33"/>
      <c r="W33"/>
    </row>
    <row r="34" spans="3:23" ht="36.6" customHeight="1" x14ac:dyDescent="0.3">
      <c r="C34" s="23"/>
      <c r="E34" s="21" t="str">
        <v>Raspberry Choco</v>
      </c>
      <c r="F34" s="25">
        <f>SUMIF(chocolate_data[Product],E34,chocolate_data[Total Sales])</f>
        <v>9409596</v>
      </c>
      <c r="G34" s="21"/>
      <c r="H34" s="21"/>
      <c r="I34" s="21"/>
      <c r="J34" s="21"/>
      <c r="K34" s="21"/>
      <c r="Q34" s="39" t="s">
        <v>19</v>
      </c>
      <c r="R34" s="40">
        <v>9790893</v>
      </c>
      <c r="T34"/>
      <c r="V34"/>
      <c r="W34"/>
    </row>
    <row r="35" spans="3:23" ht="36.6" customHeight="1" x14ac:dyDescent="0.3">
      <c r="C35" s="23"/>
      <c r="E35" s="21" t="str">
        <v>85% Dark Bars</v>
      </c>
      <c r="F35" s="25">
        <f>SUMIF(chocolate_data[Product],E35,chocolate_data[Total Sales])</f>
        <v>4900098</v>
      </c>
      <c r="G35" s="21"/>
      <c r="H35" s="21"/>
      <c r="I35" s="21"/>
      <c r="J35" s="21"/>
      <c r="K35" s="21"/>
      <c r="Q35" s="39" t="s">
        <v>20</v>
      </c>
      <c r="R35" s="40">
        <v>9836946</v>
      </c>
      <c r="T35"/>
      <c r="V35"/>
      <c r="W35"/>
    </row>
    <row r="36" spans="3:23" ht="36.6" customHeight="1" x14ac:dyDescent="0.3">
      <c r="C36" s="23"/>
      <c r="E36" s="21" t="str">
        <v>Organic Choco Syrup</v>
      </c>
      <c r="F36" s="25">
        <f>SUMIF(chocolate_data[Product],E36,chocolate_data[Total Sales])</f>
        <v>9836946</v>
      </c>
      <c r="G36" s="21"/>
      <c r="H36" s="21"/>
      <c r="I36" s="21"/>
      <c r="J36" s="21"/>
      <c r="K36" s="21"/>
      <c r="Q36" s="39" t="s">
        <v>24</v>
      </c>
      <c r="R36" s="40">
        <v>11980836</v>
      </c>
      <c r="T36"/>
      <c r="V36"/>
      <c r="W36"/>
    </row>
    <row r="37" spans="3:23" ht="36.6" customHeight="1" x14ac:dyDescent="0.3">
      <c r="C37" s="23"/>
      <c r="E37" s="21" t="str">
        <v>Caramel Stuffed Bars</v>
      </c>
      <c r="F37" s="25">
        <f>SUMIF(chocolate_data[Product],E37,chocolate_data[Total Sales])</f>
        <v>15466773</v>
      </c>
      <c r="G37" s="21"/>
      <c r="H37" s="21"/>
      <c r="I37" s="21"/>
      <c r="J37" s="21"/>
      <c r="K37" s="21"/>
      <c r="Q37" s="39" t="s">
        <v>23</v>
      </c>
      <c r="R37" s="40">
        <v>13848513</v>
      </c>
      <c r="T37"/>
      <c r="V37"/>
      <c r="W37"/>
    </row>
    <row r="38" spans="3:23" ht="36.6" customHeight="1" x14ac:dyDescent="0.3">
      <c r="C38" s="23"/>
      <c r="E38" s="21" t="str">
        <v>Spicy Special Slims</v>
      </c>
      <c r="F38" s="25">
        <f>SUMIF(chocolate_data[Product],E38,chocolate_data[Total Sales])</f>
        <v>4230177</v>
      </c>
      <c r="G38" s="21"/>
      <c r="H38" s="21"/>
      <c r="I38" s="21"/>
      <c r="J38" s="21"/>
      <c r="K38" s="21"/>
      <c r="Q38" s="39" t="s">
        <v>13</v>
      </c>
      <c r="R38" s="40">
        <v>14105994</v>
      </c>
      <c r="T38"/>
      <c r="V38"/>
      <c r="W38"/>
    </row>
    <row r="39" spans="3:23" ht="36.6" customHeight="1" x14ac:dyDescent="0.3">
      <c r="E39" s="20" t="str">
        <v>Baker's Choco Chips</v>
      </c>
      <c r="F39" s="25">
        <f>SUMIF(chocolate_data[Product],E39,chocolate_data[Total Sales])</f>
        <v>9790893</v>
      </c>
      <c r="G39" s="20"/>
      <c r="H39" s="20"/>
      <c r="I39" s="20"/>
      <c r="J39" s="20"/>
      <c r="K39" s="20"/>
      <c r="Q39" s="39" t="s">
        <v>25</v>
      </c>
      <c r="R39" s="40">
        <v>15386112</v>
      </c>
      <c r="T39"/>
      <c r="V39"/>
      <c r="W39"/>
    </row>
    <row r="40" spans="3:23" ht="36.6" customHeight="1" x14ac:dyDescent="0.3">
      <c r="E40" s="2" t="s">
        <v>0</v>
      </c>
      <c r="F40" s="2" t="s">
        <v>27</v>
      </c>
      <c r="Q40" s="39" t="s">
        <v>21</v>
      </c>
      <c r="R40" s="40">
        <v>15466773</v>
      </c>
      <c r="T40"/>
      <c r="V40"/>
      <c r="W40"/>
    </row>
    <row r="41" spans="3:23" ht="36.6" customHeight="1" x14ac:dyDescent="0.3">
      <c r="Q41" s="39"/>
      <c r="R41" s="40"/>
      <c r="T41"/>
      <c r="V41"/>
      <c r="W41"/>
    </row>
    <row r="42" spans="3:23" ht="36.6" customHeight="1" x14ac:dyDescent="0.3">
      <c r="C42" s="6" t="s">
        <v>61</v>
      </c>
      <c r="E42" s="19" t="str" cm="1">
        <f t="array" ref="E42:E63">_xlfn.UNIQUE(chocolate_data[Product])</f>
        <v>70% Dark Bites</v>
      </c>
      <c r="F42" s="25">
        <f>SUMIF(chocolate_data[Product],E42,chocolate_data[Units])</f>
        <v>3171</v>
      </c>
      <c r="G42" s="20"/>
      <c r="H42" s="20"/>
      <c r="I42" s="20"/>
      <c r="J42" s="20"/>
      <c r="K42" s="20"/>
      <c r="Q42" s="39" t="s">
        <v>0</v>
      </c>
      <c r="R42" s="45" t="s">
        <v>27</v>
      </c>
      <c r="T42"/>
      <c r="V42"/>
      <c r="W42"/>
    </row>
    <row r="43" spans="3:23" ht="36.6" customHeight="1" x14ac:dyDescent="0.3">
      <c r="C43" s="23"/>
      <c r="E43" s="21" t="str">
        <v>Choco Coated Almonds</v>
      </c>
      <c r="F43" s="25">
        <f>SUMIF(chocolate_data[Product],E43,chocolate_data[Units])</f>
        <v>2301</v>
      </c>
      <c r="G43" s="21"/>
      <c r="H43" s="21"/>
      <c r="I43" s="21"/>
      <c r="J43" s="21"/>
      <c r="K43" s="21"/>
      <c r="Q43" s="44" t="s">
        <v>21</v>
      </c>
      <c r="R43" s="41">
        <v>3207</v>
      </c>
      <c r="T43"/>
      <c r="V43"/>
      <c r="W43"/>
    </row>
    <row r="44" spans="3:23" ht="36.6" customHeight="1" x14ac:dyDescent="0.3">
      <c r="C44" s="23"/>
      <c r="E44" s="21" t="str">
        <v>Almond Choco</v>
      </c>
      <c r="F44" s="25">
        <f>SUMIF(chocolate_data[Product],E44,chocolate_data[Units])</f>
        <v>1944</v>
      </c>
      <c r="G44" s="21"/>
      <c r="H44" s="21"/>
      <c r="I44" s="21"/>
      <c r="J44" s="21"/>
      <c r="K44" s="21"/>
      <c r="Q44" s="44" t="s">
        <v>23</v>
      </c>
      <c r="R44" s="41">
        <v>3171</v>
      </c>
      <c r="T44"/>
      <c r="V44"/>
      <c r="W44"/>
    </row>
    <row r="45" spans="3:23" ht="36.6" customHeight="1" x14ac:dyDescent="0.3">
      <c r="C45" s="23"/>
      <c r="E45" s="21" t="str">
        <v>Drinking Coco</v>
      </c>
      <c r="F45" s="25">
        <f>SUMIF(chocolate_data[Product],E45,chocolate_data[Units])</f>
        <v>1752</v>
      </c>
      <c r="G45" s="21"/>
      <c r="H45" s="21"/>
      <c r="I45" s="21"/>
      <c r="J45" s="21"/>
      <c r="K45" s="21"/>
      <c r="Q45" s="47" t="s">
        <v>20</v>
      </c>
      <c r="R45" s="41">
        <v>2982</v>
      </c>
      <c r="T45"/>
      <c r="V45"/>
      <c r="W45"/>
    </row>
    <row r="46" spans="3:23" ht="36.6" customHeight="1" x14ac:dyDescent="0.3">
      <c r="C46" s="23"/>
      <c r="E46" s="21" t="str">
        <v>White Choc</v>
      </c>
      <c r="F46" s="25">
        <f>SUMIF(chocolate_data[Product],E46,chocolate_data[Units])</f>
        <v>2241</v>
      </c>
      <c r="G46" s="21"/>
      <c r="H46" s="21"/>
      <c r="I46" s="21"/>
      <c r="J46" s="21"/>
      <c r="K46" s="21"/>
      <c r="Q46" s="47" t="s">
        <v>22</v>
      </c>
      <c r="R46" s="41">
        <v>2976</v>
      </c>
      <c r="T46"/>
      <c r="V46"/>
      <c r="W46"/>
    </row>
    <row r="47" spans="3:23" ht="36.6" customHeight="1" x14ac:dyDescent="0.3">
      <c r="C47" s="23"/>
      <c r="E47" s="21" t="str">
        <v>Peanut Butter Cubes</v>
      </c>
      <c r="F47" s="25">
        <f>SUMIF(chocolate_data[Product],E47,chocolate_data[Units])</f>
        <v>1854</v>
      </c>
      <c r="G47" s="21"/>
      <c r="H47" s="21"/>
      <c r="I47" s="21"/>
      <c r="J47" s="21"/>
      <c r="K47" s="21"/>
      <c r="Q47" s="47" t="s">
        <v>24</v>
      </c>
      <c r="R47" s="41">
        <v>2727</v>
      </c>
      <c r="T47"/>
      <c r="V47"/>
      <c r="W47"/>
    </row>
    <row r="48" spans="3:23" ht="36.6" customHeight="1" x14ac:dyDescent="0.3">
      <c r="C48" s="23"/>
      <c r="E48" s="21" t="str">
        <v>Smooth Sliky Salty</v>
      </c>
      <c r="F48" s="25">
        <f>SUMIF(chocolate_data[Product],E48,chocolate_data[Units])</f>
        <v>2727</v>
      </c>
      <c r="G48" s="21"/>
      <c r="H48" s="21"/>
      <c r="I48" s="21"/>
      <c r="J48" s="21"/>
      <c r="K48" s="21"/>
      <c r="Q48" s="47" t="s">
        <v>10</v>
      </c>
      <c r="R48" s="41">
        <v>2331</v>
      </c>
      <c r="T48"/>
      <c r="V48"/>
      <c r="W48"/>
    </row>
    <row r="49" spans="3:23" ht="36.6" customHeight="1" x14ac:dyDescent="0.3">
      <c r="C49" s="23"/>
      <c r="E49" s="21" t="str">
        <v>After Nines</v>
      </c>
      <c r="F49" s="25">
        <f>SUMIF(chocolate_data[Product],E49,chocolate_data[Units])</f>
        <v>2052</v>
      </c>
      <c r="G49" s="21"/>
      <c r="H49" s="21"/>
      <c r="I49" s="21"/>
      <c r="J49" s="21"/>
      <c r="K49" s="21"/>
      <c r="Q49" s="47" t="s">
        <v>25</v>
      </c>
      <c r="R49" s="41">
        <v>2301</v>
      </c>
      <c r="T49"/>
      <c r="V49"/>
      <c r="W49"/>
    </row>
    <row r="50" spans="3:23" ht="36.6" customHeight="1" x14ac:dyDescent="0.3">
      <c r="C50" s="23"/>
      <c r="E50" s="21" t="str">
        <v>50% Dark Bites</v>
      </c>
      <c r="F50" s="25">
        <f>SUMIF(chocolate_data[Product],E50,chocolate_data[Units])</f>
        <v>2022</v>
      </c>
      <c r="G50" s="21"/>
      <c r="H50" s="21"/>
      <c r="I50" s="21"/>
      <c r="J50" s="21"/>
      <c r="K50" s="21"/>
      <c r="Q50" s="47" t="s">
        <v>18</v>
      </c>
      <c r="R50" s="41">
        <v>2241</v>
      </c>
      <c r="T50"/>
      <c r="V50"/>
      <c r="W50"/>
    </row>
    <row r="51" spans="3:23" ht="36.6" customHeight="1" x14ac:dyDescent="0.3">
      <c r="C51" s="23"/>
      <c r="E51" s="21" t="str">
        <v>Eclairs</v>
      </c>
      <c r="F51" s="25">
        <f>SUMIF(chocolate_data[Product],E51,chocolate_data[Units])</f>
        <v>2331</v>
      </c>
      <c r="G51" s="21"/>
      <c r="H51" s="21"/>
      <c r="I51" s="21"/>
      <c r="J51" s="21"/>
      <c r="K51" s="21"/>
      <c r="Q51" s="47" t="s">
        <v>13</v>
      </c>
      <c r="R51" s="41">
        <v>2196</v>
      </c>
      <c r="T51"/>
      <c r="V51"/>
      <c r="W51"/>
    </row>
    <row r="52" spans="3:23" ht="36.6" customHeight="1" x14ac:dyDescent="0.3">
      <c r="C52" s="23"/>
      <c r="E52" s="21" t="str">
        <v>Mint Chip Choco</v>
      </c>
      <c r="F52" s="25">
        <f>SUMIF(chocolate_data[Product],E52,chocolate_data[Units])</f>
        <v>2154</v>
      </c>
      <c r="G52" s="21"/>
      <c r="H52" s="21"/>
      <c r="I52" s="21"/>
      <c r="J52" s="21"/>
      <c r="K52" s="21"/>
      <c r="Q52" s="47" t="s">
        <v>16</v>
      </c>
      <c r="R52" s="41">
        <v>2190</v>
      </c>
      <c r="T52"/>
      <c r="V52"/>
      <c r="W52"/>
    </row>
    <row r="53" spans="3:23" ht="36.6" customHeight="1" x14ac:dyDescent="0.3">
      <c r="C53" s="23"/>
      <c r="E53" s="21" t="str">
        <v>Milk Bars</v>
      </c>
      <c r="F53" s="25">
        <f>SUMIF(chocolate_data[Product],E53,chocolate_data[Units])</f>
        <v>1881</v>
      </c>
      <c r="G53" s="21"/>
      <c r="H53" s="21"/>
      <c r="I53" s="21"/>
      <c r="J53" s="21"/>
      <c r="K53" s="21"/>
      <c r="Q53" s="47" t="s">
        <v>9</v>
      </c>
      <c r="R53" s="46">
        <v>2154</v>
      </c>
      <c r="T53"/>
      <c r="V53"/>
      <c r="W53"/>
    </row>
    <row r="54" spans="3:23" ht="36.6" customHeight="1" x14ac:dyDescent="0.3">
      <c r="C54" s="23"/>
      <c r="E54" s="21" t="str">
        <v>Manuka Honey Choco</v>
      </c>
      <c r="F54" s="25">
        <f>SUMIF(chocolate_data[Product],E54,chocolate_data[Units])</f>
        <v>2976</v>
      </c>
      <c r="G54" s="21"/>
      <c r="H54" s="21"/>
      <c r="I54" s="21"/>
      <c r="J54" s="21"/>
      <c r="K54" s="21"/>
      <c r="Q54" s="47" t="s">
        <v>19</v>
      </c>
      <c r="R54" s="46">
        <v>2142</v>
      </c>
      <c r="T54"/>
      <c r="V54"/>
      <c r="W54"/>
    </row>
    <row r="55" spans="3:23" ht="36.6" customHeight="1" x14ac:dyDescent="0.3">
      <c r="C55" s="23"/>
      <c r="E55" s="21" t="str">
        <v>Orange Choco</v>
      </c>
      <c r="F55" s="25">
        <f>SUMIF(chocolate_data[Product],E55,chocolate_data[Units])</f>
        <v>2196</v>
      </c>
      <c r="G55" s="21"/>
      <c r="H55" s="21"/>
      <c r="I55" s="21"/>
      <c r="J55" s="21"/>
      <c r="K55" s="21"/>
      <c r="Q55" s="47" t="s">
        <v>15</v>
      </c>
      <c r="R55" s="46">
        <v>2052</v>
      </c>
      <c r="T55"/>
      <c r="V55"/>
      <c r="W55"/>
    </row>
    <row r="56" spans="3:23" ht="36.6" customHeight="1" x14ac:dyDescent="0.3">
      <c r="C56" s="23"/>
      <c r="E56" s="21" t="str">
        <v>Fruit &amp; Nut Bars</v>
      </c>
      <c r="F56" s="25">
        <f>SUMIF(chocolate_data[Product],E56,chocolate_data[Units])</f>
        <v>2190</v>
      </c>
      <c r="G56" s="21"/>
      <c r="H56" s="21"/>
      <c r="I56" s="21"/>
      <c r="J56" s="21"/>
      <c r="K56" s="21"/>
      <c r="Q56" s="47" t="s">
        <v>7</v>
      </c>
      <c r="R56" s="46">
        <v>2022</v>
      </c>
      <c r="T56"/>
      <c r="V56"/>
      <c r="W56"/>
    </row>
    <row r="57" spans="3:23" ht="36.6" customHeight="1" x14ac:dyDescent="0.3">
      <c r="C57" s="23"/>
      <c r="E57" s="21" t="str">
        <v>99% Dark &amp; Pure</v>
      </c>
      <c r="F57" s="25">
        <f>SUMIF(chocolate_data[Product],E57,chocolate_data[Units])</f>
        <v>1956</v>
      </c>
      <c r="G57" s="21"/>
      <c r="H57" s="21"/>
      <c r="I57" s="21"/>
      <c r="J57" s="21"/>
      <c r="K57" s="21"/>
      <c r="Q57" s="47" t="s">
        <v>12</v>
      </c>
      <c r="R57" s="46">
        <v>1956</v>
      </c>
      <c r="T57"/>
      <c r="V57"/>
      <c r="W57"/>
    </row>
    <row r="58" spans="3:23" ht="36.6" customHeight="1" x14ac:dyDescent="0.3">
      <c r="C58" s="23"/>
      <c r="E58" s="21" t="str">
        <v>Raspberry Choco</v>
      </c>
      <c r="F58" s="25">
        <f>SUMIF(chocolate_data[Product],E58,chocolate_data[Units])</f>
        <v>1533</v>
      </c>
      <c r="G58" s="21"/>
      <c r="H58" s="21"/>
      <c r="I58" s="21"/>
      <c r="J58" s="21"/>
      <c r="K58" s="21"/>
      <c r="Q58" s="47" t="s">
        <v>2</v>
      </c>
      <c r="R58" s="46">
        <v>1944</v>
      </c>
      <c r="T58"/>
      <c r="V58"/>
      <c r="W58"/>
    </row>
    <row r="59" spans="3:23" ht="36.6" customHeight="1" x14ac:dyDescent="0.3">
      <c r="C59" s="23"/>
      <c r="E59" s="21" t="str">
        <v>85% Dark Bars</v>
      </c>
      <c r="F59" s="25">
        <f>SUMIF(chocolate_data[Product],E59,chocolate_data[Units])</f>
        <v>1044</v>
      </c>
      <c r="G59" s="21"/>
      <c r="H59" s="21"/>
      <c r="I59" s="21"/>
      <c r="J59" s="21"/>
      <c r="K59" s="21"/>
      <c r="Q59" s="47" t="s">
        <v>6</v>
      </c>
      <c r="R59" s="46">
        <v>1881</v>
      </c>
      <c r="T59"/>
      <c r="V59"/>
      <c r="W59"/>
    </row>
    <row r="60" spans="3:23" ht="36.6" customHeight="1" x14ac:dyDescent="0.3">
      <c r="C60" s="23"/>
      <c r="E60" s="21" t="str">
        <v>Organic Choco Syrup</v>
      </c>
      <c r="F60" s="25">
        <f>SUMIF(chocolate_data[Product],E60,chocolate_data[Units])</f>
        <v>2982</v>
      </c>
      <c r="G60" s="21"/>
      <c r="H60" s="21"/>
      <c r="I60" s="21"/>
      <c r="J60" s="21"/>
      <c r="K60" s="21"/>
      <c r="Q60" s="47" t="s">
        <v>26</v>
      </c>
      <c r="R60" s="46">
        <v>1854</v>
      </c>
      <c r="T60"/>
      <c r="V60"/>
      <c r="W60"/>
    </row>
    <row r="61" spans="3:23" ht="36.6" customHeight="1" x14ac:dyDescent="0.3">
      <c r="C61" s="23"/>
      <c r="E61" s="21" t="str">
        <v>Caramel Stuffed Bars</v>
      </c>
      <c r="F61" s="25">
        <f>SUMIF(chocolate_data[Product],E61,chocolate_data[Units])</f>
        <v>3207</v>
      </c>
      <c r="G61" s="21"/>
      <c r="H61" s="21"/>
      <c r="I61" s="21"/>
      <c r="J61" s="21"/>
      <c r="K61" s="21"/>
      <c r="Q61" s="47" t="s">
        <v>11</v>
      </c>
      <c r="R61" s="46">
        <v>1752</v>
      </c>
      <c r="T61"/>
      <c r="V61"/>
      <c r="W61"/>
    </row>
    <row r="62" spans="3:23" ht="36.6" customHeight="1" x14ac:dyDescent="0.3">
      <c r="C62" s="23"/>
      <c r="E62" s="21" t="str">
        <v>Spicy Special Slims</v>
      </c>
      <c r="F62" s="25">
        <f>SUMIF(chocolate_data[Product],E62,chocolate_data[Units])</f>
        <v>1308</v>
      </c>
      <c r="G62" s="21"/>
      <c r="H62" s="21"/>
      <c r="I62" s="21"/>
      <c r="J62" s="21"/>
      <c r="K62" s="21"/>
      <c r="Q62" s="47" t="s">
        <v>8</v>
      </c>
      <c r="R62" s="46">
        <v>1533</v>
      </c>
      <c r="T62"/>
      <c r="V62"/>
      <c r="W62"/>
    </row>
    <row r="63" spans="3:23" ht="36.6" customHeight="1" x14ac:dyDescent="0.3">
      <c r="C63" s="23"/>
      <c r="E63" s="21" t="str">
        <v>Baker's Choco Chips</v>
      </c>
      <c r="F63" s="25">
        <f>SUMIF(chocolate_data[Product],E63,chocolate_data[Units])</f>
        <v>2142</v>
      </c>
      <c r="G63" s="21"/>
      <c r="H63" s="21"/>
      <c r="I63" s="21"/>
      <c r="J63" s="21"/>
      <c r="K63" s="21"/>
      <c r="Q63" s="47" t="s">
        <v>14</v>
      </c>
      <c r="R63" s="46">
        <v>1308</v>
      </c>
      <c r="T63"/>
      <c r="V63"/>
      <c r="W63"/>
    </row>
    <row r="64" spans="3:23" ht="36.6" customHeight="1" x14ac:dyDescent="0.3">
      <c r="C64" s="23"/>
      <c r="E64" s="21" t="s">
        <v>80</v>
      </c>
      <c r="F64" s="25" t="s">
        <v>108</v>
      </c>
      <c r="G64" s="21"/>
      <c r="H64" s="21"/>
      <c r="I64" s="21"/>
      <c r="J64" s="21"/>
      <c r="K64" s="21"/>
      <c r="Q64" s="48" t="s">
        <v>17</v>
      </c>
      <c r="R64" s="49">
        <v>1044</v>
      </c>
      <c r="T64"/>
      <c r="V64"/>
      <c r="W64"/>
    </row>
    <row r="65" spans="3:23" ht="36.6" customHeight="1" x14ac:dyDescent="0.3">
      <c r="C65" s="23"/>
      <c r="E65" s="21" t="s">
        <v>80</v>
      </c>
      <c r="F65" s="25" t="s">
        <v>108</v>
      </c>
      <c r="G65" s="21"/>
      <c r="H65" s="21"/>
      <c r="I65" s="21"/>
      <c r="J65" s="21"/>
      <c r="K65" s="21"/>
      <c r="Q65" s="12"/>
      <c r="R65" s="50"/>
      <c r="T65"/>
      <c r="V65"/>
      <c r="W65"/>
    </row>
    <row r="66" spans="3:23" ht="36.6" customHeight="1" x14ac:dyDescent="0.3">
      <c r="C66" s="6" t="s">
        <v>62</v>
      </c>
      <c r="E66" s="12" t="s">
        <v>88</v>
      </c>
      <c r="F66" s="25">
        <v>28072401</v>
      </c>
      <c r="G66" s="20"/>
      <c r="H66" s="20"/>
      <c r="I66" s="20"/>
      <c r="J66" s="20"/>
      <c r="K66" s="20"/>
      <c r="R66"/>
      <c r="T66"/>
      <c r="V66"/>
      <c r="W66"/>
    </row>
    <row r="67" spans="3:23" ht="36.6" customHeight="1" x14ac:dyDescent="0.3">
      <c r="C67" s="23"/>
      <c r="E67" s="19" t="s">
        <v>94</v>
      </c>
      <c r="F67" s="25">
        <v>15279306</v>
      </c>
      <c r="G67" s="21"/>
      <c r="H67" s="21"/>
      <c r="I67" s="21"/>
      <c r="J67" s="21"/>
      <c r="K67" s="21"/>
      <c r="R67"/>
      <c r="T67"/>
      <c r="V67"/>
      <c r="W67"/>
    </row>
    <row r="68" spans="3:23" ht="36.6" customHeight="1" x14ac:dyDescent="0.3">
      <c r="C68" s="23"/>
      <c r="E68" s="19" t="s">
        <v>95</v>
      </c>
      <c r="F68" s="25">
        <v>22513827</v>
      </c>
      <c r="G68" s="21"/>
      <c r="H68" s="21"/>
      <c r="I68" s="21"/>
      <c r="J68" s="21"/>
      <c r="K68" s="21"/>
      <c r="R68"/>
      <c r="T68"/>
      <c r="V68"/>
      <c r="W68"/>
    </row>
    <row r="69" spans="3:23" ht="36.6" customHeight="1" x14ac:dyDescent="0.3">
      <c r="C69" s="23"/>
      <c r="E69" s="19" t="s">
        <v>96</v>
      </c>
      <c r="F69" s="25">
        <v>20188182</v>
      </c>
      <c r="G69" s="21"/>
      <c r="H69" s="21"/>
      <c r="I69" s="21"/>
      <c r="J69" s="21"/>
      <c r="K69" s="21"/>
      <c r="R69"/>
      <c r="T69"/>
      <c r="V69"/>
      <c r="W69"/>
    </row>
    <row r="70" spans="3:23" ht="36.6" customHeight="1" x14ac:dyDescent="0.3">
      <c r="C70" s="23"/>
      <c r="E70" s="19" t="s">
        <v>97</v>
      </c>
      <c r="F70" s="25">
        <v>19416075</v>
      </c>
      <c r="G70" s="21"/>
      <c r="H70" s="21"/>
      <c r="I70" s="21"/>
      <c r="J70" s="21"/>
      <c r="K70" s="21"/>
      <c r="R70"/>
      <c r="T70"/>
      <c r="V70"/>
      <c r="W70"/>
    </row>
    <row r="71" spans="3:23" ht="36.6" customHeight="1" x14ac:dyDescent="0.3">
      <c r="C71" s="23"/>
      <c r="E71" s="19" t="s">
        <v>98</v>
      </c>
      <c r="F71" s="25">
        <v>22639596</v>
      </c>
      <c r="G71" s="21"/>
      <c r="H71" s="21"/>
      <c r="I71" s="21"/>
      <c r="J71" s="21"/>
      <c r="K71" s="21"/>
      <c r="R71"/>
      <c r="T71"/>
      <c r="V71"/>
      <c r="W71"/>
    </row>
    <row r="72" spans="3:23" ht="36.6" customHeight="1" x14ac:dyDescent="0.3">
      <c r="C72" s="23"/>
      <c r="E72" s="19" t="s">
        <v>99</v>
      </c>
      <c r="F72" s="25">
        <v>17877531</v>
      </c>
      <c r="G72" s="21"/>
      <c r="H72" s="21"/>
      <c r="I72" s="21"/>
      <c r="J72" s="21"/>
      <c r="K72" s="21"/>
      <c r="R72"/>
      <c r="T72"/>
      <c r="V72"/>
      <c r="W72"/>
    </row>
    <row r="73" spans="3:23" ht="36.6" customHeight="1" x14ac:dyDescent="0.3">
      <c r="C73" s="23"/>
      <c r="E73" s="19" t="s">
        <v>100</v>
      </c>
      <c r="F73" s="25">
        <v>14735826</v>
      </c>
      <c r="G73" s="21"/>
      <c r="H73" s="21"/>
      <c r="I73" s="21"/>
      <c r="J73" s="21"/>
      <c r="K73" s="21"/>
      <c r="R73"/>
      <c r="T73"/>
      <c r="V73"/>
      <c r="W73"/>
    </row>
    <row r="74" spans="3:23" ht="36.6" customHeight="1" x14ac:dyDescent="0.3">
      <c r="C74" s="23"/>
      <c r="E74" s="19" t="s">
        <v>101</v>
      </c>
      <c r="F74" s="25">
        <v>14141106</v>
      </c>
      <c r="G74" s="21"/>
      <c r="H74" s="21"/>
      <c r="I74" s="21"/>
      <c r="J74" s="21"/>
      <c r="K74" s="21"/>
      <c r="R74"/>
      <c r="T74"/>
      <c r="V74"/>
      <c r="W74"/>
    </row>
    <row r="75" spans="3:23" ht="36.6" customHeight="1" x14ac:dyDescent="0.3">
      <c r="C75" s="23"/>
      <c r="E75" s="19" t="s">
        <v>102</v>
      </c>
      <c r="F75" s="25">
        <v>19977657</v>
      </c>
      <c r="G75" s="21"/>
      <c r="H75" s="21"/>
      <c r="I75" s="21"/>
      <c r="J75" s="21"/>
      <c r="K75" s="21"/>
      <c r="R75"/>
      <c r="T75"/>
      <c r="V75"/>
      <c r="W75"/>
    </row>
    <row r="76" spans="3:23" ht="36.6" customHeight="1" x14ac:dyDescent="0.3">
      <c r="C76" s="23"/>
      <c r="E76" s="19" t="s">
        <v>103</v>
      </c>
      <c r="F76" s="25">
        <v>8697192</v>
      </c>
      <c r="G76" s="21"/>
      <c r="H76" s="21"/>
      <c r="I76" s="21"/>
      <c r="J76" s="21"/>
      <c r="K76" s="21"/>
      <c r="R76"/>
      <c r="T76"/>
      <c r="V76"/>
      <c r="W76"/>
    </row>
    <row r="77" spans="3:23" ht="36.6" customHeight="1" x14ac:dyDescent="0.3">
      <c r="E77" s="2" t="s">
        <v>116</v>
      </c>
      <c r="F77" s="2" t="s">
        <v>117</v>
      </c>
      <c r="R77"/>
      <c r="T77"/>
      <c r="V77"/>
      <c r="W77"/>
    </row>
    <row r="78" spans="3:23" ht="36.6" customHeight="1" x14ac:dyDescent="0.3">
      <c r="C78" s="6" t="s">
        <v>63</v>
      </c>
      <c r="E78" s="24" t="s">
        <v>36</v>
      </c>
      <c r="F78" s="25">
        <v>22758288</v>
      </c>
      <c r="G78" s="19"/>
      <c r="H78" s="19"/>
      <c r="I78" s="19"/>
      <c r="J78" s="19"/>
      <c r="K78" s="19"/>
      <c r="R78"/>
      <c r="T78"/>
      <c r="V78"/>
      <c r="W78"/>
    </row>
    <row r="79" spans="3:23" ht="36.6" customHeight="1" x14ac:dyDescent="0.3">
      <c r="C79" s="23"/>
      <c r="E79" s="21" t="s">
        <v>29</v>
      </c>
      <c r="F79" s="26">
        <v>16492518</v>
      </c>
      <c r="G79" s="21"/>
      <c r="H79" s="21"/>
      <c r="I79" s="21"/>
      <c r="J79" s="21"/>
      <c r="K79" s="21"/>
      <c r="Q79" s="2" t="s">
        <v>31</v>
      </c>
      <c r="R79" s="11">
        <v>24618615</v>
      </c>
      <c r="T79"/>
      <c r="V79"/>
      <c r="W79"/>
    </row>
    <row r="80" spans="3:23" ht="36.6" customHeight="1" x14ac:dyDescent="0.3">
      <c r="C80" s="23"/>
      <c r="E80" s="21" t="s">
        <v>3</v>
      </c>
      <c r="F80" s="26">
        <v>20434575</v>
      </c>
      <c r="G80" s="21"/>
      <c r="H80" s="21"/>
      <c r="I80" s="21"/>
      <c r="J80" s="21"/>
      <c r="K80" s="21"/>
      <c r="Q80" s="2" t="s">
        <v>36</v>
      </c>
      <c r="R80" s="11">
        <v>22758288</v>
      </c>
      <c r="T80"/>
      <c r="V80"/>
      <c r="W80"/>
    </row>
    <row r="81" spans="3:23" ht="36.6" customHeight="1" x14ac:dyDescent="0.3">
      <c r="C81" s="23"/>
      <c r="E81" s="21" t="s">
        <v>30</v>
      </c>
      <c r="F81" s="26">
        <v>16831080</v>
      </c>
      <c r="G81" s="21"/>
      <c r="H81" s="21"/>
      <c r="I81" s="21"/>
      <c r="J81" s="21"/>
      <c r="K81" s="21"/>
      <c r="Q81" s="2" t="s">
        <v>28</v>
      </c>
      <c r="R81" s="11">
        <v>21776937</v>
      </c>
      <c r="T81"/>
      <c r="V81"/>
      <c r="W81"/>
    </row>
    <row r="82" spans="3:23" ht="36.6" customHeight="1" x14ac:dyDescent="0.3">
      <c r="C82" s="23"/>
      <c r="E82" s="21" t="s">
        <v>32</v>
      </c>
      <c r="F82" s="26">
        <v>21598143</v>
      </c>
      <c r="G82" s="21"/>
      <c r="H82" s="21"/>
      <c r="I82" s="21"/>
      <c r="J82" s="21"/>
      <c r="K82" s="21"/>
      <c r="Q82" s="2" t="s">
        <v>33</v>
      </c>
      <c r="R82" s="11">
        <v>21685713</v>
      </c>
      <c r="T82"/>
      <c r="V82"/>
      <c r="W82"/>
    </row>
    <row r="83" spans="3:23" ht="36.6" customHeight="1" x14ac:dyDescent="0.3">
      <c r="C83" s="23"/>
      <c r="E83" s="21" t="s">
        <v>31</v>
      </c>
      <c r="F83" s="26">
        <v>24618615</v>
      </c>
      <c r="G83" s="21"/>
      <c r="H83" s="21"/>
      <c r="I83" s="21"/>
      <c r="J83" s="21"/>
      <c r="K83" s="21"/>
      <c r="Q83" s="2" t="s">
        <v>34</v>
      </c>
      <c r="R83" s="11">
        <v>21603855</v>
      </c>
      <c r="T83"/>
      <c r="V83"/>
      <c r="W83"/>
    </row>
    <row r="84" spans="3:23" ht="36.6" customHeight="1" x14ac:dyDescent="0.3">
      <c r="C84" s="23"/>
      <c r="E84" s="21" t="s">
        <v>33</v>
      </c>
      <c r="F84" s="26">
        <v>21685713</v>
      </c>
      <c r="G84" s="21"/>
      <c r="H84" s="21"/>
      <c r="I84" s="21"/>
      <c r="J84" s="21"/>
      <c r="K84" s="21"/>
      <c r="Q84" s="2" t="s">
        <v>32</v>
      </c>
      <c r="R84" s="11">
        <v>21598143</v>
      </c>
      <c r="T84"/>
      <c r="V84"/>
      <c r="W84"/>
    </row>
    <row r="85" spans="3:23" ht="36.6" customHeight="1" x14ac:dyDescent="0.3">
      <c r="C85" s="23"/>
      <c r="E85" s="21" t="s">
        <v>28</v>
      </c>
      <c r="F85" s="26">
        <v>21776937</v>
      </c>
      <c r="G85" s="21"/>
      <c r="H85" s="21"/>
      <c r="I85" s="21"/>
      <c r="J85" s="21"/>
      <c r="K85" s="21"/>
      <c r="Q85" s="2" t="s">
        <v>3</v>
      </c>
      <c r="R85" s="11">
        <v>20434575</v>
      </c>
      <c r="T85"/>
      <c r="V85"/>
      <c r="W85"/>
    </row>
    <row r="86" spans="3:23" ht="36.6" customHeight="1" x14ac:dyDescent="0.3">
      <c r="C86" s="23"/>
      <c r="E86" s="21" t="s">
        <v>34</v>
      </c>
      <c r="F86" s="26">
        <v>21603855</v>
      </c>
      <c r="G86" s="21"/>
      <c r="H86" s="21"/>
      <c r="I86" s="21"/>
      <c r="J86" s="21"/>
      <c r="K86" s="21"/>
      <c r="Q86" s="2" t="s">
        <v>30</v>
      </c>
      <c r="R86" s="11">
        <v>16831080</v>
      </c>
      <c r="T86"/>
      <c r="V86"/>
      <c r="W86"/>
    </row>
    <row r="87" spans="3:23" ht="36.6" customHeight="1" x14ac:dyDescent="0.3">
      <c r="C87" s="23"/>
      <c r="E87" s="21" t="s">
        <v>35</v>
      </c>
      <c r="F87" s="26">
        <v>15738975</v>
      </c>
      <c r="G87" s="21"/>
      <c r="H87" s="21"/>
      <c r="I87" s="21"/>
      <c r="J87" s="21"/>
      <c r="K87" s="21"/>
      <c r="Q87" s="2" t="s">
        <v>29</v>
      </c>
      <c r="R87" s="11">
        <v>16492518</v>
      </c>
      <c r="T87"/>
      <c r="V87"/>
      <c r="W87"/>
    </row>
    <row r="88" spans="3:23" ht="36.6" customHeight="1" x14ac:dyDescent="0.3">
      <c r="Q88" s="2" t="s">
        <v>35</v>
      </c>
      <c r="R88" s="11">
        <v>15738975</v>
      </c>
      <c r="T88"/>
      <c r="V88"/>
      <c r="W88"/>
    </row>
    <row r="89" spans="3:23" ht="36.6" customHeight="1" x14ac:dyDescent="0.3">
      <c r="C89" s="6" t="s">
        <v>64</v>
      </c>
      <c r="E89" s="55">
        <f>SUM(chocolate_data[Total Sales],chocolate_data[[Order date ]])</f>
        <v>217740159</v>
      </c>
      <c r="F89" s="55"/>
      <c r="G89" s="55"/>
      <c r="H89" s="55"/>
      <c r="I89" s="55"/>
      <c r="J89" s="55"/>
      <c r="K89" s="55"/>
      <c r="R89"/>
      <c r="T89"/>
      <c r="V89"/>
      <c r="W89"/>
    </row>
    <row r="90" spans="3:23" ht="36.6" customHeight="1" x14ac:dyDescent="0.3">
      <c r="R90"/>
      <c r="T90"/>
      <c r="V90"/>
      <c r="W90"/>
    </row>
    <row r="91" spans="3:23" ht="36.6" customHeight="1" x14ac:dyDescent="0.3">
      <c r="C91" s="6" t="s">
        <v>65</v>
      </c>
      <c r="E91" s="37"/>
      <c r="F91" s="37"/>
      <c r="G91" s="29"/>
      <c r="H91" s="29"/>
      <c r="I91" s="29"/>
      <c r="J91" s="29"/>
      <c r="K91" s="29"/>
      <c r="R91"/>
      <c r="T91"/>
      <c r="V91"/>
      <c r="W91"/>
    </row>
    <row r="92" spans="3:23" ht="36.6" customHeight="1" x14ac:dyDescent="0.3">
      <c r="C92" s="2" t="s">
        <v>116</v>
      </c>
      <c r="D92" s="2" t="s">
        <v>118</v>
      </c>
      <c r="E92" s="28"/>
      <c r="F92" s="37"/>
      <c r="G92" s="28"/>
      <c r="H92" s="28"/>
      <c r="I92" s="28"/>
      <c r="J92" s="28"/>
      <c r="K92" s="28"/>
      <c r="R92"/>
      <c r="T92"/>
      <c r="V92"/>
      <c r="W92"/>
    </row>
    <row r="93" spans="3:23" ht="36.6" customHeight="1" x14ac:dyDescent="0.3">
      <c r="C93" s="37" t="s">
        <v>29</v>
      </c>
      <c r="D93" s="37">
        <v>26</v>
      </c>
      <c r="E93" s="28"/>
      <c r="F93" s="37"/>
      <c r="G93" s="28"/>
      <c r="H93" s="28"/>
      <c r="I93" s="28"/>
      <c r="J93" s="28"/>
      <c r="K93" s="28"/>
      <c r="R93"/>
      <c r="T93"/>
      <c r="V93"/>
      <c r="W93"/>
    </row>
    <row r="94" spans="3:23" ht="36.6" customHeight="1" x14ac:dyDescent="0.3">
      <c r="C94" s="28" t="s">
        <v>35</v>
      </c>
      <c r="D94" s="37">
        <v>27</v>
      </c>
      <c r="E94" s="28"/>
      <c r="F94" s="37"/>
      <c r="G94" s="28"/>
      <c r="H94" s="28"/>
      <c r="I94" s="28"/>
      <c r="J94" s="28"/>
      <c r="K94" s="28"/>
      <c r="R94"/>
      <c r="T94"/>
      <c r="V94"/>
      <c r="W94"/>
    </row>
    <row r="95" spans="3:23" ht="36.6" customHeight="1" x14ac:dyDescent="0.3">
      <c r="C95" s="28" t="s">
        <v>34</v>
      </c>
      <c r="D95" s="37">
        <v>28</v>
      </c>
      <c r="E95" s="28"/>
      <c r="F95" s="37"/>
      <c r="G95" s="28"/>
      <c r="H95" s="28"/>
      <c r="I95" s="28"/>
      <c r="J95" s="28"/>
      <c r="K95" s="28"/>
      <c r="R95"/>
      <c r="T95"/>
      <c r="V95"/>
      <c r="W95"/>
    </row>
    <row r="96" spans="3:23" ht="36.6" customHeight="1" x14ac:dyDescent="0.3">
      <c r="C96" s="28" t="s">
        <v>30</v>
      </c>
      <c r="D96" s="37">
        <v>29</v>
      </c>
      <c r="E96" s="28"/>
      <c r="F96" s="37"/>
      <c r="G96" s="28"/>
      <c r="H96" s="28"/>
      <c r="I96" s="28"/>
      <c r="J96" s="28"/>
      <c r="K96" s="28"/>
      <c r="R96"/>
      <c r="T96"/>
      <c r="V96"/>
      <c r="W96"/>
    </row>
    <row r="97" spans="3:23" ht="36.6" customHeight="1" x14ac:dyDescent="0.3">
      <c r="C97" s="28" t="s">
        <v>3</v>
      </c>
      <c r="D97" s="37">
        <v>30</v>
      </c>
      <c r="E97" s="28"/>
      <c r="F97" s="37"/>
      <c r="G97" s="28"/>
      <c r="H97" s="28"/>
      <c r="I97" s="28"/>
      <c r="J97" s="28"/>
      <c r="K97" s="28"/>
      <c r="R97"/>
      <c r="T97"/>
      <c r="V97"/>
      <c r="W97"/>
    </row>
    <row r="98" spans="3:23" ht="36.6" customHeight="1" x14ac:dyDescent="0.3">
      <c r="C98" s="28" t="s">
        <v>28</v>
      </c>
      <c r="D98" s="37">
        <v>32</v>
      </c>
      <c r="E98" s="28"/>
      <c r="F98" s="37"/>
      <c r="G98" s="28"/>
      <c r="H98" s="28"/>
      <c r="I98" s="28"/>
      <c r="J98" s="28"/>
      <c r="K98" s="28"/>
      <c r="R98"/>
      <c r="T98"/>
      <c r="V98"/>
      <c r="W98"/>
    </row>
    <row r="99" spans="3:23" ht="36.6" customHeight="1" x14ac:dyDescent="0.3">
      <c r="C99" s="28" t="s">
        <v>36</v>
      </c>
      <c r="D99" s="37">
        <v>34</v>
      </c>
      <c r="E99" s="28"/>
      <c r="F99" s="37"/>
      <c r="G99" s="28"/>
      <c r="H99" s="28"/>
      <c r="I99" s="28"/>
      <c r="J99" s="28"/>
      <c r="K99" s="28"/>
      <c r="R99"/>
      <c r="T99"/>
      <c r="V99"/>
      <c r="W99"/>
    </row>
    <row r="100" spans="3:23" ht="36.6" customHeight="1" x14ac:dyDescent="0.3">
      <c r="C100" s="28" t="s">
        <v>31</v>
      </c>
      <c r="D100" s="37">
        <v>34</v>
      </c>
      <c r="E100" s="28"/>
      <c r="F100" s="37"/>
      <c r="G100" s="28"/>
      <c r="H100" s="28"/>
      <c r="I100" s="28"/>
      <c r="J100" s="28"/>
      <c r="K100" s="28"/>
      <c r="R100"/>
      <c r="T100"/>
      <c r="V100"/>
      <c r="W100"/>
    </row>
    <row r="101" spans="3:23" ht="36.6" customHeight="1" x14ac:dyDescent="0.3">
      <c r="C101" s="28" t="s">
        <v>33</v>
      </c>
      <c r="D101" s="37">
        <v>34</v>
      </c>
      <c r="E101" s="54" t="s">
        <v>80</v>
      </c>
      <c r="F101" s="54" t="s">
        <v>115</v>
      </c>
      <c r="R101"/>
      <c r="T101"/>
      <c r="V101"/>
      <c r="W101"/>
    </row>
    <row r="102" spans="3:23" ht="36.6" customHeight="1" x14ac:dyDescent="0.3">
      <c r="C102" s="28" t="s">
        <v>32</v>
      </c>
      <c r="D102" s="37">
        <v>41</v>
      </c>
      <c r="E102" s="53" t="s">
        <v>88</v>
      </c>
      <c r="F102" s="32">
        <v>496</v>
      </c>
      <c r="G102" s="20"/>
      <c r="H102" s="20"/>
      <c r="I102" s="20"/>
      <c r="J102" s="20"/>
      <c r="K102" s="20"/>
      <c r="O102" s="2" t="s">
        <v>88</v>
      </c>
      <c r="P102" s="34">
        <v>496</v>
      </c>
      <c r="R102"/>
      <c r="T102"/>
      <c r="V102"/>
      <c r="W102"/>
    </row>
    <row r="103" spans="3:23" ht="36.6" customHeight="1" x14ac:dyDescent="0.3">
      <c r="C103" s="23"/>
      <c r="E103" s="52" t="s">
        <v>94</v>
      </c>
      <c r="F103" s="52">
        <v>1274</v>
      </c>
      <c r="G103" s="30"/>
      <c r="H103" s="30"/>
      <c r="I103" s="30"/>
      <c r="J103" s="30"/>
      <c r="K103" s="30"/>
      <c r="O103" s="2" t="s">
        <v>94</v>
      </c>
      <c r="P103" s="34">
        <v>1274</v>
      </c>
      <c r="R103"/>
      <c r="T103"/>
      <c r="V103"/>
      <c r="W103"/>
    </row>
    <row r="104" spans="3:23" ht="36.6" customHeight="1" x14ac:dyDescent="0.3">
      <c r="C104" s="23"/>
      <c r="E104" s="51" t="s">
        <v>95</v>
      </c>
      <c r="F104" s="52">
        <v>2325</v>
      </c>
      <c r="G104" s="30"/>
      <c r="H104" s="30"/>
      <c r="I104" s="30"/>
      <c r="J104" s="30"/>
      <c r="K104" s="30"/>
      <c r="O104" s="2" t="s">
        <v>95</v>
      </c>
      <c r="P104" s="34">
        <v>2325</v>
      </c>
      <c r="R104"/>
      <c r="T104"/>
      <c r="V104"/>
      <c r="W104"/>
    </row>
    <row r="105" spans="3:23" ht="36.6" customHeight="1" x14ac:dyDescent="0.3">
      <c r="C105" s="23"/>
      <c r="E105" s="51" t="s">
        <v>96</v>
      </c>
      <c r="F105" s="52">
        <v>3165</v>
      </c>
      <c r="G105" s="30"/>
      <c r="H105" s="30"/>
      <c r="I105" s="30"/>
      <c r="J105" s="30"/>
      <c r="K105" s="30"/>
      <c r="O105" s="2" t="s">
        <v>96</v>
      </c>
      <c r="P105" s="34">
        <v>3165</v>
      </c>
      <c r="R105"/>
      <c r="T105"/>
      <c r="V105"/>
      <c r="W105"/>
    </row>
    <row r="106" spans="3:23" ht="36.6" customHeight="1" x14ac:dyDescent="0.3">
      <c r="C106" s="23"/>
      <c r="E106" s="51" t="s">
        <v>103</v>
      </c>
      <c r="F106" s="52">
        <v>3410</v>
      </c>
      <c r="G106" s="30"/>
      <c r="H106" s="30"/>
      <c r="I106" s="30"/>
      <c r="J106" s="30"/>
      <c r="K106" s="30"/>
      <c r="O106" s="2" t="s">
        <v>97</v>
      </c>
      <c r="P106" s="34">
        <v>4216</v>
      </c>
      <c r="R106"/>
      <c r="T106"/>
      <c r="V106"/>
      <c r="W106"/>
    </row>
    <row r="107" spans="3:23" ht="36.6" customHeight="1" x14ac:dyDescent="0.3">
      <c r="C107" s="23"/>
      <c r="E107" s="51" t="s">
        <v>97</v>
      </c>
      <c r="F107" s="52">
        <v>4216</v>
      </c>
      <c r="G107" s="30"/>
      <c r="H107" s="30"/>
      <c r="I107" s="30"/>
      <c r="J107" s="30"/>
      <c r="K107" s="30"/>
      <c r="O107" s="2" t="s">
        <v>98</v>
      </c>
      <c r="P107" s="34">
        <v>4995</v>
      </c>
      <c r="R107"/>
      <c r="T107"/>
      <c r="V107"/>
      <c r="W107"/>
    </row>
    <row r="108" spans="3:23" ht="36.6" customHeight="1" x14ac:dyDescent="0.3">
      <c r="C108" s="23"/>
      <c r="E108" s="51" t="s">
        <v>98</v>
      </c>
      <c r="F108" s="52">
        <v>4995</v>
      </c>
      <c r="G108" s="30"/>
      <c r="H108" s="30"/>
      <c r="I108" s="30"/>
      <c r="J108" s="30"/>
      <c r="K108" s="30"/>
      <c r="O108" s="2" t="s">
        <v>99</v>
      </c>
      <c r="P108" s="34">
        <v>5901</v>
      </c>
      <c r="R108"/>
      <c r="T108"/>
      <c r="V108"/>
      <c r="W108"/>
    </row>
    <row r="109" spans="3:23" ht="36.6" customHeight="1" x14ac:dyDescent="0.3">
      <c r="C109" s="23"/>
      <c r="E109" s="51" t="s">
        <v>99</v>
      </c>
      <c r="F109" s="52">
        <v>6107</v>
      </c>
      <c r="G109" s="30"/>
      <c r="H109" s="30"/>
      <c r="I109" s="30"/>
      <c r="J109" s="30"/>
      <c r="K109" s="30"/>
      <c r="O109" s="2" t="s">
        <v>100</v>
      </c>
      <c r="P109" s="34">
        <v>7068</v>
      </c>
      <c r="R109"/>
      <c r="T109"/>
      <c r="V109"/>
      <c r="W109"/>
    </row>
    <row r="110" spans="3:23" ht="36.6" customHeight="1" x14ac:dyDescent="0.3">
      <c r="C110" s="23"/>
      <c r="E110" s="51" t="s">
        <v>100</v>
      </c>
      <c r="F110" s="52">
        <v>7068</v>
      </c>
      <c r="G110" s="30"/>
      <c r="H110" s="30"/>
      <c r="I110" s="30"/>
      <c r="J110" s="30"/>
      <c r="K110" s="30"/>
      <c r="O110" s="2" t="s">
        <v>101</v>
      </c>
      <c r="P110" s="34">
        <v>7755</v>
      </c>
      <c r="R110"/>
      <c r="T110"/>
      <c r="V110"/>
      <c r="W110"/>
    </row>
    <row r="111" spans="3:23" ht="36.6" customHeight="1" x14ac:dyDescent="0.3">
      <c r="C111" s="23"/>
      <c r="E111" s="51" t="s">
        <v>101</v>
      </c>
      <c r="F111" s="52">
        <v>7755</v>
      </c>
      <c r="G111" s="30"/>
      <c r="H111" s="30"/>
      <c r="I111" s="30"/>
      <c r="J111" s="30"/>
      <c r="K111" s="30"/>
      <c r="O111" s="2" t="s">
        <v>102</v>
      </c>
      <c r="P111" s="34">
        <v>8959</v>
      </c>
      <c r="R111"/>
      <c r="T111"/>
      <c r="V111"/>
      <c r="W111"/>
    </row>
    <row r="112" spans="3:23" ht="36.6" customHeight="1" x14ac:dyDescent="0.3">
      <c r="C112" s="23"/>
      <c r="E112" s="52" t="s">
        <v>102</v>
      </c>
      <c r="F112" s="52">
        <v>8959</v>
      </c>
      <c r="G112" s="30"/>
      <c r="H112" s="30"/>
      <c r="I112" s="30"/>
      <c r="J112" s="30"/>
      <c r="K112" s="30"/>
      <c r="O112" s="2" t="s">
        <v>103</v>
      </c>
      <c r="P112" s="34">
        <v>3410</v>
      </c>
      <c r="R112"/>
      <c r="T112"/>
      <c r="V112"/>
      <c r="W112"/>
    </row>
    <row r="113" spans="3:23" ht="36.6" customHeight="1" x14ac:dyDescent="0.3">
      <c r="R113"/>
      <c r="T113"/>
      <c r="V113"/>
      <c r="W113"/>
    </row>
    <row r="114" spans="3:23" ht="36.6" customHeight="1" x14ac:dyDescent="0.3">
      <c r="C114" s="6" t="s">
        <v>67</v>
      </c>
      <c r="E114" s="24" t="str" cm="1">
        <f t="array" ref="E114:E119">Region[Geography]</f>
        <v xml:space="preserve">Al Gharbia </v>
      </c>
      <c r="F114" s="25" cm="1">
        <f t="array" ref="F114:F119">SUMIF(chocolate_data[Geography],Region[Geography],chocolate_data[Order-ID])</f>
        <v>7973</v>
      </c>
      <c r="G114" s="20"/>
      <c r="H114" s="20"/>
      <c r="I114" s="20"/>
      <c r="J114" s="20"/>
      <c r="K114" s="20"/>
      <c r="O114" s="2" t="s">
        <v>37</v>
      </c>
      <c r="P114" s="34">
        <v>9943</v>
      </c>
      <c r="R114"/>
      <c r="T114"/>
      <c r="V114"/>
      <c r="W114"/>
    </row>
    <row r="115" spans="3:23" ht="36.6" customHeight="1" x14ac:dyDescent="0.3">
      <c r="C115" s="23"/>
      <c r="E115" s="21" t="str">
        <v xml:space="preserve">Al sharqia </v>
      </c>
      <c r="F115" s="38">
        <v>8770</v>
      </c>
      <c r="G115" s="21"/>
      <c r="H115" s="21"/>
      <c r="I115" s="21"/>
      <c r="J115" s="21"/>
      <c r="K115" s="21"/>
      <c r="O115" s="2" t="s">
        <v>39</v>
      </c>
      <c r="P115" s="34">
        <v>9079</v>
      </c>
      <c r="R115"/>
      <c r="T115"/>
      <c r="V115"/>
      <c r="W115"/>
    </row>
    <row r="116" spans="3:23" ht="36.6" customHeight="1" x14ac:dyDescent="0.3">
      <c r="C116" s="23"/>
      <c r="E116" s="21" t="str">
        <v>Cairo</v>
      </c>
      <c r="F116" s="38">
        <v>7508</v>
      </c>
      <c r="G116" s="21"/>
      <c r="H116" s="21"/>
      <c r="I116" s="21"/>
      <c r="J116" s="21"/>
      <c r="K116" s="21"/>
      <c r="O116" s="2" t="s">
        <v>45</v>
      </c>
      <c r="P116" s="34">
        <v>8770</v>
      </c>
      <c r="R116"/>
      <c r="T116"/>
      <c r="V116"/>
      <c r="W116"/>
    </row>
    <row r="117" spans="3:23" ht="36.6" customHeight="1" x14ac:dyDescent="0.3">
      <c r="C117" s="23"/>
      <c r="E117" s="21" t="str">
        <v xml:space="preserve">Giza </v>
      </c>
      <c r="F117" s="38">
        <v>6497</v>
      </c>
      <c r="G117" s="21"/>
      <c r="H117" s="21"/>
      <c r="I117" s="21"/>
      <c r="J117" s="21"/>
      <c r="K117" s="21"/>
      <c r="O117" s="2" t="s">
        <v>40</v>
      </c>
      <c r="P117" s="34">
        <v>7767</v>
      </c>
      <c r="R117"/>
      <c r="T117"/>
      <c r="V117"/>
      <c r="W117"/>
    </row>
    <row r="118" spans="3:23" ht="36.6" customHeight="1" x14ac:dyDescent="0.3">
      <c r="C118" s="23"/>
      <c r="E118" s="21" t="str">
        <v xml:space="preserve">Alex </v>
      </c>
      <c r="F118" s="38">
        <v>9943</v>
      </c>
      <c r="G118" s="21"/>
      <c r="H118" s="21"/>
      <c r="I118" s="21"/>
      <c r="J118" s="21"/>
      <c r="K118" s="21"/>
      <c r="O118" s="2" t="s">
        <v>38</v>
      </c>
      <c r="P118" s="34">
        <v>7508</v>
      </c>
      <c r="R118"/>
      <c r="T118"/>
      <c r="V118"/>
      <c r="W118"/>
    </row>
    <row r="119" spans="3:23" ht="36.6" customHeight="1" x14ac:dyDescent="0.3">
      <c r="C119" s="23"/>
      <c r="E119" s="21" t="str">
        <v xml:space="preserve">Sharm </v>
      </c>
      <c r="F119" s="38">
        <v>9079</v>
      </c>
      <c r="G119" s="21"/>
      <c r="H119" s="21"/>
      <c r="I119" s="21"/>
      <c r="J119" s="21"/>
      <c r="K119" s="21"/>
      <c r="O119" s="2" t="s">
        <v>43</v>
      </c>
      <c r="P119" s="34">
        <v>6497</v>
      </c>
      <c r="R119"/>
      <c r="T119"/>
      <c r="V119"/>
      <c r="W119"/>
    </row>
    <row r="120" spans="3:23" ht="36.6" customHeight="1" x14ac:dyDescent="0.3">
      <c r="C120" s="23"/>
      <c r="E120" s="21"/>
      <c r="F120" s="21"/>
      <c r="G120" s="21"/>
      <c r="H120" s="21"/>
      <c r="I120" s="21"/>
      <c r="J120" s="21"/>
      <c r="K120" s="21"/>
      <c r="R120"/>
      <c r="T120"/>
      <c r="V120"/>
      <c r="W120"/>
    </row>
    <row r="121" spans="3:23" ht="36.6" customHeight="1" x14ac:dyDescent="0.3">
      <c r="R121"/>
      <c r="T121"/>
      <c r="V121"/>
      <c r="W121"/>
    </row>
    <row r="122" spans="3:23" ht="36.6" customHeight="1" x14ac:dyDescent="0.3">
      <c r="R122"/>
      <c r="T122"/>
      <c r="V122"/>
      <c r="W122"/>
    </row>
    <row r="123" spans="3:23" ht="36.6" customHeight="1" x14ac:dyDescent="0.3">
      <c r="R123"/>
      <c r="T123"/>
      <c r="V123"/>
      <c r="W123"/>
    </row>
    <row r="124" spans="3:23" ht="36.6" customHeight="1" x14ac:dyDescent="0.3">
      <c r="R124"/>
      <c r="T124"/>
      <c r="V124"/>
      <c r="W124"/>
    </row>
    <row r="125" spans="3:23" ht="36.6" customHeight="1" x14ac:dyDescent="0.3">
      <c r="R125"/>
      <c r="T125"/>
      <c r="V125"/>
      <c r="W125"/>
    </row>
    <row r="126" spans="3:23" ht="36.6" customHeight="1" x14ac:dyDescent="0.3">
      <c r="R126"/>
      <c r="T126"/>
      <c r="V126"/>
      <c r="W126"/>
    </row>
    <row r="127" spans="3:23" ht="36.6" customHeight="1" x14ac:dyDescent="0.3">
      <c r="R127"/>
      <c r="T127"/>
      <c r="V127"/>
      <c r="W127"/>
    </row>
    <row r="128" spans="3:23" ht="36.6" customHeight="1" x14ac:dyDescent="0.3">
      <c r="R128"/>
      <c r="T128"/>
      <c r="V128"/>
      <c r="W128"/>
    </row>
    <row r="129" spans="18:23" ht="36.6" customHeight="1" x14ac:dyDescent="0.3">
      <c r="R129"/>
      <c r="T129"/>
      <c r="V129"/>
      <c r="W129"/>
    </row>
    <row r="130" spans="18:23" ht="36.6" customHeight="1" x14ac:dyDescent="0.3">
      <c r="R130"/>
      <c r="T130"/>
      <c r="V130"/>
      <c r="W130"/>
    </row>
    <row r="131" spans="18:23" ht="36.6" customHeight="1" x14ac:dyDescent="0.3">
      <c r="R131"/>
      <c r="T131"/>
      <c r="V131"/>
      <c r="W131"/>
    </row>
    <row r="132" spans="18:23" ht="36.6" customHeight="1" x14ac:dyDescent="0.3">
      <c r="R132"/>
      <c r="T132"/>
      <c r="V132"/>
      <c r="W132"/>
    </row>
    <row r="133" spans="18:23" ht="36.6" customHeight="1" x14ac:dyDescent="0.3">
      <c r="R133"/>
      <c r="T133"/>
      <c r="V133"/>
      <c r="W133"/>
    </row>
    <row r="134" spans="18:23" ht="36.6" customHeight="1" x14ac:dyDescent="0.3">
      <c r="R134"/>
      <c r="T134"/>
      <c r="V134"/>
      <c r="W134"/>
    </row>
    <row r="135" spans="18:23" ht="36.6" customHeight="1" x14ac:dyDescent="0.3">
      <c r="R135"/>
      <c r="T135"/>
      <c r="V135"/>
      <c r="W135"/>
    </row>
    <row r="136" spans="18:23" ht="36.6" customHeight="1" x14ac:dyDescent="0.3">
      <c r="R136"/>
      <c r="T136"/>
      <c r="V136"/>
      <c r="W136"/>
    </row>
    <row r="137" spans="18:23" ht="36.6" customHeight="1" x14ac:dyDescent="0.3">
      <c r="R137"/>
      <c r="T137"/>
      <c r="V137"/>
      <c r="W137"/>
    </row>
    <row r="138" spans="18:23" ht="36.6" customHeight="1" x14ac:dyDescent="0.3">
      <c r="R138"/>
      <c r="T138"/>
      <c r="V138"/>
      <c r="W138"/>
    </row>
    <row r="139" spans="18:23" ht="36.6" customHeight="1" x14ac:dyDescent="0.3">
      <c r="R139"/>
      <c r="T139"/>
      <c r="V139"/>
      <c r="W139"/>
    </row>
    <row r="140" spans="18:23" ht="36.6" customHeight="1" x14ac:dyDescent="0.3">
      <c r="R140"/>
      <c r="T140"/>
      <c r="V140"/>
      <c r="W140"/>
    </row>
    <row r="141" spans="18:23" ht="36.6" customHeight="1" x14ac:dyDescent="0.3">
      <c r="R141"/>
      <c r="T141"/>
      <c r="V141"/>
      <c r="W141"/>
    </row>
    <row r="142" spans="18:23" ht="36.6" customHeight="1" x14ac:dyDescent="0.3">
      <c r="R142"/>
      <c r="T142"/>
      <c r="V142"/>
      <c r="W142"/>
    </row>
    <row r="143" spans="18:23" ht="36.6" customHeight="1" x14ac:dyDescent="0.3">
      <c r="R143"/>
      <c r="T143"/>
      <c r="V143"/>
      <c r="W143"/>
    </row>
    <row r="144" spans="18:23" ht="36.6" customHeight="1" x14ac:dyDescent="0.3">
      <c r="R144"/>
      <c r="T144"/>
      <c r="V144"/>
      <c r="W144"/>
    </row>
    <row r="145" spans="18:23" ht="36.6" customHeight="1" x14ac:dyDescent="0.3">
      <c r="R145"/>
      <c r="T145"/>
      <c r="V145"/>
      <c r="W145"/>
    </row>
    <row r="146" spans="18:23" ht="36.6" customHeight="1" x14ac:dyDescent="0.3">
      <c r="R146"/>
      <c r="T146"/>
      <c r="V146"/>
      <c r="W146"/>
    </row>
    <row r="147" spans="18:23" ht="36.6" customHeight="1" x14ac:dyDescent="0.3">
      <c r="R147"/>
      <c r="T147"/>
      <c r="V147"/>
      <c r="W147"/>
    </row>
    <row r="148" spans="18:23" ht="36.6" customHeight="1" x14ac:dyDescent="0.3">
      <c r="R148"/>
      <c r="T148"/>
      <c r="V148"/>
      <c r="W148"/>
    </row>
    <row r="149" spans="18:23" ht="36.6" customHeight="1" x14ac:dyDescent="0.3">
      <c r="R149"/>
      <c r="T149"/>
      <c r="V149"/>
      <c r="W149"/>
    </row>
    <row r="150" spans="18:23" ht="36.6" customHeight="1" x14ac:dyDescent="0.3">
      <c r="R150"/>
      <c r="T150"/>
      <c r="V150"/>
      <c r="W150"/>
    </row>
    <row r="151" spans="18:23" ht="36.6" customHeight="1" x14ac:dyDescent="0.3">
      <c r="R151"/>
      <c r="T151"/>
      <c r="V151"/>
      <c r="W151"/>
    </row>
    <row r="152" spans="18:23" ht="36.6" customHeight="1" x14ac:dyDescent="0.3">
      <c r="R152"/>
      <c r="T152"/>
      <c r="V152"/>
      <c r="W152"/>
    </row>
    <row r="153" spans="18:23" ht="36.6" customHeight="1" x14ac:dyDescent="0.3">
      <c r="R153"/>
      <c r="T153"/>
      <c r="V153"/>
      <c r="W153"/>
    </row>
    <row r="154" spans="18:23" ht="36.6" customHeight="1" x14ac:dyDescent="0.3">
      <c r="R154"/>
      <c r="T154"/>
      <c r="V154"/>
      <c r="W154"/>
    </row>
    <row r="155" spans="18:23" ht="36.6" customHeight="1" x14ac:dyDescent="0.3">
      <c r="R155"/>
      <c r="T155"/>
      <c r="V155"/>
      <c r="W155"/>
    </row>
    <row r="156" spans="18:23" ht="36.6" customHeight="1" x14ac:dyDescent="0.3">
      <c r="R156"/>
      <c r="T156"/>
      <c r="V156"/>
      <c r="W156"/>
    </row>
    <row r="157" spans="18:23" ht="36.6" customHeight="1" x14ac:dyDescent="0.3">
      <c r="R157"/>
      <c r="T157"/>
      <c r="V157"/>
      <c r="W157"/>
    </row>
    <row r="158" spans="18:23" ht="36.6" customHeight="1" x14ac:dyDescent="0.3">
      <c r="R158"/>
      <c r="T158"/>
      <c r="V158"/>
      <c r="W158"/>
    </row>
    <row r="159" spans="18:23" ht="36.6" customHeight="1" x14ac:dyDescent="0.3">
      <c r="R159"/>
      <c r="T159"/>
      <c r="V159"/>
      <c r="W159"/>
    </row>
    <row r="160" spans="18:23" ht="36.6" customHeight="1" x14ac:dyDescent="0.3">
      <c r="R160"/>
      <c r="T160"/>
      <c r="V160"/>
      <c r="W160"/>
    </row>
    <row r="161" spans="18:23" ht="36.6" customHeight="1" x14ac:dyDescent="0.3">
      <c r="R161"/>
      <c r="T161"/>
      <c r="V161"/>
      <c r="W161"/>
    </row>
    <row r="162" spans="18:23" ht="36.6" customHeight="1" x14ac:dyDescent="0.3">
      <c r="R162"/>
      <c r="T162"/>
      <c r="V162"/>
      <c r="W162"/>
    </row>
    <row r="163" spans="18:23" ht="36.6" customHeight="1" x14ac:dyDescent="0.3">
      <c r="R163"/>
      <c r="T163"/>
      <c r="V163"/>
      <c r="W163"/>
    </row>
    <row r="164" spans="18:23" ht="36.6" customHeight="1" x14ac:dyDescent="0.3">
      <c r="R164"/>
      <c r="T164"/>
      <c r="V164"/>
      <c r="W164"/>
    </row>
    <row r="165" spans="18:23" ht="36.6" customHeight="1" x14ac:dyDescent="0.3">
      <c r="R165"/>
      <c r="T165"/>
      <c r="V165"/>
      <c r="W165"/>
    </row>
    <row r="166" spans="18:23" ht="36.6" customHeight="1" x14ac:dyDescent="0.3">
      <c r="R166"/>
      <c r="T166"/>
      <c r="V166"/>
      <c r="W166"/>
    </row>
    <row r="167" spans="18:23" ht="36.6" customHeight="1" x14ac:dyDescent="0.3">
      <c r="R167"/>
      <c r="T167"/>
      <c r="V167"/>
      <c r="W167"/>
    </row>
    <row r="168" spans="18:23" ht="36.6" customHeight="1" x14ac:dyDescent="0.3">
      <c r="R168"/>
      <c r="T168"/>
      <c r="V168"/>
      <c r="W168"/>
    </row>
    <row r="169" spans="18:23" ht="36.6" customHeight="1" x14ac:dyDescent="0.3">
      <c r="R169"/>
      <c r="T169"/>
      <c r="V169"/>
      <c r="W169"/>
    </row>
    <row r="170" spans="18:23" ht="36.6" customHeight="1" x14ac:dyDescent="0.3">
      <c r="R170"/>
      <c r="T170"/>
      <c r="V170"/>
      <c r="W170"/>
    </row>
    <row r="171" spans="18:23" ht="36.6" customHeight="1" x14ac:dyDescent="0.3">
      <c r="R171"/>
      <c r="T171"/>
      <c r="V171"/>
      <c r="W171"/>
    </row>
    <row r="172" spans="18:23" ht="36.6" customHeight="1" x14ac:dyDescent="0.3">
      <c r="R172"/>
      <c r="T172"/>
      <c r="V172"/>
      <c r="W172"/>
    </row>
    <row r="173" spans="18:23" ht="36.6" customHeight="1" x14ac:dyDescent="0.3">
      <c r="R173"/>
      <c r="T173"/>
      <c r="V173"/>
      <c r="W173"/>
    </row>
    <row r="174" spans="18:23" ht="36.6" customHeight="1" x14ac:dyDescent="0.3">
      <c r="R174"/>
      <c r="T174"/>
      <c r="V174"/>
      <c r="W174"/>
    </row>
    <row r="175" spans="18:23" ht="36.6" customHeight="1" x14ac:dyDescent="0.3">
      <c r="R175"/>
      <c r="T175"/>
      <c r="V175"/>
      <c r="W175"/>
    </row>
    <row r="176" spans="18:23" ht="36.6" customHeight="1" x14ac:dyDescent="0.3">
      <c r="R176"/>
      <c r="T176"/>
      <c r="V176"/>
      <c r="W176"/>
    </row>
    <row r="177" spans="18:23" ht="36.6" customHeight="1" x14ac:dyDescent="0.3">
      <c r="R177"/>
      <c r="T177"/>
      <c r="V177"/>
      <c r="W177"/>
    </row>
    <row r="178" spans="18:23" ht="36.6" customHeight="1" x14ac:dyDescent="0.3">
      <c r="R178"/>
      <c r="T178"/>
      <c r="V178"/>
      <c r="W178"/>
    </row>
    <row r="179" spans="18:23" ht="36.6" customHeight="1" x14ac:dyDescent="0.3">
      <c r="R179"/>
      <c r="T179"/>
      <c r="V179"/>
      <c r="W179"/>
    </row>
    <row r="180" spans="18:23" ht="36.6" customHeight="1" x14ac:dyDescent="0.3">
      <c r="R180"/>
      <c r="T180"/>
      <c r="V180"/>
      <c r="W180"/>
    </row>
    <row r="181" spans="18:23" ht="36.6" customHeight="1" x14ac:dyDescent="0.3">
      <c r="R181"/>
      <c r="T181"/>
      <c r="V181"/>
      <c r="W181"/>
    </row>
    <row r="182" spans="18:23" ht="36.6" customHeight="1" x14ac:dyDescent="0.3">
      <c r="R182"/>
      <c r="T182"/>
      <c r="V182"/>
      <c r="W182"/>
    </row>
    <row r="183" spans="18:23" ht="36.6" customHeight="1" x14ac:dyDescent="0.3">
      <c r="R183"/>
      <c r="T183"/>
      <c r="V183"/>
      <c r="W183"/>
    </row>
    <row r="184" spans="18:23" ht="36.6" customHeight="1" x14ac:dyDescent="0.3">
      <c r="R184"/>
      <c r="T184"/>
      <c r="V184"/>
      <c r="W184"/>
    </row>
    <row r="185" spans="18:23" ht="36.6" customHeight="1" x14ac:dyDescent="0.3">
      <c r="R185"/>
      <c r="T185"/>
      <c r="V185"/>
      <c r="W185"/>
    </row>
    <row r="186" spans="18:23" ht="36.6" customHeight="1" x14ac:dyDescent="0.3">
      <c r="R186"/>
      <c r="T186"/>
      <c r="V186"/>
      <c r="W186"/>
    </row>
    <row r="187" spans="18:23" ht="36.6" customHeight="1" x14ac:dyDescent="0.3">
      <c r="R187"/>
      <c r="T187"/>
      <c r="V187"/>
      <c r="W187"/>
    </row>
    <row r="188" spans="18:23" ht="36.6" customHeight="1" x14ac:dyDescent="0.3">
      <c r="R188"/>
      <c r="T188"/>
      <c r="V188"/>
      <c r="W188"/>
    </row>
    <row r="189" spans="18:23" ht="36.6" customHeight="1" x14ac:dyDescent="0.3">
      <c r="R189"/>
      <c r="T189"/>
      <c r="V189"/>
      <c r="W189"/>
    </row>
    <row r="190" spans="18:23" ht="36.6" customHeight="1" x14ac:dyDescent="0.3">
      <c r="R190"/>
      <c r="T190"/>
      <c r="V190"/>
      <c r="W190"/>
    </row>
    <row r="191" spans="18:23" ht="36.6" customHeight="1" x14ac:dyDescent="0.3">
      <c r="R191"/>
      <c r="T191"/>
      <c r="V191"/>
      <c r="W191"/>
    </row>
    <row r="192" spans="18:23" ht="36.6" customHeight="1" x14ac:dyDescent="0.3">
      <c r="R192"/>
      <c r="T192"/>
      <c r="V192"/>
      <c r="W192"/>
    </row>
    <row r="193" spans="18:23" ht="36.6" customHeight="1" x14ac:dyDescent="0.3">
      <c r="R193"/>
      <c r="T193"/>
      <c r="V193"/>
      <c r="W193"/>
    </row>
    <row r="194" spans="18:23" ht="36.6" customHeight="1" x14ac:dyDescent="0.3">
      <c r="R194"/>
      <c r="T194"/>
      <c r="V194"/>
      <c r="W194"/>
    </row>
    <row r="195" spans="18:23" ht="36.6" customHeight="1" x14ac:dyDescent="0.3">
      <c r="R195"/>
      <c r="T195"/>
      <c r="V195"/>
      <c r="W195"/>
    </row>
    <row r="196" spans="18:23" ht="36.6" customHeight="1" x14ac:dyDescent="0.3">
      <c r="R196"/>
      <c r="T196"/>
      <c r="V196"/>
      <c r="W196"/>
    </row>
    <row r="197" spans="18:23" ht="36.6" customHeight="1" x14ac:dyDescent="0.3">
      <c r="R197"/>
      <c r="T197"/>
      <c r="V197"/>
      <c r="W197"/>
    </row>
    <row r="198" spans="18:23" ht="36.6" customHeight="1" x14ac:dyDescent="0.3">
      <c r="R198"/>
      <c r="T198"/>
      <c r="V198"/>
      <c r="W198"/>
    </row>
    <row r="199" spans="18:23" ht="36.6" customHeight="1" x14ac:dyDescent="0.3">
      <c r="R199"/>
      <c r="T199"/>
      <c r="V199"/>
      <c r="W199"/>
    </row>
    <row r="200" spans="18:23" ht="36.6" customHeight="1" x14ac:dyDescent="0.3">
      <c r="R200"/>
      <c r="T200"/>
      <c r="V200"/>
      <c r="W200"/>
    </row>
    <row r="201" spans="18:23" ht="36.6" customHeight="1" x14ac:dyDescent="0.3">
      <c r="R201"/>
      <c r="T201"/>
      <c r="V201"/>
      <c r="W201"/>
    </row>
    <row r="202" spans="18:23" ht="36.6" customHeight="1" x14ac:dyDescent="0.3">
      <c r="R202"/>
      <c r="T202"/>
      <c r="V202"/>
      <c r="W202"/>
    </row>
    <row r="203" spans="18:23" ht="36.6" customHeight="1" x14ac:dyDescent="0.3">
      <c r="R203"/>
      <c r="T203"/>
      <c r="V203"/>
      <c r="W203"/>
    </row>
    <row r="204" spans="18:23" ht="36.6" customHeight="1" x14ac:dyDescent="0.3">
      <c r="R204"/>
      <c r="T204"/>
      <c r="V204"/>
      <c r="W204"/>
    </row>
    <row r="205" spans="18:23" ht="36.6" customHeight="1" x14ac:dyDescent="0.3">
      <c r="R205"/>
      <c r="T205"/>
      <c r="V205"/>
      <c r="W205"/>
    </row>
    <row r="206" spans="18:23" ht="36.6" customHeight="1" x14ac:dyDescent="0.3">
      <c r="R206"/>
      <c r="T206"/>
      <c r="V206"/>
      <c r="W206"/>
    </row>
    <row r="207" spans="18:23" ht="36.6" customHeight="1" x14ac:dyDescent="0.3">
      <c r="R207"/>
      <c r="T207"/>
      <c r="V207"/>
      <c r="W207"/>
    </row>
    <row r="208" spans="18:23" ht="36.6" customHeight="1" x14ac:dyDescent="0.3">
      <c r="R208"/>
      <c r="T208"/>
      <c r="V208"/>
      <c r="W208"/>
    </row>
    <row r="209" spans="18:23" ht="36.6" customHeight="1" x14ac:dyDescent="0.3">
      <c r="R209"/>
      <c r="T209"/>
      <c r="V209"/>
      <c r="W209"/>
    </row>
    <row r="210" spans="18:23" ht="36.6" customHeight="1" x14ac:dyDescent="0.3">
      <c r="R210"/>
      <c r="T210"/>
      <c r="V210"/>
      <c r="W210"/>
    </row>
    <row r="211" spans="18:23" ht="36.6" customHeight="1" x14ac:dyDescent="0.3">
      <c r="R211"/>
      <c r="T211"/>
      <c r="V211"/>
      <c r="W211"/>
    </row>
    <row r="212" spans="18:23" ht="36.6" customHeight="1" x14ac:dyDescent="0.3">
      <c r="R212"/>
      <c r="T212"/>
      <c r="V212"/>
      <c r="W212"/>
    </row>
    <row r="213" spans="18:23" ht="36.6" customHeight="1" x14ac:dyDescent="0.3">
      <c r="R213"/>
      <c r="T213"/>
      <c r="V213"/>
      <c r="W213"/>
    </row>
    <row r="214" spans="18:23" ht="36.6" customHeight="1" x14ac:dyDescent="0.3">
      <c r="R214"/>
      <c r="T214"/>
      <c r="V214"/>
      <c r="W214"/>
    </row>
    <row r="215" spans="18:23" ht="36.6" customHeight="1" x14ac:dyDescent="0.3">
      <c r="R215"/>
      <c r="T215"/>
      <c r="V215"/>
      <c r="W215"/>
    </row>
    <row r="216" spans="18:23" ht="36.6" customHeight="1" x14ac:dyDescent="0.3">
      <c r="R216"/>
      <c r="T216"/>
      <c r="V216"/>
      <c r="W216"/>
    </row>
    <row r="217" spans="18:23" ht="36.6" customHeight="1" x14ac:dyDescent="0.3">
      <c r="R217"/>
      <c r="T217"/>
      <c r="V217"/>
      <c r="W217"/>
    </row>
    <row r="218" spans="18:23" ht="36.6" customHeight="1" x14ac:dyDescent="0.3">
      <c r="R218"/>
      <c r="T218"/>
      <c r="V218"/>
      <c r="W218"/>
    </row>
    <row r="219" spans="18:23" ht="36.6" customHeight="1" x14ac:dyDescent="0.3">
      <c r="R219"/>
      <c r="T219"/>
      <c r="V219"/>
      <c r="W219"/>
    </row>
    <row r="220" spans="18:23" ht="36.6" customHeight="1" x14ac:dyDescent="0.3">
      <c r="R220"/>
      <c r="T220"/>
      <c r="V220"/>
      <c r="W220"/>
    </row>
    <row r="221" spans="18:23" ht="36.6" customHeight="1" x14ac:dyDescent="0.3">
      <c r="R221"/>
      <c r="T221"/>
      <c r="V221"/>
      <c r="W221"/>
    </row>
    <row r="222" spans="18:23" ht="36.6" customHeight="1" x14ac:dyDescent="0.3">
      <c r="R222"/>
      <c r="T222"/>
      <c r="V222"/>
      <c r="W222"/>
    </row>
    <row r="223" spans="18:23" ht="36.6" customHeight="1" x14ac:dyDescent="0.3">
      <c r="R223"/>
      <c r="T223"/>
      <c r="V223"/>
      <c r="W223"/>
    </row>
    <row r="224" spans="18:23" ht="36.6" customHeight="1" x14ac:dyDescent="0.3">
      <c r="R224"/>
      <c r="T224"/>
      <c r="V224"/>
      <c r="W224"/>
    </row>
    <row r="225" spans="18:23" ht="36.6" customHeight="1" x14ac:dyDescent="0.3">
      <c r="R225"/>
      <c r="T225"/>
      <c r="V225"/>
      <c r="W225"/>
    </row>
    <row r="226" spans="18:23" ht="36.6" customHeight="1" x14ac:dyDescent="0.3">
      <c r="R226"/>
      <c r="T226"/>
      <c r="V226"/>
      <c r="W226"/>
    </row>
    <row r="227" spans="18:23" ht="36.6" customHeight="1" x14ac:dyDescent="0.3">
      <c r="R227"/>
      <c r="T227"/>
      <c r="V227"/>
      <c r="W227"/>
    </row>
    <row r="228" spans="18:23" ht="36.6" customHeight="1" x14ac:dyDescent="0.3">
      <c r="R228"/>
      <c r="T228"/>
      <c r="V228"/>
      <c r="W228"/>
    </row>
    <row r="229" spans="18:23" ht="36.6" customHeight="1" x14ac:dyDescent="0.3">
      <c r="R229"/>
      <c r="T229"/>
      <c r="V229"/>
      <c r="W229"/>
    </row>
    <row r="230" spans="18:23" ht="36.6" customHeight="1" x14ac:dyDescent="0.3">
      <c r="R230"/>
      <c r="T230"/>
      <c r="V230"/>
      <c r="W230"/>
    </row>
    <row r="231" spans="18:23" ht="36.6" customHeight="1" x14ac:dyDescent="0.3">
      <c r="R231"/>
      <c r="T231"/>
      <c r="V231"/>
      <c r="W231"/>
    </row>
    <row r="232" spans="18:23" ht="36.6" customHeight="1" x14ac:dyDescent="0.3">
      <c r="R232"/>
      <c r="T232"/>
      <c r="V232"/>
      <c r="W232"/>
    </row>
    <row r="233" spans="18:23" ht="36.6" customHeight="1" x14ac:dyDescent="0.3">
      <c r="R233"/>
      <c r="T233"/>
      <c r="V233"/>
      <c r="W233"/>
    </row>
    <row r="234" spans="18:23" ht="36.6" customHeight="1" x14ac:dyDescent="0.3">
      <c r="R234"/>
      <c r="T234"/>
      <c r="V234"/>
      <c r="W234"/>
    </row>
    <row r="235" spans="18:23" ht="36.6" customHeight="1" x14ac:dyDescent="0.3">
      <c r="R235"/>
      <c r="T235"/>
      <c r="V235"/>
      <c r="W235"/>
    </row>
    <row r="236" spans="18:23" ht="36.6" customHeight="1" x14ac:dyDescent="0.3">
      <c r="R236"/>
      <c r="T236"/>
      <c r="V236"/>
      <c r="W236"/>
    </row>
    <row r="237" spans="18:23" ht="36.6" customHeight="1" x14ac:dyDescent="0.3">
      <c r="R237"/>
      <c r="T237"/>
      <c r="V237"/>
      <c r="W237"/>
    </row>
    <row r="238" spans="18:23" ht="36.6" customHeight="1" x14ac:dyDescent="0.3">
      <c r="R238"/>
      <c r="T238"/>
      <c r="V238"/>
      <c r="W238"/>
    </row>
    <row r="239" spans="18:23" ht="36.6" customHeight="1" x14ac:dyDescent="0.3">
      <c r="R239"/>
      <c r="T239"/>
      <c r="V239"/>
      <c r="W239"/>
    </row>
    <row r="240" spans="18:23" ht="36.6" customHeight="1" x14ac:dyDescent="0.3">
      <c r="R240"/>
      <c r="T240"/>
      <c r="V240"/>
      <c r="W240"/>
    </row>
    <row r="241" spans="18:23" ht="36.6" customHeight="1" x14ac:dyDescent="0.3">
      <c r="R241"/>
      <c r="T241"/>
      <c r="V241"/>
      <c r="W241"/>
    </row>
    <row r="242" spans="18:23" ht="36.6" customHeight="1" x14ac:dyDescent="0.3">
      <c r="R242"/>
      <c r="T242"/>
      <c r="V242"/>
      <c r="W242"/>
    </row>
    <row r="243" spans="18:23" ht="36.6" customHeight="1" x14ac:dyDescent="0.3">
      <c r="R243"/>
      <c r="T243"/>
      <c r="V243"/>
      <c r="W243"/>
    </row>
    <row r="244" spans="18:23" ht="36.6" customHeight="1" x14ac:dyDescent="0.3">
      <c r="R244"/>
      <c r="T244"/>
      <c r="V244"/>
      <c r="W244"/>
    </row>
    <row r="245" spans="18:23" ht="36.6" customHeight="1" x14ac:dyDescent="0.3">
      <c r="R245"/>
      <c r="T245"/>
      <c r="V245"/>
      <c r="W245"/>
    </row>
    <row r="246" spans="18:23" ht="36.6" customHeight="1" x14ac:dyDescent="0.3">
      <c r="R246"/>
      <c r="T246"/>
      <c r="V246"/>
      <c r="W246"/>
    </row>
    <row r="247" spans="18:23" ht="36.6" customHeight="1" x14ac:dyDescent="0.3">
      <c r="R247"/>
      <c r="T247"/>
      <c r="V247"/>
      <c r="W247"/>
    </row>
    <row r="248" spans="18:23" ht="36.6" customHeight="1" x14ac:dyDescent="0.3">
      <c r="R248"/>
      <c r="T248"/>
      <c r="V248"/>
      <c r="W248"/>
    </row>
    <row r="249" spans="18:23" ht="36.6" customHeight="1" x14ac:dyDescent="0.3">
      <c r="R249"/>
      <c r="T249"/>
      <c r="V249"/>
      <c r="W249"/>
    </row>
    <row r="250" spans="18:23" ht="36.6" customHeight="1" x14ac:dyDescent="0.3">
      <c r="R250"/>
      <c r="T250"/>
      <c r="V250"/>
      <c r="W250"/>
    </row>
    <row r="251" spans="18:23" ht="36.6" customHeight="1" x14ac:dyDescent="0.3">
      <c r="R251"/>
      <c r="T251"/>
      <c r="V251"/>
      <c r="W251"/>
    </row>
    <row r="252" spans="18:23" ht="36.6" customHeight="1" x14ac:dyDescent="0.3">
      <c r="R252"/>
      <c r="T252"/>
      <c r="V252"/>
      <c r="W252"/>
    </row>
    <row r="253" spans="18:23" ht="36.6" customHeight="1" x14ac:dyDescent="0.3">
      <c r="R253"/>
      <c r="T253"/>
      <c r="V253"/>
      <c r="W253"/>
    </row>
    <row r="254" spans="18:23" ht="36.6" customHeight="1" x14ac:dyDescent="0.3">
      <c r="R254"/>
      <c r="T254"/>
      <c r="V254"/>
      <c r="W254"/>
    </row>
    <row r="255" spans="18:23" ht="36.6" customHeight="1" x14ac:dyDescent="0.3">
      <c r="R255"/>
      <c r="T255"/>
      <c r="V255"/>
      <c r="W255"/>
    </row>
    <row r="256" spans="18:23" ht="36.6" customHeight="1" x14ac:dyDescent="0.3">
      <c r="R256"/>
      <c r="T256"/>
      <c r="V256"/>
      <c r="W256"/>
    </row>
    <row r="257" spans="18:23" ht="36.6" customHeight="1" x14ac:dyDescent="0.3">
      <c r="R257"/>
      <c r="T257"/>
      <c r="V257"/>
      <c r="W257"/>
    </row>
    <row r="258" spans="18:23" ht="36.6" customHeight="1" x14ac:dyDescent="0.3">
      <c r="R258"/>
      <c r="T258"/>
      <c r="V258"/>
      <c r="W258"/>
    </row>
    <row r="259" spans="18:23" ht="36.6" customHeight="1" x14ac:dyDescent="0.3">
      <c r="R259"/>
      <c r="T259"/>
      <c r="V259"/>
      <c r="W259"/>
    </row>
    <row r="260" spans="18:23" ht="36.6" customHeight="1" x14ac:dyDescent="0.3">
      <c r="R260"/>
      <c r="T260"/>
      <c r="V260"/>
      <c r="W260"/>
    </row>
    <row r="261" spans="18:23" ht="36.6" customHeight="1" x14ac:dyDescent="0.3">
      <c r="R261"/>
      <c r="T261"/>
      <c r="V261"/>
      <c r="W261"/>
    </row>
    <row r="262" spans="18:23" ht="36.6" customHeight="1" x14ac:dyDescent="0.3">
      <c r="R262"/>
      <c r="T262"/>
      <c r="V262"/>
      <c r="W262"/>
    </row>
    <row r="263" spans="18:23" ht="36.6" customHeight="1" x14ac:dyDescent="0.3">
      <c r="R263"/>
      <c r="T263"/>
      <c r="V263"/>
      <c r="W263"/>
    </row>
    <row r="264" spans="18:23" ht="36.6" customHeight="1" x14ac:dyDescent="0.3">
      <c r="R264"/>
      <c r="T264"/>
      <c r="V264"/>
      <c r="W264"/>
    </row>
    <row r="265" spans="18:23" ht="36.6" customHeight="1" x14ac:dyDescent="0.3">
      <c r="R265"/>
      <c r="T265"/>
      <c r="V265"/>
      <c r="W265"/>
    </row>
    <row r="266" spans="18:23" ht="36.6" customHeight="1" x14ac:dyDescent="0.3">
      <c r="R266"/>
      <c r="T266"/>
      <c r="V266"/>
      <c r="W266"/>
    </row>
    <row r="267" spans="18:23" ht="36.6" customHeight="1" x14ac:dyDescent="0.3">
      <c r="R267"/>
      <c r="T267"/>
      <c r="V267"/>
      <c r="W267"/>
    </row>
    <row r="268" spans="18:23" ht="36.6" customHeight="1" x14ac:dyDescent="0.3">
      <c r="R268"/>
      <c r="T268"/>
      <c r="V268"/>
      <c r="W268"/>
    </row>
    <row r="269" spans="18:23" ht="36.6" customHeight="1" x14ac:dyDescent="0.3">
      <c r="R269"/>
      <c r="T269"/>
      <c r="V269"/>
      <c r="W269"/>
    </row>
    <row r="270" spans="18:23" ht="36.6" customHeight="1" x14ac:dyDescent="0.3">
      <c r="R270"/>
      <c r="T270"/>
      <c r="V270"/>
      <c r="W270"/>
    </row>
    <row r="271" spans="18:23" ht="36.6" customHeight="1" x14ac:dyDescent="0.3">
      <c r="R271"/>
      <c r="T271"/>
      <c r="V271"/>
      <c r="W271"/>
    </row>
    <row r="272" spans="18:23" ht="36.6" customHeight="1" x14ac:dyDescent="0.3">
      <c r="R272"/>
      <c r="T272"/>
      <c r="V272"/>
      <c r="W272"/>
    </row>
    <row r="273" spans="18:23" ht="36.6" customHeight="1" x14ac:dyDescent="0.3">
      <c r="R273"/>
      <c r="T273"/>
      <c r="V273"/>
      <c r="W273"/>
    </row>
    <row r="274" spans="18:23" ht="36.6" customHeight="1" x14ac:dyDescent="0.3">
      <c r="R274"/>
      <c r="T274"/>
      <c r="V274"/>
      <c r="W274"/>
    </row>
    <row r="275" spans="18:23" ht="36.6" customHeight="1" x14ac:dyDescent="0.3">
      <c r="R275"/>
      <c r="T275"/>
      <c r="V275"/>
      <c r="W275"/>
    </row>
    <row r="276" spans="18:23" ht="36.6" customHeight="1" x14ac:dyDescent="0.3">
      <c r="R276"/>
      <c r="T276"/>
      <c r="V276"/>
      <c r="W276"/>
    </row>
    <row r="277" spans="18:23" ht="36.6" customHeight="1" x14ac:dyDescent="0.3">
      <c r="R277"/>
      <c r="T277"/>
      <c r="V277"/>
      <c r="W277"/>
    </row>
    <row r="278" spans="18:23" ht="36.6" customHeight="1" x14ac:dyDescent="0.3">
      <c r="R278"/>
      <c r="T278"/>
      <c r="V278"/>
      <c r="W278"/>
    </row>
    <row r="279" spans="18:23" ht="36.6" customHeight="1" x14ac:dyDescent="0.3">
      <c r="R279"/>
      <c r="T279"/>
      <c r="V279"/>
      <c r="W279"/>
    </row>
    <row r="280" spans="18:23" ht="36.6" customHeight="1" x14ac:dyDescent="0.3">
      <c r="R280"/>
      <c r="T280"/>
      <c r="V280"/>
      <c r="W280"/>
    </row>
    <row r="281" spans="18:23" ht="36.6" customHeight="1" x14ac:dyDescent="0.3">
      <c r="R281"/>
      <c r="T281"/>
      <c r="V281"/>
      <c r="W281"/>
    </row>
    <row r="282" spans="18:23" ht="36.6" customHeight="1" x14ac:dyDescent="0.3">
      <c r="R282"/>
      <c r="T282"/>
      <c r="V282"/>
      <c r="W282"/>
    </row>
    <row r="283" spans="18:23" ht="36.6" customHeight="1" x14ac:dyDescent="0.3">
      <c r="R283"/>
      <c r="T283"/>
      <c r="V283"/>
      <c r="W283"/>
    </row>
    <row r="284" spans="18:23" ht="36.6" customHeight="1" x14ac:dyDescent="0.3">
      <c r="R284"/>
      <c r="T284"/>
      <c r="V284"/>
      <c r="W284"/>
    </row>
    <row r="285" spans="18:23" ht="36.6" customHeight="1" x14ac:dyDescent="0.3">
      <c r="R285"/>
      <c r="T285"/>
      <c r="V285"/>
      <c r="W285"/>
    </row>
    <row r="286" spans="18:23" ht="36.6" customHeight="1" x14ac:dyDescent="0.3">
      <c r="R286"/>
      <c r="T286"/>
      <c r="V286"/>
      <c r="W286"/>
    </row>
    <row r="287" spans="18:23" ht="36.6" customHeight="1" x14ac:dyDescent="0.3">
      <c r="R287"/>
      <c r="T287"/>
      <c r="V287"/>
      <c r="W287"/>
    </row>
    <row r="288" spans="18:23" ht="36.6" customHeight="1" x14ac:dyDescent="0.3">
      <c r="R288"/>
      <c r="T288"/>
      <c r="V288"/>
      <c r="W288"/>
    </row>
    <row r="289" spans="18:23" ht="36.6" customHeight="1" x14ac:dyDescent="0.3">
      <c r="R289"/>
      <c r="T289"/>
      <c r="V289"/>
      <c r="W289"/>
    </row>
    <row r="290" spans="18:23" ht="36.6" customHeight="1" x14ac:dyDescent="0.3">
      <c r="R290"/>
      <c r="T290"/>
      <c r="V290"/>
      <c r="W290"/>
    </row>
    <row r="291" spans="18:23" ht="36.6" customHeight="1" x14ac:dyDescent="0.3">
      <c r="R291"/>
      <c r="T291"/>
      <c r="V291"/>
      <c r="W291"/>
    </row>
    <row r="292" spans="18:23" ht="36.6" customHeight="1" x14ac:dyDescent="0.3">
      <c r="R292"/>
      <c r="T292"/>
      <c r="V292"/>
      <c r="W292"/>
    </row>
    <row r="293" spans="18:23" ht="36.6" customHeight="1" x14ac:dyDescent="0.3">
      <c r="R293"/>
      <c r="T293"/>
      <c r="V293"/>
      <c r="W293"/>
    </row>
    <row r="294" spans="18:23" ht="36.6" customHeight="1" x14ac:dyDescent="0.3">
      <c r="R294"/>
      <c r="T294"/>
      <c r="V294"/>
      <c r="W294"/>
    </row>
    <row r="295" spans="18:23" ht="36.6" customHeight="1" x14ac:dyDescent="0.3">
      <c r="R295"/>
      <c r="T295"/>
      <c r="V295"/>
      <c r="W295"/>
    </row>
    <row r="296" spans="18:23" ht="36.6" customHeight="1" x14ac:dyDescent="0.3">
      <c r="R296"/>
      <c r="T296"/>
      <c r="V296"/>
      <c r="W296"/>
    </row>
    <row r="297" spans="18:23" ht="36.6" customHeight="1" x14ac:dyDescent="0.3">
      <c r="R297"/>
      <c r="T297"/>
      <c r="V297"/>
      <c r="W297"/>
    </row>
    <row r="298" spans="18:23" ht="36.6" customHeight="1" x14ac:dyDescent="0.3">
      <c r="R298"/>
      <c r="T298"/>
      <c r="V298"/>
      <c r="W298"/>
    </row>
    <row r="299" spans="18:23" ht="36.6" customHeight="1" x14ac:dyDescent="0.3">
      <c r="R299"/>
      <c r="T299"/>
      <c r="V299"/>
      <c r="W299"/>
    </row>
    <row r="300" spans="18:23" ht="36.6" customHeight="1" x14ac:dyDescent="0.3">
      <c r="R300"/>
      <c r="T300"/>
      <c r="V300"/>
      <c r="W300"/>
    </row>
    <row r="301" spans="18:23" ht="36.6" customHeight="1" x14ac:dyDescent="0.3">
      <c r="R301"/>
      <c r="T301"/>
      <c r="V301"/>
      <c r="W301"/>
    </row>
    <row r="302" spans="18:23" ht="36.6" customHeight="1" x14ac:dyDescent="0.3">
      <c r="R302"/>
      <c r="T302"/>
      <c r="V302"/>
      <c r="W302"/>
    </row>
    <row r="303" spans="18:23" ht="36.6" customHeight="1" x14ac:dyDescent="0.3">
      <c r="R303"/>
      <c r="T303"/>
      <c r="V303"/>
      <c r="W303"/>
    </row>
    <row r="304" spans="18:23" ht="36.6" customHeight="1" x14ac:dyDescent="0.3">
      <c r="R304"/>
      <c r="T304"/>
      <c r="V304"/>
      <c r="W304"/>
    </row>
    <row r="305" spans="18:23" ht="36.6" customHeight="1" x14ac:dyDescent="0.3">
      <c r="R305"/>
      <c r="T305"/>
      <c r="V305"/>
      <c r="W305"/>
    </row>
    <row r="306" spans="18:23" ht="36.6" customHeight="1" x14ac:dyDescent="0.3">
      <c r="R306"/>
      <c r="T306"/>
      <c r="V306"/>
      <c r="W306"/>
    </row>
    <row r="307" spans="18:23" ht="36.6" customHeight="1" x14ac:dyDescent="0.3">
      <c r="R307"/>
      <c r="T307"/>
      <c r="V307"/>
      <c r="W307"/>
    </row>
    <row r="308" spans="18:23" ht="36.6" customHeight="1" x14ac:dyDescent="0.3">
      <c r="R308"/>
      <c r="T308"/>
      <c r="V308"/>
      <c r="W308"/>
    </row>
    <row r="309" spans="18:23" ht="36.6" customHeight="1" x14ac:dyDescent="0.3">
      <c r="R309"/>
      <c r="T309"/>
      <c r="V309"/>
      <c r="W309"/>
    </row>
    <row r="310" spans="18:23" ht="36.6" customHeight="1" x14ac:dyDescent="0.3">
      <c r="R310"/>
      <c r="T310"/>
      <c r="V310"/>
      <c r="W310"/>
    </row>
    <row r="311" spans="18:23" ht="36.6" customHeight="1" x14ac:dyDescent="0.3">
      <c r="R311"/>
      <c r="T311"/>
      <c r="V311"/>
      <c r="W311"/>
    </row>
    <row r="312" spans="18:23" ht="36.6" customHeight="1" x14ac:dyDescent="0.3">
      <c r="R312"/>
      <c r="T312"/>
      <c r="V312"/>
      <c r="W312"/>
    </row>
    <row r="313" spans="18:23" ht="36.6" customHeight="1" x14ac:dyDescent="0.3">
      <c r="R313"/>
      <c r="T313"/>
      <c r="V313"/>
      <c r="W313"/>
    </row>
    <row r="314" spans="18:23" ht="36.6" customHeight="1" x14ac:dyDescent="0.3">
      <c r="R314"/>
      <c r="T314"/>
      <c r="V314"/>
      <c r="W314"/>
    </row>
    <row r="315" spans="18:23" ht="36.6" customHeight="1" x14ac:dyDescent="0.3">
      <c r="R315"/>
      <c r="T315"/>
      <c r="V315"/>
      <c r="W315"/>
    </row>
    <row r="316" spans="18:23" ht="36.6" customHeight="1" x14ac:dyDescent="0.3">
      <c r="R316"/>
      <c r="T316"/>
      <c r="V316"/>
      <c r="W316"/>
    </row>
    <row r="317" spans="18:23" ht="36.6" customHeight="1" x14ac:dyDescent="0.3">
      <c r="R317"/>
      <c r="T317"/>
      <c r="V317"/>
      <c r="W317"/>
    </row>
    <row r="318" spans="18:23" ht="36.6" customHeight="1" x14ac:dyDescent="0.3">
      <c r="R318"/>
      <c r="T318"/>
      <c r="V318"/>
      <c r="W318"/>
    </row>
    <row r="319" spans="18:23" ht="36.6" customHeight="1" x14ac:dyDescent="0.3">
      <c r="R319"/>
      <c r="T319"/>
      <c r="V319"/>
      <c r="W319"/>
    </row>
    <row r="320" spans="18:23" ht="36.6" customHeight="1" x14ac:dyDescent="0.3">
      <c r="R320"/>
      <c r="T320"/>
      <c r="V320"/>
      <c r="W320"/>
    </row>
    <row r="321" spans="18:23" ht="36.6" customHeight="1" x14ac:dyDescent="0.3">
      <c r="R321"/>
      <c r="T321"/>
      <c r="V321"/>
      <c r="W321"/>
    </row>
    <row r="322" spans="18:23" ht="36.6" customHeight="1" x14ac:dyDescent="0.3">
      <c r="R322"/>
      <c r="T322"/>
      <c r="V322"/>
    </row>
    <row r="323" spans="18:23" ht="36.6" customHeight="1" x14ac:dyDescent="0.3">
      <c r="R323"/>
      <c r="T323"/>
      <c r="V323"/>
    </row>
    <row r="324" spans="18:23" ht="36.6" customHeight="1" x14ac:dyDescent="0.3">
      <c r="R324"/>
      <c r="T324"/>
    </row>
    <row r="325" spans="18:23" ht="36.6" customHeight="1" x14ac:dyDescent="0.3">
      <c r="R325"/>
      <c r="T325"/>
    </row>
    <row r="326" spans="18:23" ht="36.6" customHeight="1" x14ac:dyDescent="0.3">
      <c r="R326"/>
      <c r="T326"/>
    </row>
    <row r="327" spans="18:23" ht="36.6" customHeight="1" x14ac:dyDescent="0.3">
      <c r="R327"/>
      <c r="T327"/>
    </row>
    <row r="328" spans="18:23" ht="36.6" customHeight="1" x14ac:dyDescent="0.3">
      <c r="R328"/>
      <c r="T328"/>
    </row>
    <row r="329" spans="18:23" ht="36.6" customHeight="1" x14ac:dyDescent="0.3">
      <c r="R329"/>
      <c r="T329"/>
    </row>
    <row r="330" spans="18:23" ht="36.6" customHeight="1" x14ac:dyDescent="0.3">
      <c r="R330"/>
      <c r="T330"/>
    </row>
    <row r="331" spans="18:23" ht="36.6" customHeight="1" x14ac:dyDescent="0.3">
      <c r="R331"/>
      <c r="T331"/>
    </row>
    <row r="332" spans="18:23" ht="36.6" customHeight="1" x14ac:dyDescent="0.3">
      <c r="R332"/>
      <c r="T332"/>
    </row>
    <row r="333" spans="18:23" ht="36.6" customHeight="1" x14ac:dyDescent="0.3">
      <c r="R333"/>
      <c r="T333"/>
    </row>
    <row r="334" spans="18:23" ht="36.6" customHeight="1" x14ac:dyDescent="0.3">
      <c r="R334"/>
      <c r="T334"/>
    </row>
    <row r="335" spans="18:23" ht="36.6" customHeight="1" x14ac:dyDescent="0.3">
      <c r="R335"/>
      <c r="T335"/>
    </row>
    <row r="336" spans="18:23" ht="36.6" customHeight="1" x14ac:dyDescent="0.3">
      <c r="R336"/>
      <c r="T336"/>
    </row>
    <row r="337" spans="18:20" ht="36.6" customHeight="1" x14ac:dyDescent="0.3">
      <c r="R337"/>
      <c r="T337"/>
    </row>
    <row r="338" spans="18:20" ht="36.6" customHeight="1" x14ac:dyDescent="0.3">
      <c r="R338"/>
      <c r="T338"/>
    </row>
    <row r="339" spans="18:20" ht="36.6" customHeight="1" x14ac:dyDescent="0.3">
      <c r="R339"/>
      <c r="T339"/>
    </row>
    <row r="340" spans="18:20" ht="36.6" customHeight="1" x14ac:dyDescent="0.3">
      <c r="R340"/>
      <c r="T340"/>
    </row>
    <row r="341" spans="18:20" ht="36.6" customHeight="1" x14ac:dyDescent="0.3">
      <c r="R341"/>
      <c r="T341"/>
    </row>
    <row r="342" spans="18:20" ht="36.6" customHeight="1" x14ac:dyDescent="0.3">
      <c r="R342"/>
      <c r="T342"/>
    </row>
    <row r="343" spans="18:20" ht="36.6" customHeight="1" x14ac:dyDescent="0.3">
      <c r="R343"/>
      <c r="T343"/>
    </row>
    <row r="344" spans="18:20" ht="36.6" customHeight="1" x14ac:dyDescent="0.3">
      <c r="R344"/>
      <c r="T344"/>
    </row>
    <row r="345" spans="18:20" ht="36.6" customHeight="1" x14ac:dyDescent="0.3">
      <c r="R345"/>
      <c r="T345"/>
    </row>
  </sheetData>
  <autoFilter ref="C92:D102" xr:uid="{00000000-0001-0000-0300-000000000000}">
    <sortState xmlns:xlrd2="http://schemas.microsoft.com/office/spreadsheetml/2017/richdata2" ref="C93:D112">
      <sortCondition ref="D92:D102"/>
    </sortState>
  </autoFilter>
  <sortState xmlns:xlrd2="http://schemas.microsoft.com/office/spreadsheetml/2017/richdata2" ref="E66:F76">
    <sortCondition ref="E66:E76" customList="January,February,March,April,May,June,July,August,September,October,November,December"/>
  </sortState>
  <mergeCells count="1">
    <mergeCell ref="E89:K89"/>
  </mergeCells>
  <pageMargins left="0.7" right="0.7" top="0.75" bottom="0.75" header="0.3" footer="0.3"/>
  <pageSetup orientation="portrait" r:id="rId1"/>
  <drawing r:id="rId2"/>
  <tableParts count="4">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FD94F-4362-47CD-A2FF-84B992A5286D}">
  <dimension ref="A2:Z321"/>
  <sheetViews>
    <sheetView topLeftCell="I1" zoomScale="109" zoomScaleNormal="100" workbookViewId="0">
      <selection activeCell="K5" sqref="K5:K319"/>
    </sheetView>
  </sheetViews>
  <sheetFormatPr defaultColWidth="22.5546875" defaultRowHeight="14.4" x14ac:dyDescent="0.3"/>
  <cols>
    <col min="1" max="1" width="10.44140625" bestFit="1" customWidth="1"/>
    <col min="2" max="2" width="21.6640625" bestFit="1" customWidth="1"/>
    <col min="3" max="3" width="12.44140625" bestFit="1" customWidth="1"/>
    <col min="4" max="4" width="20.21875" bestFit="1" customWidth="1"/>
    <col min="5" max="5" width="10.109375" bestFit="1" customWidth="1"/>
    <col min="6" max="6" width="22.109375" bestFit="1" customWidth="1"/>
    <col min="7" max="7" width="8.5546875" bestFit="1" customWidth="1"/>
    <col min="8" max="8" width="22.109375" bestFit="1" customWidth="1"/>
    <col min="9" max="9" width="12.33203125" bestFit="1" customWidth="1"/>
    <col min="10" max="10" width="19.77734375" bestFit="1" customWidth="1"/>
    <col min="11" max="11" width="13.44140625" bestFit="1" customWidth="1"/>
    <col min="12" max="12" width="18.6640625" bestFit="1" customWidth="1"/>
    <col min="13" max="13" width="12.6640625" bestFit="1" customWidth="1"/>
    <col min="14" max="14" width="21.109375" bestFit="1" customWidth="1"/>
    <col min="15" max="15" width="9" bestFit="1" customWidth="1"/>
    <col min="16" max="16" width="6.44140625" bestFit="1" customWidth="1"/>
    <col min="17" max="17" width="14.44140625" bestFit="1" customWidth="1"/>
    <col min="18" max="18" width="11.88671875" bestFit="1" customWidth="1"/>
    <col min="19" max="19" width="9.6640625" bestFit="1" customWidth="1"/>
    <col min="20" max="20" width="12.44140625" bestFit="1" customWidth="1"/>
    <col min="21" max="21" width="15.33203125" bestFit="1" customWidth="1"/>
    <col min="24" max="24" width="12.5546875" bestFit="1" customWidth="1"/>
  </cols>
  <sheetData>
    <row r="2" spans="1:26" x14ac:dyDescent="0.3">
      <c r="U2" t="s">
        <v>86</v>
      </c>
    </row>
    <row r="4" spans="1:26" x14ac:dyDescent="0.3">
      <c r="A4" t="s">
        <v>47</v>
      </c>
      <c r="B4" t="s">
        <v>4</v>
      </c>
      <c r="C4" t="s">
        <v>5</v>
      </c>
      <c r="D4" t="s">
        <v>0</v>
      </c>
      <c r="E4" t="s">
        <v>1</v>
      </c>
      <c r="F4" t="s">
        <v>91</v>
      </c>
      <c r="G4" t="s">
        <v>27</v>
      </c>
      <c r="H4" t="s">
        <v>104</v>
      </c>
      <c r="I4" t="s">
        <v>105</v>
      </c>
      <c r="J4" t="s">
        <v>93</v>
      </c>
      <c r="K4" s="11" t="s">
        <v>79</v>
      </c>
      <c r="L4" t="s">
        <v>87</v>
      </c>
      <c r="M4" t="s">
        <v>46</v>
      </c>
      <c r="N4" t="s">
        <v>92</v>
      </c>
      <c r="O4" t="s">
        <v>80</v>
      </c>
      <c r="P4" t="s">
        <v>81</v>
      </c>
      <c r="Q4" t="s">
        <v>82</v>
      </c>
      <c r="R4" t="s">
        <v>83</v>
      </c>
      <c r="S4" t="s">
        <v>84</v>
      </c>
      <c r="T4" s="14" t="s">
        <v>85</v>
      </c>
      <c r="U4" t="s">
        <v>90</v>
      </c>
      <c r="V4" t="s">
        <v>137</v>
      </c>
    </row>
    <row r="5" spans="1:26" x14ac:dyDescent="0.3">
      <c r="A5" s="8">
        <v>1</v>
      </c>
      <c r="B5" s="9" t="s">
        <v>36</v>
      </c>
      <c r="C5" s="9" t="s">
        <v>40</v>
      </c>
      <c r="D5" s="9" t="s">
        <v>23</v>
      </c>
      <c r="E5" s="8">
        <v>1624</v>
      </c>
      <c r="F5" t="str">
        <f>IF(chocolate_data[[#This Row],[Amount]]&gt;=5000,"High Amount","Low Amount")</f>
        <v>Low Amount</v>
      </c>
      <c r="G5" s="8">
        <v>114</v>
      </c>
      <c r="H5" s="8" t="str">
        <f>IF(chocolate_data[[#This Row],[Units]]&lt;=200,"Low Quantity",IF(chocolate_data[[#This Row],[Units]]&lt;=350,"Mediuam Quantity","High Quantity"))</f>
        <v>Low Quantity</v>
      </c>
      <c r="I5" t="str" cm="1">
        <f t="array" ref="I5">_xlfn.IFS(chocolate_data[[#This Row],[Units]]&lt;=200,"Low",chocolate_data[[#This Row],[Units]]&lt;=350,"Med",chocolate_data[[#This Row],[Units]]&gt;350,"High")</f>
        <v>Low</v>
      </c>
      <c r="J5" s="8">
        <f>IF(chocolate_data[[#This Row],[Units]]&gt;300,chocolate_data[[#This Row],[Amount]]*10%,chocolate_data[[#This Row],[Amount]])</f>
        <v>1624</v>
      </c>
      <c r="K5" s="13">
        <f>chocolate_data[[#This Row],[Amount]]*chocolate_data[[#This Row],[Units]]</f>
        <v>185136</v>
      </c>
      <c r="L5" t="str">
        <f>IF(chocolate_data[[#This Row],[Total Sales]]&gt;=AVERAGE(chocolate_data[Total Sales]),"High sales", "Low sales")</f>
        <v>Low sales</v>
      </c>
      <c r="M5" s="10">
        <v>44927</v>
      </c>
      <c r="N5" s="10" t="str">
        <f>IF(chocolate_data[[#This Row],[Order date ]]&gt;DATE(2023,1,31),"New Orders","Old Orders")</f>
        <v>Old Orders</v>
      </c>
      <c r="O5">
        <f>MONTH(chocolate_data[[#This Row],[Order date ]])</f>
        <v>1</v>
      </c>
      <c r="P5">
        <f>DAY(chocolate_data[[#This Row],[Order date ]])</f>
        <v>1</v>
      </c>
      <c r="Q5" t="s">
        <v>88</v>
      </c>
      <c r="R5" t="str">
        <f>TEXT(chocolate_data[[#This Row],[Order date ]],"dddd")</f>
        <v>Sunday</v>
      </c>
      <c r="S5" s="4" t="s">
        <v>111</v>
      </c>
      <c r="T5" s="14">
        <f>chocolate_data[[#This Row],[Total Sales]]*2%</f>
        <v>3702.7200000000003</v>
      </c>
      <c r="U5" s="15">
        <f>chocolate_data[[#This Row],[Total Sales]]-chocolate_data[[#This Row],[Total Sales]]*2%</f>
        <v>181433.28</v>
      </c>
      <c r="V5" t="str">
        <f>TEXT(chocolate_data[[#This Row],[Order date ]],"yyyy")</f>
        <v>2023</v>
      </c>
    </row>
    <row r="6" spans="1:26" x14ac:dyDescent="0.3">
      <c r="A6" s="8">
        <v>2</v>
      </c>
      <c r="B6" s="9" t="s">
        <v>29</v>
      </c>
      <c r="C6" s="9" t="s">
        <v>45</v>
      </c>
      <c r="D6" s="9" t="s">
        <v>25</v>
      </c>
      <c r="E6" s="8">
        <v>6706</v>
      </c>
      <c r="F6" t="str">
        <f>IF(chocolate_data[[#This Row],[Amount]]&gt;=5000,"High Amount","Low Amount")</f>
        <v>High Amount</v>
      </c>
      <c r="G6" s="8">
        <v>459</v>
      </c>
      <c r="H6" s="8" t="str">
        <f>IF(chocolate_data[[#This Row],[Units]]&lt;=200,"Low Quantity",IF(chocolate_data[[#This Row],[Units]]&lt;=350,"Mediuam Quantity","High Quantity"))</f>
        <v>High Quantity</v>
      </c>
      <c r="I6" t="str" cm="1">
        <f t="array" ref="I6">_xlfn.IFS(chocolate_data[[#This Row],[Units]]&lt;=200,"Low",chocolate_data[[#This Row],[Units]]&lt;=350,"Med",chocolate_data[[#This Row],[Units]]&gt;350,"High")</f>
        <v>High</v>
      </c>
      <c r="J6" s="8">
        <f>IF(chocolate_data[[#This Row],[Units]]&gt;300,chocolate_data[[#This Row],[Amount]]*10%,chocolate_data[[#This Row],[Amount]])</f>
        <v>670.6</v>
      </c>
      <c r="K6" s="13">
        <f>chocolate_data[[#This Row],[Amount]]*chocolate_data[[#This Row],[Units]]</f>
        <v>3078054</v>
      </c>
      <c r="L6" t="str">
        <f>IF(chocolate_data[[#This Row],[Total Sales]]&gt;=AVERAGE(chocolate_data[Total Sales]),"High sales", "Low sales")</f>
        <v>High sales</v>
      </c>
      <c r="M6" s="10">
        <v>44928</v>
      </c>
      <c r="N6" s="10" t="str">
        <f>IF(chocolate_data[[#This Row],[Order date ]]&gt;DATE(2023,1,31),"New Orders","Old Orders")</f>
        <v>Old Orders</v>
      </c>
      <c r="O6">
        <f>MONTH(chocolate_data[[#This Row],[Order date ]])</f>
        <v>1</v>
      </c>
      <c r="P6">
        <f>DAY(chocolate_data[[#This Row],[Order date ]])</f>
        <v>2</v>
      </c>
      <c r="Q6" t="s">
        <v>88</v>
      </c>
      <c r="R6" t="str">
        <f>TEXT(chocolate_data[[#This Row],[Order date ]],"dddd")</f>
        <v>Monday</v>
      </c>
      <c r="S6" s="4" t="s">
        <v>111</v>
      </c>
      <c r="T6" s="14">
        <f>chocolate_data[[#This Row],[Total Sales]]*2%</f>
        <v>61561.08</v>
      </c>
      <c r="U6" s="15">
        <f>chocolate_data[[#This Row],[Total Sales]]-chocolate_data[[#This Row],[Total Sales]]*2%</f>
        <v>3016492.92</v>
      </c>
      <c r="V6" t="str">
        <f>TEXT(chocolate_data[[#This Row],[Order date ]],"yyyy")</f>
        <v>2023</v>
      </c>
    </row>
    <row r="7" spans="1:26" x14ac:dyDescent="0.3">
      <c r="A7" s="8">
        <v>3</v>
      </c>
      <c r="B7" s="9" t="s">
        <v>3</v>
      </c>
      <c r="C7" s="9" t="s">
        <v>45</v>
      </c>
      <c r="D7" s="9" t="s">
        <v>2</v>
      </c>
      <c r="E7" s="8">
        <v>959</v>
      </c>
      <c r="F7" t="str">
        <f>IF(chocolate_data[[#This Row],[Amount]]&gt;=5000,"High Amount","Low Amount")</f>
        <v>Low Amount</v>
      </c>
      <c r="G7" s="8">
        <v>147</v>
      </c>
      <c r="H7" s="8" t="str">
        <f>IF(chocolate_data[[#This Row],[Units]]&lt;=200,"Low Quantity",IF(chocolate_data[[#This Row],[Units]]&lt;=350,"Mediuam Quantity","High Quantity"))</f>
        <v>Low Quantity</v>
      </c>
      <c r="I7" t="str" cm="1">
        <f t="array" ref="I7">_xlfn.IFS(chocolate_data[[#This Row],[Units]]&lt;=200,"Low",chocolate_data[[#This Row],[Units]]&lt;=350,"Med",chocolate_data[[#This Row],[Units]]&gt;350,"High")</f>
        <v>Low</v>
      </c>
      <c r="J7" s="8">
        <f>IF(chocolate_data[[#This Row],[Units]]&gt;300,chocolate_data[[#This Row],[Amount]]*10%,chocolate_data[[#This Row],[Amount]])</f>
        <v>959</v>
      </c>
      <c r="K7" s="13">
        <f>chocolate_data[[#This Row],[Amount]]*chocolate_data[[#This Row],[Units]]</f>
        <v>140973</v>
      </c>
      <c r="L7" t="str">
        <f>IF(chocolate_data[[#This Row],[Total Sales]]&gt;=AVERAGE(chocolate_data[Total Sales]),"High sales", "Low sales")</f>
        <v>Low sales</v>
      </c>
      <c r="M7" s="10">
        <v>44929</v>
      </c>
      <c r="N7" s="10" t="str">
        <f>IF(chocolate_data[[#This Row],[Order date ]]&gt;DATE(2023,1,31),"New Orders","Old Orders")</f>
        <v>Old Orders</v>
      </c>
      <c r="O7">
        <f>MONTH(chocolate_data[[#This Row],[Order date ]])</f>
        <v>1</v>
      </c>
      <c r="P7">
        <f>DAY(chocolate_data[[#This Row],[Order date ]])</f>
        <v>3</v>
      </c>
      <c r="Q7" t="s">
        <v>88</v>
      </c>
      <c r="R7" t="str">
        <f>TEXT(chocolate_data[[#This Row],[Order date ]],"dddd")</f>
        <v>Tuesday</v>
      </c>
      <c r="S7" s="4" t="s">
        <v>111</v>
      </c>
      <c r="T7" s="14">
        <f>chocolate_data[[#This Row],[Total Sales]]*2%</f>
        <v>2819.46</v>
      </c>
      <c r="U7" s="15">
        <f>chocolate_data[[#This Row],[Total Sales]]-chocolate_data[[#This Row],[Total Sales]]*2%</f>
        <v>138153.54</v>
      </c>
      <c r="V7" t="str">
        <f>TEXT(chocolate_data[[#This Row],[Order date ]],"yyyy")</f>
        <v>2023</v>
      </c>
    </row>
    <row r="8" spans="1:26" x14ac:dyDescent="0.3">
      <c r="A8" s="8">
        <v>4</v>
      </c>
      <c r="B8" s="9" t="s">
        <v>30</v>
      </c>
      <c r="C8" s="9" t="s">
        <v>38</v>
      </c>
      <c r="D8" s="9" t="s">
        <v>11</v>
      </c>
      <c r="E8" s="8">
        <v>9632</v>
      </c>
      <c r="F8" t="str">
        <f>IF(chocolate_data[[#This Row],[Amount]]&gt;=5000,"High Amount","Low Amount")</f>
        <v>High Amount</v>
      </c>
      <c r="G8" s="8">
        <v>288</v>
      </c>
      <c r="H8" s="8" t="str">
        <f>IF(chocolate_data[[#This Row],[Units]]&lt;=200,"Low Quantity",IF(chocolate_data[[#This Row],[Units]]&lt;=350,"Mediuam Quantity","High Quantity"))</f>
        <v>Mediuam Quantity</v>
      </c>
      <c r="I8" t="str" cm="1">
        <f t="array" ref="I8">_xlfn.IFS(chocolate_data[[#This Row],[Units]]&lt;=200,"Low",chocolate_data[[#This Row],[Units]]&lt;=350,"Med",chocolate_data[[#This Row],[Units]]&gt;350,"High")</f>
        <v>Med</v>
      </c>
      <c r="J8" s="8">
        <f>IF(chocolate_data[[#This Row],[Units]]&gt;300,chocolate_data[[#This Row],[Amount]]*10%,chocolate_data[[#This Row],[Amount]])</f>
        <v>9632</v>
      </c>
      <c r="K8" s="13">
        <f>chocolate_data[[#This Row],[Amount]]*chocolate_data[[#This Row],[Units]]</f>
        <v>2774016</v>
      </c>
      <c r="L8" t="str">
        <f>IF(chocolate_data[[#This Row],[Total Sales]]&gt;=AVERAGE(chocolate_data[Total Sales]),"High sales", "Low sales")</f>
        <v>High sales</v>
      </c>
      <c r="M8" s="10">
        <v>44930</v>
      </c>
      <c r="N8" s="10" t="str">
        <f>IF(chocolate_data[[#This Row],[Order date ]]&gt;DATE(2023,1,31),"New Orders","Old Orders")</f>
        <v>Old Orders</v>
      </c>
      <c r="O8">
        <f>MONTH(chocolate_data[[#This Row],[Order date ]])</f>
        <v>1</v>
      </c>
      <c r="P8">
        <f>DAY(chocolate_data[[#This Row],[Order date ]])</f>
        <v>4</v>
      </c>
      <c r="Q8" t="s">
        <v>88</v>
      </c>
      <c r="R8" t="str">
        <f>TEXT(chocolate_data[[#This Row],[Order date ]],"dddd")</f>
        <v>Wednesday</v>
      </c>
      <c r="S8" s="4" t="s">
        <v>111</v>
      </c>
      <c r="T8" s="14">
        <f>chocolate_data[[#This Row],[Total Sales]]*2%</f>
        <v>55480.32</v>
      </c>
      <c r="U8" s="15">
        <f>chocolate_data[[#This Row],[Total Sales]]-chocolate_data[[#This Row],[Total Sales]]*2%</f>
        <v>2718535.6800000002</v>
      </c>
      <c r="V8" t="str">
        <f>TEXT(chocolate_data[[#This Row],[Order date ]],"yyyy")</f>
        <v>2023</v>
      </c>
    </row>
    <row r="9" spans="1:26" x14ac:dyDescent="0.3">
      <c r="A9" s="8">
        <v>5</v>
      </c>
      <c r="B9" s="9" t="s">
        <v>32</v>
      </c>
      <c r="C9" s="9" t="s">
        <v>43</v>
      </c>
      <c r="D9" s="9" t="s">
        <v>18</v>
      </c>
      <c r="E9" s="8">
        <v>2100</v>
      </c>
      <c r="F9" t="str">
        <f>IF(chocolate_data[[#This Row],[Amount]]&gt;=5000,"High Amount","Low Amount")</f>
        <v>Low Amount</v>
      </c>
      <c r="G9" s="8">
        <v>414</v>
      </c>
      <c r="H9" s="8" t="str">
        <f>IF(chocolate_data[[#This Row],[Units]]&lt;=200,"Low Quantity",IF(chocolate_data[[#This Row],[Units]]&lt;=350,"Mediuam Quantity","High Quantity"))</f>
        <v>High Quantity</v>
      </c>
      <c r="I9" t="str" cm="1">
        <f t="array" ref="I9">_xlfn.IFS(chocolate_data[[#This Row],[Units]]&lt;=200,"Low",chocolate_data[[#This Row],[Units]]&lt;=350,"Med",chocolate_data[[#This Row],[Units]]&gt;350,"High")</f>
        <v>High</v>
      </c>
      <c r="J9" s="8">
        <f>IF(chocolate_data[[#This Row],[Units]]&gt;300,chocolate_data[[#This Row],[Amount]]*10%,chocolate_data[[#This Row],[Amount]])</f>
        <v>210</v>
      </c>
      <c r="K9" s="13">
        <f>chocolate_data[[#This Row],[Amount]]*chocolate_data[[#This Row],[Units]]</f>
        <v>869400</v>
      </c>
      <c r="L9" t="str">
        <f>IF(chocolate_data[[#This Row],[Total Sales]]&gt;=AVERAGE(chocolate_data[Total Sales]),"High sales", "Low sales")</f>
        <v>High sales</v>
      </c>
      <c r="M9" s="10">
        <v>44931</v>
      </c>
      <c r="N9" s="10" t="str">
        <f>IF(chocolate_data[[#This Row],[Order date ]]&gt;DATE(2023,1,31),"New Orders","Old Orders")</f>
        <v>Old Orders</v>
      </c>
      <c r="O9">
        <f>MONTH(chocolate_data[[#This Row],[Order date ]])</f>
        <v>1</v>
      </c>
      <c r="P9">
        <f>DAY(chocolate_data[[#This Row],[Order date ]])</f>
        <v>5</v>
      </c>
      <c r="Q9" t="s">
        <v>88</v>
      </c>
      <c r="R9" t="str">
        <f>TEXT(chocolate_data[[#This Row],[Order date ]],"dddd")</f>
        <v>Thursday</v>
      </c>
      <c r="S9" s="4" t="s">
        <v>111</v>
      </c>
      <c r="T9" s="14">
        <f>chocolate_data[[#This Row],[Total Sales]]*2%</f>
        <v>17388</v>
      </c>
      <c r="U9" s="15">
        <f>chocolate_data[[#This Row],[Total Sales]]-chocolate_data[[#This Row],[Total Sales]]*2%</f>
        <v>852012</v>
      </c>
      <c r="V9" t="str">
        <f>TEXT(chocolate_data[[#This Row],[Order date ]],"yyyy")</f>
        <v>2023</v>
      </c>
    </row>
    <row r="10" spans="1:26" x14ac:dyDescent="0.3">
      <c r="A10" s="8">
        <v>6</v>
      </c>
      <c r="B10" s="9" t="s">
        <v>36</v>
      </c>
      <c r="C10" s="9" t="s">
        <v>45</v>
      </c>
      <c r="D10" s="9" t="s">
        <v>26</v>
      </c>
      <c r="E10" s="8">
        <v>8869</v>
      </c>
      <c r="F10" t="str">
        <f>IF(chocolate_data[[#This Row],[Amount]]&gt;=5000,"High Amount","Low Amount")</f>
        <v>High Amount</v>
      </c>
      <c r="G10" s="8">
        <v>432</v>
      </c>
      <c r="H10" s="8" t="str">
        <f>IF(chocolate_data[[#This Row],[Units]]&lt;=200,"Low Quantity",IF(chocolate_data[[#This Row],[Units]]&lt;=350,"Mediuam Quantity","High Quantity"))</f>
        <v>High Quantity</v>
      </c>
      <c r="I10" t="str" cm="1">
        <f t="array" ref="I10">_xlfn.IFS(chocolate_data[[#This Row],[Units]]&lt;=200,"Low",chocolate_data[[#This Row],[Units]]&lt;=350,"Med",chocolate_data[[#This Row],[Units]]&gt;350,"High")</f>
        <v>High</v>
      </c>
      <c r="J10" s="8">
        <f>IF(chocolate_data[[#This Row],[Units]]&gt;300,chocolate_data[[#This Row],[Amount]]*10%,chocolate_data[[#This Row],[Amount]])</f>
        <v>886.90000000000009</v>
      </c>
      <c r="K10" s="13">
        <f>chocolate_data[[#This Row],[Amount]]*chocolate_data[[#This Row],[Units]]</f>
        <v>3831408</v>
      </c>
      <c r="L10" t="str">
        <f>IF(chocolate_data[[#This Row],[Total Sales]]&gt;=AVERAGE(chocolate_data[Total Sales]),"High sales", "Low sales")</f>
        <v>High sales</v>
      </c>
      <c r="M10" s="10">
        <v>44932</v>
      </c>
      <c r="N10" s="10" t="str">
        <f>IF(chocolate_data[[#This Row],[Order date ]]&gt;DATE(2023,1,31),"New Orders","Old Orders")</f>
        <v>Old Orders</v>
      </c>
      <c r="O10">
        <f>MONTH(chocolate_data[[#This Row],[Order date ]])</f>
        <v>1</v>
      </c>
      <c r="P10">
        <f>DAY(chocolate_data[[#This Row],[Order date ]])</f>
        <v>6</v>
      </c>
      <c r="Q10" t="s">
        <v>88</v>
      </c>
      <c r="R10" t="str">
        <f>TEXT(chocolate_data[[#This Row],[Order date ]],"dddd")</f>
        <v>Friday</v>
      </c>
      <c r="S10" s="4" t="s">
        <v>111</v>
      </c>
      <c r="T10" s="14">
        <f>chocolate_data[[#This Row],[Total Sales]]*2%</f>
        <v>76628.160000000003</v>
      </c>
      <c r="U10" s="15">
        <f>chocolate_data[[#This Row],[Total Sales]]-chocolate_data[[#This Row],[Total Sales]]*2%</f>
        <v>3754779.84</v>
      </c>
      <c r="V10" t="str">
        <f>TEXT(chocolate_data[[#This Row],[Order date ]],"yyyy")</f>
        <v>2023</v>
      </c>
    </row>
    <row r="11" spans="1:26" x14ac:dyDescent="0.3">
      <c r="A11" s="8">
        <v>7</v>
      </c>
      <c r="B11" s="9" t="s">
        <v>32</v>
      </c>
      <c r="C11" s="9" t="s">
        <v>37</v>
      </c>
      <c r="D11" s="9" t="s">
        <v>24</v>
      </c>
      <c r="E11" s="8">
        <v>2681</v>
      </c>
      <c r="F11" t="str">
        <f>IF(chocolate_data[[#This Row],[Amount]]&gt;=5000,"High Amount","Low Amount")</f>
        <v>Low Amount</v>
      </c>
      <c r="G11" s="8">
        <v>54</v>
      </c>
      <c r="H11" s="8" t="str">
        <f>IF(chocolate_data[[#This Row],[Units]]&lt;=200,"Low Quantity",IF(chocolate_data[[#This Row],[Units]]&lt;=350,"Mediuam Quantity","High Quantity"))</f>
        <v>Low Quantity</v>
      </c>
      <c r="I11" t="str" cm="1">
        <f t="array" ref="I11">_xlfn.IFS(chocolate_data[[#This Row],[Units]]&lt;=200,"Low",chocolate_data[[#This Row],[Units]]&lt;=350,"Med",chocolate_data[[#This Row],[Units]]&gt;350,"High")</f>
        <v>Low</v>
      </c>
      <c r="J11" s="8">
        <f>IF(chocolate_data[[#This Row],[Units]]&gt;300,chocolate_data[[#This Row],[Amount]]*10%,chocolate_data[[#This Row],[Amount]])</f>
        <v>2681</v>
      </c>
      <c r="K11" s="13">
        <f>chocolate_data[[#This Row],[Amount]]*chocolate_data[[#This Row],[Units]]</f>
        <v>144774</v>
      </c>
      <c r="L11" t="str">
        <f>IF(chocolate_data[[#This Row],[Total Sales]]&gt;=AVERAGE(chocolate_data[Total Sales]),"High sales", "Low sales")</f>
        <v>Low sales</v>
      </c>
      <c r="M11" s="10">
        <v>44933</v>
      </c>
      <c r="N11" s="10" t="str">
        <f>IF(chocolate_data[[#This Row],[Order date ]]&gt;DATE(2023,1,31),"New Orders","Old Orders")</f>
        <v>Old Orders</v>
      </c>
      <c r="O11">
        <f>MONTH(chocolate_data[[#This Row],[Order date ]])</f>
        <v>1</v>
      </c>
      <c r="P11">
        <f>DAY(chocolate_data[[#This Row],[Order date ]])</f>
        <v>7</v>
      </c>
      <c r="Q11" t="s">
        <v>88</v>
      </c>
      <c r="R11" t="str">
        <f>TEXT(chocolate_data[[#This Row],[Order date ]],"dddd")</f>
        <v>Saturday</v>
      </c>
      <c r="S11" s="4" t="s">
        <v>111</v>
      </c>
      <c r="T11" s="14">
        <f>chocolate_data[[#This Row],[Total Sales]]*2%</f>
        <v>2895.48</v>
      </c>
      <c r="U11" s="15">
        <f>chocolate_data[[#This Row],[Total Sales]]-chocolate_data[[#This Row],[Total Sales]]*2%</f>
        <v>141878.51999999999</v>
      </c>
      <c r="V11" t="str">
        <f>TEXT(chocolate_data[[#This Row],[Order date ]],"yyyy")</f>
        <v>2023</v>
      </c>
      <c r="X11" t="str" cm="1">
        <f t="array" ref="X11:X14">_xlfn.UNIQUE(chocolate_data[Quarter])</f>
        <v>Q 1</v>
      </c>
      <c r="Y11" s="11" cm="1">
        <f t="array" ref="Y11:Y14">SUMIF(chocolate_data[Quarter],_xlfn.ANCHORARRAY(X11),chocolate_data[Total Sales])</f>
        <v>65865534</v>
      </c>
    </row>
    <row r="12" spans="1:26" x14ac:dyDescent="0.3">
      <c r="A12" s="8">
        <v>8</v>
      </c>
      <c r="B12" s="9" t="s">
        <v>29</v>
      </c>
      <c r="C12" s="9" t="s">
        <v>45</v>
      </c>
      <c r="D12" s="9" t="s">
        <v>15</v>
      </c>
      <c r="E12" s="8">
        <v>5012</v>
      </c>
      <c r="F12" t="str">
        <f>IF(chocolate_data[[#This Row],[Amount]]&gt;=5000,"High Amount","Low Amount")</f>
        <v>High Amount</v>
      </c>
      <c r="G12" s="8">
        <v>210</v>
      </c>
      <c r="H12" s="8" t="str">
        <f>IF(chocolate_data[[#This Row],[Units]]&lt;=200,"Low Quantity",IF(chocolate_data[[#This Row],[Units]]&lt;=350,"Mediuam Quantity","High Quantity"))</f>
        <v>Mediuam Quantity</v>
      </c>
      <c r="I12" t="str" cm="1">
        <f t="array" ref="I12">_xlfn.IFS(chocolate_data[[#This Row],[Units]]&lt;=200,"Low",chocolate_data[[#This Row],[Units]]&lt;=350,"Med",chocolate_data[[#This Row],[Units]]&gt;350,"High")</f>
        <v>Med</v>
      </c>
      <c r="J12" s="8">
        <f>IF(chocolate_data[[#This Row],[Units]]&gt;300,chocolate_data[[#This Row],[Amount]]*10%,chocolate_data[[#This Row],[Amount]])</f>
        <v>5012</v>
      </c>
      <c r="K12" s="13">
        <f>chocolate_data[[#This Row],[Amount]]*chocolate_data[[#This Row],[Units]]</f>
        <v>1052520</v>
      </c>
      <c r="L12" t="str">
        <f>IF(chocolate_data[[#This Row],[Total Sales]]&gt;=AVERAGE(chocolate_data[Total Sales]),"High sales", "Low sales")</f>
        <v>High sales</v>
      </c>
      <c r="M12" s="10">
        <v>44934</v>
      </c>
      <c r="N12" s="10" t="str">
        <f>IF(chocolate_data[[#This Row],[Order date ]]&gt;DATE(2023,1,31),"New Orders","Old Orders")</f>
        <v>Old Orders</v>
      </c>
      <c r="O12">
        <f>MONTH(chocolate_data[[#This Row],[Order date ]])</f>
        <v>1</v>
      </c>
      <c r="P12">
        <f>DAY(chocolate_data[[#This Row],[Order date ]])</f>
        <v>8</v>
      </c>
      <c r="Q12" t="s">
        <v>88</v>
      </c>
      <c r="R12" t="str">
        <f>TEXT(chocolate_data[[#This Row],[Order date ]],"dddd")</f>
        <v>Sunday</v>
      </c>
      <c r="S12" s="4" t="s">
        <v>111</v>
      </c>
      <c r="T12" s="14">
        <f>chocolate_data[[#This Row],[Total Sales]]*2%</f>
        <v>21050.400000000001</v>
      </c>
      <c r="U12" s="15">
        <f>chocolate_data[[#This Row],[Total Sales]]-chocolate_data[[#This Row],[Total Sales]]*2%</f>
        <v>1031469.6</v>
      </c>
      <c r="V12" t="str">
        <f>TEXT(chocolate_data[[#This Row],[Order date ]],"yyyy")</f>
        <v>2023</v>
      </c>
      <c r="X12" t="str">
        <v>Q 2</v>
      </c>
      <c r="Y12" s="11">
        <v>62243853</v>
      </c>
    </row>
    <row r="13" spans="1:26" x14ac:dyDescent="0.3">
      <c r="A13" s="8">
        <v>9</v>
      </c>
      <c r="B13" s="9" t="s">
        <v>31</v>
      </c>
      <c r="C13" s="9" t="s">
        <v>37</v>
      </c>
      <c r="D13" s="9" t="s">
        <v>7</v>
      </c>
      <c r="E13" s="8">
        <v>1281</v>
      </c>
      <c r="F13" t="str">
        <f>IF(chocolate_data[[#This Row],[Amount]]&gt;=5000,"High Amount","Low Amount")</f>
        <v>Low Amount</v>
      </c>
      <c r="G13" s="8">
        <v>75</v>
      </c>
      <c r="H13" s="8" t="str">
        <f>IF(chocolate_data[[#This Row],[Units]]&lt;=200,"Low Quantity",IF(chocolate_data[[#This Row],[Units]]&lt;=350,"Mediuam Quantity","High Quantity"))</f>
        <v>Low Quantity</v>
      </c>
      <c r="I13" t="str" cm="1">
        <f t="array" ref="I13">_xlfn.IFS(chocolate_data[[#This Row],[Units]]&lt;=200,"Low",chocolate_data[[#This Row],[Units]]&lt;=350,"Med",chocolate_data[[#This Row],[Units]]&gt;350,"High")</f>
        <v>Low</v>
      </c>
      <c r="J13" s="8">
        <f>IF(chocolate_data[[#This Row],[Units]]&gt;300,chocolate_data[[#This Row],[Amount]]*10%,chocolate_data[[#This Row],[Amount]])</f>
        <v>1281</v>
      </c>
      <c r="K13" s="13">
        <f>chocolate_data[[#This Row],[Amount]]*chocolate_data[[#This Row],[Units]]</f>
        <v>96075</v>
      </c>
      <c r="L13" t="str">
        <f>IF(chocolate_data[[#This Row],[Total Sales]]&gt;=AVERAGE(chocolate_data[Total Sales]),"High sales", "Low sales")</f>
        <v>Low sales</v>
      </c>
      <c r="M13" s="10">
        <v>44935</v>
      </c>
      <c r="N13" s="10" t="str">
        <f>IF(chocolate_data[[#This Row],[Order date ]]&gt;DATE(2023,1,31),"New Orders","Old Orders")</f>
        <v>Old Orders</v>
      </c>
      <c r="O13">
        <f>MONTH(chocolate_data[[#This Row],[Order date ]])</f>
        <v>1</v>
      </c>
      <c r="P13">
        <f>DAY(chocolate_data[[#This Row],[Order date ]])</f>
        <v>9</v>
      </c>
      <c r="Q13" t="s">
        <v>88</v>
      </c>
      <c r="R13" t="str">
        <f>TEXT(chocolate_data[[#This Row],[Order date ]],"dddd")</f>
        <v>Monday</v>
      </c>
      <c r="S13" s="4" t="s">
        <v>111</v>
      </c>
      <c r="T13" s="14">
        <f>chocolate_data[[#This Row],[Total Sales]]*2%</f>
        <v>1921.5</v>
      </c>
      <c r="U13" s="15">
        <f>chocolate_data[[#This Row],[Total Sales]]-chocolate_data[[#This Row],[Total Sales]]*2%</f>
        <v>94153.5</v>
      </c>
      <c r="V13" t="str">
        <f>TEXT(chocolate_data[[#This Row],[Order date ]],"yyyy")</f>
        <v>2023</v>
      </c>
      <c r="X13" t="str">
        <v>Q 3</v>
      </c>
      <c r="Y13" s="11">
        <v>46754463</v>
      </c>
    </row>
    <row r="14" spans="1:26" x14ac:dyDescent="0.3">
      <c r="A14" s="8">
        <v>10</v>
      </c>
      <c r="B14" s="9" t="s">
        <v>33</v>
      </c>
      <c r="C14" s="9" t="s">
        <v>40</v>
      </c>
      <c r="D14" s="9" t="s">
        <v>7</v>
      </c>
      <c r="E14" s="8">
        <v>4991</v>
      </c>
      <c r="F14" t="str">
        <f>IF(chocolate_data[[#This Row],[Amount]]&gt;=5000,"High Amount","Low Amount")</f>
        <v>Low Amount</v>
      </c>
      <c r="G14" s="8">
        <v>12</v>
      </c>
      <c r="H14" s="8" t="str">
        <f>IF(chocolate_data[[#This Row],[Units]]&lt;=200,"Low Quantity",IF(chocolate_data[[#This Row],[Units]]&lt;=350,"Mediuam Quantity","High Quantity"))</f>
        <v>Low Quantity</v>
      </c>
      <c r="I14" t="str" cm="1">
        <f t="array" ref="I14">_xlfn.IFS(chocolate_data[[#This Row],[Units]]&lt;=200,"Low",chocolate_data[[#This Row],[Units]]&lt;=350,"Med",chocolate_data[[#This Row],[Units]]&gt;350,"High")</f>
        <v>Low</v>
      </c>
      <c r="J14" s="8">
        <f>IF(chocolate_data[[#This Row],[Units]]&gt;300,chocolate_data[[#This Row],[Amount]]*10%,chocolate_data[[#This Row],[Amount]])</f>
        <v>4991</v>
      </c>
      <c r="K14" s="13">
        <f>chocolate_data[[#This Row],[Amount]]*chocolate_data[[#This Row],[Units]]</f>
        <v>59892</v>
      </c>
      <c r="L14" t="str">
        <f>IF(chocolate_data[[#This Row],[Total Sales]]&gt;=AVERAGE(chocolate_data[Total Sales]),"High sales", "Low sales")</f>
        <v>Low sales</v>
      </c>
      <c r="M14" s="10">
        <v>44936</v>
      </c>
      <c r="N14" s="10" t="str">
        <f>IF(chocolate_data[[#This Row],[Order date ]]&gt;DATE(2023,1,31),"New Orders","Old Orders")</f>
        <v>Old Orders</v>
      </c>
      <c r="O14">
        <f>MONTH(chocolate_data[[#This Row],[Order date ]])</f>
        <v>1</v>
      </c>
      <c r="P14">
        <f>DAY(chocolate_data[[#This Row],[Order date ]])</f>
        <v>10</v>
      </c>
      <c r="Q14" t="s">
        <v>88</v>
      </c>
      <c r="R14" t="str">
        <f>TEXT(chocolate_data[[#This Row],[Order date ]],"dddd")</f>
        <v>Tuesday</v>
      </c>
      <c r="S14" s="4" t="s">
        <v>111</v>
      </c>
      <c r="T14" s="14">
        <f>chocolate_data[[#This Row],[Total Sales]]*2%</f>
        <v>1197.8399999999999</v>
      </c>
      <c r="U14" s="15">
        <f>chocolate_data[[#This Row],[Total Sales]]-chocolate_data[[#This Row],[Total Sales]]*2%</f>
        <v>58694.16</v>
      </c>
      <c r="V14" t="str">
        <f>TEXT(chocolate_data[[#This Row],[Order date ]],"yyyy")</f>
        <v>2023</v>
      </c>
      <c r="X14" t="str">
        <v>Q 4</v>
      </c>
      <c r="Y14" s="11">
        <v>28674849</v>
      </c>
      <c r="Z14">
        <f>MAX(_xlfn.ANCHORARRAY(Y11))</f>
        <v>65865534</v>
      </c>
    </row>
    <row r="15" spans="1:26" x14ac:dyDescent="0.3">
      <c r="A15" s="8">
        <v>11</v>
      </c>
      <c r="B15" s="9" t="s">
        <v>28</v>
      </c>
      <c r="C15" s="9" t="s">
        <v>43</v>
      </c>
      <c r="D15" s="9" t="s">
        <v>18</v>
      </c>
      <c r="E15" s="8">
        <v>1785</v>
      </c>
      <c r="F15" t="str">
        <f>IF(chocolate_data[[#This Row],[Amount]]&gt;=5000,"High Amount","Low Amount")</f>
        <v>Low Amount</v>
      </c>
      <c r="G15" s="8">
        <v>462</v>
      </c>
      <c r="H15" s="8" t="str">
        <f>IF(chocolate_data[[#This Row],[Units]]&lt;=200,"Low Quantity",IF(chocolate_data[[#This Row],[Units]]&lt;=350,"Mediuam Quantity","High Quantity"))</f>
        <v>High Quantity</v>
      </c>
      <c r="I15" t="str" cm="1">
        <f t="array" ref="I15">_xlfn.IFS(chocolate_data[[#This Row],[Units]]&lt;=200,"Low",chocolate_data[[#This Row],[Units]]&lt;=350,"Med",chocolate_data[[#This Row],[Units]]&gt;350,"High")</f>
        <v>High</v>
      </c>
      <c r="J15" s="8">
        <f>IF(chocolate_data[[#This Row],[Units]]&gt;300,chocolate_data[[#This Row],[Amount]]*10%,chocolate_data[[#This Row],[Amount]])</f>
        <v>178.5</v>
      </c>
      <c r="K15" s="13">
        <f>chocolate_data[[#This Row],[Amount]]*chocolate_data[[#This Row],[Units]]</f>
        <v>824670</v>
      </c>
      <c r="L15" t="str">
        <f>IF(chocolate_data[[#This Row],[Total Sales]]&gt;=AVERAGE(chocolate_data[Total Sales]),"High sales", "Low sales")</f>
        <v>High sales</v>
      </c>
      <c r="M15" s="10">
        <v>44937</v>
      </c>
      <c r="N15" s="10" t="str">
        <f>IF(chocolate_data[[#This Row],[Order date ]]&gt;DATE(2023,1,31),"New Orders","Old Orders")</f>
        <v>Old Orders</v>
      </c>
      <c r="O15">
        <f>MONTH(chocolate_data[[#This Row],[Order date ]])</f>
        <v>1</v>
      </c>
      <c r="P15">
        <f>DAY(chocolate_data[[#This Row],[Order date ]])</f>
        <v>11</v>
      </c>
      <c r="Q15" t="s">
        <v>88</v>
      </c>
      <c r="R15" t="str">
        <f>TEXT(chocolate_data[[#This Row],[Order date ]],"dddd")</f>
        <v>Wednesday</v>
      </c>
      <c r="S15" s="4" t="s">
        <v>111</v>
      </c>
      <c r="T15" s="14">
        <f>chocolate_data[[#This Row],[Total Sales]]*2%</f>
        <v>16493.400000000001</v>
      </c>
      <c r="U15" s="15">
        <f>chocolate_data[[#This Row],[Total Sales]]-chocolate_data[[#This Row],[Total Sales]]*2%</f>
        <v>808176.6</v>
      </c>
      <c r="V15" t="str">
        <f>TEXT(chocolate_data[[#This Row],[Order date ]],"yyyy")</f>
        <v>2023</v>
      </c>
    </row>
    <row r="16" spans="1:26" x14ac:dyDescent="0.3">
      <c r="A16" s="8">
        <v>12</v>
      </c>
      <c r="B16" s="9" t="s">
        <v>34</v>
      </c>
      <c r="C16" s="9" t="s">
        <v>40</v>
      </c>
      <c r="D16" s="9" t="s">
        <v>10</v>
      </c>
      <c r="E16" s="8">
        <v>3983</v>
      </c>
      <c r="F16" t="str">
        <f>IF(chocolate_data[[#This Row],[Amount]]&gt;=5000,"High Amount","Low Amount")</f>
        <v>Low Amount</v>
      </c>
      <c r="G16" s="8">
        <v>144</v>
      </c>
      <c r="H16" s="8" t="str">
        <f>IF(chocolate_data[[#This Row],[Units]]&lt;=200,"Low Quantity",IF(chocolate_data[[#This Row],[Units]]&lt;=350,"Mediuam Quantity","High Quantity"))</f>
        <v>Low Quantity</v>
      </c>
      <c r="I16" t="str" cm="1">
        <f t="array" ref="I16">_xlfn.IFS(chocolate_data[[#This Row],[Units]]&lt;=200,"Low",chocolate_data[[#This Row],[Units]]&lt;=350,"Med",chocolate_data[[#This Row],[Units]]&gt;350,"High")</f>
        <v>Low</v>
      </c>
      <c r="J16" s="8">
        <f>IF(chocolate_data[[#This Row],[Units]]&gt;300,chocolate_data[[#This Row],[Amount]]*10%,chocolate_data[[#This Row],[Amount]])</f>
        <v>3983</v>
      </c>
      <c r="K16" s="13">
        <f>chocolate_data[[#This Row],[Amount]]*chocolate_data[[#This Row],[Units]]</f>
        <v>573552</v>
      </c>
      <c r="L16" t="str">
        <f>IF(chocolate_data[[#This Row],[Total Sales]]&gt;=AVERAGE(chocolate_data[Total Sales]),"High sales", "Low sales")</f>
        <v>Low sales</v>
      </c>
      <c r="M16" s="10">
        <v>44938</v>
      </c>
      <c r="N16" s="10" t="str">
        <f>IF(chocolate_data[[#This Row],[Order date ]]&gt;DATE(2023,1,31),"New Orders","Old Orders")</f>
        <v>Old Orders</v>
      </c>
      <c r="O16">
        <f>MONTH(chocolate_data[[#This Row],[Order date ]])</f>
        <v>1</v>
      </c>
      <c r="P16">
        <f>DAY(chocolate_data[[#This Row],[Order date ]])</f>
        <v>12</v>
      </c>
      <c r="Q16" t="s">
        <v>88</v>
      </c>
      <c r="R16" t="str">
        <f>TEXT(chocolate_data[[#This Row],[Order date ]],"dddd")</f>
        <v>Thursday</v>
      </c>
      <c r="S16" s="4" t="s">
        <v>111</v>
      </c>
      <c r="T16" s="14">
        <f>chocolate_data[[#This Row],[Total Sales]]*2%</f>
        <v>11471.04</v>
      </c>
      <c r="U16" s="15">
        <f>chocolate_data[[#This Row],[Total Sales]]-chocolate_data[[#This Row],[Total Sales]]*2%</f>
        <v>562080.96</v>
      </c>
      <c r="V16" t="str">
        <f>TEXT(chocolate_data[[#This Row],[Order date ]],"yyyy")</f>
        <v>2023</v>
      </c>
    </row>
    <row r="17" spans="1:22" x14ac:dyDescent="0.3">
      <c r="A17" s="8">
        <v>13</v>
      </c>
      <c r="B17" s="9" t="s">
        <v>3</v>
      </c>
      <c r="C17" s="9" t="s">
        <v>37</v>
      </c>
      <c r="D17" s="9" t="s">
        <v>9</v>
      </c>
      <c r="E17" s="8">
        <v>2646</v>
      </c>
      <c r="F17" t="str">
        <f>IF(chocolate_data[[#This Row],[Amount]]&gt;=5000,"High Amount","Low Amount")</f>
        <v>Low Amount</v>
      </c>
      <c r="G17" s="8">
        <v>120</v>
      </c>
      <c r="H17" s="8" t="str">
        <f>IF(chocolate_data[[#This Row],[Units]]&lt;=200,"Low Quantity",IF(chocolate_data[[#This Row],[Units]]&lt;=350,"Mediuam Quantity","High Quantity"))</f>
        <v>Low Quantity</v>
      </c>
      <c r="I17" t="str" cm="1">
        <f t="array" ref="I17">_xlfn.IFS(chocolate_data[[#This Row],[Units]]&lt;=200,"Low",chocolate_data[[#This Row],[Units]]&lt;=350,"Med",chocolate_data[[#This Row],[Units]]&gt;350,"High")</f>
        <v>Low</v>
      </c>
      <c r="J17" s="8">
        <f>IF(chocolate_data[[#This Row],[Units]]&gt;300,chocolate_data[[#This Row],[Amount]]*10%,chocolate_data[[#This Row],[Amount]])</f>
        <v>2646</v>
      </c>
      <c r="K17" s="13">
        <f>chocolate_data[[#This Row],[Amount]]*chocolate_data[[#This Row],[Units]]</f>
        <v>317520</v>
      </c>
      <c r="L17" t="str">
        <f>IF(chocolate_data[[#This Row],[Total Sales]]&gt;=AVERAGE(chocolate_data[Total Sales]),"High sales", "Low sales")</f>
        <v>Low sales</v>
      </c>
      <c r="M17" s="10">
        <v>44939</v>
      </c>
      <c r="N17" s="10" t="str">
        <f>IF(chocolate_data[[#This Row],[Order date ]]&gt;DATE(2023,1,31),"New Orders","Old Orders")</f>
        <v>Old Orders</v>
      </c>
      <c r="O17">
        <f>MONTH(chocolate_data[[#This Row],[Order date ]])</f>
        <v>1</v>
      </c>
      <c r="P17">
        <f>DAY(chocolate_data[[#This Row],[Order date ]])</f>
        <v>13</v>
      </c>
      <c r="Q17" t="s">
        <v>88</v>
      </c>
      <c r="R17" t="str">
        <f>TEXT(chocolate_data[[#This Row],[Order date ]],"dddd")</f>
        <v>Friday</v>
      </c>
      <c r="S17" s="4" t="s">
        <v>111</v>
      </c>
      <c r="T17" s="14">
        <f>chocolate_data[[#This Row],[Total Sales]]*2%</f>
        <v>6350.4000000000005</v>
      </c>
      <c r="U17" s="15">
        <f>chocolate_data[[#This Row],[Total Sales]]-chocolate_data[[#This Row],[Total Sales]]*2%</f>
        <v>311169.59999999998</v>
      </c>
      <c r="V17" t="str">
        <f>TEXT(chocolate_data[[#This Row],[Order date ]],"yyyy")</f>
        <v>2023</v>
      </c>
    </row>
    <row r="18" spans="1:22" x14ac:dyDescent="0.3">
      <c r="A18" s="8">
        <v>14</v>
      </c>
      <c r="B18" s="9" t="s">
        <v>28</v>
      </c>
      <c r="C18" s="9" t="s">
        <v>39</v>
      </c>
      <c r="D18" s="9" t="s">
        <v>6</v>
      </c>
      <c r="E18" s="8">
        <v>252</v>
      </c>
      <c r="F18" t="str">
        <f>IF(chocolate_data[[#This Row],[Amount]]&gt;=5000,"High Amount","Low Amount")</f>
        <v>Low Amount</v>
      </c>
      <c r="G18" s="8">
        <v>54</v>
      </c>
      <c r="H18" s="8" t="str">
        <f>IF(chocolate_data[[#This Row],[Units]]&lt;=200,"Low Quantity",IF(chocolate_data[[#This Row],[Units]]&lt;=350,"Mediuam Quantity","High Quantity"))</f>
        <v>Low Quantity</v>
      </c>
      <c r="I18" t="str" cm="1">
        <f t="array" ref="I18">_xlfn.IFS(chocolate_data[[#This Row],[Units]]&lt;=200,"Low",chocolate_data[[#This Row],[Units]]&lt;=350,"Med",chocolate_data[[#This Row],[Units]]&gt;350,"High")</f>
        <v>Low</v>
      </c>
      <c r="J18" s="8">
        <f>IF(chocolate_data[[#This Row],[Units]]&gt;300,chocolate_data[[#This Row],[Amount]]*10%,chocolate_data[[#This Row],[Amount]])</f>
        <v>252</v>
      </c>
      <c r="K18" s="13">
        <f>chocolate_data[[#This Row],[Amount]]*chocolate_data[[#This Row],[Units]]</f>
        <v>13608</v>
      </c>
      <c r="L18" t="str">
        <f>IF(chocolate_data[[#This Row],[Total Sales]]&gt;=AVERAGE(chocolate_data[Total Sales]),"High sales", "Low sales")</f>
        <v>Low sales</v>
      </c>
      <c r="M18" s="10">
        <v>44940</v>
      </c>
      <c r="N18" s="10" t="str">
        <f>IF(chocolate_data[[#This Row],[Order date ]]&gt;DATE(2023,1,31),"New Orders","Old Orders")</f>
        <v>Old Orders</v>
      </c>
      <c r="O18">
        <f>MONTH(chocolate_data[[#This Row],[Order date ]])</f>
        <v>1</v>
      </c>
      <c r="P18">
        <f>DAY(chocolate_data[[#This Row],[Order date ]])</f>
        <v>14</v>
      </c>
      <c r="Q18" t="s">
        <v>88</v>
      </c>
      <c r="R18" t="str">
        <f>TEXT(chocolate_data[[#This Row],[Order date ]],"dddd")</f>
        <v>Saturday</v>
      </c>
      <c r="S18" s="4" t="s">
        <v>111</v>
      </c>
      <c r="T18" s="14">
        <f>chocolate_data[[#This Row],[Total Sales]]*2%</f>
        <v>272.16000000000003</v>
      </c>
      <c r="U18" s="15">
        <f>chocolate_data[[#This Row],[Total Sales]]-chocolate_data[[#This Row],[Total Sales]]*2%</f>
        <v>13335.84</v>
      </c>
      <c r="V18" t="str">
        <f>TEXT(chocolate_data[[#This Row],[Order date ]],"yyyy")</f>
        <v>2023</v>
      </c>
    </row>
    <row r="19" spans="1:22" x14ac:dyDescent="0.3">
      <c r="A19" s="8">
        <v>15</v>
      </c>
      <c r="B19" s="9" t="s">
        <v>34</v>
      </c>
      <c r="C19" s="9" t="s">
        <v>45</v>
      </c>
      <c r="D19" s="9" t="s">
        <v>18</v>
      </c>
      <c r="E19" s="8">
        <v>2464</v>
      </c>
      <c r="F19" t="str">
        <f>IF(chocolate_data[[#This Row],[Amount]]&gt;=5000,"High Amount","Low Amount")</f>
        <v>Low Amount</v>
      </c>
      <c r="G19" s="8">
        <v>234</v>
      </c>
      <c r="H19" s="8" t="str">
        <f>IF(chocolate_data[[#This Row],[Units]]&lt;=200,"Low Quantity",IF(chocolate_data[[#This Row],[Units]]&lt;=350,"Mediuam Quantity","High Quantity"))</f>
        <v>Mediuam Quantity</v>
      </c>
      <c r="I19" t="str" cm="1">
        <f t="array" ref="I19">_xlfn.IFS(chocolate_data[[#This Row],[Units]]&lt;=200,"Low",chocolate_data[[#This Row],[Units]]&lt;=350,"Med",chocolate_data[[#This Row],[Units]]&gt;350,"High")</f>
        <v>Med</v>
      </c>
      <c r="J19" s="8">
        <f>IF(chocolate_data[[#This Row],[Units]]&gt;300,chocolate_data[[#This Row],[Amount]]*10%,chocolate_data[[#This Row],[Amount]])</f>
        <v>2464</v>
      </c>
      <c r="K19" s="13">
        <f>chocolate_data[[#This Row],[Amount]]*chocolate_data[[#This Row],[Units]]</f>
        <v>576576</v>
      </c>
      <c r="L19" t="str">
        <f>IF(chocolate_data[[#This Row],[Total Sales]]&gt;=AVERAGE(chocolate_data[Total Sales]),"High sales", "Low sales")</f>
        <v>Low sales</v>
      </c>
      <c r="M19" s="10">
        <v>44941</v>
      </c>
      <c r="N19" s="10" t="str">
        <f>IF(chocolate_data[[#This Row],[Order date ]]&gt;DATE(2023,1,31),"New Orders","Old Orders")</f>
        <v>Old Orders</v>
      </c>
      <c r="O19">
        <f>MONTH(chocolate_data[[#This Row],[Order date ]])</f>
        <v>1</v>
      </c>
      <c r="P19">
        <f>DAY(chocolate_data[[#This Row],[Order date ]])</f>
        <v>15</v>
      </c>
      <c r="Q19" t="s">
        <v>88</v>
      </c>
      <c r="R19" t="str">
        <f>TEXT(chocolate_data[[#This Row],[Order date ]],"dddd")</f>
        <v>Sunday</v>
      </c>
      <c r="S19" s="4" t="s">
        <v>111</v>
      </c>
      <c r="T19" s="14">
        <f>chocolate_data[[#This Row],[Total Sales]]*2%</f>
        <v>11531.52</v>
      </c>
      <c r="U19" s="15">
        <f>chocolate_data[[#This Row],[Total Sales]]-chocolate_data[[#This Row],[Total Sales]]*2%</f>
        <v>565044.47999999998</v>
      </c>
      <c r="V19" t="str">
        <f>TEXT(chocolate_data[[#This Row],[Order date ]],"yyyy")</f>
        <v>2023</v>
      </c>
    </row>
    <row r="20" spans="1:22" x14ac:dyDescent="0.3">
      <c r="A20" s="8">
        <v>16</v>
      </c>
      <c r="B20" s="9" t="s">
        <v>34</v>
      </c>
      <c r="C20" s="9" t="s">
        <v>45</v>
      </c>
      <c r="D20" s="9" t="s">
        <v>22</v>
      </c>
      <c r="E20" s="8">
        <v>2114</v>
      </c>
      <c r="F20" t="str">
        <f>IF(chocolate_data[[#This Row],[Amount]]&gt;=5000,"High Amount","Low Amount")</f>
        <v>Low Amount</v>
      </c>
      <c r="G20" s="8">
        <v>66</v>
      </c>
      <c r="H20" s="8" t="str">
        <f>IF(chocolate_data[[#This Row],[Units]]&lt;=200,"Low Quantity",IF(chocolate_data[[#This Row],[Units]]&lt;=350,"Mediuam Quantity","High Quantity"))</f>
        <v>Low Quantity</v>
      </c>
      <c r="I20" t="str" cm="1">
        <f t="array" ref="I20">_xlfn.IFS(chocolate_data[[#This Row],[Units]]&lt;=200,"Low",chocolate_data[[#This Row],[Units]]&lt;=350,"Med",chocolate_data[[#This Row],[Units]]&gt;350,"High")</f>
        <v>Low</v>
      </c>
      <c r="J20" s="8">
        <f>IF(chocolate_data[[#This Row],[Units]]&gt;300,chocolate_data[[#This Row],[Amount]]*10%,chocolate_data[[#This Row],[Amount]])</f>
        <v>2114</v>
      </c>
      <c r="K20" s="13">
        <f>chocolate_data[[#This Row],[Amount]]*chocolate_data[[#This Row],[Units]]</f>
        <v>139524</v>
      </c>
      <c r="L20" t="str">
        <f>IF(chocolate_data[[#This Row],[Total Sales]]&gt;=AVERAGE(chocolate_data[Total Sales]),"High sales", "Low sales")</f>
        <v>Low sales</v>
      </c>
      <c r="M20" s="10">
        <v>44942</v>
      </c>
      <c r="N20" s="10" t="str">
        <f>IF(chocolate_data[[#This Row],[Order date ]]&gt;DATE(2023,1,31),"New Orders","Old Orders")</f>
        <v>Old Orders</v>
      </c>
      <c r="O20">
        <f>MONTH(chocolate_data[[#This Row],[Order date ]])</f>
        <v>1</v>
      </c>
      <c r="P20">
        <f>DAY(chocolate_data[[#This Row],[Order date ]])</f>
        <v>16</v>
      </c>
      <c r="Q20" t="s">
        <v>88</v>
      </c>
      <c r="R20" t="str">
        <f>TEXT(chocolate_data[[#This Row],[Order date ]],"dddd")</f>
        <v>Monday</v>
      </c>
      <c r="S20" s="4" t="s">
        <v>111</v>
      </c>
      <c r="T20" s="14">
        <f>chocolate_data[[#This Row],[Total Sales]]*2%</f>
        <v>2790.48</v>
      </c>
      <c r="U20" s="15">
        <f>chocolate_data[[#This Row],[Total Sales]]-chocolate_data[[#This Row],[Total Sales]]*2%</f>
        <v>136733.51999999999</v>
      </c>
      <c r="V20" t="str">
        <f>TEXT(chocolate_data[[#This Row],[Order date ]],"yyyy")</f>
        <v>2023</v>
      </c>
    </row>
    <row r="21" spans="1:22" x14ac:dyDescent="0.3">
      <c r="A21" s="8">
        <v>17</v>
      </c>
      <c r="B21" s="9" t="s">
        <v>32</v>
      </c>
      <c r="C21" s="9" t="s">
        <v>40</v>
      </c>
      <c r="D21" s="9" t="s">
        <v>24</v>
      </c>
      <c r="E21" s="8">
        <v>7693</v>
      </c>
      <c r="F21" t="str">
        <f>IF(chocolate_data[[#This Row],[Amount]]&gt;=5000,"High Amount","Low Amount")</f>
        <v>High Amount</v>
      </c>
      <c r="G21" s="8">
        <v>87</v>
      </c>
      <c r="H21" s="8" t="str">
        <f>IF(chocolate_data[[#This Row],[Units]]&lt;=200,"Low Quantity",IF(chocolate_data[[#This Row],[Units]]&lt;=350,"Mediuam Quantity","High Quantity"))</f>
        <v>Low Quantity</v>
      </c>
      <c r="I21" t="str" cm="1">
        <f t="array" ref="I21">_xlfn.IFS(chocolate_data[[#This Row],[Units]]&lt;=200,"Low",chocolate_data[[#This Row],[Units]]&lt;=350,"Med",chocolate_data[[#This Row],[Units]]&gt;350,"High")</f>
        <v>Low</v>
      </c>
      <c r="J21" s="8">
        <f>IF(chocolate_data[[#This Row],[Units]]&gt;300,chocolate_data[[#This Row],[Amount]]*10%,chocolate_data[[#This Row],[Amount]])</f>
        <v>7693</v>
      </c>
      <c r="K21" s="13">
        <f>chocolate_data[[#This Row],[Amount]]*chocolate_data[[#This Row],[Units]]</f>
        <v>669291</v>
      </c>
      <c r="L21" t="str">
        <f>IF(chocolate_data[[#This Row],[Total Sales]]&gt;=AVERAGE(chocolate_data[Total Sales]),"High sales", "Low sales")</f>
        <v>High sales</v>
      </c>
      <c r="M21" s="10">
        <v>44943</v>
      </c>
      <c r="N21" s="10" t="str">
        <f>IF(chocolate_data[[#This Row],[Order date ]]&gt;DATE(2023,1,31),"New Orders","Old Orders")</f>
        <v>Old Orders</v>
      </c>
      <c r="O21">
        <f>MONTH(chocolate_data[[#This Row],[Order date ]])</f>
        <v>1</v>
      </c>
      <c r="P21">
        <f>DAY(chocolate_data[[#This Row],[Order date ]])</f>
        <v>17</v>
      </c>
      <c r="Q21" t="s">
        <v>88</v>
      </c>
      <c r="R21" t="str">
        <f>TEXT(chocolate_data[[#This Row],[Order date ]],"dddd")</f>
        <v>Tuesday</v>
      </c>
      <c r="S21" s="4" t="s">
        <v>111</v>
      </c>
      <c r="T21" s="14">
        <f>chocolate_data[[#This Row],[Total Sales]]*2%</f>
        <v>13385.82</v>
      </c>
      <c r="U21" s="15">
        <f>chocolate_data[[#This Row],[Total Sales]]-chocolate_data[[#This Row],[Total Sales]]*2%</f>
        <v>655905.18000000005</v>
      </c>
      <c r="V21" t="str">
        <f>TEXT(chocolate_data[[#This Row],[Order date ]],"yyyy")</f>
        <v>2023</v>
      </c>
    </row>
    <row r="22" spans="1:22" x14ac:dyDescent="0.3">
      <c r="A22" s="8">
        <v>18</v>
      </c>
      <c r="B22" s="9" t="s">
        <v>33</v>
      </c>
      <c r="C22" s="9" t="s">
        <v>39</v>
      </c>
      <c r="D22" s="9" t="s">
        <v>13</v>
      </c>
      <c r="E22" s="8">
        <v>15610</v>
      </c>
      <c r="F22" t="str">
        <f>IF(chocolate_data[[#This Row],[Amount]]&gt;=5000,"High Amount","Low Amount")</f>
        <v>High Amount</v>
      </c>
      <c r="G22" s="8">
        <v>339</v>
      </c>
      <c r="H22" s="8" t="str">
        <f>IF(chocolate_data[[#This Row],[Units]]&lt;=200,"Low Quantity",IF(chocolate_data[[#This Row],[Units]]&lt;=350,"Mediuam Quantity","High Quantity"))</f>
        <v>Mediuam Quantity</v>
      </c>
      <c r="I22" t="str" cm="1">
        <f t="array" ref="I22">_xlfn.IFS(chocolate_data[[#This Row],[Units]]&lt;=200,"Low",chocolate_data[[#This Row],[Units]]&lt;=350,"Med",chocolate_data[[#This Row],[Units]]&gt;350,"High")</f>
        <v>Med</v>
      </c>
      <c r="J22" s="8">
        <f>IF(chocolate_data[[#This Row],[Units]]&gt;300,chocolate_data[[#This Row],[Amount]]*10%,chocolate_data[[#This Row],[Amount]])</f>
        <v>1561</v>
      </c>
      <c r="K22" s="13">
        <f>chocolate_data[[#This Row],[Amount]]*chocolate_data[[#This Row],[Units]]</f>
        <v>5291790</v>
      </c>
      <c r="L22" t="str">
        <f>IF(chocolate_data[[#This Row],[Total Sales]]&gt;=AVERAGE(chocolate_data[Total Sales]),"High sales", "Low sales")</f>
        <v>High sales</v>
      </c>
      <c r="M22" s="10">
        <v>44944</v>
      </c>
      <c r="N22" s="10" t="str">
        <f>IF(chocolate_data[[#This Row],[Order date ]]&gt;DATE(2023,1,31),"New Orders","Old Orders")</f>
        <v>Old Orders</v>
      </c>
      <c r="O22">
        <f>MONTH(chocolate_data[[#This Row],[Order date ]])</f>
        <v>1</v>
      </c>
      <c r="P22">
        <f>DAY(chocolate_data[[#This Row],[Order date ]])</f>
        <v>18</v>
      </c>
      <c r="Q22" t="s">
        <v>88</v>
      </c>
      <c r="R22" t="str">
        <f>TEXT(chocolate_data[[#This Row],[Order date ]],"dddd")</f>
        <v>Wednesday</v>
      </c>
      <c r="S22" s="4" t="s">
        <v>111</v>
      </c>
      <c r="T22" s="14">
        <f>chocolate_data[[#This Row],[Total Sales]]*2%</f>
        <v>105835.8</v>
      </c>
      <c r="U22" s="15">
        <f>chocolate_data[[#This Row],[Total Sales]]-chocolate_data[[#This Row],[Total Sales]]*2%</f>
        <v>5185954.2</v>
      </c>
      <c r="V22" t="str">
        <f>TEXT(chocolate_data[[#This Row],[Order date ]],"yyyy")</f>
        <v>2023</v>
      </c>
    </row>
    <row r="23" spans="1:22" x14ac:dyDescent="0.3">
      <c r="A23" s="8">
        <v>19</v>
      </c>
      <c r="B23" s="9" t="s">
        <v>30</v>
      </c>
      <c r="C23" s="9" t="s">
        <v>39</v>
      </c>
      <c r="D23" s="9" t="s">
        <v>15</v>
      </c>
      <c r="E23" s="8">
        <v>336</v>
      </c>
      <c r="F23" t="str">
        <f>IF(chocolate_data[[#This Row],[Amount]]&gt;=5000,"High Amount","Low Amount")</f>
        <v>Low Amount</v>
      </c>
      <c r="G23" s="8">
        <v>144</v>
      </c>
      <c r="H23" s="8" t="str">
        <f>IF(chocolate_data[[#This Row],[Units]]&lt;=200,"Low Quantity",IF(chocolate_data[[#This Row],[Units]]&lt;=350,"Mediuam Quantity","High Quantity"))</f>
        <v>Low Quantity</v>
      </c>
      <c r="I23" t="str" cm="1">
        <f t="array" ref="I23">_xlfn.IFS(chocolate_data[[#This Row],[Units]]&lt;=200,"Low",chocolate_data[[#This Row],[Units]]&lt;=350,"Med",chocolate_data[[#This Row],[Units]]&gt;350,"High")</f>
        <v>Low</v>
      </c>
      <c r="J23" s="8">
        <f>IF(chocolate_data[[#This Row],[Units]]&gt;300,chocolate_data[[#This Row],[Amount]]*10%,chocolate_data[[#This Row],[Amount]])</f>
        <v>336</v>
      </c>
      <c r="K23" s="13">
        <f>chocolate_data[[#This Row],[Amount]]*chocolate_data[[#This Row],[Units]]</f>
        <v>48384</v>
      </c>
      <c r="L23" t="str">
        <f>IF(chocolate_data[[#This Row],[Total Sales]]&gt;=AVERAGE(chocolate_data[Total Sales]),"High sales", "Low sales")</f>
        <v>Low sales</v>
      </c>
      <c r="M23" s="10">
        <v>44945</v>
      </c>
      <c r="N23" s="10" t="str">
        <f>IF(chocolate_data[[#This Row],[Order date ]]&gt;DATE(2023,1,31),"New Orders","Old Orders")</f>
        <v>Old Orders</v>
      </c>
      <c r="O23">
        <f>MONTH(chocolate_data[[#This Row],[Order date ]])</f>
        <v>1</v>
      </c>
      <c r="P23">
        <f>DAY(chocolate_data[[#This Row],[Order date ]])</f>
        <v>19</v>
      </c>
      <c r="Q23" t="s">
        <v>88</v>
      </c>
      <c r="R23" t="str">
        <f>TEXT(chocolate_data[[#This Row],[Order date ]],"dddd")</f>
        <v>Thursday</v>
      </c>
      <c r="S23" s="4" t="s">
        <v>111</v>
      </c>
      <c r="T23" s="14">
        <f>chocolate_data[[#This Row],[Total Sales]]*2%</f>
        <v>967.68000000000006</v>
      </c>
      <c r="U23" s="15">
        <f>chocolate_data[[#This Row],[Total Sales]]-chocolate_data[[#This Row],[Total Sales]]*2%</f>
        <v>47416.32</v>
      </c>
      <c r="V23" t="str">
        <f>TEXT(chocolate_data[[#This Row],[Order date ]],"yyyy")</f>
        <v>2023</v>
      </c>
    </row>
    <row r="24" spans="1:22" x14ac:dyDescent="0.3">
      <c r="A24" s="8">
        <v>20</v>
      </c>
      <c r="B24" s="9" t="s">
        <v>28</v>
      </c>
      <c r="C24" s="9" t="s">
        <v>43</v>
      </c>
      <c r="D24" s="9" t="s">
        <v>13</v>
      </c>
      <c r="E24" s="8">
        <v>9443</v>
      </c>
      <c r="F24" t="str">
        <f>IF(chocolate_data[[#This Row],[Amount]]&gt;=5000,"High Amount","Low Amount")</f>
        <v>High Amount</v>
      </c>
      <c r="G24" s="8">
        <v>162</v>
      </c>
      <c r="H24" s="8" t="str">
        <f>IF(chocolate_data[[#This Row],[Units]]&lt;=200,"Low Quantity",IF(chocolate_data[[#This Row],[Units]]&lt;=350,"Mediuam Quantity","High Quantity"))</f>
        <v>Low Quantity</v>
      </c>
      <c r="I24" t="str" cm="1">
        <f t="array" ref="I24">_xlfn.IFS(chocolate_data[[#This Row],[Units]]&lt;=200,"Low",chocolate_data[[#This Row],[Units]]&lt;=350,"Med",chocolate_data[[#This Row],[Units]]&gt;350,"High")</f>
        <v>Low</v>
      </c>
      <c r="J24" s="8">
        <f>IF(chocolate_data[[#This Row],[Units]]&gt;300,chocolate_data[[#This Row],[Amount]]*10%,chocolate_data[[#This Row],[Amount]])</f>
        <v>9443</v>
      </c>
      <c r="K24" s="13">
        <f>chocolate_data[[#This Row],[Amount]]*chocolate_data[[#This Row],[Units]]</f>
        <v>1529766</v>
      </c>
      <c r="L24" t="str">
        <f>IF(chocolate_data[[#This Row],[Total Sales]]&gt;=AVERAGE(chocolate_data[Total Sales]),"High sales", "Low sales")</f>
        <v>High sales</v>
      </c>
      <c r="M24" s="10">
        <v>44946</v>
      </c>
      <c r="N24" s="10" t="str">
        <f>IF(chocolate_data[[#This Row],[Order date ]]&gt;DATE(2023,1,31),"New Orders","Old Orders")</f>
        <v>Old Orders</v>
      </c>
      <c r="O24">
        <f>MONTH(chocolate_data[[#This Row],[Order date ]])</f>
        <v>1</v>
      </c>
      <c r="P24">
        <f>DAY(chocolate_data[[#This Row],[Order date ]])</f>
        <v>20</v>
      </c>
      <c r="Q24" t="s">
        <v>88</v>
      </c>
      <c r="R24" t="str">
        <f>TEXT(chocolate_data[[#This Row],[Order date ]],"dddd")</f>
        <v>Friday</v>
      </c>
      <c r="S24" s="4" t="s">
        <v>111</v>
      </c>
      <c r="T24" s="14">
        <f>chocolate_data[[#This Row],[Total Sales]]*2%</f>
        <v>30595.32</v>
      </c>
      <c r="U24" s="15">
        <f>chocolate_data[[#This Row],[Total Sales]]-chocolate_data[[#This Row],[Total Sales]]*2%</f>
        <v>1499170.68</v>
      </c>
      <c r="V24" t="str">
        <f>TEXT(chocolate_data[[#This Row],[Order date ]],"yyyy")</f>
        <v>2023</v>
      </c>
    </row>
    <row r="25" spans="1:22" x14ac:dyDescent="0.3">
      <c r="A25" s="8">
        <v>21</v>
      </c>
      <c r="B25" s="9" t="s">
        <v>3</v>
      </c>
      <c r="C25" s="9" t="s">
        <v>39</v>
      </c>
      <c r="D25" s="9" t="s">
        <v>16</v>
      </c>
      <c r="E25" s="8">
        <v>8155</v>
      </c>
      <c r="F25" t="str">
        <f>IF(chocolate_data[[#This Row],[Amount]]&gt;=5000,"High Amount","Low Amount")</f>
        <v>High Amount</v>
      </c>
      <c r="G25" s="8">
        <v>90</v>
      </c>
      <c r="H25" s="8" t="str">
        <f>IF(chocolate_data[[#This Row],[Units]]&lt;=200,"Low Quantity",IF(chocolate_data[[#This Row],[Units]]&lt;=350,"Mediuam Quantity","High Quantity"))</f>
        <v>Low Quantity</v>
      </c>
      <c r="I25" t="str" cm="1">
        <f t="array" ref="I25">_xlfn.IFS(chocolate_data[[#This Row],[Units]]&lt;=200,"Low",chocolate_data[[#This Row],[Units]]&lt;=350,"Med",chocolate_data[[#This Row],[Units]]&gt;350,"High")</f>
        <v>Low</v>
      </c>
      <c r="J25" s="8">
        <f>IF(chocolate_data[[#This Row],[Units]]&gt;300,chocolate_data[[#This Row],[Amount]]*10%,chocolate_data[[#This Row],[Amount]])</f>
        <v>8155</v>
      </c>
      <c r="K25" s="13">
        <f>chocolate_data[[#This Row],[Amount]]*chocolate_data[[#This Row],[Units]]</f>
        <v>733950</v>
      </c>
      <c r="L25" t="str">
        <f>IF(chocolate_data[[#This Row],[Total Sales]]&gt;=AVERAGE(chocolate_data[Total Sales]),"High sales", "Low sales")</f>
        <v>High sales</v>
      </c>
      <c r="M25" s="10">
        <v>44947</v>
      </c>
      <c r="N25" s="10" t="str">
        <f>IF(chocolate_data[[#This Row],[Order date ]]&gt;DATE(2023,1,31),"New Orders","Old Orders")</f>
        <v>Old Orders</v>
      </c>
      <c r="O25">
        <f>MONTH(chocolate_data[[#This Row],[Order date ]])</f>
        <v>1</v>
      </c>
      <c r="P25">
        <f>DAY(chocolate_data[[#This Row],[Order date ]])</f>
        <v>21</v>
      </c>
      <c r="Q25" t="s">
        <v>88</v>
      </c>
      <c r="R25" t="str">
        <f>TEXT(chocolate_data[[#This Row],[Order date ]],"dddd")</f>
        <v>Saturday</v>
      </c>
      <c r="S25" s="4" t="s">
        <v>111</v>
      </c>
      <c r="T25" s="14">
        <f>chocolate_data[[#This Row],[Total Sales]]*2%</f>
        <v>14679</v>
      </c>
      <c r="U25" s="15">
        <f>chocolate_data[[#This Row],[Total Sales]]-chocolate_data[[#This Row],[Total Sales]]*2%</f>
        <v>719271</v>
      </c>
      <c r="V25" t="str">
        <f>TEXT(chocolate_data[[#This Row],[Order date ]],"yyyy")</f>
        <v>2023</v>
      </c>
    </row>
    <row r="26" spans="1:22" x14ac:dyDescent="0.3">
      <c r="A26" s="8">
        <v>22</v>
      </c>
      <c r="B26" s="9" t="s">
        <v>29</v>
      </c>
      <c r="C26" s="9" t="s">
        <v>37</v>
      </c>
      <c r="D26" s="9" t="s">
        <v>16</v>
      </c>
      <c r="E26" s="8">
        <v>1701</v>
      </c>
      <c r="F26" t="str">
        <f>IF(chocolate_data[[#This Row],[Amount]]&gt;=5000,"High Amount","Low Amount")</f>
        <v>Low Amount</v>
      </c>
      <c r="G26" s="8">
        <v>234</v>
      </c>
      <c r="H26" s="8" t="str">
        <f>IF(chocolate_data[[#This Row],[Units]]&lt;=200,"Low Quantity",IF(chocolate_data[[#This Row],[Units]]&lt;=350,"Mediuam Quantity","High Quantity"))</f>
        <v>Mediuam Quantity</v>
      </c>
      <c r="I26" t="str" cm="1">
        <f t="array" ref="I26">_xlfn.IFS(chocolate_data[[#This Row],[Units]]&lt;=200,"Low",chocolate_data[[#This Row],[Units]]&lt;=350,"Med",chocolate_data[[#This Row],[Units]]&gt;350,"High")</f>
        <v>Med</v>
      </c>
      <c r="J26" s="8">
        <f>IF(chocolate_data[[#This Row],[Units]]&gt;300,chocolate_data[[#This Row],[Amount]]*10%,chocolate_data[[#This Row],[Amount]])</f>
        <v>1701</v>
      </c>
      <c r="K26" s="13">
        <f>chocolate_data[[#This Row],[Amount]]*chocolate_data[[#This Row],[Units]]</f>
        <v>398034</v>
      </c>
      <c r="L26" t="str">
        <f>IF(chocolate_data[[#This Row],[Total Sales]]&gt;=AVERAGE(chocolate_data[Total Sales]),"High sales", "Low sales")</f>
        <v>Low sales</v>
      </c>
      <c r="M26" s="10">
        <v>44948</v>
      </c>
      <c r="N26" s="10" t="str">
        <f>IF(chocolate_data[[#This Row],[Order date ]]&gt;DATE(2023,1,31),"New Orders","Old Orders")</f>
        <v>Old Orders</v>
      </c>
      <c r="O26">
        <f>MONTH(chocolate_data[[#This Row],[Order date ]])</f>
        <v>1</v>
      </c>
      <c r="P26">
        <f>DAY(chocolate_data[[#This Row],[Order date ]])</f>
        <v>22</v>
      </c>
      <c r="Q26" t="s">
        <v>88</v>
      </c>
      <c r="R26" t="str">
        <f>TEXT(chocolate_data[[#This Row],[Order date ]],"dddd")</f>
        <v>Sunday</v>
      </c>
      <c r="S26" s="4" t="s">
        <v>111</v>
      </c>
      <c r="T26" s="14">
        <f>chocolate_data[[#This Row],[Total Sales]]*2%</f>
        <v>7960.68</v>
      </c>
      <c r="U26" s="15">
        <f>chocolate_data[[#This Row],[Total Sales]]-chocolate_data[[#This Row],[Total Sales]]*2%</f>
        <v>390073.32</v>
      </c>
      <c r="V26" t="str">
        <f>TEXT(chocolate_data[[#This Row],[Order date ]],"yyyy")</f>
        <v>2023</v>
      </c>
    </row>
    <row r="27" spans="1:22" x14ac:dyDescent="0.3">
      <c r="A27" s="8">
        <v>23</v>
      </c>
      <c r="B27" s="9" t="s">
        <v>35</v>
      </c>
      <c r="C27" s="9" t="s">
        <v>37</v>
      </c>
      <c r="D27" s="9" t="s">
        <v>15</v>
      </c>
      <c r="E27" s="8">
        <v>2205</v>
      </c>
      <c r="F27" t="str">
        <f>IF(chocolate_data[[#This Row],[Amount]]&gt;=5000,"High Amount","Low Amount")</f>
        <v>Low Amount</v>
      </c>
      <c r="G27" s="8">
        <v>141</v>
      </c>
      <c r="H27" s="8" t="str">
        <f>IF(chocolate_data[[#This Row],[Units]]&lt;=200,"Low Quantity",IF(chocolate_data[[#This Row],[Units]]&lt;=350,"Mediuam Quantity","High Quantity"))</f>
        <v>Low Quantity</v>
      </c>
      <c r="I27" t="str" cm="1">
        <f t="array" ref="I27">_xlfn.IFS(chocolate_data[[#This Row],[Units]]&lt;=200,"Low",chocolate_data[[#This Row],[Units]]&lt;=350,"Med",chocolate_data[[#This Row],[Units]]&gt;350,"High")</f>
        <v>Low</v>
      </c>
      <c r="J27" s="8">
        <f>IF(chocolate_data[[#This Row],[Units]]&gt;300,chocolate_data[[#This Row],[Amount]]*10%,chocolate_data[[#This Row],[Amount]])</f>
        <v>2205</v>
      </c>
      <c r="K27" s="13">
        <f>chocolate_data[[#This Row],[Amount]]*chocolate_data[[#This Row],[Units]]</f>
        <v>310905</v>
      </c>
      <c r="L27" t="str">
        <f>IF(chocolate_data[[#This Row],[Total Sales]]&gt;=AVERAGE(chocolate_data[Total Sales]),"High sales", "Low sales")</f>
        <v>Low sales</v>
      </c>
      <c r="M27" s="10">
        <v>44949</v>
      </c>
      <c r="N27" s="10" t="str">
        <f>IF(chocolate_data[[#This Row],[Order date ]]&gt;DATE(2023,1,31),"New Orders","Old Orders")</f>
        <v>Old Orders</v>
      </c>
      <c r="O27">
        <f>MONTH(chocolate_data[[#This Row],[Order date ]])</f>
        <v>1</v>
      </c>
      <c r="P27">
        <f>DAY(chocolate_data[[#This Row],[Order date ]])</f>
        <v>23</v>
      </c>
      <c r="Q27" t="s">
        <v>88</v>
      </c>
      <c r="R27" t="str">
        <f>TEXT(chocolate_data[[#This Row],[Order date ]],"dddd")</f>
        <v>Monday</v>
      </c>
      <c r="S27" s="4" t="s">
        <v>111</v>
      </c>
      <c r="T27" s="14">
        <f>chocolate_data[[#This Row],[Total Sales]]*2%</f>
        <v>6218.1</v>
      </c>
      <c r="U27" s="15">
        <f>chocolate_data[[#This Row],[Total Sales]]-chocolate_data[[#This Row],[Total Sales]]*2%</f>
        <v>304686.90000000002</v>
      </c>
      <c r="V27" t="str">
        <f>TEXT(chocolate_data[[#This Row],[Order date ]],"yyyy")</f>
        <v>2023</v>
      </c>
    </row>
    <row r="28" spans="1:22" x14ac:dyDescent="0.3">
      <c r="A28" s="8">
        <v>24</v>
      </c>
      <c r="B28" s="9" t="s">
        <v>29</v>
      </c>
      <c r="C28" s="9" t="s">
        <v>40</v>
      </c>
      <c r="D28" s="9" t="s">
        <v>12</v>
      </c>
      <c r="E28" s="8">
        <v>1771</v>
      </c>
      <c r="F28" t="str">
        <f>IF(chocolate_data[[#This Row],[Amount]]&gt;=5000,"High Amount","Low Amount")</f>
        <v>Low Amount</v>
      </c>
      <c r="G28" s="8">
        <v>204</v>
      </c>
      <c r="H28" s="8" t="str">
        <f>IF(chocolate_data[[#This Row],[Units]]&lt;=200,"Low Quantity",IF(chocolate_data[[#This Row],[Units]]&lt;=350,"Mediuam Quantity","High Quantity"))</f>
        <v>Mediuam Quantity</v>
      </c>
      <c r="I28" t="str" cm="1">
        <f t="array" ref="I28">_xlfn.IFS(chocolate_data[[#This Row],[Units]]&lt;=200,"Low",chocolate_data[[#This Row],[Units]]&lt;=350,"Med",chocolate_data[[#This Row],[Units]]&gt;350,"High")</f>
        <v>Med</v>
      </c>
      <c r="J28" s="8">
        <f>IF(chocolate_data[[#This Row],[Units]]&gt;300,chocolate_data[[#This Row],[Amount]]*10%,chocolate_data[[#This Row],[Amount]])</f>
        <v>1771</v>
      </c>
      <c r="K28" s="13">
        <f>chocolate_data[[#This Row],[Amount]]*chocolate_data[[#This Row],[Units]]</f>
        <v>361284</v>
      </c>
      <c r="L28" t="str">
        <f>IF(chocolate_data[[#This Row],[Total Sales]]&gt;=AVERAGE(chocolate_data[Total Sales]),"High sales", "Low sales")</f>
        <v>Low sales</v>
      </c>
      <c r="M28" s="10">
        <v>44950</v>
      </c>
      <c r="N28" s="10" t="str">
        <f>IF(chocolate_data[[#This Row],[Order date ]]&gt;DATE(2023,1,31),"New Orders","Old Orders")</f>
        <v>Old Orders</v>
      </c>
      <c r="O28">
        <f>MONTH(chocolate_data[[#This Row],[Order date ]])</f>
        <v>1</v>
      </c>
      <c r="P28">
        <f>DAY(chocolate_data[[#This Row],[Order date ]])</f>
        <v>24</v>
      </c>
      <c r="Q28" t="s">
        <v>88</v>
      </c>
      <c r="R28" t="str">
        <f>TEXT(chocolate_data[[#This Row],[Order date ]],"dddd")</f>
        <v>Tuesday</v>
      </c>
      <c r="S28" s="4" t="s">
        <v>111</v>
      </c>
      <c r="T28" s="14">
        <f>chocolate_data[[#This Row],[Total Sales]]*2%</f>
        <v>7225.68</v>
      </c>
      <c r="U28" s="15">
        <f>chocolate_data[[#This Row],[Total Sales]]-chocolate_data[[#This Row],[Total Sales]]*2%</f>
        <v>354058.32</v>
      </c>
      <c r="V28" t="str">
        <f>TEXT(chocolate_data[[#This Row],[Order date ]],"yyyy")</f>
        <v>2023</v>
      </c>
    </row>
    <row r="29" spans="1:22" x14ac:dyDescent="0.3">
      <c r="A29" s="8">
        <v>25</v>
      </c>
      <c r="B29" s="9" t="s">
        <v>30</v>
      </c>
      <c r="C29" s="9" t="s">
        <v>45</v>
      </c>
      <c r="D29" s="9" t="s">
        <v>8</v>
      </c>
      <c r="E29" s="8">
        <v>2114</v>
      </c>
      <c r="F29" t="str">
        <f>IF(chocolate_data[[#This Row],[Amount]]&gt;=5000,"High Amount","Low Amount")</f>
        <v>Low Amount</v>
      </c>
      <c r="G29" s="8">
        <v>186</v>
      </c>
      <c r="H29" s="8" t="str">
        <f>IF(chocolate_data[[#This Row],[Units]]&lt;=200,"Low Quantity",IF(chocolate_data[[#This Row],[Units]]&lt;=350,"Mediuam Quantity","High Quantity"))</f>
        <v>Low Quantity</v>
      </c>
      <c r="I29" t="str" cm="1">
        <f t="array" ref="I29">_xlfn.IFS(chocolate_data[[#This Row],[Units]]&lt;=200,"Low",chocolate_data[[#This Row],[Units]]&lt;=350,"Med",chocolate_data[[#This Row],[Units]]&gt;350,"High")</f>
        <v>Low</v>
      </c>
      <c r="J29" s="8">
        <f>IF(chocolate_data[[#This Row],[Units]]&gt;300,chocolate_data[[#This Row],[Amount]]*10%,chocolate_data[[#This Row],[Amount]])</f>
        <v>2114</v>
      </c>
      <c r="K29" s="13">
        <f>chocolate_data[[#This Row],[Amount]]*chocolate_data[[#This Row],[Units]]</f>
        <v>393204</v>
      </c>
      <c r="L29" t="str">
        <f>IF(chocolate_data[[#This Row],[Total Sales]]&gt;=AVERAGE(chocolate_data[Total Sales]),"High sales", "Low sales")</f>
        <v>Low sales</v>
      </c>
      <c r="M29" s="10">
        <v>44951</v>
      </c>
      <c r="N29" s="10" t="str">
        <f>IF(chocolate_data[[#This Row],[Order date ]]&gt;DATE(2023,1,31),"New Orders","Old Orders")</f>
        <v>Old Orders</v>
      </c>
      <c r="O29">
        <f>MONTH(chocolate_data[[#This Row],[Order date ]])</f>
        <v>1</v>
      </c>
      <c r="P29">
        <f>DAY(chocolate_data[[#This Row],[Order date ]])</f>
        <v>25</v>
      </c>
      <c r="Q29" t="s">
        <v>88</v>
      </c>
      <c r="R29" t="str">
        <f>TEXT(chocolate_data[[#This Row],[Order date ]],"dddd")</f>
        <v>Wednesday</v>
      </c>
      <c r="S29" s="4" t="s">
        <v>111</v>
      </c>
      <c r="T29" s="14">
        <f>chocolate_data[[#This Row],[Total Sales]]*2%</f>
        <v>7864.08</v>
      </c>
      <c r="U29" s="15">
        <f>chocolate_data[[#This Row],[Total Sales]]-chocolate_data[[#This Row],[Total Sales]]*2%</f>
        <v>385339.92</v>
      </c>
      <c r="V29" t="str">
        <f>TEXT(chocolate_data[[#This Row],[Order date ]],"yyyy")</f>
        <v>2023</v>
      </c>
    </row>
    <row r="30" spans="1:22" x14ac:dyDescent="0.3">
      <c r="A30" s="8">
        <v>26</v>
      </c>
      <c r="B30" s="9" t="s">
        <v>30</v>
      </c>
      <c r="C30" s="9" t="s">
        <v>38</v>
      </c>
      <c r="D30" s="9" t="s">
        <v>6</v>
      </c>
      <c r="E30" s="8">
        <v>10311</v>
      </c>
      <c r="F30" t="str">
        <f>IF(chocolate_data[[#This Row],[Amount]]&gt;=5000,"High Amount","Low Amount")</f>
        <v>High Amount</v>
      </c>
      <c r="G30" s="8">
        <v>231</v>
      </c>
      <c r="H30" s="8" t="str">
        <f>IF(chocolate_data[[#This Row],[Units]]&lt;=200,"Low Quantity",IF(chocolate_data[[#This Row],[Units]]&lt;=350,"Mediuam Quantity","High Quantity"))</f>
        <v>Mediuam Quantity</v>
      </c>
      <c r="I30" t="str" cm="1">
        <f t="array" ref="I30">_xlfn.IFS(chocolate_data[[#This Row],[Units]]&lt;=200,"Low",chocolate_data[[#This Row],[Units]]&lt;=350,"Med",chocolate_data[[#This Row],[Units]]&gt;350,"High")</f>
        <v>Med</v>
      </c>
      <c r="J30" s="8">
        <f>IF(chocolate_data[[#This Row],[Units]]&gt;300,chocolate_data[[#This Row],[Amount]]*10%,chocolate_data[[#This Row],[Amount]])</f>
        <v>10311</v>
      </c>
      <c r="K30" s="13">
        <f>chocolate_data[[#This Row],[Amount]]*chocolate_data[[#This Row],[Units]]</f>
        <v>2381841</v>
      </c>
      <c r="L30" t="str">
        <f>IF(chocolate_data[[#This Row],[Total Sales]]&gt;=AVERAGE(chocolate_data[Total Sales]),"High sales", "Low sales")</f>
        <v>High sales</v>
      </c>
      <c r="M30" s="10">
        <v>44952</v>
      </c>
      <c r="N30" s="10" t="str">
        <f>IF(chocolate_data[[#This Row],[Order date ]]&gt;DATE(2023,1,31),"New Orders","Old Orders")</f>
        <v>Old Orders</v>
      </c>
      <c r="O30">
        <f>MONTH(chocolate_data[[#This Row],[Order date ]])</f>
        <v>1</v>
      </c>
      <c r="P30">
        <f>DAY(chocolate_data[[#This Row],[Order date ]])</f>
        <v>26</v>
      </c>
      <c r="Q30" t="s">
        <v>88</v>
      </c>
      <c r="R30" t="str">
        <f>TEXT(chocolate_data[[#This Row],[Order date ]],"dddd")</f>
        <v>Thursday</v>
      </c>
      <c r="S30" s="4" t="s">
        <v>111</v>
      </c>
      <c r="T30" s="14">
        <f>chocolate_data[[#This Row],[Total Sales]]*2%</f>
        <v>47636.82</v>
      </c>
      <c r="U30" s="15">
        <f>chocolate_data[[#This Row],[Total Sales]]-chocolate_data[[#This Row],[Total Sales]]*2%</f>
        <v>2334204.1800000002</v>
      </c>
      <c r="V30" t="str">
        <f>TEXT(chocolate_data[[#This Row],[Order date ]],"yyyy")</f>
        <v>2023</v>
      </c>
    </row>
    <row r="31" spans="1:22" x14ac:dyDescent="0.3">
      <c r="A31" s="8">
        <v>27</v>
      </c>
      <c r="B31" s="9" t="s">
        <v>34</v>
      </c>
      <c r="C31" s="9" t="s">
        <v>43</v>
      </c>
      <c r="D31" s="9" t="s">
        <v>9</v>
      </c>
      <c r="E31" s="8">
        <v>21</v>
      </c>
      <c r="F31" t="str">
        <f>IF(chocolate_data[[#This Row],[Amount]]&gt;=5000,"High Amount","Low Amount")</f>
        <v>Low Amount</v>
      </c>
      <c r="G31" s="8">
        <v>168</v>
      </c>
      <c r="H31" s="8" t="str">
        <f>IF(chocolate_data[[#This Row],[Units]]&lt;=200,"Low Quantity",IF(chocolate_data[[#This Row],[Units]]&lt;=350,"Mediuam Quantity","High Quantity"))</f>
        <v>Low Quantity</v>
      </c>
      <c r="I31" t="str" cm="1">
        <f t="array" ref="I31">_xlfn.IFS(chocolate_data[[#This Row],[Units]]&lt;=200,"Low",chocolate_data[[#This Row],[Units]]&lt;=350,"Med",chocolate_data[[#This Row],[Units]]&gt;350,"High")</f>
        <v>Low</v>
      </c>
      <c r="J31" s="8">
        <f>IF(chocolate_data[[#This Row],[Units]]&gt;300,chocolate_data[[#This Row],[Amount]]*10%,chocolate_data[[#This Row],[Amount]])</f>
        <v>21</v>
      </c>
      <c r="K31" s="13">
        <f>chocolate_data[[#This Row],[Amount]]*chocolate_data[[#This Row],[Units]]</f>
        <v>3528</v>
      </c>
      <c r="L31" t="str">
        <f>IF(chocolate_data[[#This Row],[Total Sales]]&gt;=AVERAGE(chocolate_data[Total Sales]),"High sales", "Low sales")</f>
        <v>Low sales</v>
      </c>
      <c r="M31" s="10">
        <v>44953</v>
      </c>
      <c r="N31" s="10" t="str">
        <f>IF(chocolate_data[[#This Row],[Order date ]]&gt;DATE(2023,1,31),"New Orders","Old Orders")</f>
        <v>Old Orders</v>
      </c>
      <c r="O31">
        <f>MONTH(chocolate_data[[#This Row],[Order date ]])</f>
        <v>1</v>
      </c>
      <c r="P31">
        <f>DAY(chocolate_data[[#This Row],[Order date ]])</f>
        <v>27</v>
      </c>
      <c r="Q31" t="s">
        <v>88</v>
      </c>
      <c r="R31" t="str">
        <f>TEXT(chocolate_data[[#This Row],[Order date ]],"dddd")</f>
        <v>Friday</v>
      </c>
      <c r="S31" s="4" t="s">
        <v>111</v>
      </c>
      <c r="T31" s="14">
        <f>chocolate_data[[#This Row],[Total Sales]]*2%</f>
        <v>70.56</v>
      </c>
      <c r="U31" s="15">
        <f>chocolate_data[[#This Row],[Total Sales]]-chocolate_data[[#This Row],[Total Sales]]*2%</f>
        <v>3457.44</v>
      </c>
      <c r="V31" t="str">
        <f>TEXT(chocolate_data[[#This Row],[Order date ]],"yyyy")</f>
        <v>2023</v>
      </c>
    </row>
    <row r="32" spans="1:22" x14ac:dyDescent="0.3">
      <c r="A32" s="8">
        <v>28</v>
      </c>
      <c r="B32" s="9" t="s">
        <v>35</v>
      </c>
      <c r="C32" s="9" t="s">
        <v>45</v>
      </c>
      <c r="D32" s="9" t="s">
        <v>13</v>
      </c>
      <c r="E32" s="8">
        <v>1974</v>
      </c>
      <c r="F32" t="str">
        <f>IF(chocolate_data[[#This Row],[Amount]]&gt;=5000,"High Amount","Low Amount")</f>
        <v>Low Amount</v>
      </c>
      <c r="G32" s="8">
        <v>195</v>
      </c>
      <c r="H32" s="8" t="str">
        <f>IF(chocolate_data[[#This Row],[Units]]&lt;=200,"Low Quantity",IF(chocolate_data[[#This Row],[Units]]&lt;=350,"Mediuam Quantity","High Quantity"))</f>
        <v>Low Quantity</v>
      </c>
      <c r="I32" t="str" cm="1">
        <f t="array" ref="I32">_xlfn.IFS(chocolate_data[[#This Row],[Units]]&lt;=200,"Low",chocolate_data[[#This Row],[Units]]&lt;=350,"Med",chocolate_data[[#This Row],[Units]]&gt;350,"High")</f>
        <v>Low</v>
      </c>
      <c r="J32" s="8">
        <f>IF(chocolate_data[[#This Row],[Units]]&gt;300,chocolate_data[[#This Row],[Amount]]*10%,chocolate_data[[#This Row],[Amount]])</f>
        <v>1974</v>
      </c>
      <c r="K32" s="13">
        <f>chocolate_data[[#This Row],[Amount]]*chocolate_data[[#This Row],[Units]]</f>
        <v>384930</v>
      </c>
      <c r="L32" t="str">
        <f>IF(chocolate_data[[#This Row],[Total Sales]]&gt;=AVERAGE(chocolate_data[Total Sales]),"High sales", "Low sales")</f>
        <v>Low sales</v>
      </c>
      <c r="M32" s="10">
        <v>44954</v>
      </c>
      <c r="N32" s="10" t="str">
        <f>IF(chocolate_data[[#This Row],[Order date ]]&gt;DATE(2023,1,31),"New Orders","Old Orders")</f>
        <v>Old Orders</v>
      </c>
      <c r="O32">
        <f>MONTH(chocolate_data[[#This Row],[Order date ]])</f>
        <v>1</v>
      </c>
      <c r="P32">
        <f>DAY(chocolate_data[[#This Row],[Order date ]])</f>
        <v>28</v>
      </c>
      <c r="Q32" t="s">
        <v>88</v>
      </c>
      <c r="R32" t="str">
        <f>TEXT(chocolate_data[[#This Row],[Order date ]],"dddd")</f>
        <v>Saturday</v>
      </c>
      <c r="S32" s="4" t="s">
        <v>111</v>
      </c>
      <c r="T32" s="14">
        <f>chocolate_data[[#This Row],[Total Sales]]*2%</f>
        <v>7698.6</v>
      </c>
      <c r="U32" s="15">
        <f>chocolate_data[[#This Row],[Total Sales]]-chocolate_data[[#This Row],[Total Sales]]*2%</f>
        <v>377231.4</v>
      </c>
      <c r="V32" t="str">
        <f>TEXT(chocolate_data[[#This Row],[Order date ]],"yyyy")</f>
        <v>2023</v>
      </c>
    </row>
    <row r="33" spans="1:22" x14ac:dyDescent="0.3">
      <c r="A33" s="8">
        <v>29</v>
      </c>
      <c r="B33" s="9" t="s">
        <v>33</v>
      </c>
      <c r="C33" s="9" t="s">
        <v>38</v>
      </c>
      <c r="D33" s="9" t="s">
        <v>16</v>
      </c>
      <c r="E33" s="8">
        <v>6314</v>
      </c>
      <c r="F33" t="str">
        <f>IF(chocolate_data[[#This Row],[Amount]]&gt;=5000,"High Amount","Low Amount")</f>
        <v>High Amount</v>
      </c>
      <c r="G33" s="8">
        <v>15</v>
      </c>
      <c r="H33" s="8" t="str">
        <f>IF(chocolate_data[[#This Row],[Units]]&lt;=200,"Low Quantity",IF(chocolate_data[[#This Row],[Units]]&lt;=350,"Mediuam Quantity","High Quantity"))</f>
        <v>Low Quantity</v>
      </c>
      <c r="I33" t="str" cm="1">
        <f t="array" ref="I33">_xlfn.IFS(chocolate_data[[#This Row],[Units]]&lt;=200,"Low",chocolate_data[[#This Row],[Units]]&lt;=350,"Med",chocolate_data[[#This Row],[Units]]&gt;350,"High")</f>
        <v>Low</v>
      </c>
      <c r="J33" s="8">
        <f>IF(chocolate_data[[#This Row],[Units]]&gt;300,chocolate_data[[#This Row],[Amount]]*10%,chocolate_data[[#This Row],[Amount]])</f>
        <v>6314</v>
      </c>
      <c r="K33" s="13">
        <f>chocolate_data[[#This Row],[Amount]]*chocolate_data[[#This Row],[Units]]</f>
        <v>94710</v>
      </c>
      <c r="L33" t="str">
        <f>IF(chocolate_data[[#This Row],[Total Sales]]&gt;=AVERAGE(chocolate_data[Total Sales]),"High sales", "Low sales")</f>
        <v>Low sales</v>
      </c>
      <c r="M33" s="10">
        <v>44955</v>
      </c>
      <c r="N33" s="10" t="str">
        <f>IF(chocolate_data[[#This Row],[Order date ]]&gt;DATE(2023,1,31),"New Orders","Old Orders")</f>
        <v>Old Orders</v>
      </c>
      <c r="O33">
        <f>MONTH(chocolate_data[[#This Row],[Order date ]])</f>
        <v>1</v>
      </c>
      <c r="P33">
        <f>DAY(chocolate_data[[#This Row],[Order date ]])</f>
        <v>29</v>
      </c>
      <c r="Q33" t="s">
        <v>88</v>
      </c>
      <c r="R33" t="str">
        <f>TEXT(chocolate_data[[#This Row],[Order date ]],"dddd")</f>
        <v>Sunday</v>
      </c>
      <c r="S33" s="4" t="s">
        <v>111</v>
      </c>
      <c r="T33" s="14">
        <f>chocolate_data[[#This Row],[Total Sales]]*2%</f>
        <v>1894.2</v>
      </c>
      <c r="U33" s="15">
        <f>chocolate_data[[#This Row],[Total Sales]]-chocolate_data[[#This Row],[Total Sales]]*2%</f>
        <v>92815.8</v>
      </c>
      <c r="V33" t="str">
        <f>TEXT(chocolate_data[[#This Row],[Order date ]],"yyyy")</f>
        <v>2023</v>
      </c>
    </row>
    <row r="34" spans="1:22" x14ac:dyDescent="0.3">
      <c r="A34" s="8">
        <v>30</v>
      </c>
      <c r="B34" s="9" t="s">
        <v>35</v>
      </c>
      <c r="C34" s="9" t="s">
        <v>40</v>
      </c>
      <c r="D34" s="9" t="s">
        <v>16</v>
      </c>
      <c r="E34" s="8">
        <v>4683</v>
      </c>
      <c r="F34" t="str">
        <f>IF(chocolate_data[[#This Row],[Amount]]&gt;=5000,"High Amount","Low Amount")</f>
        <v>Low Amount</v>
      </c>
      <c r="G34" s="8">
        <v>30</v>
      </c>
      <c r="H34" s="8" t="str">
        <f>IF(chocolate_data[[#This Row],[Units]]&lt;=200,"Low Quantity",IF(chocolate_data[[#This Row],[Units]]&lt;=350,"Mediuam Quantity","High Quantity"))</f>
        <v>Low Quantity</v>
      </c>
      <c r="I34" t="str" cm="1">
        <f t="array" ref="I34">_xlfn.IFS(chocolate_data[[#This Row],[Units]]&lt;=200,"Low",chocolate_data[[#This Row],[Units]]&lt;=350,"Med",chocolate_data[[#This Row],[Units]]&gt;350,"High")</f>
        <v>Low</v>
      </c>
      <c r="J34" s="8">
        <f>IF(chocolate_data[[#This Row],[Units]]&gt;300,chocolate_data[[#This Row],[Amount]]*10%,chocolate_data[[#This Row],[Amount]])</f>
        <v>4683</v>
      </c>
      <c r="K34" s="13">
        <f>chocolate_data[[#This Row],[Amount]]*chocolate_data[[#This Row],[Units]]</f>
        <v>140490</v>
      </c>
      <c r="L34" t="str">
        <f>IF(chocolate_data[[#This Row],[Total Sales]]&gt;=AVERAGE(chocolate_data[Total Sales]),"High sales", "Low sales")</f>
        <v>Low sales</v>
      </c>
      <c r="M34" s="10">
        <v>44956</v>
      </c>
      <c r="N34" s="10" t="str">
        <f>IF(chocolate_data[[#This Row],[Order date ]]&gt;DATE(2023,1,31),"New Orders","Old Orders")</f>
        <v>Old Orders</v>
      </c>
      <c r="O34">
        <f>MONTH(chocolate_data[[#This Row],[Order date ]])</f>
        <v>1</v>
      </c>
      <c r="P34">
        <f>DAY(chocolate_data[[#This Row],[Order date ]])</f>
        <v>30</v>
      </c>
      <c r="Q34" t="s">
        <v>88</v>
      </c>
      <c r="R34" t="str">
        <f>TEXT(chocolate_data[[#This Row],[Order date ]],"dddd")</f>
        <v>Monday</v>
      </c>
      <c r="S34" s="4" t="s">
        <v>111</v>
      </c>
      <c r="T34" s="14">
        <f>chocolate_data[[#This Row],[Total Sales]]*2%</f>
        <v>2809.8</v>
      </c>
      <c r="U34" s="15">
        <f>chocolate_data[[#This Row],[Total Sales]]-chocolate_data[[#This Row],[Total Sales]]*2%</f>
        <v>137680.20000000001</v>
      </c>
      <c r="V34" t="str">
        <f>TEXT(chocolate_data[[#This Row],[Order date ]],"yyyy")</f>
        <v>2023</v>
      </c>
    </row>
    <row r="35" spans="1:22" x14ac:dyDescent="0.3">
      <c r="A35" s="8">
        <v>31</v>
      </c>
      <c r="B35" s="9" t="s">
        <v>30</v>
      </c>
      <c r="C35" s="9" t="s">
        <v>40</v>
      </c>
      <c r="D35" s="9" t="s">
        <v>17</v>
      </c>
      <c r="E35" s="8">
        <v>6398</v>
      </c>
      <c r="F35" t="str">
        <f>IF(chocolate_data[[#This Row],[Amount]]&gt;=5000,"High Amount","Low Amount")</f>
        <v>High Amount</v>
      </c>
      <c r="G35" s="8">
        <v>102</v>
      </c>
      <c r="H35" s="8" t="str">
        <f>IF(chocolate_data[[#This Row],[Units]]&lt;=200,"Low Quantity",IF(chocolate_data[[#This Row],[Units]]&lt;=350,"Mediuam Quantity","High Quantity"))</f>
        <v>Low Quantity</v>
      </c>
      <c r="I35" t="str" cm="1">
        <f t="array" ref="I35">_xlfn.IFS(chocolate_data[[#This Row],[Units]]&lt;=200,"Low",chocolate_data[[#This Row],[Units]]&lt;=350,"Med",chocolate_data[[#This Row],[Units]]&gt;350,"High")</f>
        <v>Low</v>
      </c>
      <c r="J35" s="8">
        <f>IF(chocolate_data[[#This Row],[Units]]&gt;300,chocolate_data[[#This Row],[Amount]]*10%,chocolate_data[[#This Row],[Amount]])</f>
        <v>6398</v>
      </c>
      <c r="K35" s="13">
        <f>chocolate_data[[#This Row],[Amount]]*chocolate_data[[#This Row],[Units]]</f>
        <v>652596</v>
      </c>
      <c r="L35" t="str">
        <f>IF(chocolate_data[[#This Row],[Total Sales]]&gt;=AVERAGE(chocolate_data[Total Sales]),"High sales", "Low sales")</f>
        <v>High sales</v>
      </c>
      <c r="M35" s="10">
        <v>44957</v>
      </c>
      <c r="N35" s="10" t="str">
        <f>IF(chocolate_data[[#This Row],[Order date ]]&gt;DATE(2023,1,31),"New Orders","Old Orders")</f>
        <v>Old Orders</v>
      </c>
      <c r="O35">
        <f>MONTH(chocolate_data[[#This Row],[Order date ]])</f>
        <v>1</v>
      </c>
      <c r="P35">
        <f>DAY(chocolate_data[[#This Row],[Order date ]])</f>
        <v>31</v>
      </c>
      <c r="Q35" t="s">
        <v>88</v>
      </c>
      <c r="R35" t="str">
        <f>TEXT(chocolate_data[[#This Row],[Order date ]],"dddd")</f>
        <v>Tuesday</v>
      </c>
      <c r="S35" s="4" t="s">
        <v>111</v>
      </c>
      <c r="T35" s="14">
        <f>chocolate_data[[#This Row],[Total Sales]]*2%</f>
        <v>13051.92</v>
      </c>
      <c r="U35" s="15">
        <f>chocolate_data[[#This Row],[Total Sales]]-chocolate_data[[#This Row],[Total Sales]]*2%</f>
        <v>639544.07999999996</v>
      </c>
      <c r="V35" t="str">
        <f>TEXT(chocolate_data[[#This Row],[Order date ]],"yyyy")</f>
        <v>2023</v>
      </c>
    </row>
    <row r="36" spans="1:22" x14ac:dyDescent="0.3">
      <c r="A36" s="8">
        <v>32</v>
      </c>
      <c r="B36" s="9" t="s">
        <v>28</v>
      </c>
      <c r="C36" s="9" t="s">
        <v>45</v>
      </c>
      <c r="D36" s="9" t="s">
        <v>12</v>
      </c>
      <c r="E36" s="8">
        <v>553</v>
      </c>
      <c r="F36" t="str">
        <f>IF(chocolate_data[[#This Row],[Amount]]&gt;=5000,"High Amount","Low Amount")</f>
        <v>Low Amount</v>
      </c>
      <c r="G36" s="8">
        <v>15</v>
      </c>
      <c r="H36" s="8" t="str">
        <f>IF(chocolate_data[[#This Row],[Units]]&lt;=200,"Low Quantity",IF(chocolate_data[[#This Row],[Units]]&lt;=350,"Mediuam Quantity","High Quantity"))</f>
        <v>Low Quantity</v>
      </c>
      <c r="I36" t="str" cm="1">
        <f t="array" ref="I36">_xlfn.IFS(chocolate_data[[#This Row],[Units]]&lt;=200,"Low",chocolate_data[[#This Row],[Units]]&lt;=350,"Med",chocolate_data[[#This Row],[Units]]&gt;350,"High")</f>
        <v>Low</v>
      </c>
      <c r="J36" s="8">
        <f>IF(chocolate_data[[#This Row],[Units]]&gt;300,chocolate_data[[#This Row],[Amount]]*10%,chocolate_data[[#This Row],[Amount]])</f>
        <v>553</v>
      </c>
      <c r="K36" s="13">
        <f>chocolate_data[[#This Row],[Amount]]*chocolate_data[[#This Row],[Units]]</f>
        <v>8295</v>
      </c>
      <c r="L36" t="str">
        <f>IF(chocolate_data[[#This Row],[Total Sales]]&gt;=AVERAGE(chocolate_data[Total Sales]),"High sales", "Low sales")</f>
        <v>Low sales</v>
      </c>
      <c r="M36" s="10">
        <v>44958</v>
      </c>
      <c r="N36" s="10" t="str">
        <f>IF(chocolate_data[[#This Row],[Order date ]]&gt;DATE(2023,1,31),"New Orders","Old Orders")</f>
        <v>New Orders</v>
      </c>
      <c r="O36">
        <f>MONTH(chocolate_data[[#This Row],[Order date ]])</f>
        <v>2</v>
      </c>
      <c r="P36">
        <f>DAY(chocolate_data[[#This Row],[Order date ]])</f>
        <v>1</v>
      </c>
      <c r="Q36" t="s">
        <v>94</v>
      </c>
      <c r="R36" t="str">
        <f>TEXT(chocolate_data[[#This Row],[Order date ]],"dddd")</f>
        <v>Wednesday</v>
      </c>
      <c r="S36" s="4" t="s">
        <v>111</v>
      </c>
      <c r="T36" s="14">
        <f>chocolate_data[[#This Row],[Total Sales]]*2%</f>
        <v>165.9</v>
      </c>
      <c r="U36" s="15">
        <f>chocolate_data[[#This Row],[Total Sales]]-chocolate_data[[#This Row],[Total Sales]]*2%</f>
        <v>8129.1</v>
      </c>
      <c r="V36" t="str">
        <f>TEXT(chocolate_data[[#This Row],[Order date ]],"yyyy")</f>
        <v>2023</v>
      </c>
    </row>
    <row r="37" spans="1:22" x14ac:dyDescent="0.3">
      <c r="A37" s="8">
        <v>33</v>
      </c>
      <c r="B37" s="9" t="s">
        <v>29</v>
      </c>
      <c r="C37" s="9" t="s">
        <v>43</v>
      </c>
      <c r="D37" s="9" t="s">
        <v>23</v>
      </c>
      <c r="E37" s="8">
        <v>7021</v>
      </c>
      <c r="F37" t="str">
        <f>IF(chocolate_data[[#This Row],[Amount]]&gt;=5000,"High Amount","Low Amount")</f>
        <v>High Amount</v>
      </c>
      <c r="G37" s="8">
        <v>183</v>
      </c>
      <c r="H37" s="8" t="str">
        <f>IF(chocolate_data[[#This Row],[Units]]&lt;=200,"Low Quantity",IF(chocolate_data[[#This Row],[Units]]&lt;=350,"Mediuam Quantity","High Quantity"))</f>
        <v>Low Quantity</v>
      </c>
      <c r="I37" t="str" cm="1">
        <f t="array" ref="I37">_xlfn.IFS(chocolate_data[[#This Row],[Units]]&lt;=200,"Low",chocolate_data[[#This Row],[Units]]&lt;=350,"Med",chocolate_data[[#This Row],[Units]]&gt;350,"High")</f>
        <v>Low</v>
      </c>
      <c r="J37" s="8">
        <f>IF(chocolate_data[[#This Row],[Units]]&gt;300,chocolate_data[[#This Row],[Amount]]*10%,chocolate_data[[#This Row],[Amount]])</f>
        <v>7021</v>
      </c>
      <c r="K37" s="13">
        <f>chocolate_data[[#This Row],[Amount]]*chocolate_data[[#This Row],[Units]]</f>
        <v>1284843</v>
      </c>
      <c r="L37" t="str">
        <f>IF(chocolate_data[[#This Row],[Total Sales]]&gt;=AVERAGE(chocolate_data[Total Sales]),"High sales", "Low sales")</f>
        <v>High sales</v>
      </c>
      <c r="M37" s="10">
        <v>44959</v>
      </c>
      <c r="N37" s="10" t="str">
        <f>IF(chocolate_data[[#This Row],[Order date ]]&gt;DATE(2023,1,31),"New Orders","Old Orders")</f>
        <v>New Orders</v>
      </c>
      <c r="O37">
        <f>MONTH(chocolate_data[[#This Row],[Order date ]])</f>
        <v>2</v>
      </c>
      <c r="P37">
        <f>DAY(chocolate_data[[#This Row],[Order date ]])</f>
        <v>2</v>
      </c>
      <c r="Q37" t="s">
        <v>94</v>
      </c>
      <c r="R37" t="str">
        <f>TEXT(chocolate_data[[#This Row],[Order date ]],"dddd")</f>
        <v>Thursday</v>
      </c>
      <c r="S37" s="4" t="s">
        <v>111</v>
      </c>
      <c r="T37" s="14">
        <f>chocolate_data[[#This Row],[Total Sales]]*2%</f>
        <v>25696.86</v>
      </c>
      <c r="U37" s="15">
        <f>chocolate_data[[#This Row],[Total Sales]]-chocolate_data[[#This Row],[Total Sales]]*2%</f>
        <v>1259146.1399999999</v>
      </c>
      <c r="V37" t="str">
        <f>TEXT(chocolate_data[[#This Row],[Order date ]],"yyyy")</f>
        <v>2023</v>
      </c>
    </row>
    <row r="38" spans="1:22" x14ac:dyDescent="0.3">
      <c r="A38" s="8">
        <v>34</v>
      </c>
      <c r="B38" s="9" t="s">
        <v>36</v>
      </c>
      <c r="C38" s="9" t="s">
        <v>43</v>
      </c>
      <c r="D38" s="9" t="s">
        <v>15</v>
      </c>
      <c r="E38" s="8">
        <v>5817</v>
      </c>
      <c r="F38" t="str">
        <f>IF(chocolate_data[[#This Row],[Amount]]&gt;=5000,"High Amount","Low Amount")</f>
        <v>High Amount</v>
      </c>
      <c r="G38" s="8">
        <v>12</v>
      </c>
      <c r="H38" s="8" t="str">
        <f>IF(chocolate_data[[#This Row],[Units]]&lt;=200,"Low Quantity",IF(chocolate_data[[#This Row],[Units]]&lt;=350,"Mediuam Quantity","High Quantity"))</f>
        <v>Low Quantity</v>
      </c>
      <c r="I38" t="str" cm="1">
        <f t="array" ref="I38">_xlfn.IFS(chocolate_data[[#This Row],[Units]]&lt;=200,"Low",chocolate_data[[#This Row],[Units]]&lt;=350,"Med",chocolate_data[[#This Row],[Units]]&gt;350,"High")</f>
        <v>Low</v>
      </c>
      <c r="J38" s="8">
        <f>IF(chocolate_data[[#This Row],[Units]]&gt;300,chocolate_data[[#This Row],[Amount]]*10%,chocolate_data[[#This Row],[Amount]])</f>
        <v>5817</v>
      </c>
      <c r="K38" s="13">
        <f>chocolate_data[[#This Row],[Amount]]*chocolate_data[[#This Row],[Units]]</f>
        <v>69804</v>
      </c>
      <c r="L38" t="str">
        <f>IF(chocolate_data[[#This Row],[Total Sales]]&gt;=AVERAGE(chocolate_data[Total Sales]),"High sales", "Low sales")</f>
        <v>Low sales</v>
      </c>
      <c r="M38" s="10">
        <v>44960</v>
      </c>
      <c r="N38" s="10" t="str">
        <f>IF(chocolate_data[[#This Row],[Order date ]]&gt;DATE(2023,1,31),"New Orders","Old Orders")</f>
        <v>New Orders</v>
      </c>
      <c r="O38">
        <f>MONTH(chocolate_data[[#This Row],[Order date ]])</f>
        <v>2</v>
      </c>
      <c r="P38">
        <f>DAY(chocolate_data[[#This Row],[Order date ]])</f>
        <v>3</v>
      </c>
      <c r="Q38" t="s">
        <v>94</v>
      </c>
      <c r="R38" t="str">
        <f>TEXT(chocolate_data[[#This Row],[Order date ]],"dddd")</f>
        <v>Friday</v>
      </c>
      <c r="S38" s="4" t="s">
        <v>111</v>
      </c>
      <c r="T38" s="14">
        <f>chocolate_data[[#This Row],[Total Sales]]*2%</f>
        <v>1396.08</v>
      </c>
      <c r="U38" s="15">
        <f>chocolate_data[[#This Row],[Total Sales]]-chocolate_data[[#This Row],[Total Sales]]*2%</f>
        <v>68407.92</v>
      </c>
      <c r="V38" t="str">
        <f>TEXT(chocolate_data[[#This Row],[Order date ]],"yyyy")</f>
        <v>2023</v>
      </c>
    </row>
    <row r="39" spans="1:22" x14ac:dyDescent="0.3">
      <c r="A39" s="8">
        <v>35</v>
      </c>
      <c r="B39" s="9" t="s">
        <v>30</v>
      </c>
      <c r="C39" s="9" t="s">
        <v>43</v>
      </c>
      <c r="D39" s="9" t="s">
        <v>7</v>
      </c>
      <c r="E39" s="8">
        <v>3976</v>
      </c>
      <c r="F39" t="str">
        <f>IF(chocolate_data[[#This Row],[Amount]]&gt;=5000,"High Amount","Low Amount")</f>
        <v>Low Amount</v>
      </c>
      <c r="G39" s="8">
        <v>72</v>
      </c>
      <c r="H39" s="8" t="str">
        <f>IF(chocolate_data[[#This Row],[Units]]&lt;=200,"Low Quantity",IF(chocolate_data[[#This Row],[Units]]&lt;=350,"Mediuam Quantity","High Quantity"))</f>
        <v>Low Quantity</v>
      </c>
      <c r="I39" t="str" cm="1">
        <f t="array" ref="I39">_xlfn.IFS(chocolate_data[[#This Row],[Units]]&lt;=200,"Low",chocolate_data[[#This Row],[Units]]&lt;=350,"Med",chocolate_data[[#This Row],[Units]]&gt;350,"High")</f>
        <v>Low</v>
      </c>
      <c r="J39" s="8">
        <f>IF(chocolate_data[[#This Row],[Units]]&gt;300,chocolate_data[[#This Row],[Amount]]*10%,chocolate_data[[#This Row],[Amount]])</f>
        <v>3976</v>
      </c>
      <c r="K39" s="13">
        <f>chocolate_data[[#This Row],[Amount]]*chocolate_data[[#This Row],[Units]]</f>
        <v>286272</v>
      </c>
      <c r="L39" t="str">
        <f>IF(chocolate_data[[#This Row],[Total Sales]]&gt;=AVERAGE(chocolate_data[Total Sales]),"High sales", "Low sales")</f>
        <v>Low sales</v>
      </c>
      <c r="M39" s="10">
        <v>44961</v>
      </c>
      <c r="N39" s="10" t="str">
        <f>IF(chocolate_data[[#This Row],[Order date ]]&gt;DATE(2023,1,31),"New Orders","Old Orders")</f>
        <v>New Orders</v>
      </c>
      <c r="O39">
        <f>MONTH(chocolate_data[[#This Row],[Order date ]])</f>
        <v>2</v>
      </c>
      <c r="P39">
        <f>DAY(chocolate_data[[#This Row],[Order date ]])</f>
        <v>4</v>
      </c>
      <c r="Q39" t="s">
        <v>94</v>
      </c>
      <c r="R39" t="str">
        <f>TEXT(chocolate_data[[#This Row],[Order date ]],"dddd")</f>
        <v>Saturday</v>
      </c>
      <c r="S39" s="4" t="s">
        <v>111</v>
      </c>
      <c r="T39" s="14">
        <f>chocolate_data[[#This Row],[Total Sales]]*2%</f>
        <v>5725.4400000000005</v>
      </c>
      <c r="U39" s="15">
        <f>chocolate_data[[#This Row],[Total Sales]]-chocolate_data[[#This Row],[Total Sales]]*2%</f>
        <v>280546.56</v>
      </c>
      <c r="V39" t="str">
        <f>TEXT(chocolate_data[[#This Row],[Order date ]],"yyyy")</f>
        <v>2023</v>
      </c>
    </row>
    <row r="40" spans="1:22" x14ac:dyDescent="0.3">
      <c r="A40" s="8">
        <v>36</v>
      </c>
      <c r="B40" s="9" t="s">
        <v>32</v>
      </c>
      <c r="C40" s="9" t="s">
        <v>37</v>
      </c>
      <c r="D40" s="9" t="s">
        <v>20</v>
      </c>
      <c r="E40" s="8">
        <v>1134</v>
      </c>
      <c r="F40" t="str">
        <f>IF(chocolate_data[[#This Row],[Amount]]&gt;=5000,"High Amount","Low Amount")</f>
        <v>Low Amount</v>
      </c>
      <c r="G40" s="8">
        <v>282</v>
      </c>
      <c r="H40" s="8" t="str">
        <f>IF(chocolate_data[[#This Row],[Units]]&lt;=200,"Low Quantity",IF(chocolate_data[[#This Row],[Units]]&lt;=350,"Mediuam Quantity","High Quantity"))</f>
        <v>Mediuam Quantity</v>
      </c>
      <c r="I40" t="str" cm="1">
        <f t="array" ref="I40">_xlfn.IFS(chocolate_data[[#This Row],[Units]]&lt;=200,"Low",chocolate_data[[#This Row],[Units]]&lt;=350,"Med",chocolate_data[[#This Row],[Units]]&gt;350,"High")</f>
        <v>Med</v>
      </c>
      <c r="J40" s="8">
        <f>IF(chocolate_data[[#This Row],[Units]]&gt;300,chocolate_data[[#This Row],[Amount]]*10%,chocolate_data[[#This Row],[Amount]])</f>
        <v>1134</v>
      </c>
      <c r="K40" s="13">
        <f>chocolate_data[[#This Row],[Amount]]*chocolate_data[[#This Row],[Units]]</f>
        <v>319788</v>
      </c>
      <c r="L40" t="str">
        <f>IF(chocolate_data[[#This Row],[Total Sales]]&gt;=AVERAGE(chocolate_data[Total Sales]),"High sales", "Low sales")</f>
        <v>Low sales</v>
      </c>
      <c r="M40" s="10">
        <v>44962</v>
      </c>
      <c r="N40" s="10" t="str">
        <f>IF(chocolate_data[[#This Row],[Order date ]]&gt;DATE(2023,1,31),"New Orders","Old Orders")</f>
        <v>New Orders</v>
      </c>
      <c r="O40">
        <f>MONTH(chocolate_data[[#This Row],[Order date ]])</f>
        <v>2</v>
      </c>
      <c r="P40">
        <f>DAY(chocolate_data[[#This Row],[Order date ]])</f>
        <v>5</v>
      </c>
      <c r="Q40" t="s">
        <v>94</v>
      </c>
      <c r="R40" t="str">
        <f>TEXT(chocolate_data[[#This Row],[Order date ]],"dddd")</f>
        <v>Sunday</v>
      </c>
      <c r="S40" s="4" t="s">
        <v>111</v>
      </c>
      <c r="T40" s="14">
        <f>chocolate_data[[#This Row],[Total Sales]]*2%</f>
        <v>6395.76</v>
      </c>
      <c r="U40" s="15">
        <f>chocolate_data[[#This Row],[Total Sales]]-chocolate_data[[#This Row],[Total Sales]]*2%</f>
        <v>313392.24</v>
      </c>
      <c r="V40" t="str">
        <f>TEXT(chocolate_data[[#This Row],[Order date ]],"yyyy")</f>
        <v>2023</v>
      </c>
    </row>
    <row r="41" spans="1:22" x14ac:dyDescent="0.3">
      <c r="A41" s="8">
        <v>37</v>
      </c>
      <c r="B41" s="9" t="s">
        <v>28</v>
      </c>
      <c r="C41" s="9" t="s">
        <v>43</v>
      </c>
      <c r="D41" s="9" t="s">
        <v>21</v>
      </c>
      <c r="E41" s="8">
        <v>6027</v>
      </c>
      <c r="F41" t="str">
        <f>IF(chocolate_data[[#This Row],[Amount]]&gt;=5000,"High Amount","Low Amount")</f>
        <v>High Amount</v>
      </c>
      <c r="G41" s="8">
        <v>144</v>
      </c>
      <c r="H41" s="8" t="str">
        <f>IF(chocolate_data[[#This Row],[Units]]&lt;=200,"Low Quantity",IF(chocolate_data[[#This Row],[Units]]&lt;=350,"Mediuam Quantity","High Quantity"))</f>
        <v>Low Quantity</v>
      </c>
      <c r="I41" t="str" cm="1">
        <f t="array" ref="I41">_xlfn.IFS(chocolate_data[[#This Row],[Units]]&lt;=200,"Low",chocolate_data[[#This Row],[Units]]&lt;=350,"Med",chocolate_data[[#This Row],[Units]]&gt;350,"High")</f>
        <v>Low</v>
      </c>
      <c r="J41" s="8">
        <f>IF(chocolate_data[[#This Row],[Units]]&gt;300,chocolate_data[[#This Row],[Amount]]*10%,chocolate_data[[#This Row],[Amount]])</f>
        <v>6027</v>
      </c>
      <c r="K41" s="13">
        <f>chocolate_data[[#This Row],[Amount]]*chocolate_data[[#This Row],[Units]]</f>
        <v>867888</v>
      </c>
      <c r="L41" t="str">
        <f>IF(chocolate_data[[#This Row],[Total Sales]]&gt;=AVERAGE(chocolate_data[Total Sales]),"High sales", "Low sales")</f>
        <v>High sales</v>
      </c>
      <c r="M41" s="10">
        <v>44963</v>
      </c>
      <c r="N41" s="10" t="str">
        <f>IF(chocolate_data[[#This Row],[Order date ]]&gt;DATE(2023,1,31),"New Orders","Old Orders")</f>
        <v>New Orders</v>
      </c>
      <c r="O41">
        <f>MONTH(chocolate_data[[#This Row],[Order date ]])</f>
        <v>2</v>
      </c>
      <c r="P41">
        <f>DAY(chocolate_data[[#This Row],[Order date ]])</f>
        <v>6</v>
      </c>
      <c r="Q41" t="s">
        <v>94</v>
      </c>
      <c r="R41" t="str">
        <f>TEXT(chocolate_data[[#This Row],[Order date ]],"dddd")</f>
        <v>Monday</v>
      </c>
      <c r="S41" s="4" t="s">
        <v>111</v>
      </c>
      <c r="T41" s="14">
        <f>chocolate_data[[#This Row],[Total Sales]]*2%</f>
        <v>17357.760000000002</v>
      </c>
      <c r="U41" s="15">
        <f>chocolate_data[[#This Row],[Total Sales]]-chocolate_data[[#This Row],[Total Sales]]*2%</f>
        <v>850530.24</v>
      </c>
      <c r="V41" t="str">
        <f>TEXT(chocolate_data[[#This Row],[Order date ]],"yyyy")</f>
        <v>2023</v>
      </c>
    </row>
    <row r="42" spans="1:22" x14ac:dyDescent="0.3">
      <c r="A42" s="8">
        <v>38</v>
      </c>
      <c r="B42" s="9" t="s">
        <v>32</v>
      </c>
      <c r="C42" s="9" t="s">
        <v>40</v>
      </c>
      <c r="D42" s="9" t="s">
        <v>9</v>
      </c>
      <c r="E42" s="8">
        <v>1904</v>
      </c>
      <c r="F42" t="str">
        <f>IF(chocolate_data[[#This Row],[Amount]]&gt;=5000,"High Amount","Low Amount")</f>
        <v>Low Amount</v>
      </c>
      <c r="G42" s="8">
        <v>405</v>
      </c>
      <c r="H42" s="8" t="str">
        <f>IF(chocolate_data[[#This Row],[Units]]&lt;=200,"Low Quantity",IF(chocolate_data[[#This Row],[Units]]&lt;=350,"Mediuam Quantity","High Quantity"))</f>
        <v>High Quantity</v>
      </c>
      <c r="I42" t="str" cm="1">
        <f t="array" ref="I42">_xlfn.IFS(chocolate_data[[#This Row],[Units]]&lt;=200,"Low",chocolate_data[[#This Row],[Units]]&lt;=350,"Med",chocolate_data[[#This Row],[Units]]&gt;350,"High")</f>
        <v>High</v>
      </c>
      <c r="J42" s="8">
        <f>IF(chocolate_data[[#This Row],[Units]]&gt;300,chocolate_data[[#This Row],[Amount]]*10%,chocolate_data[[#This Row],[Amount]])</f>
        <v>190.4</v>
      </c>
      <c r="K42" s="13">
        <f>chocolate_data[[#This Row],[Amount]]*chocolate_data[[#This Row],[Units]]</f>
        <v>771120</v>
      </c>
      <c r="L42" t="str">
        <f>IF(chocolate_data[[#This Row],[Total Sales]]&gt;=AVERAGE(chocolate_data[Total Sales]),"High sales", "Low sales")</f>
        <v>High sales</v>
      </c>
      <c r="M42" s="10">
        <v>44964</v>
      </c>
      <c r="N42" s="10" t="str">
        <f>IF(chocolate_data[[#This Row],[Order date ]]&gt;DATE(2023,1,31),"New Orders","Old Orders")</f>
        <v>New Orders</v>
      </c>
      <c r="O42">
        <f>MONTH(chocolate_data[[#This Row],[Order date ]])</f>
        <v>2</v>
      </c>
      <c r="P42">
        <f>DAY(chocolate_data[[#This Row],[Order date ]])</f>
        <v>7</v>
      </c>
      <c r="Q42" t="s">
        <v>94</v>
      </c>
      <c r="R42" t="str">
        <f>TEXT(chocolate_data[[#This Row],[Order date ]],"dddd")</f>
        <v>Tuesday</v>
      </c>
      <c r="S42" s="4" t="s">
        <v>111</v>
      </c>
      <c r="T42" s="14">
        <f>chocolate_data[[#This Row],[Total Sales]]*2%</f>
        <v>15422.4</v>
      </c>
      <c r="U42" s="15">
        <f>chocolate_data[[#This Row],[Total Sales]]-chocolate_data[[#This Row],[Total Sales]]*2%</f>
        <v>755697.6</v>
      </c>
      <c r="V42" t="str">
        <f>TEXT(chocolate_data[[#This Row],[Order date ]],"yyyy")</f>
        <v>2023</v>
      </c>
    </row>
    <row r="43" spans="1:22" x14ac:dyDescent="0.3">
      <c r="A43" s="8">
        <v>39</v>
      </c>
      <c r="B43" s="9" t="s">
        <v>31</v>
      </c>
      <c r="C43" s="9" t="s">
        <v>39</v>
      </c>
      <c r="D43" s="9" t="s">
        <v>25</v>
      </c>
      <c r="E43" s="8">
        <v>3262</v>
      </c>
      <c r="F43" t="str">
        <f>IF(chocolate_data[[#This Row],[Amount]]&gt;=5000,"High Amount","Low Amount")</f>
        <v>Low Amount</v>
      </c>
      <c r="G43" s="8">
        <v>75</v>
      </c>
      <c r="H43" s="8" t="str">
        <f>IF(chocolate_data[[#This Row],[Units]]&lt;=200,"Low Quantity",IF(chocolate_data[[#This Row],[Units]]&lt;=350,"Mediuam Quantity","High Quantity"))</f>
        <v>Low Quantity</v>
      </c>
      <c r="I43" t="str" cm="1">
        <f t="array" ref="I43">_xlfn.IFS(chocolate_data[[#This Row],[Units]]&lt;=200,"Low",chocolate_data[[#This Row],[Units]]&lt;=350,"Med",chocolate_data[[#This Row],[Units]]&gt;350,"High")</f>
        <v>Low</v>
      </c>
      <c r="J43" s="8">
        <f>IF(chocolate_data[[#This Row],[Units]]&gt;300,chocolate_data[[#This Row],[Amount]]*10%,chocolate_data[[#This Row],[Amount]])</f>
        <v>3262</v>
      </c>
      <c r="K43" s="13">
        <f>chocolate_data[[#This Row],[Amount]]*chocolate_data[[#This Row],[Units]]</f>
        <v>244650</v>
      </c>
      <c r="L43" t="str">
        <f>IF(chocolate_data[[#This Row],[Total Sales]]&gt;=AVERAGE(chocolate_data[Total Sales]),"High sales", "Low sales")</f>
        <v>Low sales</v>
      </c>
      <c r="M43" s="10">
        <v>44965</v>
      </c>
      <c r="N43" s="10" t="str">
        <f>IF(chocolate_data[[#This Row],[Order date ]]&gt;DATE(2023,1,31),"New Orders","Old Orders")</f>
        <v>New Orders</v>
      </c>
      <c r="O43">
        <f>MONTH(chocolate_data[[#This Row],[Order date ]])</f>
        <v>2</v>
      </c>
      <c r="P43">
        <f>DAY(chocolate_data[[#This Row],[Order date ]])</f>
        <v>8</v>
      </c>
      <c r="Q43" t="s">
        <v>94</v>
      </c>
      <c r="R43" t="str">
        <f>TEXT(chocolate_data[[#This Row],[Order date ]],"dddd")</f>
        <v>Wednesday</v>
      </c>
      <c r="S43" s="4" t="s">
        <v>111</v>
      </c>
      <c r="T43" s="14">
        <f>chocolate_data[[#This Row],[Total Sales]]*2%</f>
        <v>4893</v>
      </c>
      <c r="U43" s="15">
        <f>chocolate_data[[#This Row],[Total Sales]]-chocolate_data[[#This Row],[Total Sales]]*2%</f>
        <v>239757</v>
      </c>
      <c r="V43" t="str">
        <f>TEXT(chocolate_data[[#This Row],[Order date ]],"yyyy")</f>
        <v>2023</v>
      </c>
    </row>
    <row r="44" spans="1:22" x14ac:dyDescent="0.3">
      <c r="A44" s="8">
        <v>40</v>
      </c>
      <c r="B44" s="9" t="s">
        <v>36</v>
      </c>
      <c r="C44" s="9" t="s">
        <v>39</v>
      </c>
      <c r="D44" s="9" t="s">
        <v>20</v>
      </c>
      <c r="E44" s="8">
        <v>2289</v>
      </c>
      <c r="F44" t="str">
        <f>IF(chocolate_data[[#This Row],[Amount]]&gt;=5000,"High Amount","Low Amount")</f>
        <v>Low Amount</v>
      </c>
      <c r="G44" s="8">
        <v>135</v>
      </c>
      <c r="H44" s="8" t="str">
        <f>IF(chocolate_data[[#This Row],[Units]]&lt;=200,"Low Quantity",IF(chocolate_data[[#This Row],[Units]]&lt;=350,"Mediuam Quantity","High Quantity"))</f>
        <v>Low Quantity</v>
      </c>
      <c r="I44" t="str" cm="1">
        <f t="array" ref="I44">_xlfn.IFS(chocolate_data[[#This Row],[Units]]&lt;=200,"Low",chocolate_data[[#This Row],[Units]]&lt;=350,"Med",chocolate_data[[#This Row],[Units]]&gt;350,"High")</f>
        <v>Low</v>
      </c>
      <c r="J44" s="8">
        <f>IF(chocolate_data[[#This Row],[Units]]&gt;300,chocolate_data[[#This Row],[Amount]]*10%,chocolate_data[[#This Row],[Amount]])</f>
        <v>2289</v>
      </c>
      <c r="K44" s="13">
        <f>chocolate_data[[#This Row],[Amount]]*chocolate_data[[#This Row],[Units]]</f>
        <v>309015</v>
      </c>
      <c r="L44" t="str">
        <f>IF(chocolate_data[[#This Row],[Total Sales]]&gt;=AVERAGE(chocolate_data[Total Sales]),"High sales", "Low sales")</f>
        <v>Low sales</v>
      </c>
      <c r="M44" s="10">
        <v>44966</v>
      </c>
      <c r="N44" s="10" t="str">
        <f>IF(chocolate_data[[#This Row],[Order date ]]&gt;DATE(2023,1,31),"New Orders","Old Orders")</f>
        <v>New Orders</v>
      </c>
      <c r="O44">
        <f>MONTH(chocolate_data[[#This Row],[Order date ]])</f>
        <v>2</v>
      </c>
      <c r="P44">
        <f>DAY(chocolate_data[[#This Row],[Order date ]])</f>
        <v>9</v>
      </c>
      <c r="Q44" t="s">
        <v>94</v>
      </c>
      <c r="R44" t="str">
        <f>TEXT(chocolate_data[[#This Row],[Order date ]],"dddd")</f>
        <v>Thursday</v>
      </c>
      <c r="S44" s="4" t="s">
        <v>111</v>
      </c>
      <c r="T44" s="14">
        <f>chocolate_data[[#This Row],[Total Sales]]*2%</f>
        <v>6180.3</v>
      </c>
      <c r="U44" s="15">
        <f>chocolate_data[[#This Row],[Total Sales]]-chocolate_data[[#This Row],[Total Sales]]*2%</f>
        <v>302834.7</v>
      </c>
      <c r="V44" t="str">
        <f>TEXT(chocolate_data[[#This Row],[Order date ]],"yyyy")</f>
        <v>2023</v>
      </c>
    </row>
    <row r="45" spans="1:22" x14ac:dyDescent="0.3">
      <c r="A45" s="8">
        <v>41</v>
      </c>
      <c r="B45" s="9" t="s">
        <v>33</v>
      </c>
      <c r="C45" s="9" t="s">
        <v>39</v>
      </c>
      <c r="D45" s="9" t="s">
        <v>20</v>
      </c>
      <c r="E45" s="8">
        <v>6986</v>
      </c>
      <c r="F45" t="str">
        <f>IF(chocolate_data[[#This Row],[Amount]]&gt;=5000,"High Amount","Low Amount")</f>
        <v>High Amount</v>
      </c>
      <c r="G45" s="8">
        <v>21</v>
      </c>
      <c r="H45" s="8" t="str">
        <f>IF(chocolate_data[[#This Row],[Units]]&lt;=200,"Low Quantity",IF(chocolate_data[[#This Row],[Units]]&lt;=350,"Mediuam Quantity","High Quantity"))</f>
        <v>Low Quantity</v>
      </c>
      <c r="I45" t="str" cm="1">
        <f t="array" ref="I45">_xlfn.IFS(chocolate_data[[#This Row],[Units]]&lt;=200,"Low",chocolate_data[[#This Row],[Units]]&lt;=350,"Med",chocolate_data[[#This Row],[Units]]&gt;350,"High")</f>
        <v>Low</v>
      </c>
      <c r="J45" s="8">
        <f>IF(chocolate_data[[#This Row],[Units]]&gt;300,chocolate_data[[#This Row],[Amount]]*10%,chocolate_data[[#This Row],[Amount]])</f>
        <v>6986</v>
      </c>
      <c r="K45" s="13">
        <f>chocolate_data[[#This Row],[Amount]]*chocolate_data[[#This Row],[Units]]</f>
        <v>146706</v>
      </c>
      <c r="L45" t="str">
        <f>IF(chocolate_data[[#This Row],[Total Sales]]&gt;=AVERAGE(chocolate_data[Total Sales]),"High sales", "Low sales")</f>
        <v>Low sales</v>
      </c>
      <c r="M45" s="10">
        <v>44967</v>
      </c>
      <c r="N45" s="10" t="str">
        <f>IF(chocolate_data[[#This Row],[Order date ]]&gt;DATE(2023,1,31),"New Orders","Old Orders")</f>
        <v>New Orders</v>
      </c>
      <c r="O45">
        <f>MONTH(chocolate_data[[#This Row],[Order date ]])</f>
        <v>2</v>
      </c>
      <c r="P45">
        <f>DAY(chocolate_data[[#This Row],[Order date ]])</f>
        <v>10</v>
      </c>
      <c r="Q45" t="s">
        <v>94</v>
      </c>
      <c r="R45" t="str">
        <f>TEXT(chocolate_data[[#This Row],[Order date ]],"dddd")</f>
        <v>Friday</v>
      </c>
      <c r="S45" s="4" t="s">
        <v>111</v>
      </c>
      <c r="T45" s="14">
        <f>chocolate_data[[#This Row],[Total Sales]]*2%</f>
        <v>2934.12</v>
      </c>
      <c r="U45" s="15">
        <f>chocolate_data[[#This Row],[Total Sales]]-chocolate_data[[#This Row],[Total Sales]]*2%</f>
        <v>143771.88</v>
      </c>
      <c r="V45" t="str">
        <f>TEXT(chocolate_data[[#This Row],[Order date ]],"yyyy")</f>
        <v>2023</v>
      </c>
    </row>
    <row r="46" spans="1:22" x14ac:dyDescent="0.3">
      <c r="A46" s="8">
        <v>42</v>
      </c>
      <c r="B46" s="9" t="s">
        <v>28</v>
      </c>
      <c r="C46" s="9" t="s">
        <v>37</v>
      </c>
      <c r="D46" s="9" t="s">
        <v>16</v>
      </c>
      <c r="E46" s="8">
        <v>4417</v>
      </c>
      <c r="F46" t="str">
        <f>IF(chocolate_data[[#This Row],[Amount]]&gt;=5000,"High Amount","Low Amount")</f>
        <v>Low Amount</v>
      </c>
      <c r="G46" s="8">
        <v>153</v>
      </c>
      <c r="H46" s="8" t="str">
        <f>IF(chocolate_data[[#This Row],[Units]]&lt;=200,"Low Quantity",IF(chocolate_data[[#This Row],[Units]]&lt;=350,"Mediuam Quantity","High Quantity"))</f>
        <v>Low Quantity</v>
      </c>
      <c r="I46" t="str" cm="1">
        <f t="array" ref="I46">_xlfn.IFS(chocolate_data[[#This Row],[Units]]&lt;=200,"Low",chocolate_data[[#This Row],[Units]]&lt;=350,"Med",chocolate_data[[#This Row],[Units]]&gt;350,"High")</f>
        <v>Low</v>
      </c>
      <c r="J46" s="8">
        <f>IF(chocolate_data[[#This Row],[Units]]&gt;300,chocolate_data[[#This Row],[Amount]]*10%,chocolate_data[[#This Row],[Amount]])</f>
        <v>4417</v>
      </c>
      <c r="K46" s="13">
        <f>chocolate_data[[#This Row],[Amount]]*chocolate_data[[#This Row],[Units]]</f>
        <v>675801</v>
      </c>
      <c r="L46" t="str">
        <f>IF(chocolate_data[[#This Row],[Total Sales]]&gt;=AVERAGE(chocolate_data[Total Sales]),"High sales", "Low sales")</f>
        <v>High sales</v>
      </c>
      <c r="M46" s="10">
        <v>44968</v>
      </c>
      <c r="N46" s="10" t="str">
        <f>IF(chocolate_data[[#This Row],[Order date ]]&gt;DATE(2023,1,31),"New Orders","Old Orders")</f>
        <v>New Orders</v>
      </c>
      <c r="O46">
        <f>MONTH(chocolate_data[[#This Row],[Order date ]])</f>
        <v>2</v>
      </c>
      <c r="P46">
        <f>DAY(chocolate_data[[#This Row],[Order date ]])</f>
        <v>11</v>
      </c>
      <c r="Q46" t="s">
        <v>94</v>
      </c>
      <c r="R46" t="str">
        <f>TEXT(chocolate_data[[#This Row],[Order date ]],"dddd")</f>
        <v>Saturday</v>
      </c>
      <c r="S46" s="4" t="s">
        <v>111</v>
      </c>
      <c r="T46" s="14">
        <f>chocolate_data[[#This Row],[Total Sales]]*2%</f>
        <v>13516.02</v>
      </c>
      <c r="U46" s="15">
        <f>chocolate_data[[#This Row],[Total Sales]]-chocolate_data[[#This Row],[Total Sales]]*2%</f>
        <v>662284.98</v>
      </c>
      <c r="V46" t="str">
        <f>TEXT(chocolate_data[[#This Row],[Order date ]],"yyyy")</f>
        <v>2023</v>
      </c>
    </row>
    <row r="47" spans="1:22" x14ac:dyDescent="0.3">
      <c r="A47" s="8">
        <v>43</v>
      </c>
      <c r="B47" s="9" t="s">
        <v>32</v>
      </c>
      <c r="C47" s="9" t="s">
        <v>39</v>
      </c>
      <c r="D47" s="9" t="s">
        <v>8</v>
      </c>
      <c r="E47" s="8">
        <v>1442</v>
      </c>
      <c r="F47" t="str">
        <f>IF(chocolate_data[[#This Row],[Amount]]&gt;=5000,"High Amount","Low Amount")</f>
        <v>Low Amount</v>
      </c>
      <c r="G47" s="8">
        <v>15</v>
      </c>
      <c r="H47" s="8" t="str">
        <f>IF(chocolate_data[[#This Row],[Units]]&lt;=200,"Low Quantity",IF(chocolate_data[[#This Row],[Units]]&lt;=350,"Mediuam Quantity","High Quantity"))</f>
        <v>Low Quantity</v>
      </c>
      <c r="I47" t="str" cm="1">
        <f t="array" ref="I47">_xlfn.IFS(chocolate_data[[#This Row],[Units]]&lt;=200,"Low",chocolate_data[[#This Row],[Units]]&lt;=350,"Med",chocolate_data[[#This Row],[Units]]&gt;350,"High")</f>
        <v>Low</v>
      </c>
      <c r="J47" s="8">
        <f>IF(chocolate_data[[#This Row],[Units]]&gt;300,chocolate_data[[#This Row],[Amount]]*10%,chocolate_data[[#This Row],[Amount]])</f>
        <v>1442</v>
      </c>
      <c r="K47" s="13">
        <f>chocolate_data[[#This Row],[Amount]]*chocolate_data[[#This Row],[Units]]</f>
        <v>21630</v>
      </c>
      <c r="L47" t="str">
        <f>IF(chocolate_data[[#This Row],[Total Sales]]&gt;=AVERAGE(chocolate_data[Total Sales]),"High sales", "Low sales")</f>
        <v>Low sales</v>
      </c>
      <c r="M47" s="10">
        <v>44969</v>
      </c>
      <c r="N47" s="10" t="str">
        <f>IF(chocolate_data[[#This Row],[Order date ]]&gt;DATE(2023,1,31),"New Orders","Old Orders")</f>
        <v>New Orders</v>
      </c>
      <c r="O47">
        <f>MONTH(chocolate_data[[#This Row],[Order date ]])</f>
        <v>2</v>
      </c>
      <c r="P47">
        <f>DAY(chocolate_data[[#This Row],[Order date ]])</f>
        <v>12</v>
      </c>
      <c r="Q47" t="s">
        <v>94</v>
      </c>
      <c r="R47" t="str">
        <f>TEXT(chocolate_data[[#This Row],[Order date ]],"dddd")</f>
        <v>Sunday</v>
      </c>
      <c r="S47" s="4" t="s">
        <v>111</v>
      </c>
      <c r="T47" s="14">
        <f>chocolate_data[[#This Row],[Total Sales]]*2%</f>
        <v>432.6</v>
      </c>
      <c r="U47" s="15">
        <f>chocolate_data[[#This Row],[Total Sales]]-chocolate_data[[#This Row],[Total Sales]]*2%</f>
        <v>21197.4</v>
      </c>
      <c r="V47" t="str">
        <f>TEXT(chocolate_data[[#This Row],[Order date ]],"yyyy")</f>
        <v>2023</v>
      </c>
    </row>
    <row r="48" spans="1:22" x14ac:dyDescent="0.3">
      <c r="A48" s="8">
        <v>44</v>
      </c>
      <c r="B48" s="9" t="s">
        <v>34</v>
      </c>
      <c r="C48" s="9" t="s">
        <v>45</v>
      </c>
      <c r="D48" s="9" t="s">
        <v>7</v>
      </c>
      <c r="E48" s="8">
        <v>2415</v>
      </c>
      <c r="F48" t="str">
        <f>IF(chocolate_data[[#This Row],[Amount]]&gt;=5000,"High Amount","Low Amount")</f>
        <v>Low Amount</v>
      </c>
      <c r="G48" s="8">
        <v>255</v>
      </c>
      <c r="H48" s="8" t="str">
        <f>IF(chocolate_data[[#This Row],[Units]]&lt;=200,"Low Quantity",IF(chocolate_data[[#This Row],[Units]]&lt;=350,"Mediuam Quantity","High Quantity"))</f>
        <v>Mediuam Quantity</v>
      </c>
      <c r="I48" t="str" cm="1">
        <f t="array" ref="I48">_xlfn.IFS(chocolate_data[[#This Row],[Units]]&lt;=200,"Low",chocolate_data[[#This Row],[Units]]&lt;=350,"Med",chocolate_data[[#This Row],[Units]]&gt;350,"High")</f>
        <v>Med</v>
      </c>
      <c r="J48" s="8">
        <f>IF(chocolate_data[[#This Row],[Units]]&gt;300,chocolate_data[[#This Row],[Amount]]*10%,chocolate_data[[#This Row],[Amount]])</f>
        <v>2415</v>
      </c>
      <c r="K48" s="13">
        <f>chocolate_data[[#This Row],[Amount]]*chocolate_data[[#This Row],[Units]]</f>
        <v>615825</v>
      </c>
      <c r="L48" t="str">
        <f>IF(chocolate_data[[#This Row],[Total Sales]]&gt;=AVERAGE(chocolate_data[Total Sales]),"High sales", "Low sales")</f>
        <v>Low sales</v>
      </c>
      <c r="M48" s="10">
        <v>44970</v>
      </c>
      <c r="N48" s="10" t="str">
        <f>IF(chocolate_data[[#This Row],[Order date ]]&gt;DATE(2023,1,31),"New Orders","Old Orders")</f>
        <v>New Orders</v>
      </c>
      <c r="O48">
        <f>MONTH(chocolate_data[[#This Row],[Order date ]])</f>
        <v>2</v>
      </c>
      <c r="P48">
        <f>DAY(chocolate_data[[#This Row],[Order date ]])</f>
        <v>13</v>
      </c>
      <c r="Q48" t="s">
        <v>94</v>
      </c>
      <c r="R48" t="str">
        <f>TEXT(chocolate_data[[#This Row],[Order date ]],"dddd")</f>
        <v>Monday</v>
      </c>
      <c r="S48" s="4" t="s">
        <v>111</v>
      </c>
      <c r="T48" s="14">
        <f>chocolate_data[[#This Row],[Total Sales]]*2%</f>
        <v>12316.5</v>
      </c>
      <c r="U48" s="15">
        <f>chocolate_data[[#This Row],[Total Sales]]-chocolate_data[[#This Row],[Total Sales]]*2%</f>
        <v>603508.5</v>
      </c>
      <c r="V48" t="str">
        <f>TEXT(chocolate_data[[#This Row],[Order date ]],"yyyy")</f>
        <v>2023</v>
      </c>
    </row>
    <row r="49" spans="1:22" x14ac:dyDescent="0.3">
      <c r="A49" s="8">
        <v>45</v>
      </c>
      <c r="B49" s="9" t="s">
        <v>28</v>
      </c>
      <c r="C49" s="9" t="s">
        <v>40</v>
      </c>
      <c r="D49" s="9" t="s">
        <v>12</v>
      </c>
      <c r="E49" s="8">
        <v>238</v>
      </c>
      <c r="F49" t="str">
        <f>IF(chocolate_data[[#This Row],[Amount]]&gt;=5000,"High Amount","Low Amount")</f>
        <v>Low Amount</v>
      </c>
      <c r="G49" s="8">
        <v>18</v>
      </c>
      <c r="H49" s="8" t="str">
        <f>IF(chocolate_data[[#This Row],[Units]]&lt;=200,"Low Quantity",IF(chocolate_data[[#This Row],[Units]]&lt;=350,"Mediuam Quantity","High Quantity"))</f>
        <v>Low Quantity</v>
      </c>
      <c r="I49" t="str" cm="1">
        <f t="array" ref="I49">_xlfn.IFS(chocolate_data[[#This Row],[Units]]&lt;=200,"Low",chocolate_data[[#This Row],[Units]]&lt;=350,"Med",chocolate_data[[#This Row],[Units]]&gt;350,"High")</f>
        <v>Low</v>
      </c>
      <c r="J49" s="8">
        <f>IF(chocolate_data[[#This Row],[Units]]&gt;300,chocolate_data[[#This Row],[Amount]]*10%,chocolate_data[[#This Row],[Amount]])</f>
        <v>238</v>
      </c>
      <c r="K49" s="13">
        <f>chocolate_data[[#This Row],[Amount]]*chocolate_data[[#This Row],[Units]]</f>
        <v>4284</v>
      </c>
      <c r="L49" t="str">
        <f>IF(chocolate_data[[#This Row],[Total Sales]]&gt;=AVERAGE(chocolate_data[Total Sales]),"High sales", "Low sales")</f>
        <v>Low sales</v>
      </c>
      <c r="M49" s="10">
        <v>44971</v>
      </c>
      <c r="N49" s="10" t="str">
        <f>IF(chocolate_data[[#This Row],[Order date ]]&gt;DATE(2023,1,31),"New Orders","Old Orders")</f>
        <v>New Orders</v>
      </c>
      <c r="O49">
        <f>MONTH(chocolate_data[[#This Row],[Order date ]])</f>
        <v>2</v>
      </c>
      <c r="P49">
        <f>DAY(chocolate_data[[#This Row],[Order date ]])</f>
        <v>14</v>
      </c>
      <c r="Q49" t="s">
        <v>94</v>
      </c>
      <c r="R49" t="str">
        <f>TEXT(chocolate_data[[#This Row],[Order date ]],"dddd")</f>
        <v>Tuesday</v>
      </c>
      <c r="S49" s="4" t="s">
        <v>111</v>
      </c>
      <c r="T49" s="14">
        <f>chocolate_data[[#This Row],[Total Sales]]*2%</f>
        <v>85.68</v>
      </c>
      <c r="U49" s="15">
        <f>chocolate_data[[#This Row],[Total Sales]]-chocolate_data[[#This Row],[Total Sales]]*2%</f>
        <v>4198.32</v>
      </c>
      <c r="V49" t="str">
        <f>TEXT(chocolate_data[[#This Row],[Order date ]],"yyyy")</f>
        <v>2023</v>
      </c>
    </row>
    <row r="50" spans="1:22" x14ac:dyDescent="0.3">
      <c r="A50" s="8">
        <v>46</v>
      </c>
      <c r="B50" s="9" t="s">
        <v>32</v>
      </c>
      <c r="C50" s="9" t="s">
        <v>40</v>
      </c>
      <c r="D50" s="9" t="s">
        <v>16</v>
      </c>
      <c r="E50" s="8">
        <v>4949</v>
      </c>
      <c r="F50" t="str">
        <f>IF(chocolate_data[[#This Row],[Amount]]&gt;=5000,"High Amount","Low Amount")</f>
        <v>Low Amount</v>
      </c>
      <c r="G50" s="8">
        <v>189</v>
      </c>
      <c r="H50" s="8" t="str">
        <f>IF(chocolate_data[[#This Row],[Units]]&lt;=200,"Low Quantity",IF(chocolate_data[[#This Row],[Units]]&lt;=350,"Mediuam Quantity","High Quantity"))</f>
        <v>Low Quantity</v>
      </c>
      <c r="I50" t="str" cm="1">
        <f t="array" ref="I50">_xlfn.IFS(chocolate_data[[#This Row],[Units]]&lt;=200,"Low",chocolate_data[[#This Row],[Units]]&lt;=350,"Med",chocolate_data[[#This Row],[Units]]&gt;350,"High")</f>
        <v>Low</v>
      </c>
      <c r="J50" s="8">
        <f>IF(chocolate_data[[#This Row],[Units]]&gt;300,chocolate_data[[#This Row],[Amount]]*10%,chocolate_data[[#This Row],[Amount]])</f>
        <v>4949</v>
      </c>
      <c r="K50" s="13">
        <f>chocolate_data[[#This Row],[Amount]]*chocolate_data[[#This Row],[Units]]</f>
        <v>935361</v>
      </c>
      <c r="L50" t="str">
        <f>IF(chocolate_data[[#This Row],[Total Sales]]&gt;=AVERAGE(chocolate_data[Total Sales]),"High sales", "Low sales")</f>
        <v>High sales</v>
      </c>
      <c r="M50" s="10">
        <v>44972</v>
      </c>
      <c r="N50" s="10" t="str">
        <f>IF(chocolate_data[[#This Row],[Order date ]]&gt;DATE(2023,1,31),"New Orders","Old Orders")</f>
        <v>New Orders</v>
      </c>
      <c r="O50">
        <f>MONTH(chocolate_data[[#This Row],[Order date ]])</f>
        <v>2</v>
      </c>
      <c r="P50">
        <f>DAY(chocolate_data[[#This Row],[Order date ]])</f>
        <v>15</v>
      </c>
      <c r="Q50" t="s">
        <v>94</v>
      </c>
      <c r="R50" t="str">
        <f>TEXT(chocolate_data[[#This Row],[Order date ]],"dddd")</f>
        <v>Wednesday</v>
      </c>
      <c r="S50" s="4" t="s">
        <v>111</v>
      </c>
      <c r="T50" s="14">
        <f>chocolate_data[[#This Row],[Total Sales]]*2%</f>
        <v>18707.22</v>
      </c>
      <c r="U50" s="15">
        <f>chocolate_data[[#This Row],[Total Sales]]-chocolate_data[[#This Row],[Total Sales]]*2%</f>
        <v>916653.78</v>
      </c>
      <c r="V50" t="str">
        <f>TEXT(chocolate_data[[#This Row],[Order date ]],"yyyy")</f>
        <v>2023</v>
      </c>
    </row>
    <row r="51" spans="1:22" x14ac:dyDescent="0.3">
      <c r="A51" s="8">
        <v>47</v>
      </c>
      <c r="B51" s="9" t="s">
        <v>33</v>
      </c>
      <c r="C51" s="9" t="s">
        <v>37</v>
      </c>
      <c r="D51" s="9" t="s">
        <v>25</v>
      </c>
      <c r="E51" s="8">
        <v>5075</v>
      </c>
      <c r="F51" t="str">
        <f>IF(chocolate_data[[#This Row],[Amount]]&gt;=5000,"High Amount","Low Amount")</f>
        <v>High Amount</v>
      </c>
      <c r="G51" s="8">
        <v>21</v>
      </c>
      <c r="H51" s="8" t="str">
        <f>IF(chocolate_data[[#This Row],[Units]]&lt;=200,"Low Quantity",IF(chocolate_data[[#This Row],[Units]]&lt;=350,"Mediuam Quantity","High Quantity"))</f>
        <v>Low Quantity</v>
      </c>
      <c r="I51" t="str" cm="1">
        <f t="array" ref="I51">_xlfn.IFS(chocolate_data[[#This Row],[Units]]&lt;=200,"Low",chocolate_data[[#This Row],[Units]]&lt;=350,"Med",chocolate_data[[#This Row],[Units]]&gt;350,"High")</f>
        <v>Low</v>
      </c>
      <c r="J51" s="8">
        <f>IF(chocolate_data[[#This Row],[Units]]&gt;300,chocolate_data[[#This Row],[Amount]]*10%,chocolate_data[[#This Row],[Amount]])</f>
        <v>5075</v>
      </c>
      <c r="K51" s="13">
        <f>chocolate_data[[#This Row],[Amount]]*chocolate_data[[#This Row],[Units]]</f>
        <v>106575</v>
      </c>
      <c r="L51" t="str">
        <f>IF(chocolate_data[[#This Row],[Total Sales]]&gt;=AVERAGE(chocolate_data[Total Sales]),"High sales", "Low sales")</f>
        <v>Low sales</v>
      </c>
      <c r="M51" s="10">
        <v>44973</v>
      </c>
      <c r="N51" s="10" t="str">
        <f>IF(chocolate_data[[#This Row],[Order date ]]&gt;DATE(2023,1,31),"New Orders","Old Orders")</f>
        <v>New Orders</v>
      </c>
      <c r="O51">
        <f>MONTH(chocolate_data[[#This Row],[Order date ]])</f>
        <v>2</v>
      </c>
      <c r="P51">
        <f>DAY(chocolate_data[[#This Row],[Order date ]])</f>
        <v>16</v>
      </c>
      <c r="Q51" t="s">
        <v>94</v>
      </c>
      <c r="R51" t="str">
        <f>TEXT(chocolate_data[[#This Row],[Order date ]],"dddd")</f>
        <v>Thursday</v>
      </c>
      <c r="S51" s="4" t="s">
        <v>111</v>
      </c>
      <c r="T51" s="14">
        <f>chocolate_data[[#This Row],[Total Sales]]*2%</f>
        <v>2131.5</v>
      </c>
      <c r="U51" s="15">
        <f>chocolate_data[[#This Row],[Total Sales]]-chocolate_data[[#This Row],[Total Sales]]*2%</f>
        <v>104443.5</v>
      </c>
      <c r="V51" t="str">
        <f>TEXT(chocolate_data[[#This Row],[Order date ]],"yyyy")</f>
        <v>2023</v>
      </c>
    </row>
    <row r="52" spans="1:22" x14ac:dyDescent="0.3">
      <c r="A52" s="8">
        <v>48</v>
      </c>
      <c r="B52" s="9" t="s">
        <v>34</v>
      </c>
      <c r="C52" s="9" t="s">
        <v>38</v>
      </c>
      <c r="D52" s="9" t="s">
        <v>9</v>
      </c>
      <c r="E52" s="8">
        <v>9198</v>
      </c>
      <c r="F52" t="str">
        <f>IF(chocolate_data[[#This Row],[Amount]]&gt;=5000,"High Amount","Low Amount")</f>
        <v>High Amount</v>
      </c>
      <c r="G52" s="8">
        <v>36</v>
      </c>
      <c r="H52" s="8" t="str">
        <f>IF(chocolate_data[[#This Row],[Units]]&lt;=200,"Low Quantity",IF(chocolate_data[[#This Row],[Units]]&lt;=350,"Mediuam Quantity","High Quantity"))</f>
        <v>Low Quantity</v>
      </c>
      <c r="I52" t="str" cm="1">
        <f t="array" ref="I52">_xlfn.IFS(chocolate_data[[#This Row],[Units]]&lt;=200,"Low",chocolate_data[[#This Row],[Units]]&lt;=350,"Med",chocolate_data[[#This Row],[Units]]&gt;350,"High")</f>
        <v>Low</v>
      </c>
      <c r="J52" s="8">
        <f>IF(chocolate_data[[#This Row],[Units]]&gt;300,chocolate_data[[#This Row],[Amount]]*10%,chocolate_data[[#This Row],[Amount]])</f>
        <v>9198</v>
      </c>
      <c r="K52" s="13">
        <f>chocolate_data[[#This Row],[Amount]]*chocolate_data[[#This Row],[Units]]</f>
        <v>331128</v>
      </c>
      <c r="L52" t="str">
        <f>IF(chocolate_data[[#This Row],[Total Sales]]&gt;=AVERAGE(chocolate_data[Total Sales]),"High sales", "Low sales")</f>
        <v>Low sales</v>
      </c>
      <c r="M52" s="10">
        <v>44974</v>
      </c>
      <c r="N52" s="10" t="str">
        <f>IF(chocolate_data[[#This Row],[Order date ]]&gt;DATE(2023,1,31),"New Orders","Old Orders")</f>
        <v>New Orders</v>
      </c>
      <c r="O52">
        <f>MONTH(chocolate_data[[#This Row],[Order date ]])</f>
        <v>2</v>
      </c>
      <c r="P52">
        <f>DAY(chocolate_data[[#This Row],[Order date ]])</f>
        <v>17</v>
      </c>
      <c r="Q52" t="s">
        <v>94</v>
      </c>
      <c r="R52" t="str">
        <f>TEXT(chocolate_data[[#This Row],[Order date ]],"dddd")</f>
        <v>Friday</v>
      </c>
      <c r="S52" s="4" t="s">
        <v>111</v>
      </c>
      <c r="T52" s="14">
        <f>chocolate_data[[#This Row],[Total Sales]]*2%</f>
        <v>6622.56</v>
      </c>
      <c r="U52" s="15">
        <f>chocolate_data[[#This Row],[Total Sales]]-chocolate_data[[#This Row],[Total Sales]]*2%</f>
        <v>324505.44</v>
      </c>
      <c r="V52" t="str">
        <f>TEXT(chocolate_data[[#This Row],[Order date ]],"yyyy")</f>
        <v>2023</v>
      </c>
    </row>
    <row r="53" spans="1:22" x14ac:dyDescent="0.3">
      <c r="A53" s="8">
        <v>49</v>
      </c>
      <c r="B53" s="9" t="s">
        <v>32</v>
      </c>
      <c r="C53" s="9" t="s">
        <v>39</v>
      </c>
      <c r="D53" s="9" t="s">
        <v>22</v>
      </c>
      <c r="E53" s="8">
        <v>3339</v>
      </c>
      <c r="F53" t="str">
        <f>IF(chocolate_data[[#This Row],[Amount]]&gt;=5000,"High Amount","Low Amount")</f>
        <v>Low Amount</v>
      </c>
      <c r="G53" s="8">
        <v>75</v>
      </c>
      <c r="H53" s="8" t="str">
        <f>IF(chocolate_data[[#This Row],[Units]]&lt;=200,"Low Quantity",IF(chocolate_data[[#This Row],[Units]]&lt;=350,"Mediuam Quantity","High Quantity"))</f>
        <v>Low Quantity</v>
      </c>
      <c r="I53" t="str" cm="1">
        <f t="array" ref="I53">_xlfn.IFS(chocolate_data[[#This Row],[Units]]&lt;=200,"Low",chocolate_data[[#This Row],[Units]]&lt;=350,"Med",chocolate_data[[#This Row],[Units]]&gt;350,"High")</f>
        <v>Low</v>
      </c>
      <c r="J53" s="8">
        <f>IF(chocolate_data[[#This Row],[Units]]&gt;300,chocolate_data[[#This Row],[Amount]]*10%,chocolate_data[[#This Row],[Amount]])</f>
        <v>3339</v>
      </c>
      <c r="K53" s="13">
        <f>chocolate_data[[#This Row],[Amount]]*chocolate_data[[#This Row],[Units]]</f>
        <v>250425</v>
      </c>
      <c r="L53" t="str">
        <f>IF(chocolate_data[[#This Row],[Total Sales]]&gt;=AVERAGE(chocolate_data[Total Sales]),"High sales", "Low sales")</f>
        <v>Low sales</v>
      </c>
      <c r="M53" s="10">
        <v>44975</v>
      </c>
      <c r="N53" s="10" t="str">
        <f>IF(chocolate_data[[#This Row],[Order date ]]&gt;DATE(2023,1,31),"New Orders","Old Orders")</f>
        <v>New Orders</v>
      </c>
      <c r="O53">
        <f>MONTH(chocolate_data[[#This Row],[Order date ]])</f>
        <v>2</v>
      </c>
      <c r="P53">
        <f>DAY(chocolate_data[[#This Row],[Order date ]])</f>
        <v>18</v>
      </c>
      <c r="Q53" t="s">
        <v>94</v>
      </c>
      <c r="R53" t="str">
        <f>TEXT(chocolate_data[[#This Row],[Order date ]],"dddd")</f>
        <v>Saturday</v>
      </c>
      <c r="S53" s="4" t="s">
        <v>111</v>
      </c>
      <c r="T53" s="14">
        <f>chocolate_data[[#This Row],[Total Sales]]*2%</f>
        <v>5008.5</v>
      </c>
      <c r="U53" s="15">
        <f>chocolate_data[[#This Row],[Total Sales]]-chocolate_data[[#This Row],[Total Sales]]*2%</f>
        <v>245416.5</v>
      </c>
      <c r="V53" t="str">
        <f>TEXT(chocolate_data[[#This Row],[Order date ]],"yyyy")</f>
        <v>2023</v>
      </c>
    </row>
    <row r="54" spans="1:22" x14ac:dyDescent="0.3">
      <c r="A54" s="8">
        <v>50</v>
      </c>
      <c r="B54" s="9" t="s">
        <v>36</v>
      </c>
      <c r="C54" s="9" t="s">
        <v>39</v>
      </c>
      <c r="D54" s="9" t="s">
        <v>10</v>
      </c>
      <c r="E54" s="8">
        <v>5019</v>
      </c>
      <c r="F54" t="str">
        <f>IF(chocolate_data[[#This Row],[Amount]]&gt;=5000,"High Amount","Low Amount")</f>
        <v>High Amount</v>
      </c>
      <c r="G54" s="8">
        <v>156</v>
      </c>
      <c r="H54" s="8" t="str">
        <f>IF(chocolate_data[[#This Row],[Units]]&lt;=200,"Low Quantity",IF(chocolate_data[[#This Row],[Units]]&lt;=350,"Mediuam Quantity","High Quantity"))</f>
        <v>Low Quantity</v>
      </c>
      <c r="I54" t="str" cm="1">
        <f t="array" ref="I54">_xlfn.IFS(chocolate_data[[#This Row],[Units]]&lt;=200,"Low",chocolate_data[[#This Row],[Units]]&lt;=350,"Med",chocolate_data[[#This Row],[Units]]&gt;350,"High")</f>
        <v>Low</v>
      </c>
      <c r="J54" s="8">
        <f>IF(chocolate_data[[#This Row],[Units]]&gt;300,chocolate_data[[#This Row],[Amount]]*10%,chocolate_data[[#This Row],[Amount]])</f>
        <v>5019</v>
      </c>
      <c r="K54" s="13">
        <f>chocolate_data[[#This Row],[Amount]]*chocolate_data[[#This Row],[Units]]</f>
        <v>782964</v>
      </c>
      <c r="L54" t="str">
        <f>IF(chocolate_data[[#This Row],[Total Sales]]&gt;=AVERAGE(chocolate_data[Total Sales]),"High sales", "Low sales")</f>
        <v>High sales</v>
      </c>
      <c r="M54" s="10">
        <v>44976</v>
      </c>
      <c r="N54" s="10" t="str">
        <f>IF(chocolate_data[[#This Row],[Order date ]]&gt;DATE(2023,1,31),"New Orders","Old Orders")</f>
        <v>New Orders</v>
      </c>
      <c r="O54">
        <f>MONTH(chocolate_data[[#This Row],[Order date ]])</f>
        <v>2</v>
      </c>
      <c r="P54">
        <f>DAY(chocolate_data[[#This Row],[Order date ]])</f>
        <v>19</v>
      </c>
      <c r="Q54" t="s">
        <v>94</v>
      </c>
      <c r="R54" t="str">
        <f>TEXT(chocolate_data[[#This Row],[Order date ]],"dddd")</f>
        <v>Sunday</v>
      </c>
      <c r="S54" s="4" t="s">
        <v>111</v>
      </c>
      <c r="T54" s="14">
        <f>chocolate_data[[#This Row],[Total Sales]]*2%</f>
        <v>15659.28</v>
      </c>
      <c r="U54" s="15">
        <f>chocolate_data[[#This Row],[Total Sales]]-chocolate_data[[#This Row],[Total Sales]]*2%</f>
        <v>767304.72</v>
      </c>
      <c r="V54" t="str">
        <f>TEXT(chocolate_data[[#This Row],[Order date ]],"yyyy")</f>
        <v>2023</v>
      </c>
    </row>
    <row r="55" spans="1:22" x14ac:dyDescent="0.3">
      <c r="A55" s="8">
        <v>51</v>
      </c>
      <c r="B55" s="9" t="s">
        <v>33</v>
      </c>
      <c r="C55" s="9" t="s">
        <v>38</v>
      </c>
      <c r="D55" s="9" t="s">
        <v>9</v>
      </c>
      <c r="E55" s="8">
        <v>16184</v>
      </c>
      <c r="F55" t="str">
        <f>IF(chocolate_data[[#This Row],[Amount]]&gt;=5000,"High Amount","Low Amount")</f>
        <v>High Amount</v>
      </c>
      <c r="G55" s="8">
        <v>39</v>
      </c>
      <c r="H55" s="8" t="str">
        <f>IF(chocolate_data[[#This Row],[Units]]&lt;=200,"Low Quantity",IF(chocolate_data[[#This Row],[Units]]&lt;=350,"Mediuam Quantity","High Quantity"))</f>
        <v>Low Quantity</v>
      </c>
      <c r="I55" t="str" cm="1">
        <f t="array" ref="I55">_xlfn.IFS(chocolate_data[[#This Row],[Units]]&lt;=200,"Low",chocolate_data[[#This Row],[Units]]&lt;=350,"Med",chocolate_data[[#This Row],[Units]]&gt;350,"High")</f>
        <v>Low</v>
      </c>
      <c r="J55" s="8">
        <f>IF(chocolate_data[[#This Row],[Units]]&gt;300,chocolate_data[[#This Row],[Amount]]*10%,chocolate_data[[#This Row],[Amount]])</f>
        <v>16184</v>
      </c>
      <c r="K55" s="13">
        <f>chocolate_data[[#This Row],[Amount]]*chocolate_data[[#This Row],[Units]]</f>
        <v>631176</v>
      </c>
      <c r="L55" t="str">
        <f>IF(chocolate_data[[#This Row],[Total Sales]]&gt;=AVERAGE(chocolate_data[Total Sales]),"High sales", "Low sales")</f>
        <v>Low sales</v>
      </c>
      <c r="M55" s="10">
        <v>44977</v>
      </c>
      <c r="N55" s="10" t="str">
        <f>IF(chocolate_data[[#This Row],[Order date ]]&gt;DATE(2023,1,31),"New Orders","Old Orders")</f>
        <v>New Orders</v>
      </c>
      <c r="O55">
        <f>MONTH(chocolate_data[[#This Row],[Order date ]])</f>
        <v>2</v>
      </c>
      <c r="P55">
        <f>DAY(chocolate_data[[#This Row],[Order date ]])</f>
        <v>20</v>
      </c>
      <c r="Q55" t="s">
        <v>94</v>
      </c>
      <c r="R55" t="str">
        <f>TEXT(chocolate_data[[#This Row],[Order date ]],"dddd")</f>
        <v>Monday</v>
      </c>
      <c r="S55" s="4" t="s">
        <v>111</v>
      </c>
      <c r="T55" s="14">
        <f>chocolate_data[[#This Row],[Total Sales]]*2%</f>
        <v>12623.52</v>
      </c>
      <c r="U55" s="15">
        <f>chocolate_data[[#This Row],[Total Sales]]-chocolate_data[[#This Row],[Total Sales]]*2%</f>
        <v>618552.48</v>
      </c>
      <c r="V55" t="str">
        <f>TEXT(chocolate_data[[#This Row],[Order date ]],"yyyy")</f>
        <v>2023</v>
      </c>
    </row>
    <row r="56" spans="1:22" x14ac:dyDescent="0.3">
      <c r="A56" s="8">
        <v>52</v>
      </c>
      <c r="B56" s="9" t="s">
        <v>32</v>
      </c>
      <c r="C56" s="9" t="s">
        <v>38</v>
      </c>
      <c r="D56" s="9" t="s">
        <v>14</v>
      </c>
      <c r="E56" s="8">
        <v>497</v>
      </c>
      <c r="F56" t="str">
        <f>IF(chocolate_data[[#This Row],[Amount]]&gt;=5000,"High Amount","Low Amount")</f>
        <v>Low Amount</v>
      </c>
      <c r="G56" s="8">
        <v>63</v>
      </c>
      <c r="H56" s="8" t="str">
        <f>IF(chocolate_data[[#This Row],[Units]]&lt;=200,"Low Quantity",IF(chocolate_data[[#This Row],[Units]]&lt;=350,"Mediuam Quantity","High Quantity"))</f>
        <v>Low Quantity</v>
      </c>
      <c r="I56" t="str" cm="1">
        <f t="array" ref="I56">_xlfn.IFS(chocolate_data[[#This Row],[Units]]&lt;=200,"Low",chocolate_data[[#This Row],[Units]]&lt;=350,"Med",chocolate_data[[#This Row],[Units]]&gt;350,"High")</f>
        <v>Low</v>
      </c>
      <c r="J56" s="8">
        <f>IF(chocolate_data[[#This Row],[Units]]&gt;300,chocolate_data[[#This Row],[Amount]]*10%,chocolate_data[[#This Row],[Amount]])</f>
        <v>497</v>
      </c>
      <c r="K56" s="13">
        <f>chocolate_data[[#This Row],[Amount]]*chocolate_data[[#This Row],[Units]]</f>
        <v>31311</v>
      </c>
      <c r="L56" t="str">
        <f>IF(chocolate_data[[#This Row],[Total Sales]]&gt;=AVERAGE(chocolate_data[Total Sales]),"High sales", "Low sales")</f>
        <v>Low sales</v>
      </c>
      <c r="M56" s="10">
        <v>44978</v>
      </c>
      <c r="N56" s="10" t="str">
        <f>IF(chocolate_data[[#This Row],[Order date ]]&gt;DATE(2023,1,31),"New Orders","Old Orders")</f>
        <v>New Orders</v>
      </c>
      <c r="O56">
        <f>MONTH(chocolate_data[[#This Row],[Order date ]])</f>
        <v>2</v>
      </c>
      <c r="P56">
        <f>DAY(chocolate_data[[#This Row],[Order date ]])</f>
        <v>21</v>
      </c>
      <c r="Q56" t="s">
        <v>94</v>
      </c>
      <c r="R56" t="str">
        <f>TEXT(chocolate_data[[#This Row],[Order date ]],"dddd")</f>
        <v>Tuesday</v>
      </c>
      <c r="S56" s="4" t="s">
        <v>111</v>
      </c>
      <c r="T56" s="14">
        <f>chocolate_data[[#This Row],[Total Sales]]*2%</f>
        <v>626.22</v>
      </c>
      <c r="U56" s="15">
        <f>chocolate_data[[#This Row],[Total Sales]]-chocolate_data[[#This Row],[Total Sales]]*2%</f>
        <v>30684.78</v>
      </c>
      <c r="V56" t="str">
        <f>TEXT(chocolate_data[[#This Row],[Order date ]],"yyyy")</f>
        <v>2023</v>
      </c>
    </row>
    <row r="57" spans="1:22" x14ac:dyDescent="0.3">
      <c r="A57" s="8">
        <v>53</v>
      </c>
      <c r="B57" s="9" t="s">
        <v>28</v>
      </c>
      <c r="C57" s="9" t="s">
        <v>38</v>
      </c>
      <c r="D57" s="9" t="s">
        <v>22</v>
      </c>
      <c r="E57" s="8">
        <v>8211</v>
      </c>
      <c r="F57" t="str">
        <f>IF(chocolate_data[[#This Row],[Amount]]&gt;=5000,"High Amount","Low Amount")</f>
        <v>High Amount</v>
      </c>
      <c r="G57" s="8">
        <v>75</v>
      </c>
      <c r="H57" s="8" t="str">
        <f>IF(chocolate_data[[#This Row],[Units]]&lt;=200,"Low Quantity",IF(chocolate_data[[#This Row],[Units]]&lt;=350,"Mediuam Quantity","High Quantity"))</f>
        <v>Low Quantity</v>
      </c>
      <c r="I57" t="str" cm="1">
        <f t="array" ref="I57">_xlfn.IFS(chocolate_data[[#This Row],[Units]]&lt;=200,"Low",chocolate_data[[#This Row],[Units]]&lt;=350,"Med",chocolate_data[[#This Row],[Units]]&gt;350,"High")</f>
        <v>Low</v>
      </c>
      <c r="J57" s="8">
        <f>IF(chocolate_data[[#This Row],[Units]]&gt;300,chocolate_data[[#This Row],[Amount]]*10%,chocolate_data[[#This Row],[Amount]])</f>
        <v>8211</v>
      </c>
      <c r="K57" s="13">
        <f>chocolate_data[[#This Row],[Amount]]*chocolate_data[[#This Row],[Units]]</f>
        <v>615825</v>
      </c>
      <c r="L57" t="str">
        <f>IF(chocolate_data[[#This Row],[Total Sales]]&gt;=AVERAGE(chocolate_data[Total Sales]),"High sales", "Low sales")</f>
        <v>Low sales</v>
      </c>
      <c r="M57" s="10">
        <v>44979</v>
      </c>
      <c r="N57" s="10" t="str">
        <f>IF(chocolate_data[[#This Row],[Order date ]]&gt;DATE(2023,1,31),"New Orders","Old Orders")</f>
        <v>New Orders</v>
      </c>
      <c r="O57">
        <f>MONTH(chocolate_data[[#This Row],[Order date ]])</f>
        <v>2</v>
      </c>
      <c r="P57">
        <f>DAY(chocolate_data[[#This Row],[Order date ]])</f>
        <v>22</v>
      </c>
      <c r="Q57" t="s">
        <v>94</v>
      </c>
      <c r="R57" t="str">
        <f>TEXT(chocolate_data[[#This Row],[Order date ]],"dddd")</f>
        <v>Wednesday</v>
      </c>
      <c r="S57" s="4" t="s">
        <v>111</v>
      </c>
      <c r="T57" s="14">
        <f>chocolate_data[[#This Row],[Total Sales]]*2%</f>
        <v>12316.5</v>
      </c>
      <c r="U57" s="15">
        <f>chocolate_data[[#This Row],[Total Sales]]-chocolate_data[[#This Row],[Total Sales]]*2%</f>
        <v>603508.5</v>
      </c>
      <c r="V57" t="str">
        <f>TEXT(chocolate_data[[#This Row],[Order date ]],"yyyy")</f>
        <v>2023</v>
      </c>
    </row>
    <row r="58" spans="1:22" x14ac:dyDescent="0.3">
      <c r="A58" s="8">
        <v>54</v>
      </c>
      <c r="B58" s="9" t="s">
        <v>28</v>
      </c>
      <c r="C58" s="9" t="s">
        <v>37</v>
      </c>
      <c r="D58" s="9" t="s">
        <v>21</v>
      </c>
      <c r="E58" s="8">
        <v>6580</v>
      </c>
      <c r="F58" t="str">
        <f>IF(chocolate_data[[#This Row],[Amount]]&gt;=5000,"High Amount","Low Amount")</f>
        <v>High Amount</v>
      </c>
      <c r="G58" s="8">
        <v>183</v>
      </c>
      <c r="H58" s="8" t="str">
        <f>IF(chocolate_data[[#This Row],[Units]]&lt;=200,"Low Quantity",IF(chocolate_data[[#This Row],[Units]]&lt;=350,"Mediuam Quantity","High Quantity"))</f>
        <v>Low Quantity</v>
      </c>
      <c r="I58" t="str" cm="1">
        <f t="array" ref="I58">_xlfn.IFS(chocolate_data[[#This Row],[Units]]&lt;=200,"Low",chocolate_data[[#This Row],[Units]]&lt;=350,"Med",chocolate_data[[#This Row],[Units]]&gt;350,"High")</f>
        <v>Low</v>
      </c>
      <c r="J58" s="8">
        <f>IF(chocolate_data[[#This Row],[Units]]&gt;300,chocolate_data[[#This Row],[Amount]]*10%,chocolate_data[[#This Row],[Amount]])</f>
        <v>6580</v>
      </c>
      <c r="K58" s="13">
        <f>chocolate_data[[#This Row],[Amount]]*chocolate_data[[#This Row],[Units]]</f>
        <v>1204140</v>
      </c>
      <c r="L58" t="str">
        <f>IF(chocolate_data[[#This Row],[Total Sales]]&gt;=AVERAGE(chocolate_data[Total Sales]),"High sales", "Low sales")</f>
        <v>High sales</v>
      </c>
      <c r="M58" s="10">
        <v>44980</v>
      </c>
      <c r="N58" s="10" t="str">
        <f>IF(chocolate_data[[#This Row],[Order date ]]&gt;DATE(2023,1,31),"New Orders","Old Orders")</f>
        <v>New Orders</v>
      </c>
      <c r="O58">
        <f>MONTH(chocolate_data[[#This Row],[Order date ]])</f>
        <v>2</v>
      </c>
      <c r="P58">
        <f>DAY(chocolate_data[[#This Row],[Order date ]])</f>
        <v>23</v>
      </c>
      <c r="Q58" t="s">
        <v>94</v>
      </c>
      <c r="R58" t="str">
        <f>TEXT(chocolate_data[[#This Row],[Order date ]],"dddd")</f>
        <v>Thursday</v>
      </c>
      <c r="S58" s="4" t="s">
        <v>111</v>
      </c>
      <c r="T58" s="14">
        <f>chocolate_data[[#This Row],[Total Sales]]*2%</f>
        <v>24082.799999999999</v>
      </c>
      <c r="U58" s="15">
        <f>chocolate_data[[#This Row],[Total Sales]]-chocolate_data[[#This Row],[Total Sales]]*2%</f>
        <v>1180057.2</v>
      </c>
      <c r="V58" t="str">
        <f>TEXT(chocolate_data[[#This Row],[Order date ]],"yyyy")</f>
        <v>2023</v>
      </c>
    </row>
    <row r="59" spans="1:22" x14ac:dyDescent="0.3">
      <c r="A59" s="8">
        <v>55</v>
      </c>
      <c r="B59" s="9" t="s">
        <v>30</v>
      </c>
      <c r="C59" s="9" t="s">
        <v>45</v>
      </c>
      <c r="D59" s="9" t="s">
        <v>6</v>
      </c>
      <c r="E59" s="8">
        <v>4760</v>
      </c>
      <c r="F59" t="str">
        <f>IF(chocolate_data[[#This Row],[Amount]]&gt;=5000,"High Amount","Low Amount")</f>
        <v>Low Amount</v>
      </c>
      <c r="G59" s="8">
        <v>69</v>
      </c>
      <c r="H59" s="8" t="str">
        <f>IF(chocolate_data[[#This Row],[Units]]&lt;=200,"Low Quantity",IF(chocolate_data[[#This Row],[Units]]&lt;=350,"Mediuam Quantity","High Quantity"))</f>
        <v>Low Quantity</v>
      </c>
      <c r="I59" t="str" cm="1">
        <f t="array" ref="I59">_xlfn.IFS(chocolate_data[[#This Row],[Units]]&lt;=200,"Low",chocolate_data[[#This Row],[Units]]&lt;=350,"Med",chocolate_data[[#This Row],[Units]]&gt;350,"High")</f>
        <v>Low</v>
      </c>
      <c r="J59" s="8">
        <f>IF(chocolate_data[[#This Row],[Units]]&gt;300,chocolate_data[[#This Row],[Amount]]*10%,chocolate_data[[#This Row],[Amount]])</f>
        <v>4760</v>
      </c>
      <c r="K59" s="13">
        <f>chocolate_data[[#This Row],[Amount]]*chocolate_data[[#This Row],[Units]]</f>
        <v>328440</v>
      </c>
      <c r="L59" t="str">
        <f>IF(chocolate_data[[#This Row],[Total Sales]]&gt;=AVERAGE(chocolate_data[Total Sales]),"High sales", "Low sales")</f>
        <v>Low sales</v>
      </c>
      <c r="M59" s="10">
        <v>44981</v>
      </c>
      <c r="N59" s="10" t="str">
        <f>IF(chocolate_data[[#This Row],[Order date ]]&gt;DATE(2023,1,31),"New Orders","Old Orders")</f>
        <v>New Orders</v>
      </c>
      <c r="O59">
        <f>MONTH(chocolate_data[[#This Row],[Order date ]])</f>
        <v>2</v>
      </c>
      <c r="P59">
        <f>DAY(chocolate_data[[#This Row],[Order date ]])</f>
        <v>24</v>
      </c>
      <c r="Q59" t="s">
        <v>94</v>
      </c>
      <c r="R59" t="str">
        <f>TEXT(chocolate_data[[#This Row],[Order date ]],"dddd")</f>
        <v>Friday</v>
      </c>
      <c r="S59" s="4" t="s">
        <v>111</v>
      </c>
      <c r="T59" s="14">
        <f>chocolate_data[[#This Row],[Total Sales]]*2%</f>
        <v>6568.8</v>
      </c>
      <c r="U59" s="15">
        <f>chocolate_data[[#This Row],[Total Sales]]-chocolate_data[[#This Row],[Total Sales]]*2%</f>
        <v>321871.2</v>
      </c>
      <c r="V59" t="str">
        <f>TEXT(chocolate_data[[#This Row],[Order date ]],"yyyy")</f>
        <v>2023</v>
      </c>
    </row>
    <row r="60" spans="1:22" x14ac:dyDescent="0.3">
      <c r="A60" s="8">
        <v>56</v>
      </c>
      <c r="B60" s="9" t="s">
        <v>36</v>
      </c>
      <c r="C60" s="9" t="s">
        <v>38</v>
      </c>
      <c r="D60" s="9" t="s">
        <v>18</v>
      </c>
      <c r="E60" s="8">
        <v>5439</v>
      </c>
      <c r="F60" t="str">
        <f>IF(chocolate_data[[#This Row],[Amount]]&gt;=5000,"High Amount","Low Amount")</f>
        <v>High Amount</v>
      </c>
      <c r="G60" s="8">
        <v>30</v>
      </c>
      <c r="H60" s="8" t="str">
        <f>IF(chocolate_data[[#This Row],[Units]]&lt;=200,"Low Quantity",IF(chocolate_data[[#This Row],[Units]]&lt;=350,"Mediuam Quantity","High Quantity"))</f>
        <v>Low Quantity</v>
      </c>
      <c r="I60" t="str" cm="1">
        <f t="array" ref="I60">_xlfn.IFS(chocolate_data[[#This Row],[Units]]&lt;=200,"Low",chocolate_data[[#This Row],[Units]]&lt;=350,"Med",chocolate_data[[#This Row],[Units]]&gt;350,"High")</f>
        <v>Low</v>
      </c>
      <c r="J60" s="8">
        <f>IF(chocolate_data[[#This Row],[Units]]&gt;300,chocolate_data[[#This Row],[Amount]]*10%,chocolate_data[[#This Row],[Amount]])</f>
        <v>5439</v>
      </c>
      <c r="K60" s="13">
        <f>chocolate_data[[#This Row],[Amount]]*chocolate_data[[#This Row],[Units]]</f>
        <v>163170</v>
      </c>
      <c r="L60" t="str">
        <f>IF(chocolate_data[[#This Row],[Total Sales]]&gt;=AVERAGE(chocolate_data[Total Sales]),"High sales", "Low sales")</f>
        <v>Low sales</v>
      </c>
      <c r="M60" s="10">
        <v>44982</v>
      </c>
      <c r="N60" s="10" t="str">
        <f>IF(chocolate_data[[#This Row],[Order date ]]&gt;DATE(2023,1,31),"New Orders","Old Orders")</f>
        <v>New Orders</v>
      </c>
      <c r="O60">
        <f>MONTH(chocolate_data[[#This Row],[Order date ]])</f>
        <v>2</v>
      </c>
      <c r="P60">
        <f>DAY(chocolate_data[[#This Row],[Order date ]])</f>
        <v>25</v>
      </c>
      <c r="Q60" t="s">
        <v>94</v>
      </c>
      <c r="R60" t="str">
        <f>TEXT(chocolate_data[[#This Row],[Order date ]],"dddd")</f>
        <v>Saturday</v>
      </c>
      <c r="S60" s="4" t="s">
        <v>111</v>
      </c>
      <c r="T60" s="14">
        <f>chocolate_data[[#This Row],[Total Sales]]*2%</f>
        <v>3263.4</v>
      </c>
      <c r="U60" s="15">
        <f>chocolate_data[[#This Row],[Total Sales]]-chocolate_data[[#This Row],[Total Sales]]*2%</f>
        <v>159906.6</v>
      </c>
      <c r="V60" t="str">
        <f>TEXT(chocolate_data[[#This Row],[Order date ]],"yyyy")</f>
        <v>2023</v>
      </c>
    </row>
    <row r="61" spans="1:22" x14ac:dyDescent="0.3">
      <c r="A61" s="8">
        <v>57</v>
      </c>
      <c r="B61" s="9" t="s">
        <v>30</v>
      </c>
      <c r="C61" s="9" t="s">
        <v>39</v>
      </c>
      <c r="D61" s="9" t="s">
        <v>10</v>
      </c>
      <c r="E61" s="8">
        <v>1463</v>
      </c>
      <c r="F61" t="str">
        <f>IF(chocolate_data[[#This Row],[Amount]]&gt;=5000,"High Amount","Low Amount")</f>
        <v>Low Amount</v>
      </c>
      <c r="G61" s="8">
        <v>39</v>
      </c>
      <c r="H61" s="8" t="str">
        <f>IF(chocolate_data[[#This Row],[Units]]&lt;=200,"Low Quantity",IF(chocolate_data[[#This Row],[Units]]&lt;=350,"Mediuam Quantity","High Quantity"))</f>
        <v>Low Quantity</v>
      </c>
      <c r="I61" t="str" cm="1">
        <f t="array" ref="I61">_xlfn.IFS(chocolate_data[[#This Row],[Units]]&lt;=200,"Low",chocolate_data[[#This Row],[Units]]&lt;=350,"Med",chocolate_data[[#This Row],[Units]]&gt;350,"High")</f>
        <v>Low</v>
      </c>
      <c r="J61" s="8">
        <f>IF(chocolate_data[[#This Row],[Units]]&gt;300,chocolate_data[[#This Row],[Amount]]*10%,chocolate_data[[#This Row],[Amount]])</f>
        <v>1463</v>
      </c>
      <c r="K61" s="13">
        <f>chocolate_data[[#This Row],[Amount]]*chocolate_data[[#This Row],[Units]]</f>
        <v>57057</v>
      </c>
      <c r="L61" t="str">
        <f>IF(chocolate_data[[#This Row],[Total Sales]]&gt;=AVERAGE(chocolate_data[Total Sales]),"High sales", "Low sales")</f>
        <v>Low sales</v>
      </c>
      <c r="M61" s="10">
        <v>44983</v>
      </c>
      <c r="N61" s="10" t="str">
        <f>IF(chocolate_data[[#This Row],[Order date ]]&gt;DATE(2023,1,31),"New Orders","Old Orders")</f>
        <v>New Orders</v>
      </c>
      <c r="O61">
        <f>MONTH(chocolate_data[[#This Row],[Order date ]])</f>
        <v>2</v>
      </c>
      <c r="P61">
        <f>DAY(chocolate_data[[#This Row],[Order date ]])</f>
        <v>26</v>
      </c>
      <c r="Q61" t="s">
        <v>94</v>
      </c>
      <c r="R61" t="str">
        <f>TEXT(chocolate_data[[#This Row],[Order date ]],"dddd")</f>
        <v>Sunday</v>
      </c>
      <c r="S61" s="4" t="s">
        <v>111</v>
      </c>
      <c r="T61" s="14">
        <f>chocolate_data[[#This Row],[Total Sales]]*2%</f>
        <v>1141.1400000000001</v>
      </c>
      <c r="U61" s="15">
        <f>chocolate_data[[#This Row],[Total Sales]]-chocolate_data[[#This Row],[Total Sales]]*2%</f>
        <v>55915.86</v>
      </c>
      <c r="V61" t="str">
        <f>TEXT(chocolate_data[[#This Row],[Order date ]],"yyyy")</f>
        <v>2023</v>
      </c>
    </row>
    <row r="62" spans="1:22" x14ac:dyDescent="0.3">
      <c r="A62" s="8">
        <v>58</v>
      </c>
      <c r="B62" s="9" t="s">
        <v>34</v>
      </c>
      <c r="C62" s="9" t="s">
        <v>39</v>
      </c>
      <c r="D62" s="9" t="s">
        <v>25</v>
      </c>
      <c r="E62" s="8">
        <v>7777</v>
      </c>
      <c r="F62" t="str">
        <f>IF(chocolate_data[[#This Row],[Amount]]&gt;=5000,"High Amount","Low Amount")</f>
        <v>High Amount</v>
      </c>
      <c r="G62" s="8">
        <v>504</v>
      </c>
      <c r="H62" s="8" t="str">
        <f>IF(chocolate_data[[#This Row],[Units]]&lt;=200,"Low Quantity",IF(chocolate_data[[#This Row],[Units]]&lt;=350,"Mediuam Quantity","High Quantity"))</f>
        <v>High Quantity</v>
      </c>
      <c r="I62" t="str" cm="1">
        <f t="array" ref="I62">_xlfn.IFS(chocolate_data[[#This Row],[Units]]&lt;=200,"Low",chocolate_data[[#This Row],[Units]]&lt;=350,"Med",chocolate_data[[#This Row],[Units]]&gt;350,"High")</f>
        <v>High</v>
      </c>
      <c r="J62" s="8">
        <f>IF(chocolate_data[[#This Row],[Units]]&gt;300,chocolate_data[[#This Row],[Amount]]*10%,chocolate_data[[#This Row],[Amount]])</f>
        <v>777.7</v>
      </c>
      <c r="K62" s="13">
        <f>chocolate_data[[#This Row],[Amount]]*chocolate_data[[#This Row],[Units]]</f>
        <v>3919608</v>
      </c>
      <c r="L62" t="str">
        <f>IF(chocolate_data[[#This Row],[Total Sales]]&gt;=AVERAGE(chocolate_data[Total Sales]),"High sales", "Low sales")</f>
        <v>High sales</v>
      </c>
      <c r="M62" s="10">
        <v>44984</v>
      </c>
      <c r="N62" s="10" t="str">
        <f>IF(chocolate_data[[#This Row],[Order date ]]&gt;DATE(2023,1,31),"New Orders","Old Orders")</f>
        <v>New Orders</v>
      </c>
      <c r="O62">
        <f>MONTH(chocolate_data[[#This Row],[Order date ]])</f>
        <v>2</v>
      </c>
      <c r="P62">
        <f>DAY(chocolate_data[[#This Row],[Order date ]])</f>
        <v>27</v>
      </c>
      <c r="Q62" t="s">
        <v>94</v>
      </c>
      <c r="R62" t="str">
        <f>TEXT(chocolate_data[[#This Row],[Order date ]],"dddd")</f>
        <v>Monday</v>
      </c>
      <c r="S62" s="4" t="s">
        <v>111</v>
      </c>
      <c r="T62" s="14">
        <f>chocolate_data[[#This Row],[Total Sales]]*2%</f>
        <v>78392.160000000003</v>
      </c>
      <c r="U62" s="15">
        <f>chocolate_data[[#This Row],[Total Sales]]-chocolate_data[[#This Row],[Total Sales]]*2%</f>
        <v>3841215.84</v>
      </c>
      <c r="V62" t="str">
        <f>TEXT(chocolate_data[[#This Row],[Order date ]],"yyyy")</f>
        <v>2023</v>
      </c>
    </row>
    <row r="63" spans="1:22" x14ac:dyDescent="0.3">
      <c r="A63" s="8">
        <v>59</v>
      </c>
      <c r="B63" s="9" t="s">
        <v>3</v>
      </c>
      <c r="C63" s="9" t="s">
        <v>40</v>
      </c>
      <c r="D63" s="9" t="s">
        <v>22</v>
      </c>
      <c r="E63" s="8">
        <v>1085</v>
      </c>
      <c r="F63" t="str">
        <f>IF(chocolate_data[[#This Row],[Amount]]&gt;=5000,"High Amount","Low Amount")</f>
        <v>Low Amount</v>
      </c>
      <c r="G63" s="8">
        <v>273</v>
      </c>
      <c r="H63" s="8" t="str">
        <f>IF(chocolate_data[[#This Row],[Units]]&lt;=200,"Low Quantity",IF(chocolate_data[[#This Row],[Units]]&lt;=350,"Mediuam Quantity","High Quantity"))</f>
        <v>Mediuam Quantity</v>
      </c>
      <c r="I63" t="str" cm="1">
        <f t="array" ref="I63">_xlfn.IFS(chocolate_data[[#This Row],[Units]]&lt;=200,"Low",chocolate_data[[#This Row],[Units]]&lt;=350,"Med",chocolate_data[[#This Row],[Units]]&gt;350,"High")</f>
        <v>Med</v>
      </c>
      <c r="J63" s="8">
        <f>IF(chocolate_data[[#This Row],[Units]]&gt;300,chocolate_data[[#This Row],[Amount]]*10%,chocolate_data[[#This Row],[Amount]])</f>
        <v>1085</v>
      </c>
      <c r="K63" s="13">
        <f>chocolate_data[[#This Row],[Amount]]*chocolate_data[[#This Row],[Units]]</f>
        <v>296205</v>
      </c>
      <c r="L63" t="str">
        <f>IF(chocolate_data[[#This Row],[Total Sales]]&gt;=AVERAGE(chocolate_data[Total Sales]),"High sales", "Low sales")</f>
        <v>Low sales</v>
      </c>
      <c r="M63" s="10">
        <v>44985</v>
      </c>
      <c r="N63" s="10" t="str">
        <f>IF(chocolate_data[[#This Row],[Order date ]]&gt;DATE(2023,1,31),"New Orders","Old Orders")</f>
        <v>New Orders</v>
      </c>
      <c r="O63">
        <f>MONTH(chocolate_data[[#This Row],[Order date ]])</f>
        <v>2</v>
      </c>
      <c r="P63">
        <f>DAY(chocolate_data[[#This Row],[Order date ]])</f>
        <v>28</v>
      </c>
      <c r="Q63" t="s">
        <v>94</v>
      </c>
      <c r="R63" t="str">
        <f>TEXT(chocolate_data[[#This Row],[Order date ]],"dddd")</f>
        <v>Tuesday</v>
      </c>
      <c r="S63" s="4" t="s">
        <v>111</v>
      </c>
      <c r="T63" s="14">
        <f>chocolate_data[[#This Row],[Total Sales]]*2%</f>
        <v>5924.1</v>
      </c>
      <c r="U63" s="15">
        <f>chocolate_data[[#This Row],[Total Sales]]-chocolate_data[[#This Row],[Total Sales]]*2%</f>
        <v>290280.90000000002</v>
      </c>
      <c r="V63" t="str">
        <f>TEXT(chocolate_data[[#This Row],[Order date ]],"yyyy")</f>
        <v>2023</v>
      </c>
    </row>
    <row r="64" spans="1:22" x14ac:dyDescent="0.3">
      <c r="A64" s="8">
        <v>60</v>
      </c>
      <c r="B64" s="9" t="s">
        <v>33</v>
      </c>
      <c r="C64" s="9" t="s">
        <v>40</v>
      </c>
      <c r="D64" s="9" t="s">
        <v>24</v>
      </c>
      <c r="E64" s="8">
        <v>182</v>
      </c>
      <c r="F64" t="str">
        <f>IF(chocolate_data[[#This Row],[Amount]]&gt;=5000,"High Amount","Low Amount")</f>
        <v>Low Amount</v>
      </c>
      <c r="G64" s="8">
        <v>48</v>
      </c>
      <c r="H64" s="8" t="str">
        <f>IF(chocolate_data[[#This Row],[Units]]&lt;=200,"Low Quantity",IF(chocolate_data[[#This Row],[Units]]&lt;=350,"Mediuam Quantity","High Quantity"))</f>
        <v>Low Quantity</v>
      </c>
      <c r="I64" t="str" cm="1">
        <f t="array" ref="I64">_xlfn.IFS(chocolate_data[[#This Row],[Units]]&lt;=200,"Low",chocolate_data[[#This Row],[Units]]&lt;=350,"Med",chocolate_data[[#This Row],[Units]]&gt;350,"High")</f>
        <v>Low</v>
      </c>
      <c r="J64" s="8">
        <f>IF(chocolate_data[[#This Row],[Units]]&gt;300,chocolate_data[[#This Row],[Amount]]*10%,chocolate_data[[#This Row],[Amount]])</f>
        <v>182</v>
      </c>
      <c r="K64" s="13">
        <f>chocolate_data[[#This Row],[Amount]]*chocolate_data[[#This Row],[Units]]</f>
        <v>8736</v>
      </c>
      <c r="L64" t="str">
        <f>IF(chocolate_data[[#This Row],[Total Sales]]&gt;=AVERAGE(chocolate_data[Total Sales]),"High sales", "Low sales")</f>
        <v>Low sales</v>
      </c>
      <c r="M64" s="10">
        <v>44986</v>
      </c>
      <c r="N64" s="10" t="str">
        <f>IF(chocolate_data[[#This Row],[Order date ]]&gt;DATE(2023,1,31),"New Orders","Old Orders")</f>
        <v>New Orders</v>
      </c>
      <c r="O64">
        <f>MONTH(chocolate_data[[#This Row],[Order date ]])</f>
        <v>3</v>
      </c>
      <c r="P64">
        <f>DAY(chocolate_data[[#This Row],[Order date ]])</f>
        <v>1</v>
      </c>
      <c r="Q64" t="s">
        <v>95</v>
      </c>
      <c r="R64" t="str">
        <f>TEXT(chocolate_data[[#This Row],[Order date ]],"dddd")</f>
        <v>Wednesday</v>
      </c>
      <c r="S64" s="4" t="s">
        <v>111</v>
      </c>
      <c r="T64" s="14">
        <f>chocolate_data[[#This Row],[Total Sales]]*2%</f>
        <v>174.72</v>
      </c>
      <c r="U64" s="15">
        <f>chocolate_data[[#This Row],[Total Sales]]-chocolate_data[[#This Row],[Total Sales]]*2%</f>
        <v>8561.2800000000007</v>
      </c>
      <c r="V64" t="str">
        <f>TEXT(chocolate_data[[#This Row],[Order date ]],"yyyy")</f>
        <v>2023</v>
      </c>
    </row>
    <row r="65" spans="1:22" x14ac:dyDescent="0.3">
      <c r="A65" s="8">
        <v>61</v>
      </c>
      <c r="B65" s="9" t="s">
        <v>32</v>
      </c>
      <c r="C65" s="9" t="s">
        <v>39</v>
      </c>
      <c r="D65" s="9" t="s">
        <v>20</v>
      </c>
      <c r="E65" s="8">
        <v>4242</v>
      </c>
      <c r="F65" t="str">
        <f>IF(chocolate_data[[#This Row],[Amount]]&gt;=5000,"High Amount","Low Amount")</f>
        <v>Low Amount</v>
      </c>
      <c r="G65" s="8">
        <v>207</v>
      </c>
      <c r="H65" s="8" t="str">
        <f>IF(chocolate_data[[#This Row],[Units]]&lt;=200,"Low Quantity",IF(chocolate_data[[#This Row],[Units]]&lt;=350,"Mediuam Quantity","High Quantity"))</f>
        <v>Mediuam Quantity</v>
      </c>
      <c r="I65" t="str" cm="1">
        <f t="array" ref="I65">_xlfn.IFS(chocolate_data[[#This Row],[Units]]&lt;=200,"Low",chocolate_data[[#This Row],[Units]]&lt;=350,"Med",chocolate_data[[#This Row],[Units]]&gt;350,"High")</f>
        <v>Med</v>
      </c>
      <c r="J65" s="8">
        <f>IF(chocolate_data[[#This Row],[Units]]&gt;300,chocolate_data[[#This Row],[Amount]]*10%,chocolate_data[[#This Row],[Amount]])</f>
        <v>4242</v>
      </c>
      <c r="K65" s="13">
        <f>chocolate_data[[#This Row],[Amount]]*chocolate_data[[#This Row],[Units]]</f>
        <v>878094</v>
      </c>
      <c r="L65" t="str">
        <f>IF(chocolate_data[[#This Row],[Total Sales]]&gt;=AVERAGE(chocolate_data[Total Sales]),"High sales", "Low sales")</f>
        <v>High sales</v>
      </c>
      <c r="M65" s="10">
        <v>44987</v>
      </c>
      <c r="N65" s="10" t="str">
        <f>IF(chocolate_data[[#This Row],[Order date ]]&gt;DATE(2023,1,31),"New Orders","Old Orders")</f>
        <v>New Orders</v>
      </c>
      <c r="O65">
        <f>MONTH(chocolate_data[[#This Row],[Order date ]])</f>
        <v>3</v>
      </c>
      <c r="P65">
        <f>DAY(chocolate_data[[#This Row],[Order date ]])</f>
        <v>2</v>
      </c>
      <c r="Q65" t="s">
        <v>95</v>
      </c>
      <c r="R65" t="str">
        <f>TEXT(chocolate_data[[#This Row],[Order date ]],"dddd")</f>
        <v>Thursday</v>
      </c>
      <c r="S65" s="4" t="s">
        <v>111</v>
      </c>
      <c r="T65" s="14">
        <f>chocolate_data[[#This Row],[Total Sales]]*2%</f>
        <v>17561.88</v>
      </c>
      <c r="U65" s="15">
        <f>chocolate_data[[#This Row],[Total Sales]]-chocolate_data[[#This Row],[Total Sales]]*2%</f>
        <v>860532.12</v>
      </c>
      <c r="V65" t="str">
        <f>TEXT(chocolate_data[[#This Row],[Order date ]],"yyyy")</f>
        <v>2023</v>
      </c>
    </row>
    <row r="66" spans="1:22" x14ac:dyDescent="0.3">
      <c r="A66" s="8">
        <v>62</v>
      </c>
      <c r="B66" s="9" t="s">
        <v>32</v>
      </c>
      <c r="C66" s="9" t="s">
        <v>38</v>
      </c>
      <c r="D66" s="9" t="s">
        <v>25</v>
      </c>
      <c r="E66" s="8">
        <v>6118</v>
      </c>
      <c r="F66" t="str">
        <f>IF(chocolate_data[[#This Row],[Amount]]&gt;=5000,"High Amount","Low Amount")</f>
        <v>High Amount</v>
      </c>
      <c r="G66" s="8">
        <v>9</v>
      </c>
      <c r="H66" s="8" t="str">
        <f>IF(chocolate_data[[#This Row],[Units]]&lt;=200,"Low Quantity",IF(chocolate_data[[#This Row],[Units]]&lt;=350,"Mediuam Quantity","High Quantity"))</f>
        <v>Low Quantity</v>
      </c>
      <c r="I66" t="str" cm="1">
        <f t="array" ref="I66">_xlfn.IFS(chocolate_data[[#This Row],[Units]]&lt;=200,"Low",chocolate_data[[#This Row],[Units]]&lt;=350,"Med",chocolate_data[[#This Row],[Units]]&gt;350,"High")</f>
        <v>Low</v>
      </c>
      <c r="J66" s="8">
        <f>IF(chocolate_data[[#This Row],[Units]]&gt;300,chocolate_data[[#This Row],[Amount]]*10%,chocolate_data[[#This Row],[Amount]])</f>
        <v>6118</v>
      </c>
      <c r="K66" s="13">
        <f>chocolate_data[[#This Row],[Amount]]*chocolate_data[[#This Row],[Units]]</f>
        <v>55062</v>
      </c>
      <c r="L66" t="str">
        <f>IF(chocolate_data[[#This Row],[Total Sales]]&gt;=AVERAGE(chocolate_data[Total Sales]),"High sales", "Low sales")</f>
        <v>Low sales</v>
      </c>
      <c r="M66" s="10">
        <v>44988</v>
      </c>
      <c r="N66" s="10" t="str">
        <f>IF(chocolate_data[[#This Row],[Order date ]]&gt;DATE(2023,1,31),"New Orders","Old Orders")</f>
        <v>New Orders</v>
      </c>
      <c r="O66">
        <f>MONTH(chocolate_data[[#This Row],[Order date ]])</f>
        <v>3</v>
      </c>
      <c r="P66">
        <f>DAY(chocolate_data[[#This Row],[Order date ]])</f>
        <v>3</v>
      </c>
      <c r="Q66" t="s">
        <v>95</v>
      </c>
      <c r="R66" t="str">
        <f>TEXT(chocolate_data[[#This Row],[Order date ]],"dddd")</f>
        <v>Friday</v>
      </c>
      <c r="S66" s="4" t="s">
        <v>111</v>
      </c>
      <c r="T66" s="14">
        <f>chocolate_data[[#This Row],[Total Sales]]*2%</f>
        <v>1101.24</v>
      </c>
      <c r="U66" s="15">
        <f>chocolate_data[[#This Row],[Total Sales]]-chocolate_data[[#This Row],[Total Sales]]*2%</f>
        <v>53960.76</v>
      </c>
      <c r="V66" t="str">
        <f>TEXT(chocolate_data[[#This Row],[Order date ]],"yyyy")</f>
        <v>2023</v>
      </c>
    </row>
    <row r="67" spans="1:22" x14ac:dyDescent="0.3">
      <c r="A67" s="8">
        <v>63</v>
      </c>
      <c r="B67" s="9" t="s">
        <v>35</v>
      </c>
      <c r="C67" s="9" t="s">
        <v>38</v>
      </c>
      <c r="D67" s="9" t="s">
        <v>16</v>
      </c>
      <c r="E67" s="8">
        <v>2317</v>
      </c>
      <c r="F67" t="str">
        <f>IF(chocolate_data[[#This Row],[Amount]]&gt;=5000,"High Amount","Low Amount")</f>
        <v>Low Amount</v>
      </c>
      <c r="G67" s="8">
        <v>261</v>
      </c>
      <c r="H67" s="8" t="str">
        <f>IF(chocolate_data[[#This Row],[Units]]&lt;=200,"Low Quantity",IF(chocolate_data[[#This Row],[Units]]&lt;=350,"Mediuam Quantity","High Quantity"))</f>
        <v>Mediuam Quantity</v>
      </c>
      <c r="I67" t="str" cm="1">
        <f t="array" ref="I67">_xlfn.IFS(chocolate_data[[#This Row],[Units]]&lt;=200,"Low",chocolate_data[[#This Row],[Units]]&lt;=350,"Med",chocolate_data[[#This Row],[Units]]&gt;350,"High")</f>
        <v>Med</v>
      </c>
      <c r="J67" s="8">
        <f>IF(chocolate_data[[#This Row],[Units]]&gt;300,chocolate_data[[#This Row],[Amount]]*10%,chocolate_data[[#This Row],[Amount]])</f>
        <v>2317</v>
      </c>
      <c r="K67" s="13">
        <f>chocolate_data[[#This Row],[Amount]]*chocolate_data[[#This Row],[Units]]</f>
        <v>604737</v>
      </c>
      <c r="L67" t="str">
        <f>IF(chocolate_data[[#This Row],[Total Sales]]&gt;=AVERAGE(chocolate_data[Total Sales]),"High sales", "Low sales")</f>
        <v>Low sales</v>
      </c>
      <c r="M67" s="10">
        <v>44989</v>
      </c>
      <c r="N67" s="10" t="str">
        <f>IF(chocolate_data[[#This Row],[Order date ]]&gt;DATE(2023,1,31),"New Orders","Old Orders")</f>
        <v>New Orders</v>
      </c>
      <c r="O67">
        <f>MONTH(chocolate_data[[#This Row],[Order date ]])</f>
        <v>3</v>
      </c>
      <c r="P67">
        <f>DAY(chocolate_data[[#This Row],[Order date ]])</f>
        <v>4</v>
      </c>
      <c r="Q67" t="s">
        <v>95</v>
      </c>
      <c r="R67" t="str">
        <f>TEXT(chocolate_data[[#This Row],[Order date ]],"dddd")</f>
        <v>Saturday</v>
      </c>
      <c r="S67" s="4" t="s">
        <v>111</v>
      </c>
      <c r="T67" s="14">
        <f>chocolate_data[[#This Row],[Total Sales]]*2%</f>
        <v>12094.74</v>
      </c>
      <c r="U67" s="15">
        <f>chocolate_data[[#This Row],[Total Sales]]-chocolate_data[[#This Row],[Total Sales]]*2%</f>
        <v>592642.26</v>
      </c>
      <c r="V67" t="str">
        <f>TEXT(chocolate_data[[#This Row],[Order date ]],"yyyy")</f>
        <v>2023</v>
      </c>
    </row>
    <row r="68" spans="1:22" x14ac:dyDescent="0.3">
      <c r="A68" s="8">
        <v>64</v>
      </c>
      <c r="B68" s="9" t="s">
        <v>32</v>
      </c>
      <c r="C68" s="9" t="s">
        <v>37</v>
      </c>
      <c r="D68" s="9" t="s">
        <v>9</v>
      </c>
      <c r="E68" s="8">
        <v>938</v>
      </c>
      <c r="F68" t="str">
        <f>IF(chocolate_data[[#This Row],[Amount]]&gt;=5000,"High Amount","Low Amount")</f>
        <v>Low Amount</v>
      </c>
      <c r="G68" s="8">
        <v>6</v>
      </c>
      <c r="H68" s="8" t="str">
        <f>IF(chocolate_data[[#This Row],[Units]]&lt;=200,"Low Quantity",IF(chocolate_data[[#This Row],[Units]]&lt;=350,"Mediuam Quantity","High Quantity"))</f>
        <v>Low Quantity</v>
      </c>
      <c r="I68" t="str" cm="1">
        <f t="array" ref="I68">_xlfn.IFS(chocolate_data[[#This Row],[Units]]&lt;=200,"Low",chocolate_data[[#This Row],[Units]]&lt;=350,"Med",chocolate_data[[#This Row],[Units]]&gt;350,"High")</f>
        <v>Low</v>
      </c>
      <c r="J68" s="8">
        <f>IF(chocolate_data[[#This Row],[Units]]&gt;300,chocolate_data[[#This Row],[Amount]]*10%,chocolate_data[[#This Row],[Amount]])</f>
        <v>938</v>
      </c>
      <c r="K68" s="13">
        <f>chocolate_data[[#This Row],[Amount]]*chocolate_data[[#This Row],[Units]]</f>
        <v>5628</v>
      </c>
      <c r="L68" t="str">
        <f>IF(chocolate_data[[#This Row],[Total Sales]]&gt;=AVERAGE(chocolate_data[Total Sales]),"High sales", "Low sales")</f>
        <v>Low sales</v>
      </c>
      <c r="M68" s="10">
        <v>44990</v>
      </c>
      <c r="N68" s="10" t="str">
        <f>IF(chocolate_data[[#This Row],[Order date ]]&gt;DATE(2023,1,31),"New Orders","Old Orders")</f>
        <v>New Orders</v>
      </c>
      <c r="O68">
        <f>MONTH(chocolate_data[[#This Row],[Order date ]])</f>
        <v>3</v>
      </c>
      <c r="P68">
        <f>DAY(chocolate_data[[#This Row],[Order date ]])</f>
        <v>5</v>
      </c>
      <c r="Q68" t="s">
        <v>95</v>
      </c>
      <c r="R68" t="str">
        <f>TEXT(chocolate_data[[#This Row],[Order date ]],"dddd")</f>
        <v>Sunday</v>
      </c>
      <c r="S68" s="4" t="s">
        <v>111</v>
      </c>
      <c r="T68" s="14">
        <f>chocolate_data[[#This Row],[Total Sales]]*2%</f>
        <v>112.56</v>
      </c>
      <c r="U68" s="15">
        <f>chocolate_data[[#This Row],[Total Sales]]-chocolate_data[[#This Row],[Total Sales]]*2%</f>
        <v>5515.44</v>
      </c>
      <c r="V68" t="str">
        <f>TEXT(chocolate_data[[#This Row],[Order date ]],"yyyy")</f>
        <v>2023</v>
      </c>
    </row>
    <row r="69" spans="1:22" x14ac:dyDescent="0.3">
      <c r="A69" s="8">
        <v>65</v>
      </c>
      <c r="B69" s="9" t="s">
        <v>29</v>
      </c>
      <c r="C69" s="9" t="s">
        <v>40</v>
      </c>
      <c r="D69" s="9" t="s">
        <v>8</v>
      </c>
      <c r="E69" s="8">
        <v>9709</v>
      </c>
      <c r="F69" t="str">
        <f>IF(chocolate_data[[#This Row],[Amount]]&gt;=5000,"High Amount","Low Amount")</f>
        <v>High Amount</v>
      </c>
      <c r="G69" s="8">
        <v>30</v>
      </c>
      <c r="H69" s="8" t="str">
        <f>IF(chocolate_data[[#This Row],[Units]]&lt;=200,"Low Quantity",IF(chocolate_data[[#This Row],[Units]]&lt;=350,"Mediuam Quantity","High Quantity"))</f>
        <v>Low Quantity</v>
      </c>
      <c r="I69" t="str" cm="1">
        <f t="array" ref="I69">_xlfn.IFS(chocolate_data[[#This Row],[Units]]&lt;=200,"Low",chocolate_data[[#This Row],[Units]]&lt;=350,"Med",chocolate_data[[#This Row],[Units]]&gt;350,"High")</f>
        <v>Low</v>
      </c>
      <c r="J69" s="8">
        <f>IF(chocolate_data[[#This Row],[Units]]&gt;300,chocolate_data[[#This Row],[Amount]]*10%,chocolate_data[[#This Row],[Amount]])</f>
        <v>9709</v>
      </c>
      <c r="K69" s="13">
        <f>chocolate_data[[#This Row],[Amount]]*chocolate_data[[#This Row],[Units]]</f>
        <v>291270</v>
      </c>
      <c r="L69" t="str">
        <f>IF(chocolate_data[[#This Row],[Total Sales]]&gt;=AVERAGE(chocolate_data[Total Sales]),"High sales", "Low sales")</f>
        <v>Low sales</v>
      </c>
      <c r="M69" s="10">
        <v>44991</v>
      </c>
      <c r="N69" s="10" t="str">
        <f>IF(chocolate_data[[#This Row],[Order date ]]&gt;DATE(2023,1,31),"New Orders","Old Orders")</f>
        <v>New Orders</v>
      </c>
      <c r="O69">
        <f>MONTH(chocolate_data[[#This Row],[Order date ]])</f>
        <v>3</v>
      </c>
      <c r="P69">
        <f>DAY(chocolate_data[[#This Row],[Order date ]])</f>
        <v>6</v>
      </c>
      <c r="Q69" t="s">
        <v>95</v>
      </c>
      <c r="R69" t="str">
        <f>TEXT(chocolate_data[[#This Row],[Order date ]],"dddd")</f>
        <v>Monday</v>
      </c>
      <c r="S69" s="4" t="s">
        <v>111</v>
      </c>
      <c r="T69" s="14">
        <f>chocolate_data[[#This Row],[Total Sales]]*2%</f>
        <v>5825.4000000000005</v>
      </c>
      <c r="U69" s="15">
        <f>chocolate_data[[#This Row],[Total Sales]]-chocolate_data[[#This Row],[Total Sales]]*2%</f>
        <v>285444.59999999998</v>
      </c>
      <c r="V69" t="str">
        <f>TEXT(chocolate_data[[#This Row],[Order date ]],"yyyy")</f>
        <v>2023</v>
      </c>
    </row>
    <row r="70" spans="1:22" x14ac:dyDescent="0.3">
      <c r="A70" s="8">
        <v>66</v>
      </c>
      <c r="B70" s="9" t="s">
        <v>31</v>
      </c>
      <c r="C70" s="9" t="s">
        <v>39</v>
      </c>
      <c r="D70" s="9" t="s">
        <v>13</v>
      </c>
      <c r="E70" s="8">
        <v>2205</v>
      </c>
      <c r="F70" t="str">
        <f>IF(chocolate_data[[#This Row],[Amount]]&gt;=5000,"High Amount","Low Amount")</f>
        <v>Low Amount</v>
      </c>
      <c r="G70" s="8">
        <v>138</v>
      </c>
      <c r="H70" s="8" t="str">
        <f>IF(chocolate_data[[#This Row],[Units]]&lt;=200,"Low Quantity",IF(chocolate_data[[#This Row],[Units]]&lt;=350,"Mediuam Quantity","High Quantity"))</f>
        <v>Low Quantity</v>
      </c>
      <c r="I70" t="str" cm="1">
        <f t="array" ref="I70">_xlfn.IFS(chocolate_data[[#This Row],[Units]]&lt;=200,"Low",chocolate_data[[#This Row],[Units]]&lt;=350,"Med",chocolate_data[[#This Row],[Units]]&gt;350,"High")</f>
        <v>Low</v>
      </c>
      <c r="J70" s="8">
        <f>IF(chocolate_data[[#This Row],[Units]]&gt;300,chocolate_data[[#This Row],[Amount]]*10%,chocolate_data[[#This Row],[Amount]])</f>
        <v>2205</v>
      </c>
      <c r="K70" s="13">
        <f>chocolate_data[[#This Row],[Amount]]*chocolate_data[[#This Row],[Units]]</f>
        <v>304290</v>
      </c>
      <c r="L70" t="str">
        <f>IF(chocolate_data[[#This Row],[Total Sales]]&gt;=AVERAGE(chocolate_data[Total Sales]),"High sales", "Low sales")</f>
        <v>Low sales</v>
      </c>
      <c r="M70" s="10">
        <v>44992</v>
      </c>
      <c r="N70" s="10" t="str">
        <f>IF(chocolate_data[[#This Row],[Order date ]]&gt;DATE(2023,1,31),"New Orders","Old Orders")</f>
        <v>New Orders</v>
      </c>
      <c r="O70">
        <f>MONTH(chocolate_data[[#This Row],[Order date ]])</f>
        <v>3</v>
      </c>
      <c r="P70">
        <f>DAY(chocolate_data[[#This Row],[Order date ]])</f>
        <v>7</v>
      </c>
      <c r="Q70" t="s">
        <v>95</v>
      </c>
      <c r="R70" t="str">
        <f>TEXT(chocolate_data[[#This Row],[Order date ]],"dddd")</f>
        <v>Tuesday</v>
      </c>
      <c r="S70" s="4" t="s">
        <v>111</v>
      </c>
      <c r="T70" s="14">
        <f>chocolate_data[[#This Row],[Total Sales]]*2%</f>
        <v>6085.8</v>
      </c>
      <c r="U70" s="15">
        <f>chocolate_data[[#This Row],[Total Sales]]-chocolate_data[[#This Row],[Total Sales]]*2%</f>
        <v>298204.2</v>
      </c>
      <c r="V70" t="str">
        <f>TEXT(chocolate_data[[#This Row],[Order date ]],"yyyy")</f>
        <v>2023</v>
      </c>
    </row>
    <row r="71" spans="1:22" x14ac:dyDescent="0.3">
      <c r="A71" s="8">
        <v>67</v>
      </c>
      <c r="B71" s="9" t="s">
        <v>31</v>
      </c>
      <c r="C71" s="9" t="s">
        <v>40</v>
      </c>
      <c r="D71" s="9" t="s">
        <v>10</v>
      </c>
      <c r="E71" s="8">
        <v>4487</v>
      </c>
      <c r="F71" t="str">
        <f>IF(chocolate_data[[#This Row],[Amount]]&gt;=5000,"High Amount","Low Amount")</f>
        <v>Low Amount</v>
      </c>
      <c r="G71" s="8">
        <v>111</v>
      </c>
      <c r="H71" s="8" t="str">
        <f>IF(chocolate_data[[#This Row],[Units]]&lt;=200,"Low Quantity",IF(chocolate_data[[#This Row],[Units]]&lt;=350,"Mediuam Quantity","High Quantity"))</f>
        <v>Low Quantity</v>
      </c>
      <c r="I71" t="str" cm="1">
        <f t="array" ref="I71">_xlfn.IFS(chocolate_data[[#This Row],[Units]]&lt;=200,"Low",chocolate_data[[#This Row],[Units]]&lt;=350,"Med",chocolate_data[[#This Row],[Units]]&gt;350,"High")</f>
        <v>Low</v>
      </c>
      <c r="J71" s="8">
        <f>IF(chocolate_data[[#This Row],[Units]]&gt;300,chocolate_data[[#This Row],[Amount]]*10%,chocolate_data[[#This Row],[Amount]])</f>
        <v>4487</v>
      </c>
      <c r="K71" s="13">
        <f>chocolate_data[[#This Row],[Amount]]*chocolate_data[[#This Row],[Units]]</f>
        <v>498057</v>
      </c>
      <c r="L71" t="str">
        <f>IF(chocolate_data[[#This Row],[Total Sales]]&gt;=AVERAGE(chocolate_data[Total Sales]),"High sales", "Low sales")</f>
        <v>Low sales</v>
      </c>
      <c r="M71" s="10">
        <v>44993</v>
      </c>
      <c r="N71" s="10" t="str">
        <f>IF(chocolate_data[[#This Row],[Order date ]]&gt;DATE(2023,1,31),"New Orders","Old Orders")</f>
        <v>New Orders</v>
      </c>
      <c r="O71">
        <f>MONTH(chocolate_data[[#This Row],[Order date ]])</f>
        <v>3</v>
      </c>
      <c r="P71">
        <f>DAY(chocolate_data[[#This Row],[Order date ]])</f>
        <v>8</v>
      </c>
      <c r="Q71" t="s">
        <v>95</v>
      </c>
      <c r="R71" t="str">
        <f>TEXT(chocolate_data[[#This Row],[Order date ]],"dddd")</f>
        <v>Wednesday</v>
      </c>
      <c r="S71" s="4" t="s">
        <v>111</v>
      </c>
      <c r="T71" s="14">
        <f>chocolate_data[[#This Row],[Total Sales]]*2%</f>
        <v>9961.14</v>
      </c>
      <c r="U71" s="15">
        <f>chocolate_data[[#This Row],[Total Sales]]-chocolate_data[[#This Row],[Total Sales]]*2%</f>
        <v>488095.86</v>
      </c>
      <c r="V71" t="str">
        <f>TEXT(chocolate_data[[#This Row],[Order date ]],"yyyy")</f>
        <v>2023</v>
      </c>
    </row>
    <row r="72" spans="1:22" x14ac:dyDescent="0.3">
      <c r="A72" s="8">
        <v>68</v>
      </c>
      <c r="B72" s="9" t="s">
        <v>33</v>
      </c>
      <c r="C72" s="9" t="s">
        <v>45</v>
      </c>
      <c r="D72" s="9" t="s">
        <v>11</v>
      </c>
      <c r="E72" s="8">
        <v>2415</v>
      </c>
      <c r="F72" t="str">
        <f>IF(chocolate_data[[#This Row],[Amount]]&gt;=5000,"High Amount","Low Amount")</f>
        <v>Low Amount</v>
      </c>
      <c r="G72" s="8">
        <v>15</v>
      </c>
      <c r="H72" s="8" t="str">
        <f>IF(chocolate_data[[#This Row],[Units]]&lt;=200,"Low Quantity",IF(chocolate_data[[#This Row],[Units]]&lt;=350,"Mediuam Quantity","High Quantity"))</f>
        <v>Low Quantity</v>
      </c>
      <c r="I72" t="str" cm="1">
        <f t="array" ref="I72">_xlfn.IFS(chocolate_data[[#This Row],[Units]]&lt;=200,"Low",chocolate_data[[#This Row],[Units]]&lt;=350,"Med",chocolate_data[[#This Row],[Units]]&gt;350,"High")</f>
        <v>Low</v>
      </c>
      <c r="J72" s="8">
        <f>IF(chocolate_data[[#This Row],[Units]]&gt;300,chocolate_data[[#This Row],[Amount]]*10%,chocolate_data[[#This Row],[Amount]])</f>
        <v>2415</v>
      </c>
      <c r="K72" s="13">
        <f>chocolate_data[[#This Row],[Amount]]*chocolate_data[[#This Row],[Units]]</f>
        <v>36225</v>
      </c>
      <c r="L72" t="str">
        <f>IF(chocolate_data[[#This Row],[Total Sales]]&gt;=AVERAGE(chocolate_data[Total Sales]),"High sales", "Low sales")</f>
        <v>Low sales</v>
      </c>
      <c r="M72" s="10">
        <v>44994</v>
      </c>
      <c r="N72" s="10" t="str">
        <f>IF(chocolate_data[[#This Row],[Order date ]]&gt;DATE(2023,1,31),"New Orders","Old Orders")</f>
        <v>New Orders</v>
      </c>
      <c r="O72">
        <f>MONTH(chocolate_data[[#This Row],[Order date ]])</f>
        <v>3</v>
      </c>
      <c r="P72">
        <f>DAY(chocolate_data[[#This Row],[Order date ]])</f>
        <v>9</v>
      </c>
      <c r="Q72" t="s">
        <v>95</v>
      </c>
      <c r="R72" t="str">
        <f>TEXT(chocolate_data[[#This Row],[Order date ]],"dddd")</f>
        <v>Thursday</v>
      </c>
      <c r="S72" s="4" t="s">
        <v>111</v>
      </c>
      <c r="T72" s="14">
        <f>chocolate_data[[#This Row],[Total Sales]]*2%</f>
        <v>724.5</v>
      </c>
      <c r="U72" s="15">
        <f>chocolate_data[[#This Row],[Total Sales]]-chocolate_data[[#This Row],[Total Sales]]*2%</f>
        <v>35500.5</v>
      </c>
      <c r="V72" t="str">
        <f>TEXT(chocolate_data[[#This Row],[Order date ]],"yyyy")</f>
        <v>2023</v>
      </c>
    </row>
    <row r="73" spans="1:22" x14ac:dyDescent="0.3">
      <c r="A73" s="8">
        <v>69</v>
      </c>
      <c r="B73" s="9" t="s">
        <v>36</v>
      </c>
      <c r="C73" s="9" t="s">
        <v>39</v>
      </c>
      <c r="D73" s="9" t="s">
        <v>12</v>
      </c>
      <c r="E73" s="8">
        <v>4018</v>
      </c>
      <c r="F73" t="str">
        <f>IF(chocolate_data[[#This Row],[Amount]]&gt;=5000,"High Amount","Low Amount")</f>
        <v>Low Amount</v>
      </c>
      <c r="G73" s="8">
        <v>162</v>
      </c>
      <c r="H73" s="8" t="str">
        <f>IF(chocolate_data[[#This Row],[Units]]&lt;=200,"Low Quantity",IF(chocolate_data[[#This Row],[Units]]&lt;=350,"Mediuam Quantity","High Quantity"))</f>
        <v>Low Quantity</v>
      </c>
      <c r="I73" t="str" cm="1">
        <f t="array" ref="I73">_xlfn.IFS(chocolate_data[[#This Row],[Units]]&lt;=200,"Low",chocolate_data[[#This Row],[Units]]&lt;=350,"Med",chocolate_data[[#This Row],[Units]]&gt;350,"High")</f>
        <v>Low</v>
      </c>
      <c r="J73" s="8">
        <f>IF(chocolate_data[[#This Row],[Units]]&gt;300,chocolate_data[[#This Row],[Amount]]*10%,chocolate_data[[#This Row],[Amount]])</f>
        <v>4018</v>
      </c>
      <c r="K73" s="13">
        <f>chocolate_data[[#This Row],[Amount]]*chocolate_data[[#This Row],[Units]]</f>
        <v>650916</v>
      </c>
      <c r="L73" t="str">
        <f>IF(chocolate_data[[#This Row],[Total Sales]]&gt;=AVERAGE(chocolate_data[Total Sales]),"High sales", "Low sales")</f>
        <v>High sales</v>
      </c>
      <c r="M73" s="10">
        <v>44995</v>
      </c>
      <c r="N73" s="10" t="str">
        <f>IF(chocolate_data[[#This Row],[Order date ]]&gt;DATE(2023,1,31),"New Orders","Old Orders")</f>
        <v>New Orders</v>
      </c>
      <c r="O73">
        <f>MONTH(chocolate_data[[#This Row],[Order date ]])</f>
        <v>3</v>
      </c>
      <c r="P73">
        <f>DAY(chocolate_data[[#This Row],[Order date ]])</f>
        <v>10</v>
      </c>
      <c r="Q73" t="s">
        <v>95</v>
      </c>
      <c r="R73" t="str">
        <f>TEXT(chocolate_data[[#This Row],[Order date ]],"dddd")</f>
        <v>Friday</v>
      </c>
      <c r="S73" s="4" t="s">
        <v>111</v>
      </c>
      <c r="T73" s="14">
        <f>chocolate_data[[#This Row],[Total Sales]]*2%</f>
        <v>13018.32</v>
      </c>
      <c r="U73" s="15">
        <f>chocolate_data[[#This Row],[Total Sales]]-chocolate_data[[#This Row],[Total Sales]]*2%</f>
        <v>637897.68000000005</v>
      </c>
      <c r="V73" t="str">
        <f>TEXT(chocolate_data[[#This Row],[Order date ]],"yyyy")</f>
        <v>2023</v>
      </c>
    </row>
    <row r="74" spans="1:22" x14ac:dyDescent="0.3">
      <c r="A74" s="8">
        <v>70</v>
      </c>
      <c r="B74" s="9" t="s">
        <v>33</v>
      </c>
      <c r="C74" s="9" t="s">
        <v>39</v>
      </c>
      <c r="D74" s="9" t="s">
        <v>12</v>
      </c>
      <c r="E74" s="8">
        <v>861</v>
      </c>
      <c r="F74" t="str">
        <f>IF(chocolate_data[[#This Row],[Amount]]&gt;=5000,"High Amount","Low Amount")</f>
        <v>Low Amount</v>
      </c>
      <c r="G74" s="8">
        <v>195</v>
      </c>
      <c r="H74" s="8" t="str">
        <f>IF(chocolate_data[[#This Row],[Units]]&lt;=200,"Low Quantity",IF(chocolate_data[[#This Row],[Units]]&lt;=350,"Mediuam Quantity","High Quantity"))</f>
        <v>Low Quantity</v>
      </c>
      <c r="I74" t="str" cm="1">
        <f t="array" ref="I74">_xlfn.IFS(chocolate_data[[#This Row],[Units]]&lt;=200,"Low",chocolate_data[[#This Row],[Units]]&lt;=350,"Med",chocolate_data[[#This Row],[Units]]&gt;350,"High")</f>
        <v>Low</v>
      </c>
      <c r="J74" s="8">
        <f>IF(chocolate_data[[#This Row],[Units]]&gt;300,chocolate_data[[#This Row],[Amount]]*10%,chocolate_data[[#This Row],[Amount]])</f>
        <v>861</v>
      </c>
      <c r="K74" s="13">
        <f>chocolate_data[[#This Row],[Amount]]*chocolate_data[[#This Row],[Units]]</f>
        <v>167895</v>
      </c>
      <c r="L74" t="str">
        <f>IF(chocolate_data[[#This Row],[Total Sales]]&gt;=AVERAGE(chocolate_data[Total Sales]),"High sales", "Low sales")</f>
        <v>Low sales</v>
      </c>
      <c r="M74" s="10">
        <v>44996</v>
      </c>
      <c r="N74" s="10" t="str">
        <f>IF(chocolate_data[[#This Row],[Order date ]]&gt;DATE(2023,1,31),"New Orders","Old Orders")</f>
        <v>New Orders</v>
      </c>
      <c r="O74">
        <f>MONTH(chocolate_data[[#This Row],[Order date ]])</f>
        <v>3</v>
      </c>
      <c r="P74">
        <f>DAY(chocolate_data[[#This Row],[Order date ]])</f>
        <v>11</v>
      </c>
      <c r="Q74" t="s">
        <v>95</v>
      </c>
      <c r="R74" t="str">
        <f>TEXT(chocolate_data[[#This Row],[Order date ]],"dddd")</f>
        <v>Saturday</v>
      </c>
      <c r="S74" s="4" t="s">
        <v>111</v>
      </c>
      <c r="T74" s="14">
        <f>chocolate_data[[#This Row],[Total Sales]]*2%</f>
        <v>3357.9</v>
      </c>
      <c r="U74" s="15">
        <f>chocolate_data[[#This Row],[Total Sales]]-chocolate_data[[#This Row],[Total Sales]]*2%</f>
        <v>164537.1</v>
      </c>
      <c r="V74" t="str">
        <f>TEXT(chocolate_data[[#This Row],[Order date ]],"yyyy")</f>
        <v>2023</v>
      </c>
    </row>
    <row r="75" spans="1:22" x14ac:dyDescent="0.3">
      <c r="A75" s="8">
        <v>71</v>
      </c>
      <c r="B75" s="9" t="s">
        <v>35</v>
      </c>
      <c r="C75" s="9" t="s">
        <v>37</v>
      </c>
      <c r="D75" s="9" t="s">
        <v>7</v>
      </c>
      <c r="E75" s="8">
        <v>5586</v>
      </c>
      <c r="F75" t="str">
        <f>IF(chocolate_data[[#This Row],[Amount]]&gt;=5000,"High Amount","Low Amount")</f>
        <v>High Amount</v>
      </c>
      <c r="G75" s="8">
        <v>525</v>
      </c>
      <c r="H75" s="8" t="str">
        <f>IF(chocolate_data[[#This Row],[Units]]&lt;=200,"Low Quantity",IF(chocolate_data[[#This Row],[Units]]&lt;=350,"Mediuam Quantity","High Quantity"))</f>
        <v>High Quantity</v>
      </c>
      <c r="I75" t="str" cm="1">
        <f t="array" ref="I75">_xlfn.IFS(chocolate_data[[#This Row],[Units]]&lt;=200,"Low",chocolate_data[[#This Row],[Units]]&lt;=350,"Med",chocolate_data[[#This Row],[Units]]&gt;350,"High")</f>
        <v>High</v>
      </c>
      <c r="J75" s="8">
        <f>IF(chocolate_data[[#This Row],[Units]]&gt;300,chocolate_data[[#This Row],[Amount]]*10%,chocolate_data[[#This Row],[Amount]])</f>
        <v>558.6</v>
      </c>
      <c r="K75" s="13">
        <f>chocolate_data[[#This Row],[Amount]]*chocolate_data[[#This Row],[Units]]</f>
        <v>2932650</v>
      </c>
      <c r="L75" t="str">
        <f>IF(chocolate_data[[#This Row],[Total Sales]]&gt;=AVERAGE(chocolate_data[Total Sales]),"High sales", "Low sales")</f>
        <v>High sales</v>
      </c>
      <c r="M75" s="10">
        <v>44997</v>
      </c>
      <c r="N75" s="10" t="str">
        <f>IF(chocolate_data[[#This Row],[Order date ]]&gt;DATE(2023,1,31),"New Orders","Old Orders")</f>
        <v>New Orders</v>
      </c>
      <c r="O75">
        <f>MONTH(chocolate_data[[#This Row],[Order date ]])</f>
        <v>3</v>
      </c>
      <c r="P75">
        <f>DAY(chocolate_data[[#This Row],[Order date ]])</f>
        <v>12</v>
      </c>
      <c r="Q75" t="s">
        <v>95</v>
      </c>
      <c r="R75" t="str">
        <f>TEXT(chocolate_data[[#This Row],[Order date ]],"dddd")</f>
        <v>Sunday</v>
      </c>
      <c r="S75" s="4" t="s">
        <v>111</v>
      </c>
      <c r="T75" s="14">
        <f>chocolate_data[[#This Row],[Total Sales]]*2%</f>
        <v>58653</v>
      </c>
      <c r="U75" s="15">
        <f>chocolate_data[[#This Row],[Total Sales]]-chocolate_data[[#This Row],[Total Sales]]*2%</f>
        <v>2873997</v>
      </c>
      <c r="V75" t="str">
        <f>TEXT(chocolate_data[[#This Row],[Order date ]],"yyyy")</f>
        <v>2023</v>
      </c>
    </row>
    <row r="76" spans="1:22" x14ac:dyDescent="0.3">
      <c r="A76" s="8">
        <v>72</v>
      </c>
      <c r="B76" s="9" t="s">
        <v>31</v>
      </c>
      <c r="C76" s="9" t="s">
        <v>39</v>
      </c>
      <c r="D76" s="9" t="s">
        <v>26</v>
      </c>
      <c r="E76" s="8">
        <v>2226</v>
      </c>
      <c r="F76" t="str">
        <f>IF(chocolate_data[[#This Row],[Amount]]&gt;=5000,"High Amount","Low Amount")</f>
        <v>Low Amount</v>
      </c>
      <c r="G76" s="8">
        <v>48</v>
      </c>
      <c r="H76" s="8" t="str">
        <f>IF(chocolate_data[[#This Row],[Units]]&lt;=200,"Low Quantity",IF(chocolate_data[[#This Row],[Units]]&lt;=350,"Mediuam Quantity","High Quantity"))</f>
        <v>Low Quantity</v>
      </c>
      <c r="I76" t="str" cm="1">
        <f t="array" ref="I76">_xlfn.IFS(chocolate_data[[#This Row],[Units]]&lt;=200,"Low",chocolate_data[[#This Row],[Units]]&lt;=350,"Med",chocolate_data[[#This Row],[Units]]&gt;350,"High")</f>
        <v>Low</v>
      </c>
      <c r="J76" s="8">
        <f>IF(chocolate_data[[#This Row],[Units]]&gt;300,chocolate_data[[#This Row],[Amount]]*10%,chocolate_data[[#This Row],[Amount]])</f>
        <v>2226</v>
      </c>
      <c r="K76" s="13">
        <f>chocolate_data[[#This Row],[Amount]]*chocolate_data[[#This Row],[Units]]</f>
        <v>106848</v>
      </c>
      <c r="L76" t="str">
        <f>IF(chocolate_data[[#This Row],[Total Sales]]&gt;=AVERAGE(chocolate_data[Total Sales]),"High sales", "Low sales")</f>
        <v>Low sales</v>
      </c>
      <c r="M76" s="10">
        <v>44998</v>
      </c>
      <c r="N76" s="10" t="str">
        <f>IF(chocolate_data[[#This Row],[Order date ]]&gt;DATE(2023,1,31),"New Orders","Old Orders")</f>
        <v>New Orders</v>
      </c>
      <c r="O76">
        <f>MONTH(chocolate_data[[#This Row],[Order date ]])</f>
        <v>3</v>
      </c>
      <c r="P76">
        <f>DAY(chocolate_data[[#This Row],[Order date ]])</f>
        <v>13</v>
      </c>
      <c r="Q76" t="s">
        <v>95</v>
      </c>
      <c r="R76" t="str">
        <f>TEXT(chocolate_data[[#This Row],[Order date ]],"dddd")</f>
        <v>Monday</v>
      </c>
      <c r="S76" s="4" t="s">
        <v>111</v>
      </c>
      <c r="T76" s="14">
        <f>chocolate_data[[#This Row],[Total Sales]]*2%</f>
        <v>2136.96</v>
      </c>
      <c r="U76" s="15">
        <f>chocolate_data[[#This Row],[Total Sales]]-chocolate_data[[#This Row],[Total Sales]]*2%</f>
        <v>104711.03999999999</v>
      </c>
      <c r="V76" t="str">
        <f>TEXT(chocolate_data[[#This Row],[Order date ]],"yyyy")</f>
        <v>2023</v>
      </c>
    </row>
    <row r="77" spans="1:22" x14ac:dyDescent="0.3">
      <c r="A77" s="8">
        <v>73</v>
      </c>
      <c r="B77" s="9" t="s">
        <v>3</v>
      </c>
      <c r="C77" s="9" t="s">
        <v>39</v>
      </c>
      <c r="D77" s="9" t="s">
        <v>21</v>
      </c>
      <c r="E77" s="8">
        <v>14329</v>
      </c>
      <c r="F77" t="str">
        <f>IF(chocolate_data[[#This Row],[Amount]]&gt;=5000,"High Amount","Low Amount")</f>
        <v>High Amount</v>
      </c>
      <c r="G77" s="8">
        <v>150</v>
      </c>
      <c r="H77" s="8" t="str">
        <f>IF(chocolate_data[[#This Row],[Units]]&lt;=200,"Low Quantity",IF(chocolate_data[[#This Row],[Units]]&lt;=350,"Mediuam Quantity","High Quantity"))</f>
        <v>Low Quantity</v>
      </c>
      <c r="I77" t="str" cm="1">
        <f t="array" ref="I77">_xlfn.IFS(chocolate_data[[#This Row],[Units]]&lt;=200,"Low",chocolate_data[[#This Row],[Units]]&lt;=350,"Med",chocolate_data[[#This Row],[Units]]&gt;350,"High")</f>
        <v>Low</v>
      </c>
      <c r="J77" s="8">
        <f>IF(chocolate_data[[#This Row],[Units]]&gt;300,chocolate_data[[#This Row],[Amount]]*10%,chocolate_data[[#This Row],[Amount]])</f>
        <v>14329</v>
      </c>
      <c r="K77" s="13">
        <f>chocolate_data[[#This Row],[Amount]]*chocolate_data[[#This Row],[Units]]</f>
        <v>2149350</v>
      </c>
      <c r="L77" t="str">
        <f>IF(chocolate_data[[#This Row],[Total Sales]]&gt;=AVERAGE(chocolate_data[Total Sales]),"High sales", "Low sales")</f>
        <v>High sales</v>
      </c>
      <c r="M77" s="10">
        <v>44999</v>
      </c>
      <c r="N77" s="10" t="str">
        <f>IF(chocolate_data[[#This Row],[Order date ]]&gt;DATE(2023,1,31),"New Orders","Old Orders")</f>
        <v>New Orders</v>
      </c>
      <c r="O77">
        <f>MONTH(chocolate_data[[#This Row],[Order date ]])</f>
        <v>3</v>
      </c>
      <c r="P77">
        <f>DAY(chocolate_data[[#This Row],[Order date ]])</f>
        <v>14</v>
      </c>
      <c r="Q77" t="s">
        <v>95</v>
      </c>
      <c r="R77" t="str">
        <f>TEXT(chocolate_data[[#This Row],[Order date ]],"dddd")</f>
        <v>Tuesday</v>
      </c>
      <c r="S77" s="4" t="s">
        <v>111</v>
      </c>
      <c r="T77" s="14">
        <f>chocolate_data[[#This Row],[Total Sales]]*2%</f>
        <v>42987</v>
      </c>
      <c r="U77" s="15">
        <f>chocolate_data[[#This Row],[Total Sales]]-chocolate_data[[#This Row],[Total Sales]]*2%</f>
        <v>2106363</v>
      </c>
      <c r="V77" t="str">
        <f>TEXT(chocolate_data[[#This Row],[Order date ]],"yyyy")</f>
        <v>2023</v>
      </c>
    </row>
    <row r="78" spans="1:22" x14ac:dyDescent="0.3">
      <c r="A78" s="8">
        <v>74</v>
      </c>
      <c r="B78" s="9" t="s">
        <v>3</v>
      </c>
      <c r="C78" s="9" t="s">
        <v>39</v>
      </c>
      <c r="D78" s="9" t="s">
        <v>13</v>
      </c>
      <c r="E78" s="8">
        <v>8463</v>
      </c>
      <c r="F78" t="str">
        <f>IF(chocolate_data[[#This Row],[Amount]]&gt;=5000,"High Amount","Low Amount")</f>
        <v>High Amount</v>
      </c>
      <c r="G78" s="8">
        <v>492</v>
      </c>
      <c r="H78" s="8" t="str">
        <f>IF(chocolate_data[[#This Row],[Units]]&lt;=200,"Low Quantity",IF(chocolate_data[[#This Row],[Units]]&lt;=350,"Mediuam Quantity","High Quantity"))</f>
        <v>High Quantity</v>
      </c>
      <c r="I78" t="str" cm="1">
        <f t="array" ref="I78">_xlfn.IFS(chocolate_data[[#This Row],[Units]]&lt;=200,"Low",chocolate_data[[#This Row],[Units]]&lt;=350,"Med",chocolate_data[[#This Row],[Units]]&gt;350,"High")</f>
        <v>High</v>
      </c>
      <c r="J78" s="8">
        <f>IF(chocolate_data[[#This Row],[Units]]&gt;300,chocolate_data[[#This Row],[Amount]]*10%,chocolate_data[[#This Row],[Amount]])</f>
        <v>846.30000000000007</v>
      </c>
      <c r="K78" s="13">
        <f>chocolate_data[[#This Row],[Amount]]*chocolate_data[[#This Row],[Units]]</f>
        <v>4163796</v>
      </c>
      <c r="L78" t="str">
        <f>IF(chocolate_data[[#This Row],[Total Sales]]&gt;=AVERAGE(chocolate_data[Total Sales]),"High sales", "Low sales")</f>
        <v>High sales</v>
      </c>
      <c r="M78" s="10">
        <v>45000</v>
      </c>
      <c r="N78" s="10" t="str">
        <f>IF(chocolate_data[[#This Row],[Order date ]]&gt;DATE(2023,1,31),"New Orders","Old Orders")</f>
        <v>New Orders</v>
      </c>
      <c r="O78">
        <f>MONTH(chocolate_data[[#This Row],[Order date ]])</f>
        <v>3</v>
      </c>
      <c r="P78">
        <f>DAY(chocolate_data[[#This Row],[Order date ]])</f>
        <v>15</v>
      </c>
      <c r="Q78" t="s">
        <v>95</v>
      </c>
      <c r="R78" t="str">
        <f>TEXT(chocolate_data[[#This Row],[Order date ]],"dddd")</f>
        <v>Wednesday</v>
      </c>
      <c r="S78" s="4" t="s">
        <v>111</v>
      </c>
      <c r="T78" s="14">
        <f>chocolate_data[[#This Row],[Total Sales]]*2%</f>
        <v>83275.92</v>
      </c>
      <c r="U78" s="15">
        <f>chocolate_data[[#This Row],[Total Sales]]-chocolate_data[[#This Row],[Total Sales]]*2%</f>
        <v>4080520.08</v>
      </c>
      <c r="V78" t="str">
        <f>TEXT(chocolate_data[[#This Row],[Order date ]],"yyyy")</f>
        <v>2023</v>
      </c>
    </row>
    <row r="79" spans="1:22" x14ac:dyDescent="0.3">
      <c r="A79" s="8">
        <v>75</v>
      </c>
      <c r="B79" s="9" t="s">
        <v>33</v>
      </c>
      <c r="C79" s="9" t="s">
        <v>39</v>
      </c>
      <c r="D79" s="9" t="s">
        <v>22</v>
      </c>
      <c r="E79" s="8">
        <v>2891</v>
      </c>
      <c r="F79" t="str">
        <f>IF(chocolate_data[[#This Row],[Amount]]&gt;=5000,"High Amount","Low Amount")</f>
        <v>Low Amount</v>
      </c>
      <c r="G79" s="8">
        <v>102</v>
      </c>
      <c r="H79" s="8" t="str">
        <f>IF(chocolate_data[[#This Row],[Units]]&lt;=200,"Low Quantity",IF(chocolate_data[[#This Row],[Units]]&lt;=350,"Mediuam Quantity","High Quantity"))</f>
        <v>Low Quantity</v>
      </c>
      <c r="I79" t="str" cm="1">
        <f t="array" ref="I79">_xlfn.IFS(chocolate_data[[#This Row],[Units]]&lt;=200,"Low",chocolate_data[[#This Row],[Units]]&lt;=350,"Med",chocolate_data[[#This Row],[Units]]&gt;350,"High")</f>
        <v>Low</v>
      </c>
      <c r="J79" s="8">
        <f>IF(chocolate_data[[#This Row],[Units]]&gt;300,chocolate_data[[#This Row],[Amount]]*10%,chocolate_data[[#This Row],[Amount]])</f>
        <v>2891</v>
      </c>
      <c r="K79" s="13">
        <f>chocolate_data[[#This Row],[Amount]]*chocolate_data[[#This Row],[Units]]</f>
        <v>294882</v>
      </c>
      <c r="L79" t="str">
        <f>IF(chocolate_data[[#This Row],[Total Sales]]&gt;=AVERAGE(chocolate_data[Total Sales]),"High sales", "Low sales")</f>
        <v>Low sales</v>
      </c>
      <c r="M79" s="10">
        <v>45001</v>
      </c>
      <c r="N79" s="10" t="str">
        <f>IF(chocolate_data[[#This Row],[Order date ]]&gt;DATE(2023,1,31),"New Orders","Old Orders")</f>
        <v>New Orders</v>
      </c>
      <c r="O79">
        <f>MONTH(chocolate_data[[#This Row],[Order date ]])</f>
        <v>3</v>
      </c>
      <c r="P79">
        <f>DAY(chocolate_data[[#This Row],[Order date ]])</f>
        <v>16</v>
      </c>
      <c r="Q79" t="s">
        <v>95</v>
      </c>
      <c r="R79" t="str">
        <f>TEXT(chocolate_data[[#This Row],[Order date ]],"dddd")</f>
        <v>Thursday</v>
      </c>
      <c r="S79" s="4" t="s">
        <v>111</v>
      </c>
      <c r="T79" s="14">
        <f>chocolate_data[[#This Row],[Total Sales]]*2%</f>
        <v>5897.64</v>
      </c>
      <c r="U79" s="15">
        <f>chocolate_data[[#This Row],[Total Sales]]-chocolate_data[[#This Row],[Total Sales]]*2%</f>
        <v>288984.36</v>
      </c>
      <c r="V79" t="str">
        <f>TEXT(chocolate_data[[#This Row],[Order date ]],"yyyy")</f>
        <v>2023</v>
      </c>
    </row>
    <row r="80" spans="1:22" x14ac:dyDescent="0.3">
      <c r="A80" s="8">
        <v>76</v>
      </c>
      <c r="B80" s="9" t="s">
        <v>34</v>
      </c>
      <c r="C80" s="9" t="s">
        <v>38</v>
      </c>
      <c r="D80" s="9" t="s">
        <v>16</v>
      </c>
      <c r="E80" s="8">
        <v>3773</v>
      </c>
      <c r="F80" t="str">
        <f>IF(chocolate_data[[#This Row],[Amount]]&gt;=5000,"High Amount","Low Amount")</f>
        <v>Low Amount</v>
      </c>
      <c r="G80" s="8">
        <v>165</v>
      </c>
      <c r="H80" s="8" t="str">
        <f>IF(chocolate_data[[#This Row],[Units]]&lt;=200,"Low Quantity",IF(chocolate_data[[#This Row],[Units]]&lt;=350,"Mediuam Quantity","High Quantity"))</f>
        <v>Low Quantity</v>
      </c>
      <c r="I80" t="str" cm="1">
        <f t="array" ref="I80">_xlfn.IFS(chocolate_data[[#This Row],[Units]]&lt;=200,"Low",chocolate_data[[#This Row],[Units]]&lt;=350,"Med",chocolate_data[[#This Row],[Units]]&gt;350,"High")</f>
        <v>Low</v>
      </c>
      <c r="J80" s="8">
        <f>IF(chocolate_data[[#This Row],[Units]]&gt;300,chocolate_data[[#This Row],[Amount]]*10%,chocolate_data[[#This Row],[Amount]])</f>
        <v>3773</v>
      </c>
      <c r="K80" s="13">
        <f>chocolate_data[[#This Row],[Amount]]*chocolate_data[[#This Row],[Units]]</f>
        <v>622545</v>
      </c>
      <c r="L80" t="str">
        <f>IF(chocolate_data[[#This Row],[Total Sales]]&gt;=AVERAGE(chocolate_data[Total Sales]),"High sales", "Low sales")</f>
        <v>Low sales</v>
      </c>
      <c r="M80" s="10">
        <v>45002</v>
      </c>
      <c r="N80" s="10" t="str">
        <f>IF(chocolate_data[[#This Row],[Order date ]]&gt;DATE(2023,1,31),"New Orders","Old Orders")</f>
        <v>New Orders</v>
      </c>
      <c r="O80">
        <f>MONTH(chocolate_data[[#This Row],[Order date ]])</f>
        <v>3</v>
      </c>
      <c r="P80">
        <f>DAY(chocolate_data[[#This Row],[Order date ]])</f>
        <v>17</v>
      </c>
      <c r="Q80" t="s">
        <v>95</v>
      </c>
      <c r="R80" t="str">
        <f>TEXT(chocolate_data[[#This Row],[Order date ]],"dddd")</f>
        <v>Friday</v>
      </c>
      <c r="S80" s="4" t="s">
        <v>111</v>
      </c>
      <c r="T80" s="14">
        <f>chocolate_data[[#This Row],[Total Sales]]*2%</f>
        <v>12450.9</v>
      </c>
      <c r="U80" s="15">
        <f>chocolate_data[[#This Row],[Total Sales]]-chocolate_data[[#This Row],[Total Sales]]*2%</f>
        <v>610094.1</v>
      </c>
      <c r="V80" t="str">
        <f>TEXT(chocolate_data[[#This Row],[Order date ]],"yyyy")</f>
        <v>2023</v>
      </c>
    </row>
    <row r="81" spans="1:22" x14ac:dyDescent="0.3">
      <c r="A81" s="8">
        <v>77</v>
      </c>
      <c r="B81" s="9" t="s">
        <v>30</v>
      </c>
      <c r="C81" s="9" t="s">
        <v>38</v>
      </c>
      <c r="D81" s="9" t="s">
        <v>21</v>
      </c>
      <c r="E81" s="8">
        <v>854</v>
      </c>
      <c r="F81" t="str">
        <f>IF(chocolate_data[[#This Row],[Amount]]&gt;=5000,"High Amount","Low Amount")</f>
        <v>Low Amount</v>
      </c>
      <c r="G81" s="8">
        <v>309</v>
      </c>
      <c r="H81" s="8" t="str">
        <f>IF(chocolate_data[[#This Row],[Units]]&lt;=200,"Low Quantity",IF(chocolate_data[[#This Row],[Units]]&lt;=350,"Mediuam Quantity","High Quantity"))</f>
        <v>Mediuam Quantity</v>
      </c>
      <c r="I81" t="str" cm="1">
        <f t="array" ref="I81">_xlfn.IFS(chocolate_data[[#This Row],[Units]]&lt;=200,"Low",chocolate_data[[#This Row],[Units]]&lt;=350,"Med",chocolate_data[[#This Row],[Units]]&gt;350,"High")</f>
        <v>Med</v>
      </c>
      <c r="J81" s="8">
        <f>IF(chocolate_data[[#This Row],[Units]]&gt;300,chocolate_data[[#This Row],[Amount]]*10%,chocolate_data[[#This Row],[Amount]])</f>
        <v>85.4</v>
      </c>
      <c r="K81" s="13">
        <f>chocolate_data[[#This Row],[Amount]]*chocolate_data[[#This Row],[Units]]</f>
        <v>263886</v>
      </c>
      <c r="L81" t="str">
        <f>IF(chocolate_data[[#This Row],[Total Sales]]&gt;=AVERAGE(chocolate_data[Total Sales]),"High sales", "Low sales")</f>
        <v>Low sales</v>
      </c>
      <c r="M81" s="10">
        <v>45003</v>
      </c>
      <c r="N81" s="10" t="str">
        <f>IF(chocolate_data[[#This Row],[Order date ]]&gt;DATE(2023,1,31),"New Orders","Old Orders")</f>
        <v>New Orders</v>
      </c>
      <c r="O81">
        <f>MONTH(chocolate_data[[#This Row],[Order date ]])</f>
        <v>3</v>
      </c>
      <c r="P81">
        <f>DAY(chocolate_data[[#This Row],[Order date ]])</f>
        <v>18</v>
      </c>
      <c r="Q81" t="s">
        <v>95</v>
      </c>
      <c r="R81" t="str">
        <f>TEXT(chocolate_data[[#This Row],[Order date ]],"dddd")</f>
        <v>Saturday</v>
      </c>
      <c r="S81" s="4" t="s">
        <v>111</v>
      </c>
      <c r="T81" s="14">
        <f>chocolate_data[[#This Row],[Total Sales]]*2%</f>
        <v>5277.72</v>
      </c>
      <c r="U81" s="15">
        <f>chocolate_data[[#This Row],[Total Sales]]-chocolate_data[[#This Row],[Total Sales]]*2%</f>
        <v>258608.28</v>
      </c>
      <c r="V81" t="str">
        <f>TEXT(chocolate_data[[#This Row],[Order date ]],"yyyy")</f>
        <v>2023</v>
      </c>
    </row>
    <row r="82" spans="1:22" x14ac:dyDescent="0.3">
      <c r="A82" s="8">
        <v>78</v>
      </c>
      <c r="B82" s="9" t="s">
        <v>32</v>
      </c>
      <c r="C82" s="9" t="s">
        <v>38</v>
      </c>
      <c r="D82" s="9" t="s">
        <v>10</v>
      </c>
      <c r="E82" s="8">
        <v>4970</v>
      </c>
      <c r="F82" t="str">
        <f>IF(chocolate_data[[#This Row],[Amount]]&gt;=5000,"High Amount","Low Amount")</f>
        <v>Low Amount</v>
      </c>
      <c r="G82" s="8">
        <v>156</v>
      </c>
      <c r="H82" s="8" t="str">
        <f>IF(chocolate_data[[#This Row],[Units]]&lt;=200,"Low Quantity",IF(chocolate_data[[#This Row],[Units]]&lt;=350,"Mediuam Quantity","High Quantity"))</f>
        <v>Low Quantity</v>
      </c>
      <c r="I82" t="str" cm="1">
        <f t="array" ref="I82">_xlfn.IFS(chocolate_data[[#This Row],[Units]]&lt;=200,"Low",chocolate_data[[#This Row],[Units]]&lt;=350,"Med",chocolate_data[[#This Row],[Units]]&gt;350,"High")</f>
        <v>Low</v>
      </c>
      <c r="J82" s="8">
        <f>IF(chocolate_data[[#This Row],[Units]]&gt;300,chocolate_data[[#This Row],[Amount]]*10%,chocolate_data[[#This Row],[Amount]])</f>
        <v>4970</v>
      </c>
      <c r="K82" s="13">
        <f>chocolate_data[[#This Row],[Amount]]*chocolate_data[[#This Row],[Units]]</f>
        <v>775320</v>
      </c>
      <c r="L82" t="str">
        <f>IF(chocolate_data[[#This Row],[Total Sales]]&gt;=AVERAGE(chocolate_data[Total Sales]),"High sales", "Low sales")</f>
        <v>High sales</v>
      </c>
      <c r="M82" s="10">
        <v>45004</v>
      </c>
      <c r="N82" s="10" t="str">
        <f>IF(chocolate_data[[#This Row],[Order date ]]&gt;DATE(2023,1,31),"New Orders","Old Orders")</f>
        <v>New Orders</v>
      </c>
      <c r="O82">
        <f>MONTH(chocolate_data[[#This Row],[Order date ]])</f>
        <v>3</v>
      </c>
      <c r="P82">
        <f>DAY(chocolate_data[[#This Row],[Order date ]])</f>
        <v>19</v>
      </c>
      <c r="Q82" t="s">
        <v>95</v>
      </c>
      <c r="R82" t="str">
        <f>TEXT(chocolate_data[[#This Row],[Order date ]],"dddd")</f>
        <v>Sunday</v>
      </c>
      <c r="S82" s="4" t="s">
        <v>111</v>
      </c>
      <c r="T82" s="14">
        <f>chocolate_data[[#This Row],[Total Sales]]*2%</f>
        <v>15506.4</v>
      </c>
      <c r="U82" s="15">
        <f>chocolate_data[[#This Row],[Total Sales]]-chocolate_data[[#This Row],[Total Sales]]*2%</f>
        <v>759813.6</v>
      </c>
      <c r="V82" t="str">
        <f>TEXT(chocolate_data[[#This Row],[Order date ]],"yyyy")</f>
        <v>2023</v>
      </c>
    </row>
    <row r="83" spans="1:22" x14ac:dyDescent="0.3">
      <c r="A83" s="8">
        <v>79</v>
      </c>
      <c r="B83" s="9" t="s">
        <v>3</v>
      </c>
      <c r="C83" s="9" t="s">
        <v>45</v>
      </c>
      <c r="D83" s="9" t="s">
        <v>19</v>
      </c>
      <c r="E83" s="8">
        <v>98</v>
      </c>
      <c r="F83" t="str">
        <f>IF(chocolate_data[[#This Row],[Amount]]&gt;=5000,"High Amount","Low Amount")</f>
        <v>Low Amount</v>
      </c>
      <c r="G83" s="8">
        <v>159</v>
      </c>
      <c r="H83" s="8" t="str">
        <f>IF(chocolate_data[[#This Row],[Units]]&lt;=200,"Low Quantity",IF(chocolate_data[[#This Row],[Units]]&lt;=350,"Mediuam Quantity","High Quantity"))</f>
        <v>Low Quantity</v>
      </c>
      <c r="I83" t="str" cm="1">
        <f t="array" ref="I83">_xlfn.IFS(chocolate_data[[#This Row],[Units]]&lt;=200,"Low",chocolate_data[[#This Row],[Units]]&lt;=350,"Med",chocolate_data[[#This Row],[Units]]&gt;350,"High")</f>
        <v>Low</v>
      </c>
      <c r="J83" s="8">
        <f>IF(chocolate_data[[#This Row],[Units]]&gt;300,chocolate_data[[#This Row],[Amount]]*10%,chocolate_data[[#This Row],[Amount]])</f>
        <v>98</v>
      </c>
      <c r="K83" s="13">
        <f>chocolate_data[[#This Row],[Amount]]*chocolate_data[[#This Row],[Units]]</f>
        <v>15582</v>
      </c>
      <c r="L83" t="str">
        <f>IF(chocolate_data[[#This Row],[Total Sales]]&gt;=AVERAGE(chocolate_data[Total Sales]),"High sales", "Low sales")</f>
        <v>Low sales</v>
      </c>
      <c r="M83" s="10">
        <v>45005</v>
      </c>
      <c r="N83" s="10" t="str">
        <f>IF(chocolate_data[[#This Row],[Order date ]]&gt;DATE(2023,1,31),"New Orders","Old Orders")</f>
        <v>New Orders</v>
      </c>
      <c r="O83">
        <f>MONTH(chocolate_data[[#This Row],[Order date ]])</f>
        <v>3</v>
      </c>
      <c r="P83">
        <f>DAY(chocolate_data[[#This Row],[Order date ]])</f>
        <v>20</v>
      </c>
      <c r="Q83" t="s">
        <v>95</v>
      </c>
      <c r="R83" t="str">
        <f>TEXT(chocolate_data[[#This Row],[Order date ]],"dddd")</f>
        <v>Monday</v>
      </c>
      <c r="S83" s="4" t="s">
        <v>111</v>
      </c>
      <c r="T83" s="14">
        <f>chocolate_data[[#This Row],[Total Sales]]*2%</f>
        <v>311.64</v>
      </c>
      <c r="U83" s="15">
        <f>chocolate_data[[#This Row],[Total Sales]]-chocolate_data[[#This Row],[Total Sales]]*2%</f>
        <v>15270.36</v>
      </c>
      <c r="V83" t="str">
        <f>TEXT(chocolate_data[[#This Row],[Order date ]],"yyyy")</f>
        <v>2023</v>
      </c>
    </row>
    <row r="84" spans="1:22" x14ac:dyDescent="0.3">
      <c r="A84" s="8">
        <v>80</v>
      </c>
      <c r="B84" s="9" t="s">
        <v>33</v>
      </c>
      <c r="C84" s="9" t="s">
        <v>45</v>
      </c>
      <c r="D84" s="9" t="s">
        <v>8</v>
      </c>
      <c r="E84" s="8">
        <v>13391</v>
      </c>
      <c r="F84" t="str">
        <f>IF(chocolate_data[[#This Row],[Amount]]&gt;=5000,"High Amount","Low Amount")</f>
        <v>High Amount</v>
      </c>
      <c r="G84" s="8">
        <v>201</v>
      </c>
      <c r="H84" s="8" t="str">
        <f>IF(chocolate_data[[#This Row],[Units]]&lt;=200,"Low Quantity",IF(chocolate_data[[#This Row],[Units]]&lt;=350,"Mediuam Quantity","High Quantity"))</f>
        <v>Mediuam Quantity</v>
      </c>
      <c r="I84" t="str" cm="1">
        <f t="array" ref="I84">_xlfn.IFS(chocolate_data[[#This Row],[Units]]&lt;=200,"Low",chocolate_data[[#This Row],[Units]]&lt;=350,"Med",chocolate_data[[#This Row],[Units]]&gt;350,"High")</f>
        <v>Med</v>
      </c>
      <c r="J84" s="8">
        <f>IF(chocolate_data[[#This Row],[Units]]&gt;300,chocolate_data[[#This Row],[Amount]]*10%,chocolate_data[[#This Row],[Amount]])</f>
        <v>13391</v>
      </c>
      <c r="K84" s="13">
        <f>chocolate_data[[#This Row],[Amount]]*chocolate_data[[#This Row],[Units]]</f>
        <v>2691591</v>
      </c>
      <c r="L84" t="str">
        <f>IF(chocolate_data[[#This Row],[Total Sales]]&gt;=AVERAGE(chocolate_data[Total Sales]),"High sales", "Low sales")</f>
        <v>High sales</v>
      </c>
      <c r="M84" s="10">
        <v>45006</v>
      </c>
      <c r="N84" s="10" t="str">
        <f>IF(chocolate_data[[#This Row],[Order date ]]&gt;DATE(2023,1,31),"New Orders","Old Orders")</f>
        <v>New Orders</v>
      </c>
      <c r="O84">
        <f>MONTH(chocolate_data[[#This Row],[Order date ]])</f>
        <v>3</v>
      </c>
      <c r="P84">
        <f>DAY(chocolate_data[[#This Row],[Order date ]])</f>
        <v>21</v>
      </c>
      <c r="Q84" t="s">
        <v>95</v>
      </c>
      <c r="R84" t="str">
        <f>TEXT(chocolate_data[[#This Row],[Order date ]],"dddd")</f>
        <v>Tuesday</v>
      </c>
      <c r="S84" s="4" t="s">
        <v>111</v>
      </c>
      <c r="T84" s="14">
        <f>chocolate_data[[#This Row],[Total Sales]]*2%</f>
        <v>53831.82</v>
      </c>
      <c r="U84" s="15">
        <f>chocolate_data[[#This Row],[Total Sales]]-chocolate_data[[#This Row],[Total Sales]]*2%</f>
        <v>2637759.1800000002</v>
      </c>
      <c r="V84" t="str">
        <f>TEXT(chocolate_data[[#This Row],[Order date ]],"yyyy")</f>
        <v>2023</v>
      </c>
    </row>
    <row r="85" spans="1:22" x14ac:dyDescent="0.3">
      <c r="A85" s="8">
        <v>81</v>
      </c>
      <c r="B85" s="9" t="s">
        <v>29</v>
      </c>
      <c r="C85" s="9" t="s">
        <v>43</v>
      </c>
      <c r="D85" s="9" t="s">
        <v>24</v>
      </c>
      <c r="E85" s="8">
        <v>8890</v>
      </c>
      <c r="F85" t="str">
        <f>IF(chocolate_data[[#This Row],[Amount]]&gt;=5000,"High Amount","Low Amount")</f>
        <v>High Amount</v>
      </c>
      <c r="G85" s="8">
        <v>210</v>
      </c>
      <c r="H85" s="8" t="str">
        <f>IF(chocolate_data[[#This Row],[Units]]&lt;=200,"Low Quantity",IF(chocolate_data[[#This Row],[Units]]&lt;=350,"Mediuam Quantity","High Quantity"))</f>
        <v>Mediuam Quantity</v>
      </c>
      <c r="I85" t="str" cm="1">
        <f t="array" ref="I85">_xlfn.IFS(chocolate_data[[#This Row],[Units]]&lt;=200,"Low",chocolate_data[[#This Row],[Units]]&lt;=350,"Med",chocolate_data[[#This Row],[Units]]&gt;350,"High")</f>
        <v>Med</v>
      </c>
      <c r="J85" s="8">
        <f>IF(chocolate_data[[#This Row],[Units]]&gt;300,chocolate_data[[#This Row],[Amount]]*10%,chocolate_data[[#This Row],[Amount]])</f>
        <v>8890</v>
      </c>
      <c r="K85" s="13">
        <f>chocolate_data[[#This Row],[Amount]]*chocolate_data[[#This Row],[Units]]</f>
        <v>1866900</v>
      </c>
      <c r="L85" t="str">
        <f>IF(chocolate_data[[#This Row],[Total Sales]]&gt;=AVERAGE(chocolate_data[Total Sales]),"High sales", "Low sales")</f>
        <v>High sales</v>
      </c>
      <c r="M85" s="10">
        <v>45007</v>
      </c>
      <c r="N85" s="10" t="str">
        <f>IF(chocolate_data[[#This Row],[Order date ]]&gt;DATE(2023,1,31),"New Orders","Old Orders")</f>
        <v>New Orders</v>
      </c>
      <c r="O85">
        <f>MONTH(chocolate_data[[#This Row],[Order date ]])</f>
        <v>3</v>
      </c>
      <c r="P85">
        <f>DAY(chocolate_data[[#This Row],[Order date ]])</f>
        <v>22</v>
      </c>
      <c r="Q85" t="s">
        <v>95</v>
      </c>
      <c r="R85" t="str">
        <f>TEXT(chocolate_data[[#This Row],[Order date ]],"dddd")</f>
        <v>Wednesday</v>
      </c>
      <c r="S85" s="4" t="s">
        <v>111</v>
      </c>
      <c r="T85" s="14">
        <f>chocolate_data[[#This Row],[Total Sales]]*2%</f>
        <v>37338</v>
      </c>
      <c r="U85" s="15">
        <f>chocolate_data[[#This Row],[Total Sales]]-chocolate_data[[#This Row],[Total Sales]]*2%</f>
        <v>1829562</v>
      </c>
      <c r="V85" t="str">
        <f>TEXT(chocolate_data[[#This Row],[Order date ]],"yyyy")</f>
        <v>2023</v>
      </c>
    </row>
    <row r="86" spans="1:22" x14ac:dyDescent="0.3">
      <c r="A86" s="8">
        <v>82</v>
      </c>
      <c r="B86" s="9" t="s">
        <v>28</v>
      </c>
      <c r="C86" s="9" t="s">
        <v>37</v>
      </c>
      <c r="D86" s="9" t="s">
        <v>6</v>
      </c>
      <c r="E86" s="8">
        <v>56</v>
      </c>
      <c r="F86" t="str">
        <f>IF(chocolate_data[[#This Row],[Amount]]&gt;=5000,"High Amount","Low Amount")</f>
        <v>Low Amount</v>
      </c>
      <c r="G86" s="8">
        <v>51</v>
      </c>
      <c r="H86" s="8" t="str">
        <f>IF(chocolate_data[[#This Row],[Units]]&lt;=200,"Low Quantity",IF(chocolate_data[[#This Row],[Units]]&lt;=350,"Mediuam Quantity","High Quantity"))</f>
        <v>Low Quantity</v>
      </c>
      <c r="I86" t="str" cm="1">
        <f t="array" ref="I86">_xlfn.IFS(chocolate_data[[#This Row],[Units]]&lt;=200,"Low",chocolate_data[[#This Row],[Units]]&lt;=350,"Med",chocolate_data[[#This Row],[Units]]&gt;350,"High")</f>
        <v>Low</v>
      </c>
      <c r="J86" s="8">
        <f>IF(chocolate_data[[#This Row],[Units]]&gt;300,chocolate_data[[#This Row],[Amount]]*10%,chocolate_data[[#This Row],[Amount]])</f>
        <v>56</v>
      </c>
      <c r="K86" s="13">
        <f>chocolate_data[[#This Row],[Amount]]*chocolate_data[[#This Row],[Units]]</f>
        <v>2856</v>
      </c>
      <c r="L86" t="str">
        <f>IF(chocolate_data[[#This Row],[Total Sales]]&gt;=AVERAGE(chocolate_data[Total Sales]),"High sales", "Low sales")</f>
        <v>Low sales</v>
      </c>
      <c r="M86" s="10">
        <v>45008</v>
      </c>
      <c r="N86" s="10" t="str">
        <f>IF(chocolate_data[[#This Row],[Order date ]]&gt;DATE(2023,1,31),"New Orders","Old Orders")</f>
        <v>New Orders</v>
      </c>
      <c r="O86">
        <f>MONTH(chocolate_data[[#This Row],[Order date ]])</f>
        <v>3</v>
      </c>
      <c r="P86">
        <f>DAY(chocolate_data[[#This Row],[Order date ]])</f>
        <v>23</v>
      </c>
      <c r="Q86" t="s">
        <v>95</v>
      </c>
      <c r="R86" t="str">
        <f>TEXT(chocolate_data[[#This Row],[Order date ]],"dddd")</f>
        <v>Thursday</v>
      </c>
      <c r="S86" s="4" t="s">
        <v>111</v>
      </c>
      <c r="T86" s="14">
        <f>chocolate_data[[#This Row],[Total Sales]]*2%</f>
        <v>57.120000000000005</v>
      </c>
      <c r="U86" s="15">
        <f>chocolate_data[[#This Row],[Total Sales]]-chocolate_data[[#This Row],[Total Sales]]*2%</f>
        <v>2798.88</v>
      </c>
      <c r="V86" t="str">
        <f>TEXT(chocolate_data[[#This Row],[Order date ]],"yyyy")</f>
        <v>2023</v>
      </c>
    </row>
    <row r="87" spans="1:22" x14ac:dyDescent="0.3">
      <c r="A87" s="8">
        <v>83</v>
      </c>
      <c r="B87" s="9" t="s">
        <v>34</v>
      </c>
      <c r="C87" s="9" t="s">
        <v>38</v>
      </c>
      <c r="D87" s="9" t="s">
        <v>18</v>
      </c>
      <c r="E87" s="8">
        <v>3339</v>
      </c>
      <c r="F87" t="str">
        <f>IF(chocolate_data[[#This Row],[Amount]]&gt;=5000,"High Amount","Low Amount")</f>
        <v>Low Amount</v>
      </c>
      <c r="G87" s="8">
        <v>39</v>
      </c>
      <c r="H87" s="8" t="str">
        <f>IF(chocolate_data[[#This Row],[Units]]&lt;=200,"Low Quantity",IF(chocolate_data[[#This Row],[Units]]&lt;=350,"Mediuam Quantity","High Quantity"))</f>
        <v>Low Quantity</v>
      </c>
      <c r="I87" t="str" cm="1">
        <f t="array" ref="I87">_xlfn.IFS(chocolate_data[[#This Row],[Units]]&lt;=200,"Low",chocolate_data[[#This Row],[Units]]&lt;=350,"Med",chocolate_data[[#This Row],[Units]]&gt;350,"High")</f>
        <v>Low</v>
      </c>
      <c r="J87" s="8">
        <f>IF(chocolate_data[[#This Row],[Units]]&gt;300,chocolate_data[[#This Row],[Amount]]*10%,chocolate_data[[#This Row],[Amount]])</f>
        <v>3339</v>
      </c>
      <c r="K87" s="13">
        <f>chocolate_data[[#This Row],[Amount]]*chocolate_data[[#This Row],[Units]]</f>
        <v>130221</v>
      </c>
      <c r="L87" t="str">
        <f>IF(chocolate_data[[#This Row],[Total Sales]]&gt;=AVERAGE(chocolate_data[Total Sales]),"High sales", "Low sales")</f>
        <v>Low sales</v>
      </c>
      <c r="M87" s="10">
        <v>45009</v>
      </c>
      <c r="N87" s="10" t="str">
        <f>IF(chocolate_data[[#This Row],[Order date ]]&gt;DATE(2023,1,31),"New Orders","Old Orders")</f>
        <v>New Orders</v>
      </c>
      <c r="O87">
        <f>MONTH(chocolate_data[[#This Row],[Order date ]])</f>
        <v>3</v>
      </c>
      <c r="P87">
        <f>DAY(chocolate_data[[#This Row],[Order date ]])</f>
        <v>24</v>
      </c>
      <c r="Q87" t="s">
        <v>95</v>
      </c>
      <c r="R87" t="str">
        <f>TEXT(chocolate_data[[#This Row],[Order date ]],"dddd")</f>
        <v>Friday</v>
      </c>
      <c r="S87" s="4" t="s">
        <v>111</v>
      </c>
      <c r="T87" s="14">
        <f>chocolate_data[[#This Row],[Total Sales]]*2%</f>
        <v>2604.42</v>
      </c>
      <c r="U87" s="15">
        <f>chocolate_data[[#This Row],[Total Sales]]-chocolate_data[[#This Row],[Total Sales]]*2%</f>
        <v>127616.58</v>
      </c>
      <c r="V87" t="str">
        <f>TEXT(chocolate_data[[#This Row],[Order date ]],"yyyy")</f>
        <v>2023</v>
      </c>
    </row>
    <row r="88" spans="1:22" x14ac:dyDescent="0.3">
      <c r="A88" s="8">
        <v>84</v>
      </c>
      <c r="B88" s="9" t="s">
        <v>35</v>
      </c>
      <c r="C88" s="9" t="s">
        <v>45</v>
      </c>
      <c r="D88" s="9" t="s">
        <v>11</v>
      </c>
      <c r="E88" s="8">
        <v>3808</v>
      </c>
      <c r="F88" t="str">
        <f>IF(chocolate_data[[#This Row],[Amount]]&gt;=5000,"High Amount","Low Amount")</f>
        <v>Low Amount</v>
      </c>
      <c r="G88" s="8">
        <v>279</v>
      </c>
      <c r="H88" s="8" t="str">
        <f>IF(chocolate_data[[#This Row],[Units]]&lt;=200,"Low Quantity",IF(chocolate_data[[#This Row],[Units]]&lt;=350,"Mediuam Quantity","High Quantity"))</f>
        <v>Mediuam Quantity</v>
      </c>
      <c r="I88" t="str" cm="1">
        <f t="array" ref="I88">_xlfn.IFS(chocolate_data[[#This Row],[Units]]&lt;=200,"Low",chocolate_data[[#This Row],[Units]]&lt;=350,"Med",chocolate_data[[#This Row],[Units]]&gt;350,"High")</f>
        <v>Med</v>
      </c>
      <c r="J88" s="8">
        <f>IF(chocolate_data[[#This Row],[Units]]&gt;300,chocolate_data[[#This Row],[Amount]]*10%,chocolate_data[[#This Row],[Amount]])</f>
        <v>3808</v>
      </c>
      <c r="K88" s="13">
        <f>chocolate_data[[#This Row],[Amount]]*chocolate_data[[#This Row],[Units]]</f>
        <v>1062432</v>
      </c>
      <c r="L88" t="str">
        <f>IF(chocolate_data[[#This Row],[Total Sales]]&gt;=AVERAGE(chocolate_data[Total Sales]),"High sales", "Low sales")</f>
        <v>High sales</v>
      </c>
      <c r="M88" s="10">
        <v>45010</v>
      </c>
      <c r="N88" s="10" t="str">
        <f>IF(chocolate_data[[#This Row],[Order date ]]&gt;DATE(2023,1,31),"New Orders","Old Orders")</f>
        <v>New Orders</v>
      </c>
      <c r="O88">
        <f>MONTH(chocolate_data[[#This Row],[Order date ]])</f>
        <v>3</v>
      </c>
      <c r="P88">
        <f>DAY(chocolate_data[[#This Row],[Order date ]])</f>
        <v>25</v>
      </c>
      <c r="Q88" t="s">
        <v>95</v>
      </c>
      <c r="R88" t="str">
        <f>TEXT(chocolate_data[[#This Row],[Order date ]],"dddd")</f>
        <v>Saturday</v>
      </c>
      <c r="S88" s="4" t="s">
        <v>111</v>
      </c>
      <c r="T88" s="14">
        <f>chocolate_data[[#This Row],[Total Sales]]*2%</f>
        <v>21248.639999999999</v>
      </c>
      <c r="U88" s="15">
        <f>chocolate_data[[#This Row],[Total Sales]]-chocolate_data[[#This Row],[Total Sales]]*2%</f>
        <v>1041183.36</v>
      </c>
      <c r="V88" t="str">
        <f>TEXT(chocolate_data[[#This Row],[Order date ]],"yyyy")</f>
        <v>2023</v>
      </c>
    </row>
    <row r="89" spans="1:22" x14ac:dyDescent="0.3">
      <c r="A89" s="8">
        <v>85</v>
      </c>
      <c r="B89" s="9" t="s">
        <v>35</v>
      </c>
      <c r="C89" s="9" t="s">
        <v>37</v>
      </c>
      <c r="D89" s="9" t="s">
        <v>6</v>
      </c>
      <c r="E89" s="8">
        <v>63</v>
      </c>
      <c r="F89" t="str">
        <f>IF(chocolate_data[[#This Row],[Amount]]&gt;=5000,"High Amount","Low Amount")</f>
        <v>Low Amount</v>
      </c>
      <c r="G89" s="8">
        <v>123</v>
      </c>
      <c r="H89" s="8" t="str">
        <f>IF(chocolate_data[[#This Row],[Units]]&lt;=200,"Low Quantity",IF(chocolate_data[[#This Row],[Units]]&lt;=350,"Mediuam Quantity","High Quantity"))</f>
        <v>Low Quantity</v>
      </c>
      <c r="I89" t="str" cm="1">
        <f t="array" ref="I89">_xlfn.IFS(chocolate_data[[#This Row],[Units]]&lt;=200,"Low",chocolate_data[[#This Row],[Units]]&lt;=350,"Med",chocolate_data[[#This Row],[Units]]&gt;350,"High")</f>
        <v>Low</v>
      </c>
      <c r="J89" s="8">
        <f>IF(chocolate_data[[#This Row],[Units]]&gt;300,chocolate_data[[#This Row],[Amount]]*10%,chocolate_data[[#This Row],[Amount]])</f>
        <v>63</v>
      </c>
      <c r="K89" s="13">
        <f>chocolate_data[[#This Row],[Amount]]*chocolate_data[[#This Row],[Units]]</f>
        <v>7749</v>
      </c>
      <c r="L89" t="str">
        <f>IF(chocolate_data[[#This Row],[Total Sales]]&gt;=AVERAGE(chocolate_data[Total Sales]),"High sales", "Low sales")</f>
        <v>Low sales</v>
      </c>
      <c r="M89" s="10">
        <v>45011</v>
      </c>
      <c r="N89" s="10" t="str">
        <f>IF(chocolate_data[[#This Row],[Order date ]]&gt;DATE(2023,1,31),"New Orders","Old Orders")</f>
        <v>New Orders</v>
      </c>
      <c r="O89">
        <f>MONTH(chocolate_data[[#This Row],[Order date ]])</f>
        <v>3</v>
      </c>
      <c r="P89">
        <f>DAY(chocolate_data[[#This Row],[Order date ]])</f>
        <v>26</v>
      </c>
      <c r="Q89" t="s">
        <v>95</v>
      </c>
      <c r="R89" t="str">
        <f>TEXT(chocolate_data[[#This Row],[Order date ]],"dddd")</f>
        <v>Sunday</v>
      </c>
      <c r="S89" s="4" t="s">
        <v>111</v>
      </c>
      <c r="T89" s="14">
        <f>chocolate_data[[#This Row],[Total Sales]]*2%</f>
        <v>154.97999999999999</v>
      </c>
      <c r="U89" s="15">
        <f>chocolate_data[[#This Row],[Total Sales]]-chocolate_data[[#This Row],[Total Sales]]*2%</f>
        <v>7594.02</v>
      </c>
      <c r="V89" t="str">
        <f>TEXT(chocolate_data[[#This Row],[Order date ]],"yyyy")</f>
        <v>2023</v>
      </c>
    </row>
    <row r="90" spans="1:22" x14ac:dyDescent="0.3">
      <c r="A90" s="8">
        <v>86</v>
      </c>
      <c r="B90" s="9" t="s">
        <v>28</v>
      </c>
      <c r="C90" s="9" t="s">
        <v>43</v>
      </c>
      <c r="D90" s="9" t="s">
        <v>20</v>
      </c>
      <c r="E90" s="8">
        <v>7812</v>
      </c>
      <c r="F90" t="str">
        <f>IF(chocolate_data[[#This Row],[Amount]]&gt;=5000,"High Amount","Low Amount")</f>
        <v>High Amount</v>
      </c>
      <c r="G90" s="8">
        <v>81</v>
      </c>
      <c r="H90" s="8" t="str">
        <f>IF(chocolate_data[[#This Row],[Units]]&lt;=200,"Low Quantity",IF(chocolate_data[[#This Row],[Units]]&lt;=350,"Mediuam Quantity","High Quantity"))</f>
        <v>Low Quantity</v>
      </c>
      <c r="I90" t="str" cm="1">
        <f t="array" ref="I90">_xlfn.IFS(chocolate_data[[#This Row],[Units]]&lt;=200,"Low",chocolate_data[[#This Row],[Units]]&lt;=350,"Med",chocolate_data[[#This Row],[Units]]&gt;350,"High")</f>
        <v>Low</v>
      </c>
      <c r="J90" s="8">
        <f>IF(chocolate_data[[#This Row],[Units]]&gt;300,chocolate_data[[#This Row],[Amount]]*10%,chocolate_data[[#This Row],[Amount]])</f>
        <v>7812</v>
      </c>
      <c r="K90" s="13">
        <f>chocolate_data[[#This Row],[Amount]]*chocolate_data[[#This Row],[Units]]</f>
        <v>632772</v>
      </c>
      <c r="L90" t="str">
        <f>IF(chocolate_data[[#This Row],[Total Sales]]&gt;=AVERAGE(chocolate_data[Total Sales]),"High sales", "Low sales")</f>
        <v>Low sales</v>
      </c>
      <c r="M90" s="10">
        <v>45012</v>
      </c>
      <c r="N90" s="10" t="str">
        <f>IF(chocolate_data[[#This Row],[Order date ]]&gt;DATE(2023,1,31),"New Orders","Old Orders")</f>
        <v>New Orders</v>
      </c>
      <c r="O90">
        <f>MONTH(chocolate_data[[#This Row],[Order date ]])</f>
        <v>3</v>
      </c>
      <c r="P90">
        <f>DAY(chocolate_data[[#This Row],[Order date ]])</f>
        <v>27</v>
      </c>
      <c r="Q90" t="s">
        <v>95</v>
      </c>
      <c r="R90" t="str">
        <f>TEXT(chocolate_data[[#This Row],[Order date ]],"dddd")</f>
        <v>Monday</v>
      </c>
      <c r="S90" s="4" t="s">
        <v>111</v>
      </c>
      <c r="T90" s="14">
        <f>chocolate_data[[#This Row],[Total Sales]]*2%</f>
        <v>12655.44</v>
      </c>
      <c r="U90" s="15">
        <f>chocolate_data[[#This Row],[Total Sales]]-chocolate_data[[#This Row],[Total Sales]]*2%</f>
        <v>620116.56000000006</v>
      </c>
      <c r="V90" t="str">
        <f>TEXT(chocolate_data[[#This Row],[Order date ]],"yyyy")</f>
        <v>2023</v>
      </c>
    </row>
    <row r="91" spans="1:22" x14ac:dyDescent="0.3">
      <c r="A91" s="8">
        <v>87</v>
      </c>
      <c r="B91" s="9" t="s">
        <v>36</v>
      </c>
      <c r="C91" s="9" t="s">
        <v>40</v>
      </c>
      <c r="D91" s="9" t="s">
        <v>12</v>
      </c>
      <c r="E91" s="8">
        <v>7693</v>
      </c>
      <c r="F91" t="str">
        <f>IF(chocolate_data[[#This Row],[Amount]]&gt;=5000,"High Amount","Low Amount")</f>
        <v>High Amount</v>
      </c>
      <c r="G91" s="8">
        <v>21</v>
      </c>
      <c r="H91" s="8" t="str">
        <f>IF(chocolate_data[[#This Row],[Units]]&lt;=200,"Low Quantity",IF(chocolate_data[[#This Row],[Units]]&lt;=350,"Mediuam Quantity","High Quantity"))</f>
        <v>Low Quantity</v>
      </c>
      <c r="I91" t="str" cm="1">
        <f t="array" ref="I91">_xlfn.IFS(chocolate_data[[#This Row],[Units]]&lt;=200,"Low",chocolate_data[[#This Row],[Units]]&lt;=350,"Med",chocolate_data[[#This Row],[Units]]&gt;350,"High")</f>
        <v>Low</v>
      </c>
      <c r="J91" s="8">
        <f>IF(chocolate_data[[#This Row],[Units]]&gt;300,chocolate_data[[#This Row],[Amount]]*10%,chocolate_data[[#This Row],[Amount]])</f>
        <v>7693</v>
      </c>
      <c r="K91" s="13">
        <f>chocolate_data[[#This Row],[Amount]]*chocolate_data[[#This Row],[Units]]</f>
        <v>161553</v>
      </c>
      <c r="L91" t="str">
        <f>IF(chocolate_data[[#This Row],[Total Sales]]&gt;=AVERAGE(chocolate_data[Total Sales]),"High sales", "Low sales")</f>
        <v>Low sales</v>
      </c>
      <c r="M91" s="10">
        <v>45013</v>
      </c>
      <c r="N91" s="10" t="str">
        <f>IF(chocolate_data[[#This Row],[Order date ]]&gt;DATE(2023,1,31),"New Orders","Old Orders")</f>
        <v>New Orders</v>
      </c>
      <c r="O91">
        <f>MONTH(chocolate_data[[#This Row],[Order date ]])</f>
        <v>3</v>
      </c>
      <c r="P91">
        <f>DAY(chocolate_data[[#This Row],[Order date ]])</f>
        <v>28</v>
      </c>
      <c r="Q91" t="s">
        <v>95</v>
      </c>
      <c r="R91" t="str">
        <f>TEXT(chocolate_data[[#This Row],[Order date ]],"dddd")</f>
        <v>Tuesday</v>
      </c>
      <c r="S91" s="4" t="s">
        <v>111</v>
      </c>
      <c r="T91" s="14">
        <f>chocolate_data[[#This Row],[Total Sales]]*2%</f>
        <v>3231.06</v>
      </c>
      <c r="U91" s="15">
        <f>chocolate_data[[#This Row],[Total Sales]]-chocolate_data[[#This Row],[Total Sales]]*2%</f>
        <v>158321.94</v>
      </c>
      <c r="V91" t="str">
        <f>TEXT(chocolate_data[[#This Row],[Order date ]],"yyyy")</f>
        <v>2023</v>
      </c>
    </row>
    <row r="92" spans="1:22" x14ac:dyDescent="0.3">
      <c r="A92" s="8">
        <v>88</v>
      </c>
      <c r="B92" s="9" t="s">
        <v>34</v>
      </c>
      <c r="C92" s="9" t="s">
        <v>38</v>
      </c>
      <c r="D92" s="9" t="s">
        <v>21</v>
      </c>
      <c r="E92" s="8">
        <v>973</v>
      </c>
      <c r="F92" t="str">
        <f>IF(chocolate_data[[#This Row],[Amount]]&gt;=5000,"High Amount","Low Amount")</f>
        <v>Low Amount</v>
      </c>
      <c r="G92" s="8">
        <v>162</v>
      </c>
      <c r="H92" s="8" t="str">
        <f>IF(chocolate_data[[#This Row],[Units]]&lt;=200,"Low Quantity",IF(chocolate_data[[#This Row],[Units]]&lt;=350,"Mediuam Quantity","High Quantity"))</f>
        <v>Low Quantity</v>
      </c>
      <c r="I92" t="str" cm="1">
        <f t="array" ref="I92">_xlfn.IFS(chocolate_data[[#This Row],[Units]]&lt;=200,"Low",chocolate_data[[#This Row],[Units]]&lt;=350,"Med",chocolate_data[[#This Row],[Units]]&gt;350,"High")</f>
        <v>Low</v>
      </c>
      <c r="J92" s="8">
        <f>IF(chocolate_data[[#This Row],[Units]]&gt;300,chocolate_data[[#This Row],[Amount]]*10%,chocolate_data[[#This Row],[Amount]])</f>
        <v>973</v>
      </c>
      <c r="K92" s="13">
        <f>chocolate_data[[#This Row],[Amount]]*chocolate_data[[#This Row],[Units]]</f>
        <v>157626</v>
      </c>
      <c r="L92" t="str">
        <f>IF(chocolate_data[[#This Row],[Total Sales]]&gt;=AVERAGE(chocolate_data[Total Sales]),"High sales", "Low sales")</f>
        <v>Low sales</v>
      </c>
      <c r="M92" s="10">
        <v>45014</v>
      </c>
      <c r="N92" s="10" t="str">
        <f>IF(chocolate_data[[#This Row],[Order date ]]&gt;DATE(2023,1,31),"New Orders","Old Orders")</f>
        <v>New Orders</v>
      </c>
      <c r="O92">
        <f>MONTH(chocolate_data[[#This Row],[Order date ]])</f>
        <v>3</v>
      </c>
      <c r="P92">
        <f>DAY(chocolate_data[[#This Row],[Order date ]])</f>
        <v>29</v>
      </c>
      <c r="Q92" t="s">
        <v>95</v>
      </c>
      <c r="R92" t="str">
        <f>TEXT(chocolate_data[[#This Row],[Order date ]],"dddd")</f>
        <v>Wednesday</v>
      </c>
      <c r="S92" s="4" t="s">
        <v>111</v>
      </c>
      <c r="T92" s="14">
        <f>chocolate_data[[#This Row],[Total Sales]]*2%</f>
        <v>3152.52</v>
      </c>
      <c r="U92" s="15">
        <f>chocolate_data[[#This Row],[Total Sales]]-chocolate_data[[#This Row],[Total Sales]]*2%</f>
        <v>154473.48000000001</v>
      </c>
      <c r="V92" t="str">
        <f>TEXT(chocolate_data[[#This Row],[Order date ]],"yyyy")</f>
        <v>2023</v>
      </c>
    </row>
    <row r="93" spans="1:22" x14ac:dyDescent="0.3">
      <c r="A93" s="8">
        <v>89</v>
      </c>
      <c r="B93" s="9" t="s">
        <v>35</v>
      </c>
      <c r="C93" s="9" t="s">
        <v>45</v>
      </c>
      <c r="D93" s="9" t="s">
        <v>14</v>
      </c>
      <c r="E93" s="8">
        <v>567</v>
      </c>
      <c r="F93" t="str">
        <f>IF(chocolate_data[[#This Row],[Amount]]&gt;=5000,"High Amount","Low Amount")</f>
        <v>Low Amount</v>
      </c>
      <c r="G93" s="8">
        <v>228</v>
      </c>
      <c r="H93" s="8" t="str">
        <f>IF(chocolate_data[[#This Row],[Units]]&lt;=200,"Low Quantity",IF(chocolate_data[[#This Row],[Units]]&lt;=350,"Mediuam Quantity","High Quantity"))</f>
        <v>Mediuam Quantity</v>
      </c>
      <c r="I93" t="str" cm="1">
        <f t="array" ref="I93">_xlfn.IFS(chocolate_data[[#This Row],[Units]]&lt;=200,"Low",chocolate_data[[#This Row],[Units]]&lt;=350,"Med",chocolate_data[[#This Row],[Units]]&gt;350,"High")</f>
        <v>Med</v>
      </c>
      <c r="J93" s="8">
        <f>IF(chocolate_data[[#This Row],[Units]]&gt;300,chocolate_data[[#This Row],[Amount]]*10%,chocolate_data[[#This Row],[Amount]])</f>
        <v>567</v>
      </c>
      <c r="K93" s="13">
        <f>chocolate_data[[#This Row],[Amount]]*chocolate_data[[#This Row],[Units]]</f>
        <v>129276</v>
      </c>
      <c r="L93" t="str">
        <f>IF(chocolate_data[[#This Row],[Total Sales]]&gt;=AVERAGE(chocolate_data[Total Sales]),"High sales", "Low sales")</f>
        <v>Low sales</v>
      </c>
      <c r="M93" s="10">
        <v>45015</v>
      </c>
      <c r="N93" s="10" t="str">
        <f>IF(chocolate_data[[#This Row],[Order date ]]&gt;DATE(2023,1,31),"New Orders","Old Orders")</f>
        <v>New Orders</v>
      </c>
      <c r="O93">
        <f>MONTH(chocolate_data[[#This Row],[Order date ]])</f>
        <v>3</v>
      </c>
      <c r="P93">
        <f>DAY(chocolate_data[[#This Row],[Order date ]])</f>
        <v>30</v>
      </c>
      <c r="Q93" t="s">
        <v>95</v>
      </c>
      <c r="R93" t="str">
        <f>TEXT(chocolate_data[[#This Row],[Order date ]],"dddd")</f>
        <v>Thursday</v>
      </c>
      <c r="S93" s="4" t="s">
        <v>111</v>
      </c>
      <c r="T93" s="14">
        <f>chocolate_data[[#This Row],[Total Sales]]*2%</f>
        <v>2585.52</v>
      </c>
      <c r="U93" s="15">
        <f>chocolate_data[[#This Row],[Total Sales]]-chocolate_data[[#This Row],[Total Sales]]*2%</f>
        <v>126690.48</v>
      </c>
      <c r="V93" t="str">
        <f>TEXT(chocolate_data[[#This Row],[Order date ]],"yyyy")</f>
        <v>2023</v>
      </c>
    </row>
    <row r="94" spans="1:22" x14ac:dyDescent="0.3">
      <c r="A94" s="8">
        <v>90</v>
      </c>
      <c r="B94" s="9" t="s">
        <v>35</v>
      </c>
      <c r="C94" s="9" t="s">
        <v>38</v>
      </c>
      <c r="D94" s="9" t="s">
        <v>22</v>
      </c>
      <c r="E94" s="8">
        <v>2471</v>
      </c>
      <c r="F94" t="str">
        <f>IF(chocolate_data[[#This Row],[Amount]]&gt;=5000,"High Amount","Low Amount")</f>
        <v>Low Amount</v>
      </c>
      <c r="G94" s="8">
        <v>342</v>
      </c>
      <c r="H94" s="8" t="str">
        <f>IF(chocolate_data[[#This Row],[Units]]&lt;=200,"Low Quantity",IF(chocolate_data[[#This Row],[Units]]&lt;=350,"Mediuam Quantity","High Quantity"))</f>
        <v>Mediuam Quantity</v>
      </c>
      <c r="I94" t="str" cm="1">
        <f t="array" ref="I94">_xlfn.IFS(chocolate_data[[#This Row],[Units]]&lt;=200,"Low",chocolate_data[[#This Row],[Units]]&lt;=350,"Med",chocolate_data[[#This Row],[Units]]&gt;350,"High")</f>
        <v>Med</v>
      </c>
      <c r="J94" s="8">
        <f>IF(chocolate_data[[#This Row],[Units]]&gt;300,chocolate_data[[#This Row],[Amount]]*10%,chocolate_data[[#This Row],[Amount]])</f>
        <v>247.10000000000002</v>
      </c>
      <c r="K94" s="13">
        <f>chocolate_data[[#This Row],[Amount]]*chocolate_data[[#This Row],[Units]]</f>
        <v>845082</v>
      </c>
      <c r="L94" t="str">
        <f>IF(chocolate_data[[#This Row],[Total Sales]]&gt;=AVERAGE(chocolate_data[Total Sales]),"High sales", "Low sales")</f>
        <v>High sales</v>
      </c>
      <c r="M94" s="10">
        <v>45016</v>
      </c>
      <c r="N94" s="10" t="str">
        <f>IF(chocolate_data[[#This Row],[Order date ]]&gt;DATE(2023,1,31),"New Orders","Old Orders")</f>
        <v>New Orders</v>
      </c>
      <c r="O94">
        <f>MONTH(chocolate_data[[#This Row],[Order date ]])</f>
        <v>3</v>
      </c>
      <c r="P94">
        <f>DAY(chocolate_data[[#This Row],[Order date ]])</f>
        <v>31</v>
      </c>
      <c r="Q94" t="s">
        <v>95</v>
      </c>
      <c r="R94" t="str">
        <f>TEXT(chocolate_data[[#This Row],[Order date ]],"dddd")</f>
        <v>Friday</v>
      </c>
      <c r="S94" s="4" t="s">
        <v>111</v>
      </c>
      <c r="T94" s="14">
        <f>chocolate_data[[#This Row],[Total Sales]]*2%</f>
        <v>16901.64</v>
      </c>
      <c r="U94" s="15">
        <f>chocolate_data[[#This Row],[Total Sales]]-chocolate_data[[#This Row],[Total Sales]]*2%</f>
        <v>828180.36</v>
      </c>
      <c r="V94" t="str">
        <f>TEXT(chocolate_data[[#This Row],[Order date ]],"yyyy")</f>
        <v>2023</v>
      </c>
    </row>
    <row r="95" spans="1:22" x14ac:dyDescent="0.3">
      <c r="A95" s="8">
        <v>91</v>
      </c>
      <c r="B95" s="9" t="s">
        <v>33</v>
      </c>
      <c r="C95" s="9" t="s">
        <v>37</v>
      </c>
      <c r="D95" s="9" t="s">
        <v>6</v>
      </c>
      <c r="E95" s="8">
        <v>7189</v>
      </c>
      <c r="F95" t="str">
        <f>IF(chocolate_data[[#This Row],[Amount]]&gt;=5000,"High Amount","Low Amount")</f>
        <v>High Amount</v>
      </c>
      <c r="G95" s="8">
        <v>54</v>
      </c>
      <c r="H95" s="8" t="str">
        <f>IF(chocolate_data[[#This Row],[Units]]&lt;=200,"Low Quantity",IF(chocolate_data[[#This Row],[Units]]&lt;=350,"Mediuam Quantity","High Quantity"))</f>
        <v>Low Quantity</v>
      </c>
      <c r="I95" t="str" cm="1">
        <f t="array" ref="I95">_xlfn.IFS(chocolate_data[[#This Row],[Units]]&lt;=200,"Low",chocolate_data[[#This Row],[Units]]&lt;=350,"Med",chocolate_data[[#This Row],[Units]]&gt;350,"High")</f>
        <v>Low</v>
      </c>
      <c r="J95" s="8">
        <f>IF(chocolate_data[[#This Row],[Units]]&gt;300,chocolate_data[[#This Row],[Amount]]*10%,chocolate_data[[#This Row],[Amount]])</f>
        <v>7189</v>
      </c>
      <c r="K95" s="13">
        <f>chocolate_data[[#This Row],[Amount]]*chocolate_data[[#This Row],[Units]]</f>
        <v>388206</v>
      </c>
      <c r="L95" t="str">
        <f>IF(chocolate_data[[#This Row],[Total Sales]]&gt;=AVERAGE(chocolate_data[Total Sales]),"High sales", "Low sales")</f>
        <v>Low sales</v>
      </c>
      <c r="M95" s="10">
        <v>45017</v>
      </c>
      <c r="N95" s="10" t="str">
        <f>IF(chocolate_data[[#This Row],[Order date ]]&gt;DATE(2023,1,31),"New Orders","Old Orders")</f>
        <v>New Orders</v>
      </c>
      <c r="O95">
        <f>MONTH(chocolate_data[[#This Row],[Order date ]])</f>
        <v>4</v>
      </c>
      <c r="P95">
        <f>DAY(chocolate_data[[#This Row],[Order date ]])</f>
        <v>1</v>
      </c>
      <c r="Q95" t="s">
        <v>96</v>
      </c>
      <c r="R95" t="str">
        <f>TEXT(chocolate_data[[#This Row],[Order date ]],"dddd")</f>
        <v>Saturday</v>
      </c>
      <c r="S95" s="4" t="s">
        <v>112</v>
      </c>
      <c r="T95" s="14">
        <f>chocolate_data[[#This Row],[Total Sales]]*2%</f>
        <v>7764.12</v>
      </c>
      <c r="U95" s="15">
        <f>chocolate_data[[#This Row],[Total Sales]]-chocolate_data[[#This Row],[Total Sales]]*2%</f>
        <v>380441.88</v>
      </c>
      <c r="V95" t="str">
        <f>TEXT(chocolate_data[[#This Row],[Order date ]],"yyyy")</f>
        <v>2023</v>
      </c>
    </row>
    <row r="96" spans="1:22" x14ac:dyDescent="0.3">
      <c r="A96" s="8">
        <v>92</v>
      </c>
      <c r="B96" s="9" t="s">
        <v>30</v>
      </c>
      <c r="C96" s="9" t="s">
        <v>45</v>
      </c>
      <c r="D96" s="9" t="s">
        <v>21</v>
      </c>
      <c r="E96" s="8">
        <v>7455</v>
      </c>
      <c r="F96" t="str">
        <f>IF(chocolate_data[[#This Row],[Amount]]&gt;=5000,"High Amount","Low Amount")</f>
        <v>High Amount</v>
      </c>
      <c r="G96" s="8">
        <v>216</v>
      </c>
      <c r="H96" s="8" t="str">
        <f>IF(chocolate_data[[#This Row],[Units]]&lt;=200,"Low Quantity",IF(chocolate_data[[#This Row],[Units]]&lt;=350,"Mediuam Quantity","High Quantity"))</f>
        <v>Mediuam Quantity</v>
      </c>
      <c r="I96" t="str" cm="1">
        <f t="array" ref="I96">_xlfn.IFS(chocolate_data[[#This Row],[Units]]&lt;=200,"Low",chocolate_data[[#This Row],[Units]]&lt;=350,"Med",chocolate_data[[#This Row],[Units]]&gt;350,"High")</f>
        <v>Med</v>
      </c>
      <c r="J96" s="8">
        <f>IF(chocolate_data[[#This Row],[Units]]&gt;300,chocolate_data[[#This Row],[Amount]]*10%,chocolate_data[[#This Row],[Amount]])</f>
        <v>7455</v>
      </c>
      <c r="K96" s="13">
        <f>chocolate_data[[#This Row],[Amount]]*chocolate_data[[#This Row],[Units]]</f>
        <v>1610280</v>
      </c>
      <c r="L96" t="str">
        <f>IF(chocolate_data[[#This Row],[Total Sales]]&gt;=AVERAGE(chocolate_data[Total Sales]),"High sales", "Low sales")</f>
        <v>High sales</v>
      </c>
      <c r="M96" s="10">
        <v>45018</v>
      </c>
      <c r="N96" s="10" t="str">
        <f>IF(chocolate_data[[#This Row],[Order date ]]&gt;DATE(2023,1,31),"New Orders","Old Orders")</f>
        <v>New Orders</v>
      </c>
      <c r="O96">
        <f>MONTH(chocolate_data[[#This Row],[Order date ]])</f>
        <v>4</v>
      </c>
      <c r="P96">
        <f>DAY(chocolate_data[[#This Row],[Order date ]])</f>
        <v>2</v>
      </c>
      <c r="Q96" t="s">
        <v>96</v>
      </c>
      <c r="R96" t="str">
        <f>TEXT(chocolate_data[[#This Row],[Order date ]],"dddd")</f>
        <v>Sunday</v>
      </c>
      <c r="S96" s="4" t="s">
        <v>112</v>
      </c>
      <c r="T96" s="14">
        <f>chocolate_data[[#This Row],[Total Sales]]*2%</f>
        <v>32205.600000000002</v>
      </c>
      <c r="U96" s="15">
        <f>chocolate_data[[#This Row],[Total Sales]]-chocolate_data[[#This Row],[Total Sales]]*2%</f>
        <v>1578074.4</v>
      </c>
      <c r="V96" t="str">
        <f>TEXT(chocolate_data[[#This Row],[Order date ]],"yyyy")</f>
        <v>2023</v>
      </c>
    </row>
    <row r="97" spans="1:22" x14ac:dyDescent="0.3">
      <c r="A97" s="8">
        <v>93</v>
      </c>
      <c r="B97" s="9" t="s">
        <v>34</v>
      </c>
      <c r="C97" s="9" t="s">
        <v>39</v>
      </c>
      <c r="D97" s="9" t="s">
        <v>19</v>
      </c>
      <c r="E97" s="8">
        <v>3108</v>
      </c>
      <c r="F97" t="str">
        <f>IF(chocolate_data[[#This Row],[Amount]]&gt;=5000,"High Amount","Low Amount")</f>
        <v>Low Amount</v>
      </c>
      <c r="G97" s="8">
        <v>54</v>
      </c>
      <c r="H97" s="8" t="str">
        <f>IF(chocolate_data[[#This Row],[Units]]&lt;=200,"Low Quantity",IF(chocolate_data[[#This Row],[Units]]&lt;=350,"Mediuam Quantity","High Quantity"))</f>
        <v>Low Quantity</v>
      </c>
      <c r="I97" t="str" cm="1">
        <f t="array" ref="I97">_xlfn.IFS(chocolate_data[[#This Row],[Units]]&lt;=200,"Low",chocolate_data[[#This Row],[Units]]&lt;=350,"Med",chocolate_data[[#This Row],[Units]]&gt;350,"High")</f>
        <v>Low</v>
      </c>
      <c r="J97" s="8">
        <f>IF(chocolate_data[[#This Row],[Units]]&gt;300,chocolate_data[[#This Row],[Amount]]*10%,chocolate_data[[#This Row],[Amount]])</f>
        <v>3108</v>
      </c>
      <c r="K97" s="13">
        <f>chocolate_data[[#This Row],[Amount]]*chocolate_data[[#This Row],[Units]]</f>
        <v>167832</v>
      </c>
      <c r="L97" t="str">
        <f>IF(chocolate_data[[#This Row],[Total Sales]]&gt;=AVERAGE(chocolate_data[Total Sales]),"High sales", "Low sales")</f>
        <v>Low sales</v>
      </c>
      <c r="M97" s="10">
        <v>45019</v>
      </c>
      <c r="N97" s="10" t="str">
        <f>IF(chocolate_data[[#This Row],[Order date ]]&gt;DATE(2023,1,31),"New Orders","Old Orders")</f>
        <v>New Orders</v>
      </c>
      <c r="O97">
        <f>MONTH(chocolate_data[[#This Row],[Order date ]])</f>
        <v>4</v>
      </c>
      <c r="P97">
        <f>DAY(chocolate_data[[#This Row],[Order date ]])</f>
        <v>3</v>
      </c>
      <c r="Q97" t="s">
        <v>96</v>
      </c>
      <c r="R97" t="str">
        <f>TEXT(chocolate_data[[#This Row],[Order date ]],"dddd")</f>
        <v>Monday</v>
      </c>
      <c r="S97" s="4" t="s">
        <v>112</v>
      </c>
      <c r="T97" s="14">
        <f>chocolate_data[[#This Row],[Total Sales]]*2%</f>
        <v>3356.64</v>
      </c>
      <c r="U97" s="15">
        <f>chocolate_data[[#This Row],[Total Sales]]-chocolate_data[[#This Row],[Total Sales]]*2%</f>
        <v>164475.35999999999</v>
      </c>
      <c r="V97" t="str">
        <f>TEXT(chocolate_data[[#This Row],[Order date ]],"yyyy")</f>
        <v>2023</v>
      </c>
    </row>
    <row r="98" spans="1:22" x14ac:dyDescent="0.3">
      <c r="A98" s="8">
        <v>94</v>
      </c>
      <c r="B98" s="9" t="s">
        <v>32</v>
      </c>
      <c r="C98" s="9" t="s">
        <v>37</v>
      </c>
      <c r="D98" s="9" t="s">
        <v>18</v>
      </c>
      <c r="E98" s="8">
        <v>469</v>
      </c>
      <c r="F98" t="str">
        <f>IF(chocolate_data[[#This Row],[Amount]]&gt;=5000,"High Amount","Low Amount")</f>
        <v>Low Amount</v>
      </c>
      <c r="G98" s="8">
        <v>75</v>
      </c>
      <c r="H98" s="8" t="str">
        <f>IF(chocolate_data[[#This Row],[Units]]&lt;=200,"Low Quantity",IF(chocolate_data[[#This Row],[Units]]&lt;=350,"Mediuam Quantity","High Quantity"))</f>
        <v>Low Quantity</v>
      </c>
      <c r="I98" t="str" cm="1">
        <f t="array" ref="I98">_xlfn.IFS(chocolate_data[[#This Row],[Units]]&lt;=200,"Low",chocolate_data[[#This Row],[Units]]&lt;=350,"Med",chocolate_data[[#This Row],[Units]]&gt;350,"High")</f>
        <v>Low</v>
      </c>
      <c r="J98" s="8">
        <f>IF(chocolate_data[[#This Row],[Units]]&gt;300,chocolate_data[[#This Row],[Amount]]*10%,chocolate_data[[#This Row],[Amount]])</f>
        <v>469</v>
      </c>
      <c r="K98" s="13">
        <f>chocolate_data[[#This Row],[Amount]]*chocolate_data[[#This Row],[Units]]</f>
        <v>35175</v>
      </c>
      <c r="L98" t="str">
        <f>IF(chocolate_data[[#This Row],[Total Sales]]&gt;=AVERAGE(chocolate_data[Total Sales]),"High sales", "Low sales")</f>
        <v>Low sales</v>
      </c>
      <c r="M98" s="10">
        <v>45020</v>
      </c>
      <c r="N98" s="10" t="str">
        <f>IF(chocolate_data[[#This Row],[Order date ]]&gt;DATE(2023,1,31),"New Orders","Old Orders")</f>
        <v>New Orders</v>
      </c>
      <c r="O98">
        <f>MONTH(chocolate_data[[#This Row],[Order date ]])</f>
        <v>4</v>
      </c>
      <c r="P98">
        <f>DAY(chocolate_data[[#This Row],[Order date ]])</f>
        <v>4</v>
      </c>
      <c r="Q98" t="s">
        <v>96</v>
      </c>
      <c r="R98" t="str">
        <f>TEXT(chocolate_data[[#This Row],[Order date ]],"dddd")</f>
        <v>Tuesday</v>
      </c>
      <c r="S98" s="4" t="s">
        <v>112</v>
      </c>
      <c r="T98" s="14">
        <f>chocolate_data[[#This Row],[Total Sales]]*2%</f>
        <v>703.5</v>
      </c>
      <c r="U98" s="15">
        <f>chocolate_data[[#This Row],[Total Sales]]-chocolate_data[[#This Row],[Total Sales]]*2%</f>
        <v>34471.5</v>
      </c>
      <c r="V98" t="str">
        <f>TEXT(chocolate_data[[#This Row],[Order date ]],"yyyy")</f>
        <v>2023</v>
      </c>
    </row>
    <row r="99" spans="1:22" x14ac:dyDescent="0.3">
      <c r="A99" s="8">
        <v>95</v>
      </c>
      <c r="B99" s="9" t="s">
        <v>3</v>
      </c>
      <c r="C99" s="9" t="s">
        <v>40</v>
      </c>
      <c r="D99" s="9" t="s">
        <v>16</v>
      </c>
      <c r="E99" s="8">
        <v>2737</v>
      </c>
      <c r="F99" t="str">
        <f>IF(chocolate_data[[#This Row],[Amount]]&gt;=5000,"High Amount","Low Amount")</f>
        <v>Low Amount</v>
      </c>
      <c r="G99" s="8">
        <v>93</v>
      </c>
      <c r="H99" s="8" t="str">
        <f>IF(chocolate_data[[#This Row],[Units]]&lt;=200,"Low Quantity",IF(chocolate_data[[#This Row],[Units]]&lt;=350,"Mediuam Quantity","High Quantity"))</f>
        <v>Low Quantity</v>
      </c>
      <c r="I99" t="str" cm="1">
        <f t="array" ref="I99">_xlfn.IFS(chocolate_data[[#This Row],[Units]]&lt;=200,"Low",chocolate_data[[#This Row],[Units]]&lt;=350,"Med",chocolate_data[[#This Row],[Units]]&gt;350,"High")</f>
        <v>Low</v>
      </c>
      <c r="J99" s="8">
        <f>IF(chocolate_data[[#This Row],[Units]]&gt;300,chocolate_data[[#This Row],[Amount]]*10%,chocolate_data[[#This Row],[Amount]])</f>
        <v>2737</v>
      </c>
      <c r="K99" s="13">
        <f>chocolate_data[[#This Row],[Amount]]*chocolate_data[[#This Row],[Units]]</f>
        <v>254541</v>
      </c>
      <c r="L99" t="str">
        <f>IF(chocolate_data[[#This Row],[Total Sales]]&gt;=AVERAGE(chocolate_data[Total Sales]),"High sales", "Low sales")</f>
        <v>Low sales</v>
      </c>
      <c r="M99" s="10">
        <v>45021</v>
      </c>
      <c r="N99" s="10" t="str">
        <f>IF(chocolate_data[[#This Row],[Order date ]]&gt;DATE(2023,1,31),"New Orders","Old Orders")</f>
        <v>New Orders</v>
      </c>
      <c r="O99">
        <f>MONTH(chocolate_data[[#This Row],[Order date ]])</f>
        <v>4</v>
      </c>
      <c r="P99">
        <f>DAY(chocolate_data[[#This Row],[Order date ]])</f>
        <v>5</v>
      </c>
      <c r="Q99" t="s">
        <v>96</v>
      </c>
      <c r="R99" t="str">
        <f>TEXT(chocolate_data[[#This Row],[Order date ]],"dddd")</f>
        <v>Wednesday</v>
      </c>
      <c r="S99" s="4" t="s">
        <v>112</v>
      </c>
      <c r="T99" s="14">
        <f>chocolate_data[[#This Row],[Total Sales]]*2%</f>
        <v>5090.82</v>
      </c>
      <c r="U99" s="15">
        <f>chocolate_data[[#This Row],[Total Sales]]-chocolate_data[[#This Row],[Total Sales]]*2%</f>
        <v>249450.18</v>
      </c>
      <c r="V99" t="str">
        <f>TEXT(chocolate_data[[#This Row],[Order date ]],"yyyy")</f>
        <v>2023</v>
      </c>
    </row>
    <row r="100" spans="1:22" x14ac:dyDescent="0.3">
      <c r="A100" s="8">
        <v>96</v>
      </c>
      <c r="B100" s="9" t="s">
        <v>3</v>
      </c>
      <c r="C100" s="9" t="s">
        <v>40</v>
      </c>
      <c r="D100" s="9" t="s">
        <v>18</v>
      </c>
      <c r="E100" s="8">
        <v>4305</v>
      </c>
      <c r="F100" t="str">
        <f>IF(chocolate_data[[#This Row],[Amount]]&gt;=5000,"High Amount","Low Amount")</f>
        <v>Low Amount</v>
      </c>
      <c r="G100" s="8">
        <v>156</v>
      </c>
      <c r="H100" s="8" t="str">
        <f>IF(chocolate_data[[#This Row],[Units]]&lt;=200,"Low Quantity",IF(chocolate_data[[#This Row],[Units]]&lt;=350,"Mediuam Quantity","High Quantity"))</f>
        <v>Low Quantity</v>
      </c>
      <c r="I100" t="str" cm="1">
        <f t="array" ref="I100">_xlfn.IFS(chocolate_data[[#This Row],[Units]]&lt;=200,"Low",chocolate_data[[#This Row],[Units]]&lt;=350,"Med",chocolate_data[[#This Row],[Units]]&gt;350,"High")</f>
        <v>Low</v>
      </c>
      <c r="J100" s="8">
        <f>IF(chocolate_data[[#This Row],[Units]]&gt;300,chocolate_data[[#This Row],[Amount]]*10%,chocolate_data[[#This Row],[Amount]])</f>
        <v>4305</v>
      </c>
      <c r="K100" s="13">
        <f>chocolate_data[[#This Row],[Amount]]*chocolate_data[[#This Row],[Units]]</f>
        <v>671580</v>
      </c>
      <c r="L100" t="str">
        <f>IF(chocolate_data[[#This Row],[Total Sales]]&gt;=AVERAGE(chocolate_data[Total Sales]),"High sales", "Low sales")</f>
        <v>High sales</v>
      </c>
      <c r="M100" s="10">
        <v>45022</v>
      </c>
      <c r="N100" s="10" t="str">
        <f>IF(chocolate_data[[#This Row],[Order date ]]&gt;DATE(2023,1,31),"New Orders","Old Orders")</f>
        <v>New Orders</v>
      </c>
      <c r="O100">
        <f>MONTH(chocolate_data[[#This Row],[Order date ]])</f>
        <v>4</v>
      </c>
      <c r="P100">
        <f>DAY(chocolate_data[[#This Row],[Order date ]])</f>
        <v>6</v>
      </c>
      <c r="Q100" t="s">
        <v>96</v>
      </c>
      <c r="R100" t="str">
        <f>TEXT(chocolate_data[[#This Row],[Order date ]],"dddd")</f>
        <v>Thursday</v>
      </c>
      <c r="S100" s="4" t="s">
        <v>112</v>
      </c>
      <c r="T100" s="14">
        <f>chocolate_data[[#This Row],[Total Sales]]*2%</f>
        <v>13431.6</v>
      </c>
      <c r="U100" s="15">
        <f>chocolate_data[[#This Row],[Total Sales]]-chocolate_data[[#This Row],[Total Sales]]*2%</f>
        <v>658148.4</v>
      </c>
      <c r="V100" t="str">
        <f>TEXT(chocolate_data[[#This Row],[Order date ]],"yyyy")</f>
        <v>2023</v>
      </c>
    </row>
    <row r="101" spans="1:22" x14ac:dyDescent="0.3">
      <c r="A101" s="8">
        <v>97</v>
      </c>
      <c r="B101" s="9" t="s">
        <v>3</v>
      </c>
      <c r="C101" s="9" t="s">
        <v>37</v>
      </c>
      <c r="D101" s="9" t="s">
        <v>10</v>
      </c>
      <c r="E101" s="8">
        <v>2408</v>
      </c>
      <c r="F101" t="str">
        <f>IF(chocolate_data[[#This Row],[Amount]]&gt;=5000,"High Amount","Low Amount")</f>
        <v>Low Amount</v>
      </c>
      <c r="G101" s="8">
        <v>9</v>
      </c>
      <c r="H101" s="8" t="str">
        <f>IF(chocolate_data[[#This Row],[Units]]&lt;=200,"Low Quantity",IF(chocolate_data[[#This Row],[Units]]&lt;=350,"Mediuam Quantity","High Quantity"))</f>
        <v>Low Quantity</v>
      </c>
      <c r="I101" t="str" cm="1">
        <f t="array" ref="I101">_xlfn.IFS(chocolate_data[[#This Row],[Units]]&lt;=200,"Low",chocolate_data[[#This Row],[Units]]&lt;=350,"Med",chocolate_data[[#This Row],[Units]]&gt;350,"High")</f>
        <v>Low</v>
      </c>
      <c r="J101" s="8">
        <f>IF(chocolate_data[[#This Row],[Units]]&gt;300,chocolate_data[[#This Row],[Amount]]*10%,chocolate_data[[#This Row],[Amount]])</f>
        <v>2408</v>
      </c>
      <c r="K101" s="13">
        <f>chocolate_data[[#This Row],[Amount]]*chocolate_data[[#This Row],[Units]]</f>
        <v>21672</v>
      </c>
      <c r="L101" t="str">
        <f>IF(chocolate_data[[#This Row],[Total Sales]]&gt;=AVERAGE(chocolate_data[Total Sales]),"High sales", "Low sales")</f>
        <v>Low sales</v>
      </c>
      <c r="M101" s="10">
        <v>45023</v>
      </c>
      <c r="N101" s="10" t="str">
        <f>IF(chocolate_data[[#This Row],[Order date ]]&gt;DATE(2023,1,31),"New Orders","Old Orders")</f>
        <v>New Orders</v>
      </c>
      <c r="O101">
        <f>MONTH(chocolate_data[[#This Row],[Order date ]])</f>
        <v>4</v>
      </c>
      <c r="P101">
        <f>DAY(chocolate_data[[#This Row],[Order date ]])</f>
        <v>7</v>
      </c>
      <c r="Q101" t="s">
        <v>96</v>
      </c>
      <c r="R101" t="str">
        <f>TEXT(chocolate_data[[#This Row],[Order date ]],"dddd")</f>
        <v>Friday</v>
      </c>
      <c r="S101" s="4" t="s">
        <v>112</v>
      </c>
      <c r="T101" s="14">
        <f>chocolate_data[[#This Row],[Total Sales]]*2%</f>
        <v>433.44</v>
      </c>
      <c r="U101" s="15">
        <f>chocolate_data[[#This Row],[Total Sales]]-chocolate_data[[#This Row],[Total Sales]]*2%</f>
        <v>21238.560000000001</v>
      </c>
      <c r="V101" t="str">
        <f>TEXT(chocolate_data[[#This Row],[Order date ]],"yyyy")</f>
        <v>2023</v>
      </c>
    </row>
    <row r="102" spans="1:22" x14ac:dyDescent="0.3">
      <c r="A102" s="8">
        <v>98</v>
      </c>
      <c r="B102" s="9" t="s">
        <v>34</v>
      </c>
      <c r="C102" s="9" t="s">
        <v>38</v>
      </c>
      <c r="D102" s="9" t="s">
        <v>12</v>
      </c>
      <c r="E102" s="8">
        <v>1281</v>
      </c>
      <c r="F102" t="str">
        <f>IF(chocolate_data[[#This Row],[Amount]]&gt;=5000,"High Amount","Low Amount")</f>
        <v>Low Amount</v>
      </c>
      <c r="G102" s="8">
        <v>18</v>
      </c>
      <c r="H102" s="8" t="str">
        <f>IF(chocolate_data[[#This Row],[Units]]&lt;=200,"Low Quantity",IF(chocolate_data[[#This Row],[Units]]&lt;=350,"Mediuam Quantity","High Quantity"))</f>
        <v>Low Quantity</v>
      </c>
      <c r="I102" t="str" cm="1">
        <f t="array" ref="I102">_xlfn.IFS(chocolate_data[[#This Row],[Units]]&lt;=200,"Low",chocolate_data[[#This Row],[Units]]&lt;=350,"Med",chocolate_data[[#This Row],[Units]]&gt;350,"High")</f>
        <v>Low</v>
      </c>
      <c r="J102" s="8">
        <f>IF(chocolate_data[[#This Row],[Units]]&gt;300,chocolate_data[[#This Row],[Amount]]*10%,chocolate_data[[#This Row],[Amount]])</f>
        <v>1281</v>
      </c>
      <c r="K102" s="13">
        <f>chocolate_data[[#This Row],[Amount]]*chocolate_data[[#This Row],[Units]]</f>
        <v>23058</v>
      </c>
      <c r="L102" t="str">
        <f>IF(chocolate_data[[#This Row],[Total Sales]]&gt;=AVERAGE(chocolate_data[Total Sales]),"High sales", "Low sales")</f>
        <v>Low sales</v>
      </c>
      <c r="M102" s="10">
        <v>45024</v>
      </c>
      <c r="N102" s="10" t="str">
        <f>IF(chocolate_data[[#This Row],[Order date ]]&gt;DATE(2023,1,31),"New Orders","Old Orders")</f>
        <v>New Orders</v>
      </c>
      <c r="O102">
        <f>MONTH(chocolate_data[[#This Row],[Order date ]])</f>
        <v>4</v>
      </c>
      <c r="P102">
        <f>DAY(chocolate_data[[#This Row],[Order date ]])</f>
        <v>8</v>
      </c>
      <c r="Q102" t="s">
        <v>96</v>
      </c>
      <c r="R102" t="str">
        <f>TEXT(chocolate_data[[#This Row],[Order date ]],"dddd")</f>
        <v>Saturday</v>
      </c>
      <c r="S102" s="4" t="s">
        <v>112</v>
      </c>
      <c r="T102" s="14">
        <f>chocolate_data[[#This Row],[Total Sales]]*2%</f>
        <v>461.16</v>
      </c>
      <c r="U102" s="15">
        <f>chocolate_data[[#This Row],[Total Sales]]-chocolate_data[[#This Row],[Total Sales]]*2%</f>
        <v>22596.84</v>
      </c>
      <c r="V102" t="str">
        <f>TEXT(chocolate_data[[#This Row],[Order date ]],"yyyy")</f>
        <v>2023</v>
      </c>
    </row>
    <row r="103" spans="1:22" x14ac:dyDescent="0.3">
      <c r="A103" s="8">
        <v>99</v>
      </c>
      <c r="B103" s="9" t="s">
        <v>36</v>
      </c>
      <c r="C103" s="9" t="s">
        <v>45</v>
      </c>
      <c r="D103" s="9" t="s">
        <v>25</v>
      </c>
      <c r="E103" s="8">
        <v>12348</v>
      </c>
      <c r="F103" t="str">
        <f>IF(chocolate_data[[#This Row],[Amount]]&gt;=5000,"High Amount","Low Amount")</f>
        <v>High Amount</v>
      </c>
      <c r="G103" s="8">
        <v>234</v>
      </c>
      <c r="H103" s="8" t="str">
        <f>IF(chocolate_data[[#This Row],[Units]]&lt;=200,"Low Quantity",IF(chocolate_data[[#This Row],[Units]]&lt;=350,"Mediuam Quantity","High Quantity"))</f>
        <v>Mediuam Quantity</v>
      </c>
      <c r="I103" t="str" cm="1">
        <f t="array" ref="I103">_xlfn.IFS(chocolate_data[[#This Row],[Units]]&lt;=200,"Low",chocolate_data[[#This Row],[Units]]&lt;=350,"Med",chocolate_data[[#This Row],[Units]]&gt;350,"High")</f>
        <v>Med</v>
      </c>
      <c r="J103" s="8">
        <f>IF(chocolate_data[[#This Row],[Units]]&gt;300,chocolate_data[[#This Row],[Amount]]*10%,chocolate_data[[#This Row],[Amount]])</f>
        <v>12348</v>
      </c>
      <c r="K103" s="13">
        <f>chocolate_data[[#This Row],[Amount]]*chocolate_data[[#This Row],[Units]]</f>
        <v>2889432</v>
      </c>
      <c r="L103" t="str">
        <f>IF(chocolate_data[[#This Row],[Total Sales]]&gt;=AVERAGE(chocolate_data[Total Sales]),"High sales", "Low sales")</f>
        <v>High sales</v>
      </c>
      <c r="M103" s="10">
        <v>45025</v>
      </c>
      <c r="N103" s="10" t="str">
        <f>IF(chocolate_data[[#This Row],[Order date ]]&gt;DATE(2023,1,31),"New Orders","Old Orders")</f>
        <v>New Orders</v>
      </c>
      <c r="O103">
        <f>MONTH(chocolate_data[[#This Row],[Order date ]])</f>
        <v>4</v>
      </c>
      <c r="P103">
        <f>DAY(chocolate_data[[#This Row],[Order date ]])</f>
        <v>9</v>
      </c>
      <c r="Q103" t="s">
        <v>96</v>
      </c>
      <c r="R103" t="str">
        <f>TEXT(chocolate_data[[#This Row],[Order date ]],"dddd")</f>
        <v>Sunday</v>
      </c>
      <c r="S103" s="4" t="s">
        <v>112</v>
      </c>
      <c r="T103" s="14">
        <f>chocolate_data[[#This Row],[Total Sales]]*2%</f>
        <v>57788.639999999999</v>
      </c>
      <c r="U103" s="15">
        <f>chocolate_data[[#This Row],[Total Sales]]-chocolate_data[[#This Row],[Total Sales]]*2%</f>
        <v>2831643.36</v>
      </c>
      <c r="V103" t="str">
        <f>TEXT(chocolate_data[[#This Row],[Order date ]],"yyyy")</f>
        <v>2023</v>
      </c>
    </row>
    <row r="104" spans="1:22" x14ac:dyDescent="0.3">
      <c r="A104" s="8">
        <v>100</v>
      </c>
      <c r="B104" s="9" t="s">
        <v>34</v>
      </c>
      <c r="C104" s="9" t="s">
        <v>39</v>
      </c>
      <c r="D104" s="9" t="s">
        <v>21</v>
      </c>
      <c r="E104" s="8">
        <v>3689</v>
      </c>
      <c r="F104" t="str">
        <f>IF(chocolate_data[[#This Row],[Amount]]&gt;=5000,"High Amount","Low Amount")</f>
        <v>Low Amount</v>
      </c>
      <c r="G104" s="8">
        <v>312</v>
      </c>
      <c r="H104" s="8" t="str">
        <f>IF(chocolate_data[[#This Row],[Units]]&lt;=200,"Low Quantity",IF(chocolate_data[[#This Row],[Units]]&lt;=350,"Mediuam Quantity","High Quantity"))</f>
        <v>Mediuam Quantity</v>
      </c>
      <c r="I104" t="str" cm="1">
        <f t="array" ref="I104">_xlfn.IFS(chocolate_data[[#This Row],[Units]]&lt;=200,"Low",chocolate_data[[#This Row],[Units]]&lt;=350,"Med",chocolate_data[[#This Row],[Units]]&gt;350,"High")</f>
        <v>Med</v>
      </c>
      <c r="J104" s="8">
        <f>IF(chocolate_data[[#This Row],[Units]]&gt;300,chocolate_data[[#This Row],[Amount]]*10%,chocolate_data[[#This Row],[Amount]])</f>
        <v>368.90000000000003</v>
      </c>
      <c r="K104" s="13">
        <f>chocolate_data[[#This Row],[Amount]]*chocolate_data[[#This Row],[Units]]</f>
        <v>1150968</v>
      </c>
      <c r="L104" t="str">
        <f>IF(chocolate_data[[#This Row],[Total Sales]]&gt;=AVERAGE(chocolate_data[Total Sales]),"High sales", "Low sales")</f>
        <v>High sales</v>
      </c>
      <c r="M104" s="10">
        <v>45026</v>
      </c>
      <c r="N104" s="10" t="str">
        <f>IF(chocolate_data[[#This Row],[Order date ]]&gt;DATE(2023,1,31),"New Orders","Old Orders")</f>
        <v>New Orders</v>
      </c>
      <c r="O104">
        <f>MONTH(chocolate_data[[#This Row],[Order date ]])</f>
        <v>4</v>
      </c>
      <c r="P104">
        <f>DAY(chocolate_data[[#This Row],[Order date ]])</f>
        <v>10</v>
      </c>
      <c r="Q104" t="s">
        <v>96</v>
      </c>
      <c r="R104" t="str">
        <f>TEXT(chocolate_data[[#This Row],[Order date ]],"dddd")</f>
        <v>Monday</v>
      </c>
      <c r="S104" s="4" t="s">
        <v>112</v>
      </c>
      <c r="T104" s="14">
        <f>chocolate_data[[#This Row],[Total Sales]]*2%</f>
        <v>23019.360000000001</v>
      </c>
      <c r="U104" s="15">
        <f>chocolate_data[[#This Row],[Total Sales]]-chocolate_data[[#This Row],[Total Sales]]*2%</f>
        <v>1127948.6399999999</v>
      </c>
      <c r="V104" t="str">
        <f>TEXT(chocolate_data[[#This Row],[Order date ]],"yyyy")</f>
        <v>2023</v>
      </c>
    </row>
    <row r="105" spans="1:22" x14ac:dyDescent="0.3">
      <c r="A105" s="8">
        <v>101</v>
      </c>
      <c r="B105" s="9" t="s">
        <v>31</v>
      </c>
      <c r="C105" s="9" t="s">
        <v>38</v>
      </c>
      <c r="D105" s="9" t="s">
        <v>12</v>
      </c>
      <c r="E105" s="8">
        <v>2870</v>
      </c>
      <c r="F105" t="str">
        <f>IF(chocolate_data[[#This Row],[Amount]]&gt;=5000,"High Amount","Low Amount")</f>
        <v>Low Amount</v>
      </c>
      <c r="G105" s="8">
        <v>300</v>
      </c>
      <c r="H105" s="8" t="str">
        <f>IF(chocolate_data[[#This Row],[Units]]&lt;=200,"Low Quantity",IF(chocolate_data[[#This Row],[Units]]&lt;=350,"Mediuam Quantity","High Quantity"))</f>
        <v>Mediuam Quantity</v>
      </c>
      <c r="I105" t="str" cm="1">
        <f t="array" ref="I105">_xlfn.IFS(chocolate_data[[#This Row],[Units]]&lt;=200,"Low",chocolate_data[[#This Row],[Units]]&lt;=350,"Med",chocolate_data[[#This Row],[Units]]&gt;350,"High")</f>
        <v>Med</v>
      </c>
      <c r="J105" s="8">
        <f>IF(chocolate_data[[#This Row],[Units]]&gt;300,chocolate_data[[#This Row],[Amount]]*10%,chocolate_data[[#This Row],[Amount]])</f>
        <v>2870</v>
      </c>
      <c r="K105" s="13">
        <f>chocolate_data[[#This Row],[Amount]]*chocolate_data[[#This Row],[Units]]</f>
        <v>861000</v>
      </c>
      <c r="L105" t="str">
        <f>IF(chocolate_data[[#This Row],[Total Sales]]&gt;=AVERAGE(chocolate_data[Total Sales]),"High sales", "Low sales")</f>
        <v>High sales</v>
      </c>
      <c r="M105" s="10">
        <v>45027</v>
      </c>
      <c r="N105" s="10" t="str">
        <f>IF(chocolate_data[[#This Row],[Order date ]]&gt;DATE(2023,1,31),"New Orders","Old Orders")</f>
        <v>New Orders</v>
      </c>
      <c r="O105">
        <f>MONTH(chocolate_data[[#This Row],[Order date ]])</f>
        <v>4</v>
      </c>
      <c r="P105">
        <f>DAY(chocolate_data[[#This Row],[Order date ]])</f>
        <v>11</v>
      </c>
      <c r="Q105" t="s">
        <v>96</v>
      </c>
      <c r="R105" t="str">
        <f>TEXT(chocolate_data[[#This Row],[Order date ]],"dddd")</f>
        <v>Tuesday</v>
      </c>
      <c r="S105" s="4" t="s">
        <v>112</v>
      </c>
      <c r="T105" s="14">
        <f>chocolate_data[[#This Row],[Total Sales]]*2%</f>
        <v>17220</v>
      </c>
      <c r="U105" s="15">
        <f>chocolate_data[[#This Row],[Total Sales]]-chocolate_data[[#This Row],[Total Sales]]*2%</f>
        <v>843780</v>
      </c>
      <c r="V105" t="str">
        <f>TEXT(chocolate_data[[#This Row],[Order date ]],"yyyy")</f>
        <v>2023</v>
      </c>
    </row>
    <row r="106" spans="1:22" x14ac:dyDescent="0.3">
      <c r="A106" s="8">
        <v>102</v>
      </c>
      <c r="B106" s="9" t="s">
        <v>28</v>
      </c>
      <c r="C106" s="9" t="s">
        <v>38</v>
      </c>
      <c r="D106" s="9" t="s">
        <v>20</v>
      </c>
      <c r="E106" s="8">
        <v>798</v>
      </c>
      <c r="F106" t="str">
        <f>IF(chocolate_data[[#This Row],[Amount]]&gt;=5000,"High Amount","Low Amount")</f>
        <v>Low Amount</v>
      </c>
      <c r="G106" s="8">
        <v>519</v>
      </c>
      <c r="H106" s="8" t="str">
        <f>IF(chocolate_data[[#This Row],[Units]]&lt;=200,"Low Quantity",IF(chocolate_data[[#This Row],[Units]]&lt;=350,"Mediuam Quantity","High Quantity"))</f>
        <v>High Quantity</v>
      </c>
      <c r="I106" t="str" cm="1">
        <f t="array" ref="I106">_xlfn.IFS(chocolate_data[[#This Row],[Units]]&lt;=200,"Low",chocolate_data[[#This Row],[Units]]&lt;=350,"Med",chocolate_data[[#This Row],[Units]]&gt;350,"High")</f>
        <v>High</v>
      </c>
      <c r="J106" s="8">
        <f>IF(chocolate_data[[#This Row],[Units]]&gt;300,chocolate_data[[#This Row],[Amount]]*10%,chocolate_data[[#This Row],[Amount]])</f>
        <v>79.800000000000011</v>
      </c>
      <c r="K106" s="13">
        <f>chocolate_data[[#This Row],[Amount]]*chocolate_data[[#This Row],[Units]]</f>
        <v>414162</v>
      </c>
      <c r="L106" t="str">
        <f>IF(chocolate_data[[#This Row],[Total Sales]]&gt;=AVERAGE(chocolate_data[Total Sales]),"High sales", "Low sales")</f>
        <v>Low sales</v>
      </c>
      <c r="M106" s="10">
        <v>45028</v>
      </c>
      <c r="N106" s="10" t="str">
        <f>IF(chocolate_data[[#This Row],[Order date ]]&gt;DATE(2023,1,31),"New Orders","Old Orders")</f>
        <v>New Orders</v>
      </c>
      <c r="O106">
        <f>MONTH(chocolate_data[[#This Row],[Order date ]])</f>
        <v>4</v>
      </c>
      <c r="P106">
        <f>DAY(chocolate_data[[#This Row],[Order date ]])</f>
        <v>12</v>
      </c>
      <c r="Q106" t="s">
        <v>96</v>
      </c>
      <c r="R106" t="str">
        <f>TEXT(chocolate_data[[#This Row],[Order date ]],"dddd")</f>
        <v>Wednesday</v>
      </c>
      <c r="S106" s="4" t="s">
        <v>112</v>
      </c>
      <c r="T106" s="14">
        <f>chocolate_data[[#This Row],[Total Sales]]*2%</f>
        <v>8283.24</v>
      </c>
      <c r="U106" s="15">
        <f>chocolate_data[[#This Row],[Total Sales]]-chocolate_data[[#This Row],[Total Sales]]*2%</f>
        <v>405878.76</v>
      </c>
      <c r="V106" t="str">
        <f>TEXT(chocolate_data[[#This Row],[Order date ]],"yyyy")</f>
        <v>2023</v>
      </c>
    </row>
    <row r="107" spans="1:22" x14ac:dyDescent="0.3">
      <c r="A107" s="8">
        <v>103</v>
      </c>
      <c r="B107" s="9" t="s">
        <v>30</v>
      </c>
      <c r="C107" s="9" t="s">
        <v>40</v>
      </c>
      <c r="D107" s="9" t="s">
        <v>14</v>
      </c>
      <c r="E107" s="8">
        <v>2933</v>
      </c>
      <c r="F107" t="str">
        <f>IF(chocolate_data[[#This Row],[Amount]]&gt;=5000,"High Amount","Low Amount")</f>
        <v>Low Amount</v>
      </c>
      <c r="G107" s="8">
        <v>9</v>
      </c>
      <c r="H107" s="8" t="str">
        <f>IF(chocolate_data[[#This Row],[Units]]&lt;=200,"Low Quantity",IF(chocolate_data[[#This Row],[Units]]&lt;=350,"Mediuam Quantity","High Quantity"))</f>
        <v>Low Quantity</v>
      </c>
      <c r="I107" t="str" cm="1">
        <f t="array" ref="I107">_xlfn.IFS(chocolate_data[[#This Row],[Units]]&lt;=200,"Low",chocolate_data[[#This Row],[Units]]&lt;=350,"Med",chocolate_data[[#This Row],[Units]]&gt;350,"High")</f>
        <v>Low</v>
      </c>
      <c r="J107" s="8">
        <f>IF(chocolate_data[[#This Row],[Units]]&gt;300,chocolate_data[[#This Row],[Amount]]*10%,chocolate_data[[#This Row],[Amount]])</f>
        <v>2933</v>
      </c>
      <c r="K107" s="13">
        <f>chocolate_data[[#This Row],[Amount]]*chocolate_data[[#This Row],[Units]]</f>
        <v>26397</v>
      </c>
      <c r="L107" t="str">
        <f>IF(chocolate_data[[#This Row],[Total Sales]]&gt;=AVERAGE(chocolate_data[Total Sales]),"High sales", "Low sales")</f>
        <v>Low sales</v>
      </c>
      <c r="M107" s="10">
        <v>45029</v>
      </c>
      <c r="N107" s="10" t="str">
        <f>IF(chocolate_data[[#This Row],[Order date ]]&gt;DATE(2023,1,31),"New Orders","Old Orders")</f>
        <v>New Orders</v>
      </c>
      <c r="O107">
        <f>MONTH(chocolate_data[[#This Row],[Order date ]])</f>
        <v>4</v>
      </c>
      <c r="P107">
        <f>DAY(chocolate_data[[#This Row],[Order date ]])</f>
        <v>13</v>
      </c>
      <c r="Q107" t="s">
        <v>96</v>
      </c>
      <c r="R107" t="str">
        <f>TEXT(chocolate_data[[#This Row],[Order date ]],"dddd")</f>
        <v>Thursday</v>
      </c>
      <c r="S107" s="4" t="s">
        <v>112</v>
      </c>
      <c r="T107" s="14">
        <f>chocolate_data[[#This Row],[Total Sales]]*2%</f>
        <v>527.94000000000005</v>
      </c>
      <c r="U107" s="15">
        <f>chocolate_data[[#This Row],[Total Sales]]-chocolate_data[[#This Row],[Total Sales]]*2%</f>
        <v>25869.06</v>
      </c>
      <c r="V107" t="str">
        <f>TEXT(chocolate_data[[#This Row],[Order date ]],"yyyy")</f>
        <v>2023</v>
      </c>
    </row>
    <row r="108" spans="1:22" x14ac:dyDescent="0.3">
      <c r="A108" s="8">
        <v>104</v>
      </c>
      <c r="B108" s="9" t="s">
        <v>33</v>
      </c>
      <c r="C108" s="9" t="s">
        <v>45</v>
      </c>
      <c r="D108" s="9" t="s">
        <v>2</v>
      </c>
      <c r="E108" s="8">
        <v>2744</v>
      </c>
      <c r="F108" t="str">
        <f>IF(chocolate_data[[#This Row],[Amount]]&gt;=5000,"High Amount","Low Amount")</f>
        <v>Low Amount</v>
      </c>
      <c r="G108" s="8">
        <v>9</v>
      </c>
      <c r="H108" s="8" t="str">
        <f>IF(chocolate_data[[#This Row],[Units]]&lt;=200,"Low Quantity",IF(chocolate_data[[#This Row],[Units]]&lt;=350,"Mediuam Quantity","High Quantity"))</f>
        <v>Low Quantity</v>
      </c>
      <c r="I108" t="str" cm="1">
        <f t="array" ref="I108">_xlfn.IFS(chocolate_data[[#This Row],[Units]]&lt;=200,"Low",chocolate_data[[#This Row],[Units]]&lt;=350,"Med",chocolate_data[[#This Row],[Units]]&gt;350,"High")</f>
        <v>Low</v>
      </c>
      <c r="J108" s="8">
        <f>IF(chocolate_data[[#This Row],[Units]]&gt;300,chocolate_data[[#This Row],[Amount]]*10%,chocolate_data[[#This Row],[Amount]])</f>
        <v>2744</v>
      </c>
      <c r="K108" s="13">
        <f>chocolate_data[[#This Row],[Amount]]*chocolate_data[[#This Row],[Units]]</f>
        <v>24696</v>
      </c>
      <c r="L108" t="str">
        <f>IF(chocolate_data[[#This Row],[Total Sales]]&gt;=AVERAGE(chocolate_data[Total Sales]),"High sales", "Low sales")</f>
        <v>Low sales</v>
      </c>
      <c r="M108" s="10">
        <v>45030</v>
      </c>
      <c r="N108" s="10" t="str">
        <f>IF(chocolate_data[[#This Row],[Order date ]]&gt;DATE(2023,1,31),"New Orders","Old Orders")</f>
        <v>New Orders</v>
      </c>
      <c r="O108">
        <f>MONTH(chocolate_data[[#This Row],[Order date ]])</f>
        <v>4</v>
      </c>
      <c r="P108">
        <f>DAY(chocolate_data[[#This Row],[Order date ]])</f>
        <v>14</v>
      </c>
      <c r="Q108" t="s">
        <v>96</v>
      </c>
      <c r="R108" t="str">
        <f>TEXT(chocolate_data[[#This Row],[Order date ]],"dddd")</f>
        <v>Friday</v>
      </c>
      <c r="S108" s="4" t="s">
        <v>112</v>
      </c>
      <c r="T108" s="14">
        <f>chocolate_data[[#This Row],[Total Sales]]*2%</f>
        <v>493.92</v>
      </c>
      <c r="U108" s="15">
        <f>chocolate_data[[#This Row],[Total Sales]]-chocolate_data[[#This Row],[Total Sales]]*2%</f>
        <v>24202.080000000002</v>
      </c>
      <c r="V108" t="str">
        <f>TEXT(chocolate_data[[#This Row],[Order date ]],"yyyy")</f>
        <v>2023</v>
      </c>
    </row>
    <row r="109" spans="1:22" x14ac:dyDescent="0.3">
      <c r="A109" s="8">
        <v>105</v>
      </c>
      <c r="B109" s="9" t="s">
        <v>36</v>
      </c>
      <c r="C109" s="9" t="s">
        <v>38</v>
      </c>
      <c r="D109" s="9" t="s">
        <v>26</v>
      </c>
      <c r="E109" s="8">
        <v>9772</v>
      </c>
      <c r="F109" t="str">
        <f>IF(chocolate_data[[#This Row],[Amount]]&gt;=5000,"High Amount","Low Amount")</f>
        <v>High Amount</v>
      </c>
      <c r="G109" s="8">
        <v>90</v>
      </c>
      <c r="H109" s="8" t="str">
        <f>IF(chocolate_data[[#This Row],[Units]]&lt;=200,"Low Quantity",IF(chocolate_data[[#This Row],[Units]]&lt;=350,"Mediuam Quantity","High Quantity"))</f>
        <v>Low Quantity</v>
      </c>
      <c r="I109" t="str" cm="1">
        <f t="array" ref="I109">_xlfn.IFS(chocolate_data[[#This Row],[Units]]&lt;=200,"Low",chocolate_data[[#This Row],[Units]]&lt;=350,"Med",chocolate_data[[#This Row],[Units]]&gt;350,"High")</f>
        <v>Low</v>
      </c>
      <c r="J109" s="8">
        <f>IF(chocolate_data[[#This Row],[Units]]&gt;300,chocolate_data[[#This Row],[Amount]]*10%,chocolate_data[[#This Row],[Amount]])</f>
        <v>9772</v>
      </c>
      <c r="K109" s="13">
        <f>chocolate_data[[#This Row],[Amount]]*chocolate_data[[#This Row],[Units]]</f>
        <v>879480</v>
      </c>
      <c r="L109" t="str">
        <f>IF(chocolate_data[[#This Row],[Total Sales]]&gt;=AVERAGE(chocolate_data[Total Sales]),"High sales", "Low sales")</f>
        <v>High sales</v>
      </c>
      <c r="M109" s="10">
        <v>45031</v>
      </c>
      <c r="N109" s="10" t="str">
        <f>IF(chocolate_data[[#This Row],[Order date ]]&gt;DATE(2023,1,31),"New Orders","Old Orders")</f>
        <v>New Orders</v>
      </c>
      <c r="O109">
        <f>MONTH(chocolate_data[[#This Row],[Order date ]])</f>
        <v>4</v>
      </c>
      <c r="P109">
        <f>DAY(chocolate_data[[#This Row],[Order date ]])</f>
        <v>15</v>
      </c>
      <c r="Q109" t="s">
        <v>96</v>
      </c>
      <c r="R109" t="str">
        <f>TEXT(chocolate_data[[#This Row],[Order date ]],"dddd")</f>
        <v>Saturday</v>
      </c>
      <c r="S109" s="4" t="s">
        <v>112</v>
      </c>
      <c r="T109" s="14">
        <f>chocolate_data[[#This Row],[Total Sales]]*2%</f>
        <v>17589.600000000002</v>
      </c>
      <c r="U109" s="15">
        <f>chocolate_data[[#This Row],[Total Sales]]-chocolate_data[[#This Row],[Total Sales]]*2%</f>
        <v>861890.4</v>
      </c>
      <c r="V109" t="str">
        <f>TEXT(chocolate_data[[#This Row],[Order date ]],"yyyy")</f>
        <v>2023</v>
      </c>
    </row>
    <row r="110" spans="1:22" x14ac:dyDescent="0.3">
      <c r="A110" s="8">
        <v>106</v>
      </c>
      <c r="B110" s="9" t="s">
        <v>31</v>
      </c>
      <c r="C110" s="9" t="s">
        <v>39</v>
      </c>
      <c r="D110" s="9" t="s">
        <v>18</v>
      </c>
      <c r="E110" s="8">
        <v>1568</v>
      </c>
      <c r="F110" t="str">
        <f>IF(chocolate_data[[#This Row],[Amount]]&gt;=5000,"High Amount","Low Amount")</f>
        <v>Low Amount</v>
      </c>
      <c r="G110" s="8">
        <v>96</v>
      </c>
      <c r="H110" s="8" t="str">
        <f>IF(chocolate_data[[#This Row],[Units]]&lt;=200,"Low Quantity",IF(chocolate_data[[#This Row],[Units]]&lt;=350,"Mediuam Quantity","High Quantity"))</f>
        <v>Low Quantity</v>
      </c>
      <c r="I110" t="str" cm="1">
        <f t="array" ref="I110">_xlfn.IFS(chocolate_data[[#This Row],[Units]]&lt;=200,"Low",chocolate_data[[#This Row],[Units]]&lt;=350,"Med",chocolate_data[[#This Row],[Units]]&gt;350,"High")</f>
        <v>Low</v>
      </c>
      <c r="J110" s="8">
        <f>IF(chocolate_data[[#This Row],[Units]]&gt;300,chocolate_data[[#This Row],[Amount]]*10%,chocolate_data[[#This Row],[Amount]])</f>
        <v>1568</v>
      </c>
      <c r="K110" s="13">
        <f>chocolate_data[[#This Row],[Amount]]*chocolate_data[[#This Row],[Units]]</f>
        <v>150528</v>
      </c>
      <c r="L110" t="str">
        <f>IF(chocolate_data[[#This Row],[Total Sales]]&gt;=AVERAGE(chocolate_data[Total Sales]),"High sales", "Low sales")</f>
        <v>Low sales</v>
      </c>
      <c r="M110" s="10">
        <v>45032</v>
      </c>
      <c r="N110" s="10" t="str">
        <f>IF(chocolate_data[[#This Row],[Order date ]]&gt;DATE(2023,1,31),"New Orders","Old Orders")</f>
        <v>New Orders</v>
      </c>
      <c r="O110">
        <f>MONTH(chocolate_data[[#This Row],[Order date ]])</f>
        <v>4</v>
      </c>
      <c r="P110">
        <f>DAY(chocolate_data[[#This Row],[Order date ]])</f>
        <v>16</v>
      </c>
      <c r="Q110" t="s">
        <v>96</v>
      </c>
      <c r="R110" t="str">
        <f>TEXT(chocolate_data[[#This Row],[Order date ]],"dddd")</f>
        <v>Sunday</v>
      </c>
      <c r="S110" s="4" t="s">
        <v>112</v>
      </c>
      <c r="T110" s="14">
        <f>chocolate_data[[#This Row],[Total Sales]]*2%</f>
        <v>3010.56</v>
      </c>
      <c r="U110" s="15">
        <f>chocolate_data[[#This Row],[Total Sales]]-chocolate_data[[#This Row],[Total Sales]]*2%</f>
        <v>147517.44</v>
      </c>
      <c r="V110" t="str">
        <f>TEXT(chocolate_data[[#This Row],[Order date ]],"yyyy")</f>
        <v>2023</v>
      </c>
    </row>
    <row r="111" spans="1:22" x14ac:dyDescent="0.3">
      <c r="A111" s="8">
        <v>107</v>
      </c>
      <c r="B111" s="9" t="s">
        <v>28</v>
      </c>
      <c r="C111" s="9" t="s">
        <v>38</v>
      </c>
      <c r="D111" s="9" t="s">
        <v>9</v>
      </c>
      <c r="E111" s="8">
        <v>11417</v>
      </c>
      <c r="F111" t="str">
        <f>IF(chocolate_data[[#This Row],[Amount]]&gt;=5000,"High Amount","Low Amount")</f>
        <v>High Amount</v>
      </c>
      <c r="G111" s="8">
        <v>21</v>
      </c>
      <c r="H111" s="8" t="str">
        <f>IF(chocolate_data[[#This Row],[Units]]&lt;=200,"Low Quantity",IF(chocolate_data[[#This Row],[Units]]&lt;=350,"Mediuam Quantity","High Quantity"))</f>
        <v>Low Quantity</v>
      </c>
      <c r="I111" t="str" cm="1">
        <f t="array" ref="I111">_xlfn.IFS(chocolate_data[[#This Row],[Units]]&lt;=200,"Low",chocolate_data[[#This Row],[Units]]&lt;=350,"Med",chocolate_data[[#This Row],[Units]]&gt;350,"High")</f>
        <v>Low</v>
      </c>
      <c r="J111" s="8">
        <f>IF(chocolate_data[[#This Row],[Units]]&gt;300,chocolate_data[[#This Row],[Amount]]*10%,chocolate_data[[#This Row],[Amount]])</f>
        <v>11417</v>
      </c>
      <c r="K111" s="13">
        <f>chocolate_data[[#This Row],[Amount]]*chocolate_data[[#This Row],[Units]]</f>
        <v>239757</v>
      </c>
      <c r="L111" t="str">
        <f>IF(chocolate_data[[#This Row],[Total Sales]]&gt;=AVERAGE(chocolate_data[Total Sales]),"High sales", "Low sales")</f>
        <v>Low sales</v>
      </c>
      <c r="M111" s="10">
        <v>45033</v>
      </c>
      <c r="N111" s="10" t="str">
        <f>IF(chocolate_data[[#This Row],[Order date ]]&gt;DATE(2023,1,31),"New Orders","Old Orders")</f>
        <v>New Orders</v>
      </c>
      <c r="O111">
        <f>MONTH(chocolate_data[[#This Row],[Order date ]])</f>
        <v>4</v>
      </c>
      <c r="P111">
        <f>DAY(chocolate_data[[#This Row],[Order date ]])</f>
        <v>17</v>
      </c>
      <c r="Q111" t="s">
        <v>96</v>
      </c>
      <c r="R111" t="str">
        <f>TEXT(chocolate_data[[#This Row],[Order date ]],"dddd")</f>
        <v>Monday</v>
      </c>
      <c r="S111" s="4" t="s">
        <v>112</v>
      </c>
      <c r="T111" s="14">
        <f>chocolate_data[[#This Row],[Total Sales]]*2%</f>
        <v>4795.1400000000003</v>
      </c>
      <c r="U111" s="15">
        <f>chocolate_data[[#This Row],[Total Sales]]-chocolate_data[[#This Row],[Total Sales]]*2%</f>
        <v>234961.86</v>
      </c>
      <c r="V111" t="str">
        <f>TEXT(chocolate_data[[#This Row],[Order date ]],"yyyy")</f>
        <v>2023</v>
      </c>
    </row>
    <row r="112" spans="1:22" x14ac:dyDescent="0.3">
      <c r="A112" s="8">
        <v>108</v>
      </c>
      <c r="B112" s="9" t="s">
        <v>36</v>
      </c>
      <c r="C112" s="9" t="s">
        <v>39</v>
      </c>
      <c r="D112" s="9" t="s">
        <v>19</v>
      </c>
      <c r="E112" s="8">
        <v>6748</v>
      </c>
      <c r="F112" t="str">
        <f>IF(chocolate_data[[#This Row],[Amount]]&gt;=5000,"High Amount","Low Amount")</f>
        <v>High Amount</v>
      </c>
      <c r="G112" s="8">
        <v>48</v>
      </c>
      <c r="H112" s="8" t="str">
        <f>IF(chocolate_data[[#This Row],[Units]]&lt;=200,"Low Quantity",IF(chocolate_data[[#This Row],[Units]]&lt;=350,"Mediuam Quantity","High Quantity"))</f>
        <v>Low Quantity</v>
      </c>
      <c r="I112" t="str" cm="1">
        <f t="array" ref="I112">_xlfn.IFS(chocolate_data[[#This Row],[Units]]&lt;=200,"Low",chocolate_data[[#This Row],[Units]]&lt;=350,"Med",chocolate_data[[#This Row],[Units]]&gt;350,"High")</f>
        <v>Low</v>
      </c>
      <c r="J112" s="8">
        <f>IF(chocolate_data[[#This Row],[Units]]&gt;300,chocolate_data[[#This Row],[Amount]]*10%,chocolate_data[[#This Row],[Amount]])</f>
        <v>6748</v>
      </c>
      <c r="K112" s="13">
        <f>chocolate_data[[#This Row],[Amount]]*chocolate_data[[#This Row],[Units]]</f>
        <v>323904</v>
      </c>
      <c r="L112" t="str">
        <f>IF(chocolate_data[[#This Row],[Total Sales]]&gt;=AVERAGE(chocolate_data[Total Sales]),"High sales", "Low sales")</f>
        <v>Low sales</v>
      </c>
      <c r="M112" s="10">
        <v>45034</v>
      </c>
      <c r="N112" s="10" t="str">
        <f>IF(chocolate_data[[#This Row],[Order date ]]&gt;DATE(2023,1,31),"New Orders","Old Orders")</f>
        <v>New Orders</v>
      </c>
      <c r="O112">
        <f>MONTH(chocolate_data[[#This Row],[Order date ]])</f>
        <v>4</v>
      </c>
      <c r="P112">
        <f>DAY(chocolate_data[[#This Row],[Order date ]])</f>
        <v>18</v>
      </c>
      <c r="Q112" t="s">
        <v>96</v>
      </c>
      <c r="R112" t="str">
        <f>TEXT(chocolate_data[[#This Row],[Order date ]],"dddd")</f>
        <v>Tuesday</v>
      </c>
      <c r="S112" s="4" t="s">
        <v>112</v>
      </c>
      <c r="T112" s="14">
        <f>chocolate_data[[#This Row],[Total Sales]]*2%</f>
        <v>6478.08</v>
      </c>
      <c r="U112" s="15">
        <f>chocolate_data[[#This Row],[Total Sales]]-chocolate_data[[#This Row],[Total Sales]]*2%</f>
        <v>317425.91999999998</v>
      </c>
      <c r="V112" t="str">
        <f>TEXT(chocolate_data[[#This Row],[Order date ]],"yyyy")</f>
        <v>2023</v>
      </c>
    </row>
    <row r="113" spans="1:22" x14ac:dyDescent="0.3">
      <c r="A113" s="8">
        <v>109</v>
      </c>
      <c r="B113" s="9" t="s">
        <v>35</v>
      </c>
      <c r="C113" s="9" t="s">
        <v>38</v>
      </c>
      <c r="D113" s="9" t="s">
        <v>20</v>
      </c>
      <c r="E113" s="8">
        <v>1407</v>
      </c>
      <c r="F113" t="str">
        <f>IF(chocolate_data[[#This Row],[Amount]]&gt;=5000,"High Amount","Low Amount")</f>
        <v>Low Amount</v>
      </c>
      <c r="G113" s="8">
        <v>72</v>
      </c>
      <c r="H113" s="8" t="str">
        <f>IF(chocolate_data[[#This Row],[Units]]&lt;=200,"Low Quantity",IF(chocolate_data[[#This Row],[Units]]&lt;=350,"Mediuam Quantity","High Quantity"))</f>
        <v>Low Quantity</v>
      </c>
      <c r="I113" t="str" cm="1">
        <f t="array" ref="I113">_xlfn.IFS(chocolate_data[[#This Row],[Units]]&lt;=200,"Low",chocolate_data[[#This Row],[Units]]&lt;=350,"Med",chocolate_data[[#This Row],[Units]]&gt;350,"High")</f>
        <v>Low</v>
      </c>
      <c r="J113" s="8">
        <f>IF(chocolate_data[[#This Row],[Units]]&gt;300,chocolate_data[[#This Row],[Amount]]*10%,chocolate_data[[#This Row],[Amount]])</f>
        <v>1407</v>
      </c>
      <c r="K113" s="13">
        <f>chocolate_data[[#This Row],[Amount]]*chocolate_data[[#This Row],[Units]]</f>
        <v>101304</v>
      </c>
      <c r="L113" t="str">
        <f>IF(chocolate_data[[#This Row],[Total Sales]]&gt;=AVERAGE(chocolate_data[Total Sales]),"High sales", "Low sales")</f>
        <v>Low sales</v>
      </c>
      <c r="M113" s="10">
        <v>45035</v>
      </c>
      <c r="N113" s="10" t="str">
        <f>IF(chocolate_data[[#This Row],[Order date ]]&gt;DATE(2023,1,31),"New Orders","Old Orders")</f>
        <v>New Orders</v>
      </c>
      <c r="O113">
        <f>MONTH(chocolate_data[[#This Row],[Order date ]])</f>
        <v>4</v>
      </c>
      <c r="P113">
        <f>DAY(chocolate_data[[#This Row],[Order date ]])</f>
        <v>19</v>
      </c>
      <c r="Q113" t="s">
        <v>96</v>
      </c>
      <c r="R113" t="str">
        <f>TEXT(chocolate_data[[#This Row],[Order date ]],"dddd")</f>
        <v>Wednesday</v>
      </c>
      <c r="S113" s="4" t="s">
        <v>112</v>
      </c>
      <c r="T113" s="14">
        <f>chocolate_data[[#This Row],[Total Sales]]*2%</f>
        <v>2026.0800000000002</v>
      </c>
      <c r="U113" s="15">
        <f>chocolate_data[[#This Row],[Total Sales]]-chocolate_data[[#This Row],[Total Sales]]*2%</f>
        <v>99277.92</v>
      </c>
      <c r="V113" t="str">
        <f>TEXT(chocolate_data[[#This Row],[Order date ]],"yyyy")</f>
        <v>2023</v>
      </c>
    </row>
    <row r="114" spans="1:22" x14ac:dyDescent="0.3">
      <c r="A114" s="8">
        <v>110</v>
      </c>
      <c r="B114" s="9" t="s">
        <v>29</v>
      </c>
      <c r="C114" s="9" t="s">
        <v>45</v>
      </c>
      <c r="D114" s="9" t="s">
        <v>22</v>
      </c>
      <c r="E114" s="8">
        <v>2023</v>
      </c>
      <c r="F114" t="str">
        <f>IF(chocolate_data[[#This Row],[Amount]]&gt;=5000,"High Amount","Low Amount")</f>
        <v>Low Amount</v>
      </c>
      <c r="G114" s="8">
        <v>168</v>
      </c>
      <c r="H114" s="8" t="str">
        <f>IF(chocolate_data[[#This Row],[Units]]&lt;=200,"Low Quantity",IF(chocolate_data[[#This Row],[Units]]&lt;=350,"Mediuam Quantity","High Quantity"))</f>
        <v>Low Quantity</v>
      </c>
      <c r="I114" t="str" cm="1">
        <f t="array" ref="I114">_xlfn.IFS(chocolate_data[[#This Row],[Units]]&lt;=200,"Low",chocolate_data[[#This Row],[Units]]&lt;=350,"Med",chocolate_data[[#This Row],[Units]]&gt;350,"High")</f>
        <v>Low</v>
      </c>
      <c r="J114" s="8">
        <f>IF(chocolate_data[[#This Row],[Units]]&gt;300,chocolate_data[[#This Row],[Amount]]*10%,chocolate_data[[#This Row],[Amount]])</f>
        <v>2023</v>
      </c>
      <c r="K114" s="13">
        <f>chocolate_data[[#This Row],[Amount]]*chocolate_data[[#This Row],[Units]]</f>
        <v>339864</v>
      </c>
      <c r="L114" t="str">
        <f>IF(chocolate_data[[#This Row],[Total Sales]]&gt;=AVERAGE(chocolate_data[Total Sales]),"High sales", "Low sales")</f>
        <v>Low sales</v>
      </c>
      <c r="M114" s="10">
        <v>45036</v>
      </c>
      <c r="N114" s="10" t="str">
        <f>IF(chocolate_data[[#This Row],[Order date ]]&gt;DATE(2023,1,31),"New Orders","Old Orders")</f>
        <v>New Orders</v>
      </c>
      <c r="O114">
        <f>MONTH(chocolate_data[[#This Row],[Order date ]])</f>
        <v>4</v>
      </c>
      <c r="P114">
        <f>DAY(chocolate_data[[#This Row],[Order date ]])</f>
        <v>20</v>
      </c>
      <c r="Q114" t="s">
        <v>96</v>
      </c>
      <c r="R114" t="str">
        <f>TEXT(chocolate_data[[#This Row],[Order date ]],"dddd")</f>
        <v>Thursday</v>
      </c>
      <c r="S114" s="4" t="s">
        <v>112</v>
      </c>
      <c r="T114" s="14">
        <f>chocolate_data[[#This Row],[Total Sales]]*2%</f>
        <v>6797.28</v>
      </c>
      <c r="U114" s="15">
        <f>chocolate_data[[#This Row],[Total Sales]]-chocolate_data[[#This Row],[Total Sales]]*2%</f>
        <v>333066.71999999997</v>
      </c>
      <c r="V114" t="str">
        <f>TEXT(chocolate_data[[#This Row],[Order date ]],"yyyy")</f>
        <v>2023</v>
      </c>
    </row>
    <row r="115" spans="1:22" x14ac:dyDescent="0.3">
      <c r="A115" s="8">
        <v>111</v>
      </c>
      <c r="B115" s="9" t="s">
        <v>33</v>
      </c>
      <c r="C115" s="9" t="s">
        <v>43</v>
      </c>
      <c r="D115" s="9" t="s">
        <v>19</v>
      </c>
      <c r="E115" s="8">
        <v>5236</v>
      </c>
      <c r="F115" t="str">
        <f>IF(chocolate_data[[#This Row],[Amount]]&gt;=5000,"High Amount","Low Amount")</f>
        <v>High Amount</v>
      </c>
      <c r="G115" s="8">
        <v>51</v>
      </c>
      <c r="H115" s="8" t="str">
        <f>IF(chocolate_data[[#This Row],[Units]]&lt;=200,"Low Quantity",IF(chocolate_data[[#This Row],[Units]]&lt;=350,"Mediuam Quantity","High Quantity"))</f>
        <v>Low Quantity</v>
      </c>
      <c r="I115" t="str" cm="1">
        <f t="array" ref="I115">_xlfn.IFS(chocolate_data[[#This Row],[Units]]&lt;=200,"Low",chocolate_data[[#This Row],[Units]]&lt;=350,"Med",chocolate_data[[#This Row],[Units]]&gt;350,"High")</f>
        <v>Low</v>
      </c>
      <c r="J115" s="8">
        <f>IF(chocolate_data[[#This Row],[Units]]&gt;300,chocolate_data[[#This Row],[Amount]]*10%,chocolate_data[[#This Row],[Amount]])</f>
        <v>5236</v>
      </c>
      <c r="K115" s="13">
        <f>chocolate_data[[#This Row],[Amount]]*chocolate_data[[#This Row],[Units]]</f>
        <v>267036</v>
      </c>
      <c r="L115" t="str">
        <f>IF(chocolate_data[[#This Row],[Total Sales]]&gt;=AVERAGE(chocolate_data[Total Sales]),"High sales", "Low sales")</f>
        <v>Low sales</v>
      </c>
      <c r="M115" s="10">
        <v>45037</v>
      </c>
      <c r="N115" s="10" t="str">
        <f>IF(chocolate_data[[#This Row],[Order date ]]&gt;DATE(2023,1,31),"New Orders","Old Orders")</f>
        <v>New Orders</v>
      </c>
      <c r="O115">
        <f>MONTH(chocolate_data[[#This Row],[Order date ]])</f>
        <v>4</v>
      </c>
      <c r="P115">
        <f>DAY(chocolate_data[[#This Row],[Order date ]])</f>
        <v>21</v>
      </c>
      <c r="Q115" t="s">
        <v>96</v>
      </c>
      <c r="R115" t="str">
        <f>TEXT(chocolate_data[[#This Row],[Order date ]],"dddd")</f>
        <v>Friday</v>
      </c>
      <c r="S115" s="4" t="s">
        <v>112</v>
      </c>
      <c r="T115" s="14">
        <f>chocolate_data[[#This Row],[Total Sales]]*2%</f>
        <v>5340.72</v>
      </c>
      <c r="U115" s="15">
        <f>chocolate_data[[#This Row],[Total Sales]]-chocolate_data[[#This Row],[Total Sales]]*2%</f>
        <v>261695.28</v>
      </c>
      <c r="V115" t="str">
        <f>TEXT(chocolate_data[[#This Row],[Order date ]],"yyyy")</f>
        <v>2023</v>
      </c>
    </row>
    <row r="116" spans="1:22" x14ac:dyDescent="0.3">
      <c r="A116" s="8">
        <v>112</v>
      </c>
      <c r="B116" s="9" t="s">
        <v>30</v>
      </c>
      <c r="C116" s="9" t="s">
        <v>38</v>
      </c>
      <c r="D116" s="9" t="s">
        <v>12</v>
      </c>
      <c r="E116" s="8">
        <v>1925</v>
      </c>
      <c r="F116" t="str">
        <f>IF(chocolate_data[[#This Row],[Amount]]&gt;=5000,"High Amount","Low Amount")</f>
        <v>Low Amount</v>
      </c>
      <c r="G116" s="8">
        <v>192</v>
      </c>
      <c r="H116" s="8" t="str">
        <f>IF(chocolate_data[[#This Row],[Units]]&lt;=200,"Low Quantity",IF(chocolate_data[[#This Row],[Units]]&lt;=350,"Mediuam Quantity","High Quantity"))</f>
        <v>Low Quantity</v>
      </c>
      <c r="I116" t="str" cm="1">
        <f t="array" ref="I116">_xlfn.IFS(chocolate_data[[#This Row],[Units]]&lt;=200,"Low",chocolate_data[[#This Row],[Units]]&lt;=350,"Med",chocolate_data[[#This Row],[Units]]&gt;350,"High")</f>
        <v>Low</v>
      </c>
      <c r="J116" s="8">
        <f>IF(chocolate_data[[#This Row],[Units]]&gt;300,chocolate_data[[#This Row],[Amount]]*10%,chocolate_data[[#This Row],[Amount]])</f>
        <v>1925</v>
      </c>
      <c r="K116" s="13">
        <f>chocolate_data[[#This Row],[Amount]]*chocolate_data[[#This Row],[Units]]</f>
        <v>369600</v>
      </c>
      <c r="L116" t="str">
        <f>IF(chocolate_data[[#This Row],[Total Sales]]&gt;=AVERAGE(chocolate_data[Total Sales]),"High sales", "Low sales")</f>
        <v>Low sales</v>
      </c>
      <c r="M116" s="10">
        <v>45038</v>
      </c>
      <c r="N116" s="10" t="str">
        <f>IF(chocolate_data[[#This Row],[Order date ]]&gt;DATE(2023,1,31),"New Orders","Old Orders")</f>
        <v>New Orders</v>
      </c>
      <c r="O116">
        <f>MONTH(chocolate_data[[#This Row],[Order date ]])</f>
        <v>4</v>
      </c>
      <c r="P116">
        <f>DAY(chocolate_data[[#This Row],[Order date ]])</f>
        <v>22</v>
      </c>
      <c r="Q116" t="s">
        <v>96</v>
      </c>
      <c r="R116" t="str">
        <f>TEXT(chocolate_data[[#This Row],[Order date ]],"dddd")</f>
        <v>Saturday</v>
      </c>
      <c r="S116" s="4" t="s">
        <v>112</v>
      </c>
      <c r="T116" s="14">
        <f>chocolate_data[[#This Row],[Total Sales]]*2%</f>
        <v>7392</v>
      </c>
      <c r="U116" s="15">
        <f>chocolate_data[[#This Row],[Total Sales]]-chocolate_data[[#This Row],[Total Sales]]*2%</f>
        <v>362208</v>
      </c>
      <c r="V116" t="str">
        <f>TEXT(chocolate_data[[#This Row],[Order date ]],"yyyy")</f>
        <v>2023</v>
      </c>
    </row>
    <row r="117" spans="1:22" x14ac:dyDescent="0.3">
      <c r="A117" s="8">
        <v>113</v>
      </c>
      <c r="B117" s="9" t="s">
        <v>31</v>
      </c>
      <c r="C117" s="9" t="s">
        <v>40</v>
      </c>
      <c r="D117" s="9" t="s">
        <v>7</v>
      </c>
      <c r="E117" s="8">
        <v>6608</v>
      </c>
      <c r="F117" t="str">
        <f>IF(chocolate_data[[#This Row],[Amount]]&gt;=5000,"High Amount","Low Amount")</f>
        <v>High Amount</v>
      </c>
      <c r="G117" s="8">
        <v>225</v>
      </c>
      <c r="H117" s="8" t="str">
        <f>IF(chocolate_data[[#This Row],[Units]]&lt;=200,"Low Quantity",IF(chocolate_data[[#This Row],[Units]]&lt;=350,"Mediuam Quantity","High Quantity"))</f>
        <v>Mediuam Quantity</v>
      </c>
      <c r="I117" t="str" cm="1">
        <f t="array" ref="I117">_xlfn.IFS(chocolate_data[[#This Row],[Units]]&lt;=200,"Low",chocolate_data[[#This Row],[Units]]&lt;=350,"Med",chocolate_data[[#This Row],[Units]]&gt;350,"High")</f>
        <v>Med</v>
      </c>
      <c r="J117" s="8">
        <f>IF(chocolate_data[[#This Row],[Units]]&gt;300,chocolate_data[[#This Row],[Amount]]*10%,chocolate_data[[#This Row],[Amount]])</f>
        <v>6608</v>
      </c>
      <c r="K117" s="13">
        <f>chocolate_data[[#This Row],[Amount]]*chocolate_data[[#This Row],[Units]]</f>
        <v>1486800</v>
      </c>
      <c r="L117" t="str">
        <f>IF(chocolate_data[[#This Row],[Total Sales]]&gt;=AVERAGE(chocolate_data[Total Sales]),"High sales", "Low sales")</f>
        <v>High sales</v>
      </c>
      <c r="M117" s="10">
        <v>45039</v>
      </c>
      <c r="N117" s="10" t="str">
        <f>IF(chocolate_data[[#This Row],[Order date ]]&gt;DATE(2023,1,31),"New Orders","Old Orders")</f>
        <v>New Orders</v>
      </c>
      <c r="O117">
        <f>MONTH(chocolate_data[[#This Row],[Order date ]])</f>
        <v>4</v>
      </c>
      <c r="P117">
        <f>DAY(chocolate_data[[#This Row],[Order date ]])</f>
        <v>23</v>
      </c>
      <c r="Q117" t="s">
        <v>96</v>
      </c>
      <c r="R117" t="str">
        <f>TEXT(chocolate_data[[#This Row],[Order date ]],"dddd")</f>
        <v>Sunday</v>
      </c>
      <c r="S117" s="4" t="s">
        <v>112</v>
      </c>
      <c r="T117" s="14">
        <f>chocolate_data[[#This Row],[Total Sales]]*2%</f>
        <v>29736</v>
      </c>
      <c r="U117" s="15">
        <f>chocolate_data[[#This Row],[Total Sales]]-chocolate_data[[#This Row],[Total Sales]]*2%</f>
        <v>1457064</v>
      </c>
      <c r="V117" t="str">
        <f>TEXT(chocolate_data[[#This Row],[Order date ]],"yyyy")</f>
        <v>2023</v>
      </c>
    </row>
    <row r="118" spans="1:22" x14ac:dyDescent="0.3">
      <c r="A118" s="8">
        <v>114</v>
      </c>
      <c r="B118" s="9" t="s">
        <v>32</v>
      </c>
      <c r="C118" s="9" t="s">
        <v>39</v>
      </c>
      <c r="D118" s="9" t="s">
        <v>19</v>
      </c>
      <c r="E118" s="8">
        <v>8008</v>
      </c>
      <c r="F118" t="str">
        <f>IF(chocolate_data[[#This Row],[Amount]]&gt;=5000,"High Amount","Low Amount")</f>
        <v>High Amount</v>
      </c>
      <c r="G118" s="8">
        <v>456</v>
      </c>
      <c r="H118" s="8" t="str">
        <f>IF(chocolate_data[[#This Row],[Units]]&lt;=200,"Low Quantity",IF(chocolate_data[[#This Row],[Units]]&lt;=350,"Mediuam Quantity","High Quantity"))</f>
        <v>High Quantity</v>
      </c>
      <c r="I118" t="str" cm="1">
        <f t="array" ref="I118">_xlfn.IFS(chocolate_data[[#This Row],[Units]]&lt;=200,"Low",chocolate_data[[#This Row],[Units]]&lt;=350,"Med",chocolate_data[[#This Row],[Units]]&gt;350,"High")</f>
        <v>High</v>
      </c>
      <c r="J118" s="8">
        <f>IF(chocolate_data[[#This Row],[Units]]&gt;300,chocolate_data[[#This Row],[Amount]]*10%,chocolate_data[[#This Row],[Amount]])</f>
        <v>800.80000000000007</v>
      </c>
      <c r="K118" s="13">
        <f>chocolate_data[[#This Row],[Amount]]*chocolate_data[[#This Row],[Units]]</f>
        <v>3651648</v>
      </c>
      <c r="L118" t="str">
        <f>IF(chocolate_data[[#This Row],[Total Sales]]&gt;=AVERAGE(chocolate_data[Total Sales]),"High sales", "Low sales")</f>
        <v>High sales</v>
      </c>
      <c r="M118" s="10">
        <v>45040</v>
      </c>
      <c r="N118" s="10" t="str">
        <f>IF(chocolate_data[[#This Row],[Order date ]]&gt;DATE(2023,1,31),"New Orders","Old Orders")</f>
        <v>New Orders</v>
      </c>
      <c r="O118">
        <f>MONTH(chocolate_data[[#This Row],[Order date ]])</f>
        <v>4</v>
      </c>
      <c r="P118">
        <f>DAY(chocolate_data[[#This Row],[Order date ]])</f>
        <v>24</v>
      </c>
      <c r="Q118" t="s">
        <v>96</v>
      </c>
      <c r="R118" t="str">
        <f>TEXT(chocolate_data[[#This Row],[Order date ]],"dddd")</f>
        <v>Monday</v>
      </c>
      <c r="S118" s="4" t="s">
        <v>112</v>
      </c>
      <c r="T118" s="14">
        <f>chocolate_data[[#This Row],[Total Sales]]*2%</f>
        <v>73032.960000000006</v>
      </c>
      <c r="U118" s="15">
        <f>chocolate_data[[#This Row],[Total Sales]]-chocolate_data[[#This Row],[Total Sales]]*2%</f>
        <v>3578615.04</v>
      </c>
      <c r="V118" t="str">
        <f>TEXT(chocolate_data[[#This Row],[Order date ]],"yyyy")</f>
        <v>2023</v>
      </c>
    </row>
    <row r="119" spans="1:22" x14ac:dyDescent="0.3">
      <c r="A119" s="8">
        <v>115</v>
      </c>
      <c r="B119" s="9" t="s">
        <v>35</v>
      </c>
      <c r="C119" s="9" t="s">
        <v>39</v>
      </c>
      <c r="D119" s="9" t="s">
        <v>18</v>
      </c>
      <c r="E119" s="8">
        <v>1428</v>
      </c>
      <c r="F119" t="str">
        <f>IF(chocolate_data[[#This Row],[Amount]]&gt;=5000,"High Amount","Low Amount")</f>
        <v>Low Amount</v>
      </c>
      <c r="G119" s="8">
        <v>93</v>
      </c>
      <c r="H119" s="8" t="str">
        <f>IF(chocolate_data[[#This Row],[Units]]&lt;=200,"Low Quantity",IF(chocolate_data[[#This Row],[Units]]&lt;=350,"Mediuam Quantity","High Quantity"))</f>
        <v>Low Quantity</v>
      </c>
      <c r="I119" t="str" cm="1">
        <f t="array" ref="I119">_xlfn.IFS(chocolate_data[[#This Row],[Units]]&lt;=200,"Low",chocolate_data[[#This Row],[Units]]&lt;=350,"Med",chocolate_data[[#This Row],[Units]]&gt;350,"High")</f>
        <v>Low</v>
      </c>
      <c r="J119" s="8">
        <f>IF(chocolate_data[[#This Row],[Units]]&gt;300,chocolate_data[[#This Row],[Amount]]*10%,chocolate_data[[#This Row],[Amount]])</f>
        <v>1428</v>
      </c>
      <c r="K119" s="13">
        <f>chocolate_data[[#This Row],[Amount]]*chocolate_data[[#This Row],[Units]]</f>
        <v>132804</v>
      </c>
      <c r="L119" t="str">
        <f>IF(chocolate_data[[#This Row],[Total Sales]]&gt;=AVERAGE(chocolate_data[Total Sales]),"High sales", "Low sales")</f>
        <v>Low sales</v>
      </c>
      <c r="M119" s="10">
        <v>45041</v>
      </c>
      <c r="N119" s="10" t="str">
        <f>IF(chocolate_data[[#This Row],[Order date ]]&gt;DATE(2023,1,31),"New Orders","Old Orders")</f>
        <v>New Orders</v>
      </c>
      <c r="O119">
        <f>MONTH(chocolate_data[[#This Row],[Order date ]])</f>
        <v>4</v>
      </c>
      <c r="P119">
        <f>DAY(chocolate_data[[#This Row],[Order date ]])</f>
        <v>25</v>
      </c>
      <c r="Q119" t="s">
        <v>96</v>
      </c>
      <c r="R119" t="str">
        <f>TEXT(chocolate_data[[#This Row],[Order date ]],"dddd")</f>
        <v>Tuesday</v>
      </c>
      <c r="S119" s="4" t="s">
        <v>112</v>
      </c>
      <c r="T119" s="14">
        <f>chocolate_data[[#This Row],[Total Sales]]*2%</f>
        <v>2656.08</v>
      </c>
      <c r="U119" s="15">
        <f>chocolate_data[[#This Row],[Total Sales]]-chocolate_data[[#This Row],[Total Sales]]*2%</f>
        <v>130147.92</v>
      </c>
      <c r="V119" t="str">
        <f>TEXT(chocolate_data[[#This Row],[Order date ]],"yyyy")</f>
        <v>2023</v>
      </c>
    </row>
    <row r="120" spans="1:22" x14ac:dyDescent="0.3">
      <c r="A120" s="8">
        <v>116</v>
      </c>
      <c r="B120" s="9" t="s">
        <v>32</v>
      </c>
      <c r="C120" s="9" t="s">
        <v>39</v>
      </c>
      <c r="D120" s="9" t="s">
        <v>2</v>
      </c>
      <c r="E120" s="8">
        <v>525</v>
      </c>
      <c r="F120" t="str">
        <f>IF(chocolate_data[[#This Row],[Amount]]&gt;=5000,"High Amount","Low Amount")</f>
        <v>Low Amount</v>
      </c>
      <c r="G120" s="8">
        <v>48</v>
      </c>
      <c r="H120" s="8" t="str">
        <f>IF(chocolate_data[[#This Row],[Units]]&lt;=200,"Low Quantity",IF(chocolate_data[[#This Row],[Units]]&lt;=350,"Mediuam Quantity","High Quantity"))</f>
        <v>Low Quantity</v>
      </c>
      <c r="I120" t="str" cm="1">
        <f t="array" ref="I120">_xlfn.IFS(chocolate_data[[#This Row],[Units]]&lt;=200,"Low",chocolate_data[[#This Row],[Units]]&lt;=350,"Med",chocolate_data[[#This Row],[Units]]&gt;350,"High")</f>
        <v>Low</v>
      </c>
      <c r="J120" s="8">
        <f>IF(chocolate_data[[#This Row],[Units]]&gt;300,chocolate_data[[#This Row],[Amount]]*10%,chocolate_data[[#This Row],[Amount]])</f>
        <v>525</v>
      </c>
      <c r="K120" s="13">
        <f>chocolate_data[[#This Row],[Amount]]*chocolate_data[[#This Row],[Units]]</f>
        <v>25200</v>
      </c>
      <c r="L120" t="str">
        <f>IF(chocolate_data[[#This Row],[Total Sales]]&gt;=AVERAGE(chocolate_data[Total Sales]),"High sales", "Low sales")</f>
        <v>Low sales</v>
      </c>
      <c r="M120" s="10">
        <v>45042</v>
      </c>
      <c r="N120" s="10" t="str">
        <f>IF(chocolate_data[[#This Row],[Order date ]]&gt;DATE(2023,1,31),"New Orders","Old Orders")</f>
        <v>New Orders</v>
      </c>
      <c r="O120">
        <f>MONTH(chocolate_data[[#This Row],[Order date ]])</f>
        <v>4</v>
      </c>
      <c r="P120">
        <f>DAY(chocolate_data[[#This Row],[Order date ]])</f>
        <v>26</v>
      </c>
      <c r="Q120" t="s">
        <v>96</v>
      </c>
      <c r="R120" t="str">
        <f>TEXT(chocolate_data[[#This Row],[Order date ]],"dddd")</f>
        <v>Wednesday</v>
      </c>
      <c r="S120" s="4" t="s">
        <v>112</v>
      </c>
      <c r="T120" s="14">
        <f>chocolate_data[[#This Row],[Total Sales]]*2%</f>
        <v>504</v>
      </c>
      <c r="U120" s="15">
        <f>chocolate_data[[#This Row],[Total Sales]]-chocolate_data[[#This Row],[Total Sales]]*2%</f>
        <v>24696</v>
      </c>
      <c r="V120" t="str">
        <f>TEXT(chocolate_data[[#This Row],[Order date ]],"yyyy")</f>
        <v>2023</v>
      </c>
    </row>
    <row r="121" spans="1:22" x14ac:dyDescent="0.3">
      <c r="A121" s="8">
        <v>117</v>
      </c>
      <c r="B121" s="9" t="s">
        <v>32</v>
      </c>
      <c r="C121" s="9" t="s">
        <v>40</v>
      </c>
      <c r="D121" s="9" t="s">
        <v>11</v>
      </c>
      <c r="E121" s="8">
        <v>1505</v>
      </c>
      <c r="F121" t="str">
        <f>IF(chocolate_data[[#This Row],[Amount]]&gt;=5000,"High Amount","Low Amount")</f>
        <v>Low Amount</v>
      </c>
      <c r="G121" s="8">
        <v>102</v>
      </c>
      <c r="H121" s="8" t="str">
        <f>IF(chocolate_data[[#This Row],[Units]]&lt;=200,"Low Quantity",IF(chocolate_data[[#This Row],[Units]]&lt;=350,"Mediuam Quantity","High Quantity"))</f>
        <v>Low Quantity</v>
      </c>
      <c r="I121" t="str" cm="1">
        <f t="array" ref="I121">_xlfn.IFS(chocolate_data[[#This Row],[Units]]&lt;=200,"Low",chocolate_data[[#This Row],[Units]]&lt;=350,"Med",chocolate_data[[#This Row],[Units]]&gt;350,"High")</f>
        <v>Low</v>
      </c>
      <c r="J121" s="8">
        <f>IF(chocolate_data[[#This Row],[Units]]&gt;300,chocolate_data[[#This Row],[Amount]]*10%,chocolate_data[[#This Row],[Amount]])</f>
        <v>1505</v>
      </c>
      <c r="K121" s="13">
        <f>chocolate_data[[#This Row],[Amount]]*chocolate_data[[#This Row],[Units]]</f>
        <v>153510</v>
      </c>
      <c r="L121" t="str">
        <f>IF(chocolate_data[[#This Row],[Total Sales]]&gt;=AVERAGE(chocolate_data[Total Sales]),"High sales", "Low sales")</f>
        <v>Low sales</v>
      </c>
      <c r="M121" s="10">
        <v>45043</v>
      </c>
      <c r="N121" s="10" t="str">
        <f>IF(chocolate_data[[#This Row],[Order date ]]&gt;DATE(2023,1,31),"New Orders","Old Orders")</f>
        <v>New Orders</v>
      </c>
      <c r="O121">
        <f>MONTH(chocolate_data[[#This Row],[Order date ]])</f>
        <v>4</v>
      </c>
      <c r="P121">
        <f>DAY(chocolate_data[[#This Row],[Order date ]])</f>
        <v>27</v>
      </c>
      <c r="Q121" t="s">
        <v>96</v>
      </c>
      <c r="R121" t="str">
        <f>TEXT(chocolate_data[[#This Row],[Order date ]],"dddd")</f>
        <v>Thursday</v>
      </c>
      <c r="S121" s="4" t="s">
        <v>112</v>
      </c>
      <c r="T121" s="14">
        <f>chocolate_data[[#This Row],[Total Sales]]*2%</f>
        <v>3070.2000000000003</v>
      </c>
      <c r="U121" s="15">
        <f>chocolate_data[[#This Row],[Total Sales]]-chocolate_data[[#This Row],[Total Sales]]*2%</f>
        <v>150439.79999999999</v>
      </c>
      <c r="V121" t="str">
        <f>TEXT(chocolate_data[[#This Row],[Order date ]],"yyyy")</f>
        <v>2023</v>
      </c>
    </row>
    <row r="122" spans="1:22" x14ac:dyDescent="0.3">
      <c r="A122" s="8">
        <v>118</v>
      </c>
      <c r="B122" s="9" t="s">
        <v>31</v>
      </c>
      <c r="C122" s="9" t="s">
        <v>45</v>
      </c>
      <c r="D122" s="9" t="s">
        <v>23</v>
      </c>
      <c r="E122" s="8">
        <v>6755</v>
      </c>
      <c r="F122" t="str">
        <f>IF(chocolate_data[[#This Row],[Amount]]&gt;=5000,"High Amount","Low Amount")</f>
        <v>High Amount</v>
      </c>
      <c r="G122" s="8">
        <v>252</v>
      </c>
      <c r="H122" s="8" t="str">
        <f>IF(chocolate_data[[#This Row],[Units]]&lt;=200,"Low Quantity",IF(chocolate_data[[#This Row],[Units]]&lt;=350,"Mediuam Quantity","High Quantity"))</f>
        <v>Mediuam Quantity</v>
      </c>
      <c r="I122" t="str" cm="1">
        <f t="array" ref="I122">_xlfn.IFS(chocolate_data[[#This Row],[Units]]&lt;=200,"Low",chocolate_data[[#This Row],[Units]]&lt;=350,"Med",chocolate_data[[#This Row],[Units]]&gt;350,"High")</f>
        <v>Med</v>
      </c>
      <c r="J122" s="8">
        <f>IF(chocolate_data[[#This Row],[Units]]&gt;300,chocolate_data[[#This Row],[Amount]]*10%,chocolate_data[[#This Row],[Amount]])</f>
        <v>6755</v>
      </c>
      <c r="K122" s="13">
        <f>chocolate_data[[#This Row],[Amount]]*chocolate_data[[#This Row],[Units]]</f>
        <v>1702260</v>
      </c>
      <c r="L122" t="str">
        <f>IF(chocolate_data[[#This Row],[Total Sales]]&gt;=AVERAGE(chocolate_data[Total Sales]),"High sales", "Low sales")</f>
        <v>High sales</v>
      </c>
      <c r="M122" s="10">
        <v>45044</v>
      </c>
      <c r="N122" s="10" t="str">
        <f>IF(chocolate_data[[#This Row],[Order date ]]&gt;DATE(2023,1,31),"New Orders","Old Orders")</f>
        <v>New Orders</v>
      </c>
      <c r="O122">
        <f>MONTH(chocolate_data[[#This Row],[Order date ]])</f>
        <v>4</v>
      </c>
      <c r="P122">
        <f>DAY(chocolate_data[[#This Row],[Order date ]])</f>
        <v>28</v>
      </c>
      <c r="Q122" t="s">
        <v>96</v>
      </c>
      <c r="R122" t="str">
        <f>TEXT(chocolate_data[[#This Row],[Order date ]],"dddd")</f>
        <v>Friday</v>
      </c>
      <c r="S122" s="4" t="s">
        <v>112</v>
      </c>
      <c r="T122" s="14">
        <f>chocolate_data[[#This Row],[Total Sales]]*2%</f>
        <v>34045.199999999997</v>
      </c>
      <c r="U122" s="15">
        <f>chocolate_data[[#This Row],[Total Sales]]-chocolate_data[[#This Row],[Total Sales]]*2%</f>
        <v>1668214.8</v>
      </c>
      <c r="V122" t="str">
        <f>TEXT(chocolate_data[[#This Row],[Order date ]],"yyyy")</f>
        <v>2023</v>
      </c>
    </row>
    <row r="123" spans="1:22" x14ac:dyDescent="0.3">
      <c r="A123" s="8">
        <v>119</v>
      </c>
      <c r="B123" s="9" t="s">
        <v>28</v>
      </c>
      <c r="C123" s="9" t="s">
        <v>40</v>
      </c>
      <c r="D123" s="9" t="s">
        <v>11</v>
      </c>
      <c r="E123" s="8">
        <v>11571</v>
      </c>
      <c r="F123" t="str">
        <f>IF(chocolate_data[[#This Row],[Amount]]&gt;=5000,"High Amount","Low Amount")</f>
        <v>High Amount</v>
      </c>
      <c r="G123" s="8">
        <v>138</v>
      </c>
      <c r="H123" s="8" t="str">
        <f>IF(chocolate_data[[#This Row],[Units]]&lt;=200,"Low Quantity",IF(chocolate_data[[#This Row],[Units]]&lt;=350,"Mediuam Quantity","High Quantity"))</f>
        <v>Low Quantity</v>
      </c>
      <c r="I123" t="str" cm="1">
        <f t="array" ref="I123">_xlfn.IFS(chocolate_data[[#This Row],[Units]]&lt;=200,"Low",chocolate_data[[#This Row],[Units]]&lt;=350,"Med",chocolate_data[[#This Row],[Units]]&gt;350,"High")</f>
        <v>Low</v>
      </c>
      <c r="J123" s="8">
        <f>IF(chocolate_data[[#This Row],[Units]]&gt;300,chocolate_data[[#This Row],[Amount]]*10%,chocolate_data[[#This Row],[Amount]])</f>
        <v>11571</v>
      </c>
      <c r="K123" s="13">
        <f>chocolate_data[[#This Row],[Amount]]*chocolate_data[[#This Row],[Units]]</f>
        <v>1596798</v>
      </c>
      <c r="L123" t="str">
        <f>IF(chocolate_data[[#This Row],[Total Sales]]&gt;=AVERAGE(chocolate_data[Total Sales]),"High sales", "Low sales")</f>
        <v>High sales</v>
      </c>
      <c r="M123" s="10">
        <v>45045</v>
      </c>
      <c r="N123" s="10" t="str">
        <f>IF(chocolate_data[[#This Row],[Order date ]]&gt;DATE(2023,1,31),"New Orders","Old Orders")</f>
        <v>New Orders</v>
      </c>
      <c r="O123">
        <f>MONTH(chocolate_data[[#This Row],[Order date ]])</f>
        <v>4</v>
      </c>
      <c r="P123">
        <f>DAY(chocolate_data[[#This Row],[Order date ]])</f>
        <v>29</v>
      </c>
      <c r="Q123" t="s">
        <v>96</v>
      </c>
      <c r="R123" t="str">
        <f>TEXT(chocolate_data[[#This Row],[Order date ]],"dddd")</f>
        <v>Saturday</v>
      </c>
      <c r="S123" s="4" t="s">
        <v>112</v>
      </c>
      <c r="T123" s="14">
        <f>chocolate_data[[#This Row],[Total Sales]]*2%</f>
        <v>31935.96</v>
      </c>
      <c r="U123" s="15">
        <f>chocolate_data[[#This Row],[Total Sales]]-chocolate_data[[#This Row],[Total Sales]]*2%</f>
        <v>1564862.04</v>
      </c>
      <c r="V123" t="str">
        <f>TEXT(chocolate_data[[#This Row],[Order date ]],"yyyy")</f>
        <v>2023</v>
      </c>
    </row>
    <row r="124" spans="1:22" x14ac:dyDescent="0.3">
      <c r="A124" s="8">
        <v>120</v>
      </c>
      <c r="B124" s="9" t="s">
        <v>36</v>
      </c>
      <c r="C124" s="9" t="s">
        <v>37</v>
      </c>
      <c r="D124" s="9" t="s">
        <v>18</v>
      </c>
      <c r="E124" s="8">
        <v>2541</v>
      </c>
      <c r="F124" t="str">
        <f>IF(chocolate_data[[#This Row],[Amount]]&gt;=5000,"High Amount","Low Amount")</f>
        <v>Low Amount</v>
      </c>
      <c r="G124" s="8">
        <v>90</v>
      </c>
      <c r="H124" s="8" t="str">
        <f>IF(chocolate_data[[#This Row],[Units]]&lt;=200,"Low Quantity",IF(chocolate_data[[#This Row],[Units]]&lt;=350,"Mediuam Quantity","High Quantity"))</f>
        <v>Low Quantity</v>
      </c>
      <c r="I124" t="str" cm="1">
        <f t="array" ref="I124">_xlfn.IFS(chocolate_data[[#This Row],[Units]]&lt;=200,"Low",chocolate_data[[#This Row],[Units]]&lt;=350,"Med",chocolate_data[[#This Row],[Units]]&gt;350,"High")</f>
        <v>Low</v>
      </c>
      <c r="J124" s="8">
        <f>IF(chocolate_data[[#This Row],[Units]]&gt;300,chocolate_data[[#This Row],[Amount]]*10%,chocolate_data[[#This Row],[Amount]])</f>
        <v>2541</v>
      </c>
      <c r="K124" s="13">
        <f>chocolate_data[[#This Row],[Amount]]*chocolate_data[[#This Row],[Units]]</f>
        <v>228690</v>
      </c>
      <c r="L124" t="str">
        <f>IF(chocolate_data[[#This Row],[Total Sales]]&gt;=AVERAGE(chocolate_data[Total Sales]),"High sales", "Low sales")</f>
        <v>Low sales</v>
      </c>
      <c r="M124" s="10">
        <v>45046</v>
      </c>
      <c r="N124" s="10" t="str">
        <f>IF(chocolate_data[[#This Row],[Order date ]]&gt;DATE(2023,1,31),"New Orders","Old Orders")</f>
        <v>New Orders</v>
      </c>
      <c r="O124">
        <f>MONTH(chocolate_data[[#This Row],[Order date ]])</f>
        <v>4</v>
      </c>
      <c r="P124">
        <f>DAY(chocolate_data[[#This Row],[Order date ]])</f>
        <v>30</v>
      </c>
      <c r="Q124" t="s">
        <v>96</v>
      </c>
      <c r="R124" t="str">
        <f>TEXT(chocolate_data[[#This Row],[Order date ]],"dddd")</f>
        <v>Sunday</v>
      </c>
      <c r="S124" s="4" t="s">
        <v>112</v>
      </c>
      <c r="T124" s="14">
        <f>chocolate_data[[#This Row],[Total Sales]]*2%</f>
        <v>4573.8</v>
      </c>
      <c r="U124" s="15">
        <f>chocolate_data[[#This Row],[Total Sales]]-chocolate_data[[#This Row],[Total Sales]]*2%</f>
        <v>224116.2</v>
      </c>
      <c r="V124" t="str">
        <f>TEXT(chocolate_data[[#This Row],[Order date ]],"yyyy")</f>
        <v>2023</v>
      </c>
    </row>
    <row r="125" spans="1:22" x14ac:dyDescent="0.3">
      <c r="A125" s="8">
        <v>121</v>
      </c>
      <c r="B125" s="9" t="s">
        <v>30</v>
      </c>
      <c r="C125" s="9" t="s">
        <v>40</v>
      </c>
      <c r="D125" s="9" t="s">
        <v>23</v>
      </c>
      <c r="E125" s="8">
        <v>1526</v>
      </c>
      <c r="F125" t="str">
        <f>IF(chocolate_data[[#This Row],[Amount]]&gt;=5000,"High Amount","Low Amount")</f>
        <v>Low Amount</v>
      </c>
      <c r="G125" s="8">
        <v>240</v>
      </c>
      <c r="H125" s="8" t="str">
        <f>IF(chocolate_data[[#This Row],[Units]]&lt;=200,"Low Quantity",IF(chocolate_data[[#This Row],[Units]]&lt;=350,"Mediuam Quantity","High Quantity"))</f>
        <v>Mediuam Quantity</v>
      </c>
      <c r="I125" t="str" cm="1">
        <f t="array" ref="I125">_xlfn.IFS(chocolate_data[[#This Row],[Units]]&lt;=200,"Low",chocolate_data[[#This Row],[Units]]&lt;=350,"Med",chocolate_data[[#This Row],[Units]]&gt;350,"High")</f>
        <v>Med</v>
      </c>
      <c r="J125" s="8">
        <f>IF(chocolate_data[[#This Row],[Units]]&gt;300,chocolate_data[[#This Row],[Amount]]*10%,chocolate_data[[#This Row],[Amount]])</f>
        <v>1526</v>
      </c>
      <c r="K125" s="13">
        <f>chocolate_data[[#This Row],[Amount]]*chocolate_data[[#This Row],[Units]]</f>
        <v>366240</v>
      </c>
      <c r="L125" t="str">
        <f>IF(chocolate_data[[#This Row],[Total Sales]]&gt;=AVERAGE(chocolate_data[Total Sales]),"High sales", "Low sales")</f>
        <v>Low sales</v>
      </c>
      <c r="M125" s="10">
        <v>45047</v>
      </c>
      <c r="N125" s="10" t="str">
        <f>IF(chocolate_data[[#This Row],[Order date ]]&gt;DATE(2023,1,31),"New Orders","Old Orders")</f>
        <v>New Orders</v>
      </c>
      <c r="O125">
        <f>MONTH(chocolate_data[[#This Row],[Order date ]])</f>
        <v>5</v>
      </c>
      <c r="P125">
        <f>DAY(chocolate_data[[#This Row],[Order date ]])</f>
        <v>1</v>
      </c>
      <c r="Q125" t="s">
        <v>97</v>
      </c>
      <c r="R125" t="str">
        <f>TEXT(chocolate_data[[#This Row],[Order date ]],"dddd")</f>
        <v>Monday</v>
      </c>
      <c r="S125" s="4" t="s">
        <v>112</v>
      </c>
      <c r="T125" s="14">
        <f>chocolate_data[[#This Row],[Total Sales]]*2%</f>
        <v>7324.8</v>
      </c>
      <c r="U125" s="15">
        <f>chocolate_data[[#This Row],[Total Sales]]-chocolate_data[[#This Row],[Total Sales]]*2%</f>
        <v>358915.2</v>
      </c>
      <c r="V125" t="str">
        <f>TEXT(chocolate_data[[#This Row],[Order date ]],"yyyy")</f>
        <v>2023</v>
      </c>
    </row>
    <row r="126" spans="1:22" x14ac:dyDescent="0.3">
      <c r="A126" s="8">
        <v>122</v>
      </c>
      <c r="B126" s="9" t="s">
        <v>36</v>
      </c>
      <c r="C126" s="9" t="s">
        <v>37</v>
      </c>
      <c r="D126" s="9" t="s">
        <v>2</v>
      </c>
      <c r="E126" s="8">
        <v>6125</v>
      </c>
      <c r="F126" t="str">
        <f>IF(chocolate_data[[#This Row],[Amount]]&gt;=5000,"High Amount","Low Amount")</f>
        <v>High Amount</v>
      </c>
      <c r="G126" s="8">
        <v>102</v>
      </c>
      <c r="H126" s="8" t="str">
        <f>IF(chocolate_data[[#This Row],[Units]]&lt;=200,"Low Quantity",IF(chocolate_data[[#This Row],[Units]]&lt;=350,"Mediuam Quantity","High Quantity"))</f>
        <v>Low Quantity</v>
      </c>
      <c r="I126" t="str" cm="1">
        <f t="array" ref="I126">_xlfn.IFS(chocolate_data[[#This Row],[Units]]&lt;=200,"Low",chocolate_data[[#This Row],[Units]]&lt;=350,"Med",chocolate_data[[#This Row],[Units]]&gt;350,"High")</f>
        <v>Low</v>
      </c>
      <c r="J126" s="8">
        <f>IF(chocolate_data[[#This Row],[Units]]&gt;300,chocolate_data[[#This Row],[Amount]]*10%,chocolate_data[[#This Row],[Amount]])</f>
        <v>6125</v>
      </c>
      <c r="K126" s="13">
        <f>chocolate_data[[#This Row],[Amount]]*chocolate_data[[#This Row],[Units]]</f>
        <v>624750</v>
      </c>
      <c r="L126" t="str">
        <f>IF(chocolate_data[[#This Row],[Total Sales]]&gt;=AVERAGE(chocolate_data[Total Sales]),"High sales", "Low sales")</f>
        <v>Low sales</v>
      </c>
      <c r="M126" s="10">
        <v>45048</v>
      </c>
      <c r="N126" s="10" t="str">
        <f>IF(chocolate_data[[#This Row],[Order date ]]&gt;DATE(2023,1,31),"New Orders","Old Orders")</f>
        <v>New Orders</v>
      </c>
      <c r="O126">
        <f>MONTH(chocolate_data[[#This Row],[Order date ]])</f>
        <v>5</v>
      </c>
      <c r="P126">
        <f>DAY(chocolate_data[[#This Row],[Order date ]])</f>
        <v>2</v>
      </c>
      <c r="Q126" t="s">
        <v>97</v>
      </c>
      <c r="R126" t="str">
        <f>TEXT(chocolate_data[[#This Row],[Order date ]],"dddd")</f>
        <v>Tuesday</v>
      </c>
      <c r="S126" s="4" t="s">
        <v>112</v>
      </c>
      <c r="T126" s="14">
        <f>chocolate_data[[#This Row],[Total Sales]]*2%</f>
        <v>12495</v>
      </c>
      <c r="U126" s="15">
        <f>chocolate_data[[#This Row],[Total Sales]]-chocolate_data[[#This Row],[Total Sales]]*2%</f>
        <v>612255</v>
      </c>
      <c r="V126" t="str">
        <f>TEXT(chocolate_data[[#This Row],[Order date ]],"yyyy")</f>
        <v>2023</v>
      </c>
    </row>
    <row r="127" spans="1:22" x14ac:dyDescent="0.3">
      <c r="A127" s="8">
        <v>123</v>
      </c>
      <c r="B127" s="9" t="s">
        <v>30</v>
      </c>
      <c r="C127" s="9" t="s">
        <v>45</v>
      </c>
      <c r="D127" s="9" t="s">
        <v>20</v>
      </c>
      <c r="E127" s="8">
        <v>847</v>
      </c>
      <c r="F127" t="str">
        <f>IF(chocolate_data[[#This Row],[Amount]]&gt;=5000,"High Amount","Low Amount")</f>
        <v>Low Amount</v>
      </c>
      <c r="G127" s="8">
        <v>129</v>
      </c>
      <c r="H127" s="8" t="str">
        <f>IF(chocolate_data[[#This Row],[Units]]&lt;=200,"Low Quantity",IF(chocolate_data[[#This Row],[Units]]&lt;=350,"Mediuam Quantity","High Quantity"))</f>
        <v>Low Quantity</v>
      </c>
      <c r="I127" t="str" cm="1">
        <f t="array" ref="I127">_xlfn.IFS(chocolate_data[[#This Row],[Units]]&lt;=200,"Low",chocolate_data[[#This Row],[Units]]&lt;=350,"Med",chocolate_data[[#This Row],[Units]]&gt;350,"High")</f>
        <v>Low</v>
      </c>
      <c r="J127" s="8">
        <f>IF(chocolate_data[[#This Row],[Units]]&gt;300,chocolate_data[[#This Row],[Amount]]*10%,chocolate_data[[#This Row],[Amount]])</f>
        <v>847</v>
      </c>
      <c r="K127" s="13">
        <f>chocolate_data[[#This Row],[Amount]]*chocolate_data[[#This Row],[Units]]</f>
        <v>109263</v>
      </c>
      <c r="L127" t="str">
        <f>IF(chocolate_data[[#This Row],[Total Sales]]&gt;=AVERAGE(chocolate_data[Total Sales]),"High sales", "Low sales")</f>
        <v>Low sales</v>
      </c>
      <c r="M127" s="10">
        <v>45049</v>
      </c>
      <c r="N127" s="10" t="str">
        <f>IF(chocolate_data[[#This Row],[Order date ]]&gt;DATE(2023,1,31),"New Orders","Old Orders")</f>
        <v>New Orders</v>
      </c>
      <c r="O127">
        <f>MONTH(chocolate_data[[#This Row],[Order date ]])</f>
        <v>5</v>
      </c>
      <c r="P127">
        <f>DAY(chocolate_data[[#This Row],[Order date ]])</f>
        <v>3</v>
      </c>
      <c r="Q127" t="s">
        <v>97</v>
      </c>
      <c r="R127" t="str">
        <f>TEXT(chocolate_data[[#This Row],[Order date ]],"dddd")</f>
        <v>Wednesday</v>
      </c>
      <c r="S127" s="4" t="s">
        <v>112</v>
      </c>
      <c r="T127" s="14">
        <f>chocolate_data[[#This Row],[Total Sales]]*2%</f>
        <v>2185.2600000000002</v>
      </c>
      <c r="U127" s="15">
        <f>chocolate_data[[#This Row],[Total Sales]]-chocolate_data[[#This Row],[Total Sales]]*2%</f>
        <v>107077.74</v>
      </c>
      <c r="V127" t="str">
        <f>TEXT(chocolate_data[[#This Row],[Order date ]],"yyyy")</f>
        <v>2023</v>
      </c>
    </row>
    <row r="128" spans="1:22" x14ac:dyDescent="0.3">
      <c r="A128" s="8">
        <v>124</v>
      </c>
      <c r="B128" s="9" t="s">
        <v>29</v>
      </c>
      <c r="C128" s="9" t="s">
        <v>45</v>
      </c>
      <c r="D128" s="9" t="s">
        <v>20</v>
      </c>
      <c r="E128" s="8">
        <v>4753</v>
      </c>
      <c r="F128" t="str">
        <f>IF(chocolate_data[[#This Row],[Amount]]&gt;=5000,"High Amount","Low Amount")</f>
        <v>Low Amount</v>
      </c>
      <c r="G128" s="8">
        <v>300</v>
      </c>
      <c r="H128" s="8" t="str">
        <f>IF(chocolate_data[[#This Row],[Units]]&lt;=200,"Low Quantity",IF(chocolate_data[[#This Row],[Units]]&lt;=350,"Mediuam Quantity","High Quantity"))</f>
        <v>Mediuam Quantity</v>
      </c>
      <c r="I128" t="str" cm="1">
        <f t="array" ref="I128">_xlfn.IFS(chocolate_data[[#This Row],[Units]]&lt;=200,"Low",chocolate_data[[#This Row],[Units]]&lt;=350,"Med",chocolate_data[[#This Row],[Units]]&gt;350,"High")</f>
        <v>Med</v>
      </c>
      <c r="J128" s="8">
        <f>IF(chocolate_data[[#This Row],[Units]]&gt;300,chocolate_data[[#This Row],[Amount]]*10%,chocolate_data[[#This Row],[Amount]])</f>
        <v>4753</v>
      </c>
      <c r="K128" s="13">
        <f>chocolate_data[[#This Row],[Amount]]*chocolate_data[[#This Row],[Units]]</f>
        <v>1425900</v>
      </c>
      <c r="L128" t="str">
        <f>IF(chocolate_data[[#This Row],[Total Sales]]&gt;=AVERAGE(chocolate_data[Total Sales]),"High sales", "Low sales")</f>
        <v>High sales</v>
      </c>
      <c r="M128" s="10">
        <v>45050</v>
      </c>
      <c r="N128" s="10" t="str">
        <f>IF(chocolate_data[[#This Row],[Order date ]]&gt;DATE(2023,1,31),"New Orders","Old Orders")</f>
        <v>New Orders</v>
      </c>
      <c r="O128">
        <f>MONTH(chocolate_data[[#This Row],[Order date ]])</f>
        <v>5</v>
      </c>
      <c r="P128">
        <f>DAY(chocolate_data[[#This Row],[Order date ]])</f>
        <v>4</v>
      </c>
      <c r="Q128" t="s">
        <v>97</v>
      </c>
      <c r="R128" t="str">
        <f>TEXT(chocolate_data[[#This Row],[Order date ]],"dddd")</f>
        <v>Thursday</v>
      </c>
      <c r="S128" s="4" t="s">
        <v>112</v>
      </c>
      <c r="T128" s="14">
        <f>chocolate_data[[#This Row],[Total Sales]]*2%</f>
        <v>28518</v>
      </c>
      <c r="U128" s="15">
        <f>chocolate_data[[#This Row],[Total Sales]]-chocolate_data[[#This Row],[Total Sales]]*2%</f>
        <v>1397382</v>
      </c>
      <c r="V128" t="str">
        <f>TEXT(chocolate_data[[#This Row],[Order date ]],"yyyy")</f>
        <v>2023</v>
      </c>
    </row>
    <row r="129" spans="1:22" x14ac:dyDescent="0.3">
      <c r="A129" s="8">
        <v>125</v>
      </c>
      <c r="B129" s="9" t="s">
        <v>32</v>
      </c>
      <c r="C129" s="9" t="s">
        <v>37</v>
      </c>
      <c r="D129" s="9" t="s">
        <v>26</v>
      </c>
      <c r="E129" s="8">
        <v>959</v>
      </c>
      <c r="F129" t="str">
        <f>IF(chocolate_data[[#This Row],[Amount]]&gt;=5000,"High Amount","Low Amount")</f>
        <v>Low Amount</v>
      </c>
      <c r="G129" s="8">
        <v>135</v>
      </c>
      <c r="H129" s="8" t="str">
        <f>IF(chocolate_data[[#This Row],[Units]]&lt;=200,"Low Quantity",IF(chocolate_data[[#This Row],[Units]]&lt;=350,"Mediuam Quantity","High Quantity"))</f>
        <v>Low Quantity</v>
      </c>
      <c r="I129" t="str" cm="1">
        <f t="array" ref="I129">_xlfn.IFS(chocolate_data[[#This Row],[Units]]&lt;=200,"Low",chocolate_data[[#This Row],[Units]]&lt;=350,"Med",chocolate_data[[#This Row],[Units]]&gt;350,"High")</f>
        <v>Low</v>
      </c>
      <c r="J129" s="8">
        <f>IF(chocolate_data[[#This Row],[Units]]&gt;300,chocolate_data[[#This Row],[Amount]]*10%,chocolate_data[[#This Row],[Amount]])</f>
        <v>959</v>
      </c>
      <c r="K129" s="13">
        <f>chocolate_data[[#This Row],[Amount]]*chocolate_data[[#This Row],[Units]]</f>
        <v>129465</v>
      </c>
      <c r="L129" t="str">
        <f>IF(chocolate_data[[#This Row],[Total Sales]]&gt;=AVERAGE(chocolate_data[Total Sales]),"High sales", "Low sales")</f>
        <v>Low sales</v>
      </c>
      <c r="M129" s="10">
        <v>45051</v>
      </c>
      <c r="N129" s="10" t="str">
        <f>IF(chocolate_data[[#This Row],[Order date ]]&gt;DATE(2023,1,31),"New Orders","Old Orders")</f>
        <v>New Orders</v>
      </c>
      <c r="O129">
        <f>MONTH(chocolate_data[[#This Row],[Order date ]])</f>
        <v>5</v>
      </c>
      <c r="P129">
        <f>DAY(chocolate_data[[#This Row],[Order date ]])</f>
        <v>5</v>
      </c>
      <c r="Q129" t="s">
        <v>97</v>
      </c>
      <c r="R129" t="str">
        <f>TEXT(chocolate_data[[#This Row],[Order date ]],"dddd")</f>
        <v>Friday</v>
      </c>
      <c r="S129" s="4" t="s">
        <v>112</v>
      </c>
      <c r="T129" s="14">
        <f>chocolate_data[[#This Row],[Total Sales]]*2%</f>
        <v>2589.3000000000002</v>
      </c>
      <c r="U129" s="15">
        <f>chocolate_data[[#This Row],[Total Sales]]-chocolate_data[[#This Row],[Total Sales]]*2%</f>
        <v>126875.7</v>
      </c>
      <c r="V129" t="str">
        <f>TEXT(chocolate_data[[#This Row],[Order date ]],"yyyy")</f>
        <v>2023</v>
      </c>
    </row>
    <row r="130" spans="1:22" x14ac:dyDescent="0.3">
      <c r="A130" s="8">
        <v>126</v>
      </c>
      <c r="B130" s="9" t="s">
        <v>31</v>
      </c>
      <c r="C130" s="9" t="s">
        <v>45</v>
      </c>
      <c r="D130" s="9" t="s">
        <v>17</v>
      </c>
      <c r="E130" s="8">
        <v>2793</v>
      </c>
      <c r="F130" t="str">
        <f>IF(chocolate_data[[#This Row],[Amount]]&gt;=5000,"High Amount","Low Amount")</f>
        <v>Low Amount</v>
      </c>
      <c r="G130" s="8">
        <v>114</v>
      </c>
      <c r="H130" s="8" t="str">
        <f>IF(chocolate_data[[#This Row],[Units]]&lt;=200,"Low Quantity",IF(chocolate_data[[#This Row],[Units]]&lt;=350,"Mediuam Quantity","High Quantity"))</f>
        <v>Low Quantity</v>
      </c>
      <c r="I130" t="str" cm="1">
        <f t="array" ref="I130">_xlfn.IFS(chocolate_data[[#This Row],[Units]]&lt;=200,"Low",chocolate_data[[#This Row],[Units]]&lt;=350,"Med",chocolate_data[[#This Row],[Units]]&gt;350,"High")</f>
        <v>Low</v>
      </c>
      <c r="J130" s="8">
        <f>IF(chocolate_data[[#This Row],[Units]]&gt;300,chocolate_data[[#This Row],[Amount]]*10%,chocolate_data[[#This Row],[Amount]])</f>
        <v>2793</v>
      </c>
      <c r="K130" s="13">
        <f>chocolate_data[[#This Row],[Amount]]*chocolate_data[[#This Row],[Units]]</f>
        <v>318402</v>
      </c>
      <c r="L130" t="str">
        <f>IF(chocolate_data[[#This Row],[Total Sales]]&gt;=AVERAGE(chocolate_data[Total Sales]),"High sales", "Low sales")</f>
        <v>Low sales</v>
      </c>
      <c r="M130" s="10">
        <v>45052</v>
      </c>
      <c r="N130" s="10" t="str">
        <f>IF(chocolate_data[[#This Row],[Order date ]]&gt;DATE(2023,1,31),"New Orders","Old Orders")</f>
        <v>New Orders</v>
      </c>
      <c r="O130">
        <f>MONTH(chocolate_data[[#This Row],[Order date ]])</f>
        <v>5</v>
      </c>
      <c r="P130">
        <f>DAY(chocolate_data[[#This Row],[Order date ]])</f>
        <v>6</v>
      </c>
      <c r="Q130" t="s">
        <v>97</v>
      </c>
      <c r="R130" t="str">
        <f>TEXT(chocolate_data[[#This Row],[Order date ]],"dddd")</f>
        <v>Saturday</v>
      </c>
      <c r="S130" s="4" t="s">
        <v>112</v>
      </c>
      <c r="T130" s="14">
        <f>chocolate_data[[#This Row],[Total Sales]]*2%</f>
        <v>6368.04</v>
      </c>
      <c r="U130" s="15">
        <f>chocolate_data[[#This Row],[Total Sales]]-chocolate_data[[#This Row],[Total Sales]]*2%</f>
        <v>312033.96000000002</v>
      </c>
      <c r="V130" t="str">
        <f>TEXT(chocolate_data[[#This Row],[Order date ]],"yyyy")</f>
        <v>2023</v>
      </c>
    </row>
    <row r="131" spans="1:22" x14ac:dyDescent="0.3">
      <c r="A131" s="8">
        <v>127</v>
      </c>
      <c r="B131" s="9" t="s">
        <v>31</v>
      </c>
      <c r="C131" s="9" t="s">
        <v>45</v>
      </c>
      <c r="D131" s="9" t="s">
        <v>7</v>
      </c>
      <c r="E131" s="8">
        <v>4606</v>
      </c>
      <c r="F131" t="str">
        <f>IF(chocolate_data[[#This Row],[Amount]]&gt;=5000,"High Amount","Low Amount")</f>
        <v>Low Amount</v>
      </c>
      <c r="G131" s="8">
        <v>63</v>
      </c>
      <c r="H131" s="8" t="str">
        <f>IF(chocolate_data[[#This Row],[Units]]&lt;=200,"Low Quantity",IF(chocolate_data[[#This Row],[Units]]&lt;=350,"Mediuam Quantity","High Quantity"))</f>
        <v>Low Quantity</v>
      </c>
      <c r="I131" t="str" cm="1">
        <f t="array" ref="I131">_xlfn.IFS(chocolate_data[[#This Row],[Units]]&lt;=200,"Low",chocolate_data[[#This Row],[Units]]&lt;=350,"Med",chocolate_data[[#This Row],[Units]]&gt;350,"High")</f>
        <v>Low</v>
      </c>
      <c r="J131" s="8">
        <f>IF(chocolate_data[[#This Row],[Units]]&gt;300,chocolate_data[[#This Row],[Amount]]*10%,chocolate_data[[#This Row],[Amount]])</f>
        <v>4606</v>
      </c>
      <c r="K131" s="13">
        <f>chocolate_data[[#This Row],[Amount]]*chocolate_data[[#This Row],[Units]]</f>
        <v>290178</v>
      </c>
      <c r="L131" t="str">
        <f>IF(chocolate_data[[#This Row],[Total Sales]]&gt;=AVERAGE(chocolate_data[Total Sales]),"High sales", "Low sales")</f>
        <v>Low sales</v>
      </c>
      <c r="M131" s="10">
        <v>45053</v>
      </c>
      <c r="N131" s="10" t="str">
        <f>IF(chocolate_data[[#This Row],[Order date ]]&gt;DATE(2023,1,31),"New Orders","Old Orders")</f>
        <v>New Orders</v>
      </c>
      <c r="O131">
        <f>MONTH(chocolate_data[[#This Row],[Order date ]])</f>
        <v>5</v>
      </c>
      <c r="P131">
        <f>DAY(chocolate_data[[#This Row],[Order date ]])</f>
        <v>7</v>
      </c>
      <c r="Q131" t="s">
        <v>97</v>
      </c>
      <c r="R131" t="str">
        <f>TEXT(chocolate_data[[#This Row],[Order date ]],"dddd")</f>
        <v>Sunday</v>
      </c>
      <c r="S131" s="4" t="s">
        <v>112</v>
      </c>
      <c r="T131" s="14">
        <f>chocolate_data[[#This Row],[Total Sales]]*2%</f>
        <v>5803.56</v>
      </c>
      <c r="U131" s="15">
        <f>chocolate_data[[#This Row],[Total Sales]]-chocolate_data[[#This Row],[Total Sales]]*2%</f>
        <v>284374.44</v>
      </c>
      <c r="V131" t="str">
        <f>TEXT(chocolate_data[[#This Row],[Order date ]],"yyyy")</f>
        <v>2023</v>
      </c>
    </row>
    <row r="132" spans="1:22" x14ac:dyDescent="0.3">
      <c r="A132" s="8">
        <v>128</v>
      </c>
      <c r="B132" s="9" t="s">
        <v>31</v>
      </c>
      <c r="C132" s="9" t="s">
        <v>38</v>
      </c>
      <c r="D132" s="9" t="s">
        <v>22</v>
      </c>
      <c r="E132" s="8">
        <v>5551</v>
      </c>
      <c r="F132" t="str">
        <f>IF(chocolate_data[[#This Row],[Amount]]&gt;=5000,"High Amount","Low Amount")</f>
        <v>High Amount</v>
      </c>
      <c r="G132" s="8">
        <v>252</v>
      </c>
      <c r="H132" s="8" t="str">
        <f>IF(chocolate_data[[#This Row],[Units]]&lt;=200,"Low Quantity",IF(chocolate_data[[#This Row],[Units]]&lt;=350,"Mediuam Quantity","High Quantity"))</f>
        <v>Mediuam Quantity</v>
      </c>
      <c r="I132" t="str" cm="1">
        <f t="array" ref="I132">_xlfn.IFS(chocolate_data[[#This Row],[Units]]&lt;=200,"Low",chocolate_data[[#This Row],[Units]]&lt;=350,"Med",chocolate_data[[#This Row],[Units]]&gt;350,"High")</f>
        <v>Med</v>
      </c>
      <c r="J132" s="8">
        <f>IF(chocolate_data[[#This Row],[Units]]&gt;300,chocolate_data[[#This Row],[Amount]]*10%,chocolate_data[[#This Row],[Amount]])</f>
        <v>5551</v>
      </c>
      <c r="K132" s="13">
        <f>chocolate_data[[#This Row],[Amount]]*chocolate_data[[#This Row],[Units]]</f>
        <v>1398852</v>
      </c>
      <c r="L132" t="str">
        <f>IF(chocolate_data[[#This Row],[Total Sales]]&gt;=AVERAGE(chocolate_data[Total Sales]),"High sales", "Low sales")</f>
        <v>High sales</v>
      </c>
      <c r="M132" s="10">
        <v>45054</v>
      </c>
      <c r="N132" s="10" t="str">
        <f>IF(chocolate_data[[#This Row],[Order date ]]&gt;DATE(2023,1,31),"New Orders","Old Orders")</f>
        <v>New Orders</v>
      </c>
      <c r="O132">
        <f>MONTH(chocolate_data[[#This Row],[Order date ]])</f>
        <v>5</v>
      </c>
      <c r="P132">
        <f>DAY(chocolate_data[[#This Row],[Order date ]])</f>
        <v>8</v>
      </c>
      <c r="Q132" t="s">
        <v>97</v>
      </c>
      <c r="R132" t="str">
        <f>TEXT(chocolate_data[[#This Row],[Order date ]],"dddd")</f>
        <v>Monday</v>
      </c>
      <c r="S132" s="4" t="s">
        <v>112</v>
      </c>
      <c r="T132" s="14">
        <f>chocolate_data[[#This Row],[Total Sales]]*2%</f>
        <v>27977.040000000001</v>
      </c>
      <c r="U132" s="15">
        <f>chocolate_data[[#This Row],[Total Sales]]-chocolate_data[[#This Row],[Total Sales]]*2%</f>
        <v>1370874.96</v>
      </c>
      <c r="V132" t="str">
        <f>TEXT(chocolate_data[[#This Row],[Order date ]],"yyyy")</f>
        <v>2023</v>
      </c>
    </row>
    <row r="133" spans="1:22" x14ac:dyDescent="0.3">
      <c r="A133" s="8">
        <v>129</v>
      </c>
      <c r="B133" s="9" t="s">
        <v>35</v>
      </c>
      <c r="C133" s="9" t="s">
        <v>38</v>
      </c>
      <c r="D133" s="9" t="s">
        <v>25</v>
      </c>
      <c r="E133" s="8">
        <v>6657</v>
      </c>
      <c r="F133" t="str">
        <f>IF(chocolate_data[[#This Row],[Amount]]&gt;=5000,"High Amount","Low Amount")</f>
        <v>High Amount</v>
      </c>
      <c r="G133" s="8">
        <v>303</v>
      </c>
      <c r="H133" s="8" t="str">
        <f>IF(chocolate_data[[#This Row],[Units]]&lt;=200,"Low Quantity",IF(chocolate_data[[#This Row],[Units]]&lt;=350,"Mediuam Quantity","High Quantity"))</f>
        <v>Mediuam Quantity</v>
      </c>
      <c r="I133" t="str" cm="1">
        <f t="array" ref="I133">_xlfn.IFS(chocolate_data[[#This Row],[Units]]&lt;=200,"Low",chocolate_data[[#This Row],[Units]]&lt;=350,"Med",chocolate_data[[#This Row],[Units]]&gt;350,"High")</f>
        <v>Med</v>
      </c>
      <c r="J133" s="8">
        <f>IF(chocolate_data[[#This Row],[Units]]&gt;300,chocolate_data[[#This Row],[Amount]]*10%,chocolate_data[[#This Row],[Amount]])</f>
        <v>665.7</v>
      </c>
      <c r="K133" s="13">
        <f>chocolate_data[[#This Row],[Amount]]*chocolate_data[[#This Row],[Units]]</f>
        <v>2017071</v>
      </c>
      <c r="L133" t="str">
        <f>IF(chocolate_data[[#This Row],[Total Sales]]&gt;=AVERAGE(chocolate_data[Total Sales]),"High sales", "Low sales")</f>
        <v>High sales</v>
      </c>
      <c r="M133" s="10">
        <v>45055</v>
      </c>
      <c r="N133" s="10" t="str">
        <f>IF(chocolate_data[[#This Row],[Order date ]]&gt;DATE(2023,1,31),"New Orders","Old Orders")</f>
        <v>New Orders</v>
      </c>
      <c r="O133">
        <f>MONTH(chocolate_data[[#This Row],[Order date ]])</f>
        <v>5</v>
      </c>
      <c r="P133">
        <f>DAY(chocolate_data[[#This Row],[Order date ]])</f>
        <v>9</v>
      </c>
      <c r="Q133" t="s">
        <v>97</v>
      </c>
      <c r="R133" t="str">
        <f>TEXT(chocolate_data[[#This Row],[Order date ]],"dddd")</f>
        <v>Tuesday</v>
      </c>
      <c r="S133" s="4" t="s">
        <v>112</v>
      </c>
      <c r="T133" s="14">
        <f>chocolate_data[[#This Row],[Total Sales]]*2%</f>
        <v>40341.42</v>
      </c>
      <c r="U133" s="15">
        <f>chocolate_data[[#This Row],[Total Sales]]-chocolate_data[[#This Row],[Total Sales]]*2%</f>
        <v>1976729.58</v>
      </c>
      <c r="V133" t="str">
        <f>TEXT(chocolate_data[[#This Row],[Order date ]],"yyyy")</f>
        <v>2023</v>
      </c>
    </row>
    <row r="134" spans="1:22" x14ac:dyDescent="0.3">
      <c r="A134" s="8">
        <v>130</v>
      </c>
      <c r="B134" s="9" t="s">
        <v>31</v>
      </c>
      <c r="C134" s="9" t="s">
        <v>43</v>
      </c>
      <c r="D134" s="9" t="s">
        <v>10</v>
      </c>
      <c r="E134" s="8">
        <v>4438</v>
      </c>
      <c r="F134" t="str">
        <f>IF(chocolate_data[[#This Row],[Amount]]&gt;=5000,"High Amount","Low Amount")</f>
        <v>Low Amount</v>
      </c>
      <c r="G134" s="8">
        <v>246</v>
      </c>
      <c r="H134" s="8" t="str">
        <f>IF(chocolate_data[[#This Row],[Units]]&lt;=200,"Low Quantity",IF(chocolate_data[[#This Row],[Units]]&lt;=350,"Mediuam Quantity","High Quantity"))</f>
        <v>Mediuam Quantity</v>
      </c>
      <c r="I134" t="str" cm="1">
        <f t="array" ref="I134">_xlfn.IFS(chocolate_data[[#This Row],[Units]]&lt;=200,"Low",chocolate_data[[#This Row],[Units]]&lt;=350,"Med",chocolate_data[[#This Row],[Units]]&gt;350,"High")</f>
        <v>Med</v>
      </c>
      <c r="J134" s="8">
        <f>IF(chocolate_data[[#This Row],[Units]]&gt;300,chocolate_data[[#This Row],[Amount]]*10%,chocolate_data[[#This Row],[Amount]])</f>
        <v>4438</v>
      </c>
      <c r="K134" s="13">
        <f>chocolate_data[[#This Row],[Amount]]*chocolate_data[[#This Row],[Units]]</f>
        <v>1091748</v>
      </c>
      <c r="L134" t="str">
        <f>IF(chocolate_data[[#This Row],[Total Sales]]&gt;=AVERAGE(chocolate_data[Total Sales]),"High sales", "Low sales")</f>
        <v>High sales</v>
      </c>
      <c r="M134" s="10">
        <v>45056</v>
      </c>
      <c r="N134" s="10" t="str">
        <f>IF(chocolate_data[[#This Row],[Order date ]]&gt;DATE(2023,1,31),"New Orders","Old Orders")</f>
        <v>New Orders</v>
      </c>
      <c r="O134">
        <f>MONTH(chocolate_data[[#This Row],[Order date ]])</f>
        <v>5</v>
      </c>
      <c r="P134">
        <f>DAY(chocolate_data[[#This Row],[Order date ]])</f>
        <v>10</v>
      </c>
      <c r="Q134" t="s">
        <v>97</v>
      </c>
      <c r="R134" t="str">
        <f>TEXT(chocolate_data[[#This Row],[Order date ]],"dddd")</f>
        <v>Wednesday</v>
      </c>
      <c r="S134" s="4" t="s">
        <v>112</v>
      </c>
      <c r="T134" s="14">
        <f>chocolate_data[[#This Row],[Total Sales]]*2%</f>
        <v>21834.959999999999</v>
      </c>
      <c r="U134" s="15">
        <f>chocolate_data[[#This Row],[Total Sales]]-chocolate_data[[#This Row],[Total Sales]]*2%</f>
        <v>1069913.04</v>
      </c>
      <c r="V134" t="str">
        <f>TEXT(chocolate_data[[#This Row],[Order date ]],"yyyy")</f>
        <v>2023</v>
      </c>
    </row>
    <row r="135" spans="1:22" x14ac:dyDescent="0.3">
      <c r="A135" s="8">
        <v>131</v>
      </c>
      <c r="B135" s="9" t="s">
        <v>29</v>
      </c>
      <c r="C135" s="9" t="s">
        <v>37</v>
      </c>
      <c r="D135" s="9" t="s">
        <v>15</v>
      </c>
      <c r="E135" s="8">
        <v>168</v>
      </c>
      <c r="F135" t="str">
        <f>IF(chocolate_data[[#This Row],[Amount]]&gt;=5000,"High Amount","Low Amount")</f>
        <v>Low Amount</v>
      </c>
      <c r="G135" s="8">
        <v>84</v>
      </c>
      <c r="H135" s="8" t="str">
        <f>IF(chocolate_data[[#This Row],[Units]]&lt;=200,"Low Quantity",IF(chocolate_data[[#This Row],[Units]]&lt;=350,"Mediuam Quantity","High Quantity"))</f>
        <v>Low Quantity</v>
      </c>
      <c r="I135" t="str" cm="1">
        <f t="array" ref="I135">_xlfn.IFS(chocolate_data[[#This Row],[Units]]&lt;=200,"Low",chocolate_data[[#This Row],[Units]]&lt;=350,"Med",chocolate_data[[#This Row],[Units]]&gt;350,"High")</f>
        <v>Low</v>
      </c>
      <c r="J135" s="8">
        <f>IF(chocolate_data[[#This Row],[Units]]&gt;300,chocolate_data[[#This Row],[Amount]]*10%,chocolate_data[[#This Row],[Amount]])</f>
        <v>168</v>
      </c>
      <c r="K135" s="13">
        <f>chocolate_data[[#This Row],[Amount]]*chocolate_data[[#This Row],[Units]]</f>
        <v>14112</v>
      </c>
      <c r="L135" t="str">
        <f>IF(chocolate_data[[#This Row],[Total Sales]]&gt;=AVERAGE(chocolate_data[Total Sales]),"High sales", "Low sales")</f>
        <v>Low sales</v>
      </c>
      <c r="M135" s="10">
        <v>45057</v>
      </c>
      <c r="N135" s="10" t="str">
        <f>IF(chocolate_data[[#This Row],[Order date ]]&gt;DATE(2023,1,31),"New Orders","Old Orders")</f>
        <v>New Orders</v>
      </c>
      <c r="O135">
        <f>MONTH(chocolate_data[[#This Row],[Order date ]])</f>
        <v>5</v>
      </c>
      <c r="P135">
        <f>DAY(chocolate_data[[#This Row],[Order date ]])</f>
        <v>11</v>
      </c>
      <c r="Q135" t="s">
        <v>97</v>
      </c>
      <c r="R135" t="str">
        <f>TEXT(chocolate_data[[#This Row],[Order date ]],"dddd")</f>
        <v>Thursday</v>
      </c>
      <c r="S135" s="4" t="s">
        <v>112</v>
      </c>
      <c r="T135" s="14">
        <f>chocolate_data[[#This Row],[Total Sales]]*2%</f>
        <v>282.24</v>
      </c>
      <c r="U135" s="15">
        <f>chocolate_data[[#This Row],[Total Sales]]-chocolate_data[[#This Row],[Total Sales]]*2%</f>
        <v>13829.76</v>
      </c>
      <c r="V135" t="str">
        <f>TEXT(chocolate_data[[#This Row],[Order date ]],"yyyy")</f>
        <v>2023</v>
      </c>
    </row>
    <row r="136" spans="1:22" x14ac:dyDescent="0.3">
      <c r="A136" s="8">
        <v>132</v>
      </c>
      <c r="B136" s="9" t="s">
        <v>31</v>
      </c>
      <c r="C136" s="9" t="s">
        <v>39</v>
      </c>
      <c r="D136" s="9" t="s">
        <v>10</v>
      </c>
      <c r="E136" s="8">
        <v>7777</v>
      </c>
      <c r="F136" t="str">
        <f>IF(chocolate_data[[#This Row],[Amount]]&gt;=5000,"High Amount","Low Amount")</f>
        <v>High Amount</v>
      </c>
      <c r="G136" s="8">
        <v>39</v>
      </c>
      <c r="H136" s="8" t="str">
        <f>IF(chocolate_data[[#This Row],[Units]]&lt;=200,"Low Quantity",IF(chocolate_data[[#This Row],[Units]]&lt;=350,"Mediuam Quantity","High Quantity"))</f>
        <v>Low Quantity</v>
      </c>
      <c r="I136" t="str" cm="1">
        <f t="array" ref="I136">_xlfn.IFS(chocolate_data[[#This Row],[Units]]&lt;=200,"Low",chocolate_data[[#This Row],[Units]]&lt;=350,"Med",chocolate_data[[#This Row],[Units]]&gt;350,"High")</f>
        <v>Low</v>
      </c>
      <c r="J136" s="8">
        <f>IF(chocolate_data[[#This Row],[Units]]&gt;300,chocolate_data[[#This Row],[Amount]]*10%,chocolate_data[[#This Row],[Amount]])</f>
        <v>7777</v>
      </c>
      <c r="K136" s="13">
        <f>chocolate_data[[#This Row],[Amount]]*chocolate_data[[#This Row],[Units]]</f>
        <v>303303</v>
      </c>
      <c r="L136" t="str">
        <f>IF(chocolate_data[[#This Row],[Total Sales]]&gt;=AVERAGE(chocolate_data[Total Sales]),"High sales", "Low sales")</f>
        <v>Low sales</v>
      </c>
      <c r="M136" s="10">
        <v>45058</v>
      </c>
      <c r="N136" s="10" t="str">
        <f>IF(chocolate_data[[#This Row],[Order date ]]&gt;DATE(2023,1,31),"New Orders","Old Orders")</f>
        <v>New Orders</v>
      </c>
      <c r="O136">
        <f>MONTH(chocolate_data[[#This Row],[Order date ]])</f>
        <v>5</v>
      </c>
      <c r="P136">
        <f>DAY(chocolate_data[[#This Row],[Order date ]])</f>
        <v>12</v>
      </c>
      <c r="Q136" t="s">
        <v>97</v>
      </c>
      <c r="R136" t="str">
        <f>TEXT(chocolate_data[[#This Row],[Order date ]],"dddd")</f>
        <v>Friday</v>
      </c>
      <c r="S136" s="4" t="s">
        <v>112</v>
      </c>
      <c r="T136" s="14">
        <f>chocolate_data[[#This Row],[Total Sales]]*2%</f>
        <v>6066.06</v>
      </c>
      <c r="U136" s="15">
        <f>chocolate_data[[#This Row],[Total Sales]]-chocolate_data[[#This Row],[Total Sales]]*2%</f>
        <v>297236.94</v>
      </c>
      <c r="V136" t="str">
        <f>TEXT(chocolate_data[[#This Row],[Order date ]],"yyyy")</f>
        <v>2023</v>
      </c>
    </row>
    <row r="137" spans="1:22" x14ac:dyDescent="0.3">
      <c r="A137" s="8">
        <v>133</v>
      </c>
      <c r="B137" s="9" t="s">
        <v>33</v>
      </c>
      <c r="C137" s="9" t="s">
        <v>38</v>
      </c>
      <c r="D137" s="9" t="s">
        <v>10</v>
      </c>
      <c r="E137" s="8">
        <v>3339</v>
      </c>
      <c r="F137" t="str">
        <f>IF(chocolate_data[[#This Row],[Amount]]&gt;=5000,"High Amount","Low Amount")</f>
        <v>Low Amount</v>
      </c>
      <c r="G137" s="8">
        <v>348</v>
      </c>
      <c r="H137" s="8" t="str">
        <f>IF(chocolate_data[[#This Row],[Units]]&lt;=200,"Low Quantity",IF(chocolate_data[[#This Row],[Units]]&lt;=350,"Mediuam Quantity","High Quantity"))</f>
        <v>Mediuam Quantity</v>
      </c>
      <c r="I137" t="str" cm="1">
        <f t="array" ref="I137">_xlfn.IFS(chocolate_data[[#This Row],[Units]]&lt;=200,"Low",chocolate_data[[#This Row],[Units]]&lt;=350,"Med",chocolate_data[[#This Row],[Units]]&gt;350,"High")</f>
        <v>Med</v>
      </c>
      <c r="J137" s="8">
        <f>IF(chocolate_data[[#This Row],[Units]]&gt;300,chocolate_data[[#This Row],[Amount]]*10%,chocolate_data[[#This Row],[Amount]])</f>
        <v>333.90000000000003</v>
      </c>
      <c r="K137" s="13">
        <f>chocolate_data[[#This Row],[Amount]]*chocolate_data[[#This Row],[Units]]</f>
        <v>1161972</v>
      </c>
      <c r="L137" t="str">
        <f>IF(chocolate_data[[#This Row],[Total Sales]]&gt;=AVERAGE(chocolate_data[Total Sales]),"High sales", "Low sales")</f>
        <v>High sales</v>
      </c>
      <c r="M137" s="10">
        <v>45059</v>
      </c>
      <c r="N137" s="10" t="str">
        <f>IF(chocolate_data[[#This Row],[Order date ]]&gt;DATE(2023,1,31),"New Orders","Old Orders")</f>
        <v>New Orders</v>
      </c>
      <c r="O137">
        <f>MONTH(chocolate_data[[#This Row],[Order date ]])</f>
        <v>5</v>
      </c>
      <c r="P137">
        <f>DAY(chocolate_data[[#This Row],[Order date ]])</f>
        <v>13</v>
      </c>
      <c r="Q137" t="s">
        <v>97</v>
      </c>
      <c r="R137" t="str">
        <f>TEXT(chocolate_data[[#This Row],[Order date ]],"dddd")</f>
        <v>Saturday</v>
      </c>
      <c r="S137" s="4" t="s">
        <v>112</v>
      </c>
      <c r="T137" s="14">
        <f>chocolate_data[[#This Row],[Total Sales]]*2%</f>
        <v>23239.439999999999</v>
      </c>
      <c r="U137" s="15">
        <f>chocolate_data[[#This Row],[Total Sales]]-chocolate_data[[#This Row],[Total Sales]]*2%</f>
        <v>1138732.56</v>
      </c>
      <c r="V137" t="str">
        <f>TEXT(chocolate_data[[#This Row],[Order date ]],"yyyy")</f>
        <v>2023</v>
      </c>
    </row>
    <row r="138" spans="1:22" x14ac:dyDescent="0.3">
      <c r="A138" s="8">
        <v>134</v>
      </c>
      <c r="B138" s="9" t="s">
        <v>31</v>
      </c>
      <c r="C138" s="9" t="s">
        <v>40</v>
      </c>
      <c r="D138" s="9" t="s">
        <v>26</v>
      </c>
      <c r="E138" s="8">
        <v>6391</v>
      </c>
      <c r="F138" t="str">
        <f>IF(chocolate_data[[#This Row],[Amount]]&gt;=5000,"High Amount","Low Amount")</f>
        <v>High Amount</v>
      </c>
      <c r="G138" s="8">
        <v>48</v>
      </c>
      <c r="H138" s="8" t="str">
        <f>IF(chocolate_data[[#This Row],[Units]]&lt;=200,"Low Quantity",IF(chocolate_data[[#This Row],[Units]]&lt;=350,"Mediuam Quantity","High Quantity"))</f>
        <v>Low Quantity</v>
      </c>
      <c r="I138" t="str" cm="1">
        <f t="array" ref="I138">_xlfn.IFS(chocolate_data[[#This Row],[Units]]&lt;=200,"Low",chocolate_data[[#This Row],[Units]]&lt;=350,"Med",chocolate_data[[#This Row],[Units]]&gt;350,"High")</f>
        <v>Low</v>
      </c>
      <c r="J138" s="8">
        <f>IF(chocolate_data[[#This Row],[Units]]&gt;300,chocolate_data[[#This Row],[Amount]]*10%,chocolate_data[[#This Row],[Amount]])</f>
        <v>6391</v>
      </c>
      <c r="K138" s="13">
        <f>chocolate_data[[#This Row],[Amount]]*chocolate_data[[#This Row],[Units]]</f>
        <v>306768</v>
      </c>
      <c r="L138" t="str">
        <f>IF(chocolate_data[[#This Row],[Total Sales]]&gt;=AVERAGE(chocolate_data[Total Sales]),"High sales", "Low sales")</f>
        <v>Low sales</v>
      </c>
      <c r="M138" s="10">
        <v>45060</v>
      </c>
      <c r="N138" s="10" t="str">
        <f>IF(chocolate_data[[#This Row],[Order date ]]&gt;DATE(2023,1,31),"New Orders","Old Orders")</f>
        <v>New Orders</v>
      </c>
      <c r="O138">
        <f>MONTH(chocolate_data[[#This Row],[Order date ]])</f>
        <v>5</v>
      </c>
      <c r="P138">
        <f>DAY(chocolate_data[[#This Row],[Order date ]])</f>
        <v>14</v>
      </c>
      <c r="Q138" t="s">
        <v>97</v>
      </c>
      <c r="R138" t="str">
        <f>TEXT(chocolate_data[[#This Row],[Order date ]],"dddd")</f>
        <v>Sunday</v>
      </c>
      <c r="S138" s="4" t="s">
        <v>112</v>
      </c>
      <c r="T138" s="14">
        <f>chocolate_data[[#This Row],[Total Sales]]*2%</f>
        <v>6135.3600000000006</v>
      </c>
      <c r="U138" s="15">
        <f>chocolate_data[[#This Row],[Total Sales]]-chocolate_data[[#This Row],[Total Sales]]*2%</f>
        <v>300632.64</v>
      </c>
      <c r="V138" t="str">
        <f>TEXT(chocolate_data[[#This Row],[Order date ]],"yyyy")</f>
        <v>2023</v>
      </c>
    </row>
    <row r="139" spans="1:22" x14ac:dyDescent="0.3">
      <c r="A139" s="8">
        <v>135</v>
      </c>
      <c r="B139" s="9" t="s">
        <v>33</v>
      </c>
      <c r="C139" s="9" t="s">
        <v>40</v>
      </c>
      <c r="D139" s="9" t="s">
        <v>15</v>
      </c>
      <c r="E139" s="8">
        <v>518</v>
      </c>
      <c r="F139" t="str">
        <f>IF(chocolate_data[[#This Row],[Amount]]&gt;=5000,"High Amount","Low Amount")</f>
        <v>Low Amount</v>
      </c>
      <c r="G139" s="8">
        <v>75</v>
      </c>
      <c r="H139" s="8" t="str">
        <f>IF(chocolate_data[[#This Row],[Units]]&lt;=200,"Low Quantity",IF(chocolate_data[[#This Row],[Units]]&lt;=350,"Mediuam Quantity","High Quantity"))</f>
        <v>Low Quantity</v>
      </c>
      <c r="I139" t="str" cm="1">
        <f t="array" ref="I139">_xlfn.IFS(chocolate_data[[#This Row],[Units]]&lt;=200,"Low",chocolate_data[[#This Row],[Units]]&lt;=350,"Med",chocolate_data[[#This Row],[Units]]&gt;350,"High")</f>
        <v>Low</v>
      </c>
      <c r="J139" s="8">
        <f>IF(chocolate_data[[#This Row],[Units]]&gt;300,chocolate_data[[#This Row],[Amount]]*10%,chocolate_data[[#This Row],[Amount]])</f>
        <v>518</v>
      </c>
      <c r="K139" s="13">
        <f>chocolate_data[[#This Row],[Amount]]*chocolate_data[[#This Row],[Units]]</f>
        <v>38850</v>
      </c>
      <c r="L139" t="str">
        <f>IF(chocolate_data[[#This Row],[Total Sales]]&gt;=AVERAGE(chocolate_data[Total Sales]),"High sales", "Low sales")</f>
        <v>Low sales</v>
      </c>
      <c r="M139" s="10">
        <v>45061</v>
      </c>
      <c r="N139" s="10" t="str">
        <f>IF(chocolate_data[[#This Row],[Order date ]]&gt;DATE(2023,1,31),"New Orders","Old Orders")</f>
        <v>New Orders</v>
      </c>
      <c r="O139">
        <f>MONTH(chocolate_data[[#This Row],[Order date ]])</f>
        <v>5</v>
      </c>
      <c r="P139">
        <f>DAY(chocolate_data[[#This Row],[Order date ]])</f>
        <v>15</v>
      </c>
      <c r="Q139" t="s">
        <v>97</v>
      </c>
      <c r="R139" t="str">
        <f>TEXT(chocolate_data[[#This Row],[Order date ]],"dddd")</f>
        <v>Monday</v>
      </c>
      <c r="S139" s="4" t="s">
        <v>112</v>
      </c>
      <c r="T139" s="14">
        <f>chocolate_data[[#This Row],[Total Sales]]*2%</f>
        <v>777</v>
      </c>
      <c r="U139" s="15">
        <f>chocolate_data[[#This Row],[Total Sales]]-chocolate_data[[#This Row],[Total Sales]]*2%</f>
        <v>38073</v>
      </c>
      <c r="V139" t="str">
        <f>TEXT(chocolate_data[[#This Row],[Order date ]],"yyyy")</f>
        <v>2023</v>
      </c>
    </row>
    <row r="140" spans="1:22" x14ac:dyDescent="0.3">
      <c r="A140" s="8">
        <v>136</v>
      </c>
      <c r="B140" s="9" t="s">
        <v>31</v>
      </c>
      <c r="C140" s="9" t="s">
        <v>37</v>
      </c>
      <c r="D140" s="9" t="s">
        <v>21</v>
      </c>
      <c r="E140" s="8">
        <v>5677</v>
      </c>
      <c r="F140" t="str">
        <f>IF(chocolate_data[[#This Row],[Amount]]&gt;=5000,"High Amount","Low Amount")</f>
        <v>High Amount</v>
      </c>
      <c r="G140" s="8">
        <v>258</v>
      </c>
      <c r="H140" s="8" t="str">
        <f>IF(chocolate_data[[#This Row],[Units]]&lt;=200,"Low Quantity",IF(chocolate_data[[#This Row],[Units]]&lt;=350,"Mediuam Quantity","High Quantity"))</f>
        <v>Mediuam Quantity</v>
      </c>
      <c r="I140" t="str" cm="1">
        <f t="array" ref="I140">_xlfn.IFS(chocolate_data[[#This Row],[Units]]&lt;=200,"Low",chocolate_data[[#This Row],[Units]]&lt;=350,"Med",chocolate_data[[#This Row],[Units]]&gt;350,"High")</f>
        <v>Med</v>
      </c>
      <c r="J140" s="8">
        <f>IF(chocolate_data[[#This Row],[Units]]&gt;300,chocolate_data[[#This Row],[Amount]]*10%,chocolate_data[[#This Row],[Amount]])</f>
        <v>5677</v>
      </c>
      <c r="K140" s="13">
        <f>chocolate_data[[#This Row],[Amount]]*chocolate_data[[#This Row],[Units]]</f>
        <v>1464666</v>
      </c>
      <c r="L140" t="str">
        <f>IF(chocolate_data[[#This Row],[Total Sales]]&gt;=AVERAGE(chocolate_data[Total Sales]),"High sales", "Low sales")</f>
        <v>High sales</v>
      </c>
      <c r="M140" s="10">
        <v>45062</v>
      </c>
      <c r="N140" s="10" t="str">
        <f>IF(chocolate_data[[#This Row],[Order date ]]&gt;DATE(2023,1,31),"New Orders","Old Orders")</f>
        <v>New Orders</v>
      </c>
      <c r="O140">
        <f>MONTH(chocolate_data[[#This Row],[Order date ]])</f>
        <v>5</v>
      </c>
      <c r="P140">
        <f>DAY(chocolate_data[[#This Row],[Order date ]])</f>
        <v>16</v>
      </c>
      <c r="Q140" t="s">
        <v>97</v>
      </c>
      <c r="R140" t="str">
        <f>TEXT(chocolate_data[[#This Row],[Order date ]],"dddd")</f>
        <v>Tuesday</v>
      </c>
      <c r="S140" s="4" t="s">
        <v>112</v>
      </c>
      <c r="T140" s="14">
        <f>chocolate_data[[#This Row],[Total Sales]]*2%</f>
        <v>29293.32</v>
      </c>
      <c r="U140" s="15">
        <f>chocolate_data[[#This Row],[Total Sales]]-chocolate_data[[#This Row],[Total Sales]]*2%</f>
        <v>1435372.68</v>
      </c>
      <c r="V140" t="str">
        <f>TEXT(chocolate_data[[#This Row],[Order date ]],"yyyy")</f>
        <v>2023</v>
      </c>
    </row>
    <row r="141" spans="1:22" x14ac:dyDescent="0.3">
      <c r="A141" s="8">
        <v>137</v>
      </c>
      <c r="B141" s="9" t="s">
        <v>32</v>
      </c>
      <c r="C141" s="9" t="s">
        <v>43</v>
      </c>
      <c r="D141" s="9" t="s">
        <v>10</v>
      </c>
      <c r="E141" s="8">
        <v>6048</v>
      </c>
      <c r="F141" t="str">
        <f>IF(chocolate_data[[#This Row],[Amount]]&gt;=5000,"High Amount","Low Amount")</f>
        <v>High Amount</v>
      </c>
      <c r="G141" s="8">
        <v>27</v>
      </c>
      <c r="H141" s="8" t="str">
        <f>IF(chocolate_data[[#This Row],[Units]]&lt;=200,"Low Quantity",IF(chocolate_data[[#This Row],[Units]]&lt;=350,"Mediuam Quantity","High Quantity"))</f>
        <v>Low Quantity</v>
      </c>
      <c r="I141" t="str" cm="1">
        <f t="array" ref="I141">_xlfn.IFS(chocolate_data[[#This Row],[Units]]&lt;=200,"Low",chocolate_data[[#This Row],[Units]]&lt;=350,"Med",chocolate_data[[#This Row],[Units]]&gt;350,"High")</f>
        <v>Low</v>
      </c>
      <c r="J141" s="8">
        <f>IF(chocolate_data[[#This Row],[Units]]&gt;300,chocolate_data[[#This Row],[Amount]]*10%,chocolate_data[[#This Row],[Amount]])</f>
        <v>6048</v>
      </c>
      <c r="K141" s="13">
        <f>chocolate_data[[#This Row],[Amount]]*chocolate_data[[#This Row],[Units]]</f>
        <v>163296</v>
      </c>
      <c r="L141" t="str">
        <f>IF(chocolate_data[[#This Row],[Total Sales]]&gt;=AVERAGE(chocolate_data[Total Sales]),"High sales", "Low sales")</f>
        <v>Low sales</v>
      </c>
      <c r="M141" s="10">
        <v>45063</v>
      </c>
      <c r="N141" s="10" t="str">
        <f>IF(chocolate_data[[#This Row],[Order date ]]&gt;DATE(2023,1,31),"New Orders","Old Orders")</f>
        <v>New Orders</v>
      </c>
      <c r="O141">
        <f>MONTH(chocolate_data[[#This Row],[Order date ]])</f>
        <v>5</v>
      </c>
      <c r="P141">
        <f>DAY(chocolate_data[[#This Row],[Order date ]])</f>
        <v>17</v>
      </c>
      <c r="Q141" t="s">
        <v>97</v>
      </c>
      <c r="R141" t="str">
        <f>TEXT(chocolate_data[[#This Row],[Order date ]],"dddd")</f>
        <v>Wednesday</v>
      </c>
      <c r="S141" s="4" t="s">
        <v>112</v>
      </c>
      <c r="T141" s="14">
        <f>chocolate_data[[#This Row],[Total Sales]]*2%</f>
        <v>3265.92</v>
      </c>
      <c r="U141" s="15">
        <f>chocolate_data[[#This Row],[Total Sales]]-chocolate_data[[#This Row],[Total Sales]]*2%</f>
        <v>160030.07999999999</v>
      </c>
      <c r="V141" t="str">
        <f>TEXT(chocolate_data[[#This Row],[Order date ]],"yyyy")</f>
        <v>2023</v>
      </c>
    </row>
    <row r="142" spans="1:22" x14ac:dyDescent="0.3">
      <c r="A142" s="8">
        <v>138</v>
      </c>
      <c r="B142" s="9" t="s">
        <v>29</v>
      </c>
      <c r="C142" s="9" t="s">
        <v>37</v>
      </c>
      <c r="D142" s="9" t="s">
        <v>25</v>
      </c>
      <c r="E142" s="8">
        <v>3752</v>
      </c>
      <c r="F142" t="str">
        <f>IF(chocolate_data[[#This Row],[Amount]]&gt;=5000,"High Amount","Low Amount")</f>
        <v>Low Amount</v>
      </c>
      <c r="G142" s="8">
        <v>213</v>
      </c>
      <c r="H142" s="8" t="str">
        <f>IF(chocolate_data[[#This Row],[Units]]&lt;=200,"Low Quantity",IF(chocolate_data[[#This Row],[Units]]&lt;=350,"Mediuam Quantity","High Quantity"))</f>
        <v>Mediuam Quantity</v>
      </c>
      <c r="I142" t="str" cm="1">
        <f t="array" ref="I142">_xlfn.IFS(chocolate_data[[#This Row],[Units]]&lt;=200,"Low",chocolate_data[[#This Row],[Units]]&lt;=350,"Med",chocolate_data[[#This Row],[Units]]&gt;350,"High")</f>
        <v>Med</v>
      </c>
      <c r="J142" s="8">
        <f>IF(chocolate_data[[#This Row],[Units]]&gt;300,chocolate_data[[#This Row],[Amount]]*10%,chocolate_data[[#This Row],[Amount]])</f>
        <v>3752</v>
      </c>
      <c r="K142" s="13">
        <f>chocolate_data[[#This Row],[Amount]]*chocolate_data[[#This Row],[Units]]</f>
        <v>799176</v>
      </c>
      <c r="L142" t="str">
        <f>IF(chocolate_data[[#This Row],[Total Sales]]&gt;=AVERAGE(chocolate_data[Total Sales]),"High sales", "Low sales")</f>
        <v>High sales</v>
      </c>
      <c r="M142" s="10">
        <v>45064</v>
      </c>
      <c r="N142" s="10" t="str">
        <f>IF(chocolate_data[[#This Row],[Order date ]]&gt;DATE(2023,1,31),"New Orders","Old Orders")</f>
        <v>New Orders</v>
      </c>
      <c r="O142">
        <f>MONTH(chocolate_data[[#This Row],[Order date ]])</f>
        <v>5</v>
      </c>
      <c r="P142">
        <f>DAY(chocolate_data[[#This Row],[Order date ]])</f>
        <v>18</v>
      </c>
      <c r="Q142" t="s">
        <v>97</v>
      </c>
      <c r="R142" t="str">
        <f>TEXT(chocolate_data[[#This Row],[Order date ]],"dddd")</f>
        <v>Thursday</v>
      </c>
      <c r="S142" s="4" t="s">
        <v>112</v>
      </c>
      <c r="T142" s="14">
        <f>chocolate_data[[#This Row],[Total Sales]]*2%</f>
        <v>15983.52</v>
      </c>
      <c r="U142" s="15">
        <f>chocolate_data[[#This Row],[Total Sales]]-chocolate_data[[#This Row],[Total Sales]]*2%</f>
        <v>783192.48</v>
      </c>
      <c r="V142" t="str">
        <f>TEXT(chocolate_data[[#This Row],[Order date ]],"yyyy")</f>
        <v>2023</v>
      </c>
    </row>
    <row r="143" spans="1:22" x14ac:dyDescent="0.3">
      <c r="A143" s="8">
        <v>139</v>
      </c>
      <c r="B143" s="9" t="s">
        <v>33</v>
      </c>
      <c r="C143" s="9" t="s">
        <v>45</v>
      </c>
      <c r="D143" s="9" t="s">
        <v>22</v>
      </c>
      <c r="E143" s="8">
        <v>4480</v>
      </c>
      <c r="F143" t="str">
        <f>IF(chocolate_data[[#This Row],[Amount]]&gt;=5000,"High Amount","Low Amount")</f>
        <v>Low Amount</v>
      </c>
      <c r="G143" s="8">
        <v>357</v>
      </c>
      <c r="H143" s="8" t="str">
        <f>IF(chocolate_data[[#This Row],[Units]]&lt;=200,"Low Quantity",IF(chocolate_data[[#This Row],[Units]]&lt;=350,"Mediuam Quantity","High Quantity"))</f>
        <v>High Quantity</v>
      </c>
      <c r="I143" t="str" cm="1">
        <f t="array" ref="I143">_xlfn.IFS(chocolate_data[[#This Row],[Units]]&lt;=200,"Low",chocolate_data[[#This Row],[Units]]&lt;=350,"Med",chocolate_data[[#This Row],[Units]]&gt;350,"High")</f>
        <v>High</v>
      </c>
      <c r="J143" s="8">
        <f>IF(chocolate_data[[#This Row],[Units]]&gt;300,chocolate_data[[#This Row],[Amount]]*10%,chocolate_data[[#This Row],[Amount]])</f>
        <v>448</v>
      </c>
      <c r="K143" s="13">
        <f>chocolate_data[[#This Row],[Amount]]*chocolate_data[[#This Row],[Units]]</f>
        <v>1599360</v>
      </c>
      <c r="L143" t="str">
        <f>IF(chocolate_data[[#This Row],[Total Sales]]&gt;=AVERAGE(chocolate_data[Total Sales]),"High sales", "Low sales")</f>
        <v>High sales</v>
      </c>
      <c r="M143" s="10">
        <v>45065</v>
      </c>
      <c r="N143" s="10" t="str">
        <f>IF(chocolate_data[[#This Row],[Order date ]]&gt;DATE(2023,1,31),"New Orders","Old Orders")</f>
        <v>New Orders</v>
      </c>
      <c r="O143">
        <f>MONTH(chocolate_data[[#This Row],[Order date ]])</f>
        <v>5</v>
      </c>
      <c r="P143">
        <f>DAY(chocolate_data[[#This Row],[Order date ]])</f>
        <v>19</v>
      </c>
      <c r="Q143" t="s">
        <v>97</v>
      </c>
      <c r="R143" t="str">
        <f>TEXT(chocolate_data[[#This Row],[Order date ]],"dddd")</f>
        <v>Friday</v>
      </c>
      <c r="S143" s="4" t="s">
        <v>112</v>
      </c>
      <c r="T143" s="14">
        <f>chocolate_data[[#This Row],[Total Sales]]*2%</f>
        <v>31987.200000000001</v>
      </c>
      <c r="U143" s="15">
        <f>chocolate_data[[#This Row],[Total Sales]]-chocolate_data[[#This Row],[Total Sales]]*2%</f>
        <v>1567372.8</v>
      </c>
      <c r="V143" t="str">
        <f>TEXT(chocolate_data[[#This Row],[Order date ]],"yyyy")</f>
        <v>2023</v>
      </c>
    </row>
    <row r="144" spans="1:22" x14ac:dyDescent="0.3">
      <c r="A144" s="8">
        <v>140</v>
      </c>
      <c r="B144" s="9" t="s">
        <v>3</v>
      </c>
      <c r="C144" s="9" t="s">
        <v>40</v>
      </c>
      <c r="D144" s="9" t="s">
        <v>2</v>
      </c>
      <c r="E144" s="8">
        <v>259</v>
      </c>
      <c r="F144" t="str">
        <f>IF(chocolate_data[[#This Row],[Amount]]&gt;=5000,"High Amount","Low Amount")</f>
        <v>Low Amount</v>
      </c>
      <c r="G144" s="8">
        <v>207</v>
      </c>
      <c r="H144" s="8" t="str">
        <f>IF(chocolate_data[[#This Row],[Units]]&lt;=200,"Low Quantity",IF(chocolate_data[[#This Row],[Units]]&lt;=350,"Mediuam Quantity","High Quantity"))</f>
        <v>Mediuam Quantity</v>
      </c>
      <c r="I144" t="str" cm="1">
        <f t="array" ref="I144">_xlfn.IFS(chocolate_data[[#This Row],[Units]]&lt;=200,"Low",chocolate_data[[#This Row],[Units]]&lt;=350,"Med",chocolate_data[[#This Row],[Units]]&gt;350,"High")</f>
        <v>Med</v>
      </c>
      <c r="J144" s="8">
        <f>IF(chocolate_data[[#This Row],[Units]]&gt;300,chocolate_data[[#This Row],[Amount]]*10%,chocolate_data[[#This Row],[Amount]])</f>
        <v>259</v>
      </c>
      <c r="K144" s="13">
        <f>chocolate_data[[#This Row],[Amount]]*chocolate_data[[#This Row],[Units]]</f>
        <v>53613</v>
      </c>
      <c r="L144" t="str">
        <f>IF(chocolate_data[[#This Row],[Total Sales]]&gt;=AVERAGE(chocolate_data[Total Sales]),"High sales", "Low sales")</f>
        <v>Low sales</v>
      </c>
      <c r="M144" s="10">
        <v>45066</v>
      </c>
      <c r="N144" s="10" t="str">
        <f>IF(chocolate_data[[#This Row],[Order date ]]&gt;DATE(2023,1,31),"New Orders","Old Orders")</f>
        <v>New Orders</v>
      </c>
      <c r="O144">
        <f>MONTH(chocolate_data[[#This Row],[Order date ]])</f>
        <v>5</v>
      </c>
      <c r="P144">
        <f>DAY(chocolate_data[[#This Row],[Order date ]])</f>
        <v>20</v>
      </c>
      <c r="Q144" t="s">
        <v>97</v>
      </c>
      <c r="R144" t="str">
        <f>TEXT(chocolate_data[[#This Row],[Order date ]],"dddd")</f>
        <v>Saturday</v>
      </c>
      <c r="S144" s="4" t="s">
        <v>112</v>
      </c>
      <c r="T144" s="14">
        <f>chocolate_data[[#This Row],[Total Sales]]*2%</f>
        <v>1072.26</v>
      </c>
      <c r="U144" s="15">
        <f>chocolate_data[[#This Row],[Total Sales]]-chocolate_data[[#This Row],[Total Sales]]*2%</f>
        <v>52540.74</v>
      </c>
      <c r="V144" t="str">
        <f>TEXT(chocolate_data[[#This Row],[Order date ]],"yyyy")</f>
        <v>2023</v>
      </c>
    </row>
    <row r="145" spans="1:22" x14ac:dyDescent="0.3">
      <c r="A145" s="8">
        <v>141</v>
      </c>
      <c r="B145" s="9" t="s">
        <v>29</v>
      </c>
      <c r="C145" s="9" t="s">
        <v>40</v>
      </c>
      <c r="D145" s="9" t="s">
        <v>23</v>
      </c>
      <c r="E145" s="8">
        <v>42</v>
      </c>
      <c r="F145" t="str">
        <f>IF(chocolate_data[[#This Row],[Amount]]&gt;=5000,"High Amount","Low Amount")</f>
        <v>Low Amount</v>
      </c>
      <c r="G145" s="8">
        <v>150</v>
      </c>
      <c r="H145" s="8" t="str">
        <f>IF(chocolate_data[[#This Row],[Units]]&lt;=200,"Low Quantity",IF(chocolate_data[[#This Row],[Units]]&lt;=350,"Mediuam Quantity","High Quantity"))</f>
        <v>Low Quantity</v>
      </c>
      <c r="I145" t="str" cm="1">
        <f t="array" ref="I145">_xlfn.IFS(chocolate_data[[#This Row],[Units]]&lt;=200,"Low",chocolate_data[[#This Row],[Units]]&lt;=350,"Med",chocolate_data[[#This Row],[Units]]&gt;350,"High")</f>
        <v>Low</v>
      </c>
      <c r="J145" s="8">
        <f>IF(chocolate_data[[#This Row],[Units]]&gt;300,chocolate_data[[#This Row],[Amount]]*10%,chocolate_data[[#This Row],[Amount]])</f>
        <v>42</v>
      </c>
      <c r="K145" s="13">
        <f>chocolate_data[[#This Row],[Amount]]*chocolate_data[[#This Row],[Units]]</f>
        <v>6300</v>
      </c>
      <c r="L145" t="str">
        <f>IF(chocolate_data[[#This Row],[Total Sales]]&gt;=AVERAGE(chocolate_data[Total Sales]),"High sales", "Low sales")</f>
        <v>Low sales</v>
      </c>
      <c r="M145" s="10">
        <v>45067</v>
      </c>
      <c r="N145" s="10" t="str">
        <f>IF(chocolate_data[[#This Row],[Order date ]]&gt;DATE(2023,1,31),"New Orders","Old Orders")</f>
        <v>New Orders</v>
      </c>
      <c r="O145">
        <f>MONTH(chocolate_data[[#This Row],[Order date ]])</f>
        <v>5</v>
      </c>
      <c r="P145">
        <f>DAY(chocolate_data[[#This Row],[Order date ]])</f>
        <v>21</v>
      </c>
      <c r="Q145" t="s">
        <v>97</v>
      </c>
      <c r="R145" t="str">
        <f>TEXT(chocolate_data[[#This Row],[Order date ]],"dddd")</f>
        <v>Sunday</v>
      </c>
      <c r="S145" s="4" t="s">
        <v>112</v>
      </c>
      <c r="T145" s="14">
        <f>chocolate_data[[#This Row],[Total Sales]]*2%</f>
        <v>126</v>
      </c>
      <c r="U145" s="15">
        <f>chocolate_data[[#This Row],[Total Sales]]-chocolate_data[[#This Row],[Total Sales]]*2%</f>
        <v>6174</v>
      </c>
      <c r="V145" t="str">
        <f>TEXT(chocolate_data[[#This Row],[Order date ]],"yyyy")</f>
        <v>2023</v>
      </c>
    </row>
    <row r="146" spans="1:22" x14ac:dyDescent="0.3">
      <c r="A146" s="8">
        <v>142</v>
      </c>
      <c r="B146" s="9" t="s">
        <v>30</v>
      </c>
      <c r="C146" s="9" t="s">
        <v>38</v>
      </c>
      <c r="D146" s="9" t="s">
        <v>19</v>
      </c>
      <c r="E146" s="8">
        <v>98</v>
      </c>
      <c r="F146" t="str">
        <f>IF(chocolate_data[[#This Row],[Amount]]&gt;=5000,"High Amount","Low Amount")</f>
        <v>Low Amount</v>
      </c>
      <c r="G146" s="8">
        <v>204</v>
      </c>
      <c r="H146" s="8" t="str">
        <f>IF(chocolate_data[[#This Row],[Units]]&lt;=200,"Low Quantity",IF(chocolate_data[[#This Row],[Units]]&lt;=350,"Mediuam Quantity","High Quantity"))</f>
        <v>Mediuam Quantity</v>
      </c>
      <c r="I146" t="str" cm="1">
        <f t="array" ref="I146">_xlfn.IFS(chocolate_data[[#This Row],[Units]]&lt;=200,"Low",chocolate_data[[#This Row],[Units]]&lt;=350,"Med",chocolate_data[[#This Row],[Units]]&gt;350,"High")</f>
        <v>Med</v>
      </c>
      <c r="J146" s="8">
        <f>IF(chocolate_data[[#This Row],[Units]]&gt;300,chocolate_data[[#This Row],[Amount]]*10%,chocolate_data[[#This Row],[Amount]])</f>
        <v>98</v>
      </c>
      <c r="K146" s="13">
        <f>chocolate_data[[#This Row],[Amount]]*chocolate_data[[#This Row],[Units]]</f>
        <v>19992</v>
      </c>
      <c r="L146" t="str">
        <f>IF(chocolate_data[[#This Row],[Total Sales]]&gt;=AVERAGE(chocolate_data[Total Sales]),"High sales", "Low sales")</f>
        <v>Low sales</v>
      </c>
      <c r="M146" s="10">
        <v>45068</v>
      </c>
      <c r="N146" s="10" t="str">
        <f>IF(chocolate_data[[#This Row],[Order date ]]&gt;DATE(2023,1,31),"New Orders","Old Orders")</f>
        <v>New Orders</v>
      </c>
      <c r="O146">
        <f>MONTH(chocolate_data[[#This Row],[Order date ]])</f>
        <v>5</v>
      </c>
      <c r="P146">
        <f>DAY(chocolate_data[[#This Row],[Order date ]])</f>
        <v>22</v>
      </c>
      <c r="Q146" t="s">
        <v>97</v>
      </c>
      <c r="R146" t="str">
        <f>TEXT(chocolate_data[[#This Row],[Order date ]],"dddd")</f>
        <v>Monday</v>
      </c>
      <c r="S146" s="4" t="s">
        <v>112</v>
      </c>
      <c r="T146" s="14">
        <f>chocolate_data[[#This Row],[Total Sales]]*2%</f>
        <v>399.84000000000003</v>
      </c>
      <c r="U146" s="15">
        <f>chocolate_data[[#This Row],[Total Sales]]-chocolate_data[[#This Row],[Total Sales]]*2%</f>
        <v>19592.16</v>
      </c>
      <c r="V146" t="str">
        <f>TEXT(chocolate_data[[#This Row],[Order date ]],"yyyy")</f>
        <v>2023</v>
      </c>
    </row>
    <row r="147" spans="1:22" x14ac:dyDescent="0.3">
      <c r="A147" s="8">
        <v>143</v>
      </c>
      <c r="B147" s="9" t="s">
        <v>31</v>
      </c>
      <c r="C147" s="9" t="s">
        <v>45</v>
      </c>
      <c r="D147" s="9" t="s">
        <v>20</v>
      </c>
      <c r="E147" s="8">
        <v>2478</v>
      </c>
      <c r="F147" t="str">
        <f>IF(chocolate_data[[#This Row],[Amount]]&gt;=5000,"High Amount","Low Amount")</f>
        <v>Low Amount</v>
      </c>
      <c r="G147" s="8">
        <v>21</v>
      </c>
      <c r="H147" s="8" t="str">
        <f>IF(chocolate_data[[#This Row],[Units]]&lt;=200,"Low Quantity",IF(chocolate_data[[#This Row],[Units]]&lt;=350,"Mediuam Quantity","High Quantity"))</f>
        <v>Low Quantity</v>
      </c>
      <c r="I147" t="str" cm="1">
        <f t="array" ref="I147">_xlfn.IFS(chocolate_data[[#This Row],[Units]]&lt;=200,"Low",chocolate_data[[#This Row],[Units]]&lt;=350,"Med",chocolate_data[[#This Row],[Units]]&gt;350,"High")</f>
        <v>Low</v>
      </c>
      <c r="J147" s="8">
        <f>IF(chocolate_data[[#This Row],[Units]]&gt;300,chocolate_data[[#This Row],[Amount]]*10%,chocolate_data[[#This Row],[Amount]])</f>
        <v>2478</v>
      </c>
      <c r="K147" s="13">
        <f>chocolate_data[[#This Row],[Amount]]*chocolate_data[[#This Row],[Units]]</f>
        <v>52038</v>
      </c>
      <c r="L147" t="str">
        <f>IF(chocolate_data[[#This Row],[Total Sales]]&gt;=AVERAGE(chocolate_data[Total Sales]),"High sales", "Low sales")</f>
        <v>Low sales</v>
      </c>
      <c r="M147" s="10">
        <v>45069</v>
      </c>
      <c r="N147" s="10" t="str">
        <f>IF(chocolate_data[[#This Row],[Order date ]]&gt;DATE(2023,1,31),"New Orders","Old Orders")</f>
        <v>New Orders</v>
      </c>
      <c r="O147">
        <f>MONTH(chocolate_data[[#This Row],[Order date ]])</f>
        <v>5</v>
      </c>
      <c r="P147">
        <f>DAY(chocolate_data[[#This Row],[Order date ]])</f>
        <v>23</v>
      </c>
      <c r="Q147" t="s">
        <v>97</v>
      </c>
      <c r="R147" t="str">
        <f>TEXT(chocolate_data[[#This Row],[Order date ]],"dddd")</f>
        <v>Tuesday</v>
      </c>
      <c r="S147" s="4" t="s">
        <v>112</v>
      </c>
      <c r="T147" s="14">
        <f>chocolate_data[[#This Row],[Total Sales]]*2%</f>
        <v>1040.76</v>
      </c>
      <c r="U147" s="15">
        <f>chocolate_data[[#This Row],[Total Sales]]-chocolate_data[[#This Row],[Total Sales]]*2%</f>
        <v>50997.24</v>
      </c>
      <c r="V147" t="str">
        <f>TEXT(chocolate_data[[#This Row],[Order date ]],"yyyy")</f>
        <v>2023</v>
      </c>
    </row>
    <row r="148" spans="1:22" x14ac:dyDescent="0.3">
      <c r="A148" s="8">
        <v>144</v>
      </c>
      <c r="B148" s="9" t="s">
        <v>30</v>
      </c>
      <c r="C148" s="9" t="s">
        <v>39</v>
      </c>
      <c r="D148" s="9" t="s">
        <v>26</v>
      </c>
      <c r="E148" s="8">
        <v>7847</v>
      </c>
      <c r="F148" t="str">
        <f>IF(chocolate_data[[#This Row],[Amount]]&gt;=5000,"High Amount","Low Amount")</f>
        <v>High Amount</v>
      </c>
      <c r="G148" s="8">
        <v>174</v>
      </c>
      <c r="H148" s="8" t="str">
        <f>IF(chocolate_data[[#This Row],[Units]]&lt;=200,"Low Quantity",IF(chocolate_data[[#This Row],[Units]]&lt;=350,"Mediuam Quantity","High Quantity"))</f>
        <v>Low Quantity</v>
      </c>
      <c r="I148" t="str" cm="1">
        <f t="array" ref="I148">_xlfn.IFS(chocolate_data[[#This Row],[Units]]&lt;=200,"Low",chocolate_data[[#This Row],[Units]]&lt;=350,"Med",chocolate_data[[#This Row],[Units]]&gt;350,"High")</f>
        <v>Low</v>
      </c>
      <c r="J148" s="8">
        <f>IF(chocolate_data[[#This Row],[Units]]&gt;300,chocolate_data[[#This Row],[Amount]]*10%,chocolate_data[[#This Row],[Amount]])</f>
        <v>7847</v>
      </c>
      <c r="K148" s="13">
        <f>chocolate_data[[#This Row],[Amount]]*chocolate_data[[#This Row],[Units]]</f>
        <v>1365378</v>
      </c>
      <c r="L148" t="str">
        <f>IF(chocolate_data[[#This Row],[Total Sales]]&gt;=AVERAGE(chocolate_data[Total Sales]),"High sales", "Low sales")</f>
        <v>High sales</v>
      </c>
      <c r="M148" s="10">
        <v>45070</v>
      </c>
      <c r="N148" s="10" t="str">
        <f>IF(chocolate_data[[#This Row],[Order date ]]&gt;DATE(2023,1,31),"New Orders","Old Orders")</f>
        <v>New Orders</v>
      </c>
      <c r="O148">
        <f>MONTH(chocolate_data[[#This Row],[Order date ]])</f>
        <v>5</v>
      </c>
      <c r="P148">
        <f>DAY(chocolate_data[[#This Row],[Order date ]])</f>
        <v>24</v>
      </c>
      <c r="Q148" t="s">
        <v>97</v>
      </c>
      <c r="R148" t="str">
        <f>TEXT(chocolate_data[[#This Row],[Order date ]],"dddd")</f>
        <v>Wednesday</v>
      </c>
      <c r="S148" s="4" t="s">
        <v>112</v>
      </c>
      <c r="T148" s="14">
        <f>chocolate_data[[#This Row],[Total Sales]]*2%</f>
        <v>27307.56</v>
      </c>
      <c r="U148" s="15">
        <f>chocolate_data[[#This Row],[Total Sales]]-chocolate_data[[#This Row],[Total Sales]]*2%</f>
        <v>1338070.44</v>
      </c>
      <c r="V148" t="str">
        <f>TEXT(chocolate_data[[#This Row],[Order date ]],"yyyy")</f>
        <v>2023</v>
      </c>
    </row>
    <row r="149" spans="1:22" x14ac:dyDescent="0.3">
      <c r="A149" s="8">
        <v>145</v>
      </c>
      <c r="B149" s="9" t="s">
        <v>28</v>
      </c>
      <c r="C149" s="9" t="s">
        <v>40</v>
      </c>
      <c r="D149" s="9" t="s">
        <v>10</v>
      </c>
      <c r="E149" s="8">
        <v>9926</v>
      </c>
      <c r="F149" t="str">
        <f>IF(chocolate_data[[#This Row],[Amount]]&gt;=5000,"High Amount","Low Amount")</f>
        <v>High Amount</v>
      </c>
      <c r="G149" s="8">
        <v>201</v>
      </c>
      <c r="H149" s="8" t="str">
        <f>IF(chocolate_data[[#This Row],[Units]]&lt;=200,"Low Quantity",IF(chocolate_data[[#This Row],[Units]]&lt;=350,"Mediuam Quantity","High Quantity"))</f>
        <v>Mediuam Quantity</v>
      </c>
      <c r="I149" t="str" cm="1">
        <f t="array" ref="I149">_xlfn.IFS(chocolate_data[[#This Row],[Units]]&lt;=200,"Low",chocolate_data[[#This Row],[Units]]&lt;=350,"Med",chocolate_data[[#This Row],[Units]]&gt;350,"High")</f>
        <v>Med</v>
      </c>
      <c r="J149" s="8">
        <f>IF(chocolate_data[[#This Row],[Units]]&gt;300,chocolate_data[[#This Row],[Amount]]*10%,chocolate_data[[#This Row],[Amount]])</f>
        <v>9926</v>
      </c>
      <c r="K149" s="13">
        <f>chocolate_data[[#This Row],[Amount]]*chocolate_data[[#This Row],[Units]]</f>
        <v>1995126</v>
      </c>
      <c r="L149" t="str">
        <f>IF(chocolate_data[[#This Row],[Total Sales]]&gt;=AVERAGE(chocolate_data[Total Sales]),"High sales", "Low sales")</f>
        <v>High sales</v>
      </c>
      <c r="M149" s="10">
        <v>45071</v>
      </c>
      <c r="N149" s="10" t="str">
        <f>IF(chocolate_data[[#This Row],[Order date ]]&gt;DATE(2023,1,31),"New Orders","Old Orders")</f>
        <v>New Orders</v>
      </c>
      <c r="O149">
        <f>MONTH(chocolate_data[[#This Row],[Order date ]])</f>
        <v>5</v>
      </c>
      <c r="P149">
        <f>DAY(chocolate_data[[#This Row],[Order date ]])</f>
        <v>25</v>
      </c>
      <c r="Q149" t="s">
        <v>97</v>
      </c>
      <c r="R149" t="str">
        <f>TEXT(chocolate_data[[#This Row],[Order date ]],"dddd")</f>
        <v>Thursday</v>
      </c>
      <c r="S149" s="4" t="s">
        <v>112</v>
      </c>
      <c r="T149" s="14">
        <f>chocolate_data[[#This Row],[Total Sales]]*2%</f>
        <v>39902.520000000004</v>
      </c>
      <c r="U149" s="15">
        <f>chocolate_data[[#This Row],[Total Sales]]-chocolate_data[[#This Row],[Total Sales]]*2%</f>
        <v>1955223.48</v>
      </c>
      <c r="V149" t="str">
        <f>TEXT(chocolate_data[[#This Row],[Order date ]],"yyyy")</f>
        <v>2023</v>
      </c>
    </row>
    <row r="150" spans="1:22" x14ac:dyDescent="0.3">
      <c r="A150" s="8">
        <v>146</v>
      </c>
      <c r="B150" s="9" t="s">
        <v>29</v>
      </c>
      <c r="C150" s="9" t="s">
        <v>37</v>
      </c>
      <c r="D150" s="9" t="s">
        <v>6</v>
      </c>
      <c r="E150" s="8">
        <v>819</v>
      </c>
      <c r="F150" t="str">
        <f>IF(chocolate_data[[#This Row],[Amount]]&gt;=5000,"High Amount","Low Amount")</f>
        <v>Low Amount</v>
      </c>
      <c r="G150" s="8">
        <v>510</v>
      </c>
      <c r="H150" s="8" t="str">
        <f>IF(chocolate_data[[#This Row],[Units]]&lt;=200,"Low Quantity",IF(chocolate_data[[#This Row],[Units]]&lt;=350,"Mediuam Quantity","High Quantity"))</f>
        <v>High Quantity</v>
      </c>
      <c r="I150" t="str" cm="1">
        <f t="array" ref="I150">_xlfn.IFS(chocolate_data[[#This Row],[Units]]&lt;=200,"Low",chocolate_data[[#This Row],[Units]]&lt;=350,"Med",chocolate_data[[#This Row],[Units]]&gt;350,"High")</f>
        <v>High</v>
      </c>
      <c r="J150" s="8">
        <f>IF(chocolate_data[[#This Row],[Units]]&gt;300,chocolate_data[[#This Row],[Amount]]*10%,chocolate_data[[#This Row],[Amount]])</f>
        <v>81.900000000000006</v>
      </c>
      <c r="K150" s="13">
        <f>chocolate_data[[#This Row],[Amount]]*chocolate_data[[#This Row],[Units]]</f>
        <v>417690</v>
      </c>
      <c r="L150" t="str">
        <f>IF(chocolate_data[[#This Row],[Total Sales]]&gt;=AVERAGE(chocolate_data[Total Sales]),"High sales", "Low sales")</f>
        <v>Low sales</v>
      </c>
      <c r="M150" s="10">
        <v>45072</v>
      </c>
      <c r="N150" s="10" t="str">
        <f>IF(chocolate_data[[#This Row],[Order date ]]&gt;DATE(2023,1,31),"New Orders","Old Orders")</f>
        <v>New Orders</v>
      </c>
      <c r="O150">
        <f>MONTH(chocolate_data[[#This Row],[Order date ]])</f>
        <v>5</v>
      </c>
      <c r="P150">
        <f>DAY(chocolate_data[[#This Row],[Order date ]])</f>
        <v>26</v>
      </c>
      <c r="Q150" t="s">
        <v>97</v>
      </c>
      <c r="R150" t="str">
        <f>TEXT(chocolate_data[[#This Row],[Order date ]],"dddd")</f>
        <v>Friday</v>
      </c>
      <c r="S150" s="4" t="s">
        <v>112</v>
      </c>
      <c r="T150" s="14">
        <f>chocolate_data[[#This Row],[Total Sales]]*2%</f>
        <v>8353.7999999999993</v>
      </c>
      <c r="U150" s="15">
        <f>chocolate_data[[#This Row],[Total Sales]]-chocolate_data[[#This Row],[Total Sales]]*2%</f>
        <v>409336.2</v>
      </c>
      <c r="V150" t="str">
        <f>TEXT(chocolate_data[[#This Row],[Order date ]],"yyyy")</f>
        <v>2023</v>
      </c>
    </row>
    <row r="151" spans="1:22" x14ac:dyDescent="0.3">
      <c r="A151" s="8">
        <v>147</v>
      </c>
      <c r="B151" s="9" t="s">
        <v>32</v>
      </c>
      <c r="C151" s="9" t="s">
        <v>43</v>
      </c>
      <c r="D151" s="9" t="s">
        <v>22</v>
      </c>
      <c r="E151" s="8">
        <v>3052</v>
      </c>
      <c r="F151" t="str">
        <f>IF(chocolate_data[[#This Row],[Amount]]&gt;=5000,"High Amount","Low Amount")</f>
        <v>Low Amount</v>
      </c>
      <c r="G151" s="8">
        <v>378</v>
      </c>
      <c r="H151" s="8" t="str">
        <f>IF(chocolate_data[[#This Row],[Units]]&lt;=200,"Low Quantity",IF(chocolate_data[[#This Row],[Units]]&lt;=350,"Mediuam Quantity","High Quantity"))</f>
        <v>High Quantity</v>
      </c>
      <c r="I151" t="str" cm="1">
        <f t="array" ref="I151">_xlfn.IFS(chocolate_data[[#This Row],[Units]]&lt;=200,"Low",chocolate_data[[#This Row],[Units]]&lt;=350,"Med",chocolate_data[[#This Row],[Units]]&gt;350,"High")</f>
        <v>High</v>
      </c>
      <c r="J151" s="8">
        <f>IF(chocolate_data[[#This Row],[Units]]&gt;300,chocolate_data[[#This Row],[Amount]]*10%,chocolate_data[[#This Row],[Amount]])</f>
        <v>305.2</v>
      </c>
      <c r="K151" s="13">
        <f>chocolate_data[[#This Row],[Amount]]*chocolate_data[[#This Row],[Units]]</f>
        <v>1153656</v>
      </c>
      <c r="L151" t="str">
        <f>IF(chocolate_data[[#This Row],[Total Sales]]&gt;=AVERAGE(chocolate_data[Total Sales]),"High sales", "Low sales")</f>
        <v>High sales</v>
      </c>
      <c r="M151" s="10">
        <v>45073</v>
      </c>
      <c r="N151" s="10" t="str">
        <f>IF(chocolate_data[[#This Row],[Order date ]]&gt;DATE(2023,1,31),"New Orders","Old Orders")</f>
        <v>New Orders</v>
      </c>
      <c r="O151">
        <f>MONTH(chocolate_data[[#This Row],[Order date ]])</f>
        <v>5</v>
      </c>
      <c r="P151">
        <f>DAY(chocolate_data[[#This Row],[Order date ]])</f>
        <v>27</v>
      </c>
      <c r="Q151" t="s">
        <v>97</v>
      </c>
      <c r="R151" t="str">
        <f>TEXT(chocolate_data[[#This Row],[Order date ]],"dddd")</f>
        <v>Saturday</v>
      </c>
      <c r="S151" s="4" t="s">
        <v>112</v>
      </c>
      <c r="T151" s="14">
        <f>chocolate_data[[#This Row],[Total Sales]]*2%</f>
        <v>23073.119999999999</v>
      </c>
      <c r="U151" s="15">
        <f>chocolate_data[[#This Row],[Total Sales]]-chocolate_data[[#This Row],[Total Sales]]*2%</f>
        <v>1130582.8799999999</v>
      </c>
      <c r="V151" t="str">
        <f>TEXT(chocolate_data[[#This Row],[Order date ]],"yyyy")</f>
        <v>2023</v>
      </c>
    </row>
    <row r="152" spans="1:22" x14ac:dyDescent="0.3">
      <c r="A152" s="8">
        <v>148</v>
      </c>
      <c r="B152" s="9" t="s">
        <v>3</v>
      </c>
      <c r="C152" s="9" t="s">
        <v>39</v>
      </c>
      <c r="D152" s="9" t="s">
        <v>14</v>
      </c>
      <c r="E152" s="8">
        <v>6832</v>
      </c>
      <c r="F152" t="str">
        <f>IF(chocolate_data[[#This Row],[Amount]]&gt;=5000,"High Amount","Low Amount")</f>
        <v>High Amount</v>
      </c>
      <c r="G152" s="8">
        <v>27</v>
      </c>
      <c r="H152" s="8" t="str">
        <f>IF(chocolate_data[[#This Row],[Units]]&lt;=200,"Low Quantity",IF(chocolate_data[[#This Row],[Units]]&lt;=350,"Mediuam Quantity","High Quantity"))</f>
        <v>Low Quantity</v>
      </c>
      <c r="I152" t="str" cm="1">
        <f t="array" ref="I152">_xlfn.IFS(chocolate_data[[#This Row],[Units]]&lt;=200,"Low",chocolate_data[[#This Row],[Units]]&lt;=350,"Med",chocolate_data[[#This Row],[Units]]&gt;350,"High")</f>
        <v>Low</v>
      </c>
      <c r="J152" s="8">
        <f>IF(chocolate_data[[#This Row],[Units]]&gt;300,chocolate_data[[#This Row],[Amount]]*10%,chocolate_data[[#This Row],[Amount]])</f>
        <v>6832</v>
      </c>
      <c r="K152" s="13">
        <f>chocolate_data[[#This Row],[Amount]]*chocolate_data[[#This Row],[Units]]</f>
        <v>184464</v>
      </c>
      <c r="L152" t="str">
        <f>IF(chocolate_data[[#This Row],[Total Sales]]&gt;=AVERAGE(chocolate_data[Total Sales]),"High sales", "Low sales")</f>
        <v>Low sales</v>
      </c>
      <c r="M152" s="10">
        <v>45074</v>
      </c>
      <c r="N152" s="10" t="str">
        <f>IF(chocolate_data[[#This Row],[Order date ]]&gt;DATE(2023,1,31),"New Orders","Old Orders")</f>
        <v>New Orders</v>
      </c>
      <c r="O152">
        <f>MONTH(chocolate_data[[#This Row],[Order date ]])</f>
        <v>5</v>
      </c>
      <c r="P152">
        <f>DAY(chocolate_data[[#This Row],[Order date ]])</f>
        <v>28</v>
      </c>
      <c r="Q152" t="s">
        <v>97</v>
      </c>
      <c r="R152" t="str">
        <f>TEXT(chocolate_data[[#This Row],[Order date ]],"dddd")</f>
        <v>Sunday</v>
      </c>
      <c r="S152" s="4" t="s">
        <v>112</v>
      </c>
      <c r="T152" s="14">
        <f>chocolate_data[[#This Row],[Total Sales]]*2%</f>
        <v>3689.28</v>
      </c>
      <c r="U152" s="15">
        <f>chocolate_data[[#This Row],[Total Sales]]-chocolate_data[[#This Row],[Total Sales]]*2%</f>
        <v>180774.72</v>
      </c>
      <c r="V152" t="str">
        <f>TEXT(chocolate_data[[#This Row],[Order date ]],"yyyy")</f>
        <v>2023</v>
      </c>
    </row>
    <row r="153" spans="1:22" x14ac:dyDescent="0.3">
      <c r="A153" s="8">
        <v>149</v>
      </c>
      <c r="B153" s="9" t="s">
        <v>28</v>
      </c>
      <c r="C153" s="9" t="s">
        <v>43</v>
      </c>
      <c r="D153" s="9" t="s">
        <v>9</v>
      </c>
      <c r="E153" s="8">
        <v>2016</v>
      </c>
      <c r="F153" t="str">
        <f>IF(chocolate_data[[#This Row],[Amount]]&gt;=5000,"High Amount","Low Amount")</f>
        <v>Low Amount</v>
      </c>
      <c r="G153" s="8">
        <v>117</v>
      </c>
      <c r="H153" s="8" t="str">
        <f>IF(chocolate_data[[#This Row],[Units]]&lt;=200,"Low Quantity",IF(chocolate_data[[#This Row],[Units]]&lt;=350,"Mediuam Quantity","High Quantity"))</f>
        <v>Low Quantity</v>
      </c>
      <c r="I153" t="str" cm="1">
        <f t="array" ref="I153">_xlfn.IFS(chocolate_data[[#This Row],[Units]]&lt;=200,"Low",chocolate_data[[#This Row],[Units]]&lt;=350,"Med",chocolate_data[[#This Row],[Units]]&gt;350,"High")</f>
        <v>Low</v>
      </c>
      <c r="J153" s="8">
        <f>IF(chocolate_data[[#This Row],[Units]]&gt;300,chocolate_data[[#This Row],[Amount]]*10%,chocolate_data[[#This Row],[Amount]])</f>
        <v>2016</v>
      </c>
      <c r="K153" s="13">
        <f>chocolate_data[[#This Row],[Amount]]*chocolate_data[[#This Row],[Units]]</f>
        <v>235872</v>
      </c>
      <c r="L153" t="str">
        <f>IF(chocolate_data[[#This Row],[Total Sales]]&gt;=AVERAGE(chocolate_data[Total Sales]),"High sales", "Low sales")</f>
        <v>Low sales</v>
      </c>
      <c r="M153" s="10">
        <v>45075</v>
      </c>
      <c r="N153" s="10" t="str">
        <f>IF(chocolate_data[[#This Row],[Order date ]]&gt;DATE(2023,1,31),"New Orders","Old Orders")</f>
        <v>New Orders</v>
      </c>
      <c r="O153">
        <f>MONTH(chocolate_data[[#This Row],[Order date ]])</f>
        <v>5</v>
      </c>
      <c r="P153">
        <f>DAY(chocolate_data[[#This Row],[Order date ]])</f>
        <v>29</v>
      </c>
      <c r="Q153" t="s">
        <v>97</v>
      </c>
      <c r="R153" t="str">
        <f>TEXT(chocolate_data[[#This Row],[Order date ]],"dddd")</f>
        <v>Monday</v>
      </c>
      <c r="S153" s="4" t="s">
        <v>112</v>
      </c>
      <c r="T153" s="14">
        <f>chocolate_data[[#This Row],[Total Sales]]*2%</f>
        <v>4717.4400000000005</v>
      </c>
      <c r="U153" s="15">
        <f>chocolate_data[[#This Row],[Total Sales]]-chocolate_data[[#This Row],[Total Sales]]*2%</f>
        <v>231154.56</v>
      </c>
      <c r="V153" t="str">
        <f>TEXT(chocolate_data[[#This Row],[Order date ]],"yyyy")</f>
        <v>2023</v>
      </c>
    </row>
    <row r="154" spans="1:22" x14ac:dyDescent="0.3">
      <c r="A154" s="8">
        <v>150</v>
      </c>
      <c r="B154" s="9" t="s">
        <v>32</v>
      </c>
      <c r="C154" s="9" t="s">
        <v>37</v>
      </c>
      <c r="D154" s="9" t="s">
        <v>14</v>
      </c>
      <c r="E154" s="8">
        <v>7322</v>
      </c>
      <c r="F154" t="str">
        <f>IF(chocolate_data[[#This Row],[Amount]]&gt;=5000,"High Amount","Low Amount")</f>
        <v>High Amount</v>
      </c>
      <c r="G154" s="8">
        <v>36</v>
      </c>
      <c r="H154" s="8" t="str">
        <f>IF(chocolate_data[[#This Row],[Units]]&lt;=200,"Low Quantity",IF(chocolate_data[[#This Row],[Units]]&lt;=350,"Mediuam Quantity","High Quantity"))</f>
        <v>Low Quantity</v>
      </c>
      <c r="I154" t="str" cm="1">
        <f t="array" ref="I154">_xlfn.IFS(chocolate_data[[#This Row],[Units]]&lt;=200,"Low",chocolate_data[[#This Row],[Units]]&lt;=350,"Med",chocolate_data[[#This Row],[Units]]&gt;350,"High")</f>
        <v>Low</v>
      </c>
      <c r="J154" s="8">
        <f>IF(chocolate_data[[#This Row],[Units]]&gt;300,chocolate_data[[#This Row],[Amount]]*10%,chocolate_data[[#This Row],[Amount]])</f>
        <v>7322</v>
      </c>
      <c r="K154" s="13">
        <f>chocolate_data[[#This Row],[Amount]]*chocolate_data[[#This Row],[Units]]</f>
        <v>263592</v>
      </c>
      <c r="L154" t="str">
        <f>IF(chocolate_data[[#This Row],[Total Sales]]&gt;=AVERAGE(chocolate_data[Total Sales]),"High sales", "Low sales")</f>
        <v>Low sales</v>
      </c>
      <c r="M154" s="10">
        <v>45076</v>
      </c>
      <c r="N154" s="10" t="str">
        <f>IF(chocolate_data[[#This Row],[Order date ]]&gt;DATE(2023,1,31),"New Orders","Old Orders")</f>
        <v>New Orders</v>
      </c>
      <c r="O154">
        <f>MONTH(chocolate_data[[#This Row],[Order date ]])</f>
        <v>5</v>
      </c>
      <c r="P154">
        <f>DAY(chocolate_data[[#This Row],[Order date ]])</f>
        <v>30</v>
      </c>
      <c r="Q154" t="s">
        <v>97</v>
      </c>
      <c r="R154" t="str">
        <f>TEXT(chocolate_data[[#This Row],[Order date ]],"dddd")</f>
        <v>Tuesday</v>
      </c>
      <c r="S154" s="4" t="s">
        <v>112</v>
      </c>
      <c r="T154" s="14">
        <f>chocolate_data[[#This Row],[Total Sales]]*2%</f>
        <v>5271.84</v>
      </c>
      <c r="U154" s="15">
        <f>chocolate_data[[#This Row],[Total Sales]]-chocolate_data[[#This Row],[Total Sales]]*2%</f>
        <v>258320.16</v>
      </c>
      <c r="V154" t="str">
        <f>TEXT(chocolate_data[[#This Row],[Order date ]],"yyyy")</f>
        <v>2023</v>
      </c>
    </row>
    <row r="155" spans="1:22" x14ac:dyDescent="0.3">
      <c r="A155" s="8">
        <v>151</v>
      </c>
      <c r="B155" s="9" t="s">
        <v>29</v>
      </c>
      <c r="C155" s="9" t="s">
        <v>45</v>
      </c>
      <c r="D155" s="9" t="s">
        <v>26</v>
      </c>
      <c r="E155" s="8">
        <v>357</v>
      </c>
      <c r="F155" t="str">
        <f>IF(chocolate_data[[#This Row],[Amount]]&gt;=5000,"High Amount","Low Amount")</f>
        <v>Low Amount</v>
      </c>
      <c r="G155" s="8">
        <v>126</v>
      </c>
      <c r="H155" s="8" t="str">
        <f>IF(chocolate_data[[#This Row],[Units]]&lt;=200,"Low Quantity",IF(chocolate_data[[#This Row],[Units]]&lt;=350,"Mediuam Quantity","High Quantity"))</f>
        <v>Low Quantity</v>
      </c>
      <c r="I155" t="str" cm="1">
        <f t="array" ref="I155">_xlfn.IFS(chocolate_data[[#This Row],[Units]]&lt;=200,"Low",chocolate_data[[#This Row],[Units]]&lt;=350,"Med",chocolate_data[[#This Row],[Units]]&gt;350,"High")</f>
        <v>Low</v>
      </c>
      <c r="J155" s="8">
        <f>IF(chocolate_data[[#This Row],[Units]]&gt;300,chocolate_data[[#This Row],[Amount]]*10%,chocolate_data[[#This Row],[Amount]])</f>
        <v>357</v>
      </c>
      <c r="K155" s="13">
        <f>chocolate_data[[#This Row],[Amount]]*chocolate_data[[#This Row],[Units]]</f>
        <v>44982</v>
      </c>
      <c r="L155" t="str">
        <f>IF(chocolate_data[[#This Row],[Total Sales]]&gt;=AVERAGE(chocolate_data[Total Sales]),"High sales", "Low sales")</f>
        <v>Low sales</v>
      </c>
      <c r="M155" s="10">
        <v>45077</v>
      </c>
      <c r="N155" s="10" t="str">
        <f>IF(chocolate_data[[#This Row],[Order date ]]&gt;DATE(2023,1,31),"New Orders","Old Orders")</f>
        <v>New Orders</v>
      </c>
      <c r="O155">
        <f>MONTH(chocolate_data[[#This Row],[Order date ]])</f>
        <v>5</v>
      </c>
      <c r="P155">
        <f>DAY(chocolate_data[[#This Row],[Order date ]])</f>
        <v>31</v>
      </c>
      <c r="Q155" t="s">
        <v>97</v>
      </c>
      <c r="R155" t="str">
        <f>TEXT(chocolate_data[[#This Row],[Order date ]],"dddd")</f>
        <v>Wednesday</v>
      </c>
      <c r="S155" s="4" t="s">
        <v>112</v>
      </c>
      <c r="T155" s="14">
        <f>chocolate_data[[#This Row],[Total Sales]]*2%</f>
        <v>899.64</v>
      </c>
      <c r="U155" s="15">
        <f>chocolate_data[[#This Row],[Total Sales]]-chocolate_data[[#This Row],[Total Sales]]*2%</f>
        <v>44082.36</v>
      </c>
      <c r="V155" t="str">
        <f>TEXT(chocolate_data[[#This Row],[Order date ]],"yyyy")</f>
        <v>2023</v>
      </c>
    </row>
    <row r="156" spans="1:22" x14ac:dyDescent="0.3">
      <c r="A156" s="8">
        <v>152</v>
      </c>
      <c r="B156" s="9" t="s">
        <v>3</v>
      </c>
      <c r="C156" s="9" t="s">
        <v>43</v>
      </c>
      <c r="D156" s="9" t="s">
        <v>18</v>
      </c>
      <c r="E156" s="8">
        <v>3192</v>
      </c>
      <c r="F156" t="str">
        <f>IF(chocolate_data[[#This Row],[Amount]]&gt;=5000,"High Amount","Low Amount")</f>
        <v>Low Amount</v>
      </c>
      <c r="G156" s="8">
        <v>72</v>
      </c>
      <c r="H156" s="8" t="str">
        <f>IF(chocolate_data[[#This Row],[Units]]&lt;=200,"Low Quantity",IF(chocolate_data[[#This Row],[Units]]&lt;=350,"Mediuam Quantity","High Quantity"))</f>
        <v>Low Quantity</v>
      </c>
      <c r="I156" t="str" cm="1">
        <f t="array" ref="I156">_xlfn.IFS(chocolate_data[[#This Row],[Units]]&lt;=200,"Low",chocolate_data[[#This Row],[Units]]&lt;=350,"Med",chocolate_data[[#This Row],[Units]]&gt;350,"High")</f>
        <v>Low</v>
      </c>
      <c r="J156" s="8">
        <f>IF(chocolate_data[[#This Row],[Units]]&gt;300,chocolate_data[[#This Row],[Amount]]*10%,chocolate_data[[#This Row],[Amount]])</f>
        <v>3192</v>
      </c>
      <c r="K156" s="13">
        <f>chocolate_data[[#This Row],[Amount]]*chocolate_data[[#This Row],[Units]]</f>
        <v>229824</v>
      </c>
      <c r="L156" t="str">
        <f>IF(chocolate_data[[#This Row],[Total Sales]]&gt;=AVERAGE(chocolate_data[Total Sales]),"High sales", "Low sales")</f>
        <v>Low sales</v>
      </c>
      <c r="M156" s="10">
        <v>45078</v>
      </c>
      <c r="N156" s="10" t="str">
        <f>IF(chocolate_data[[#This Row],[Order date ]]&gt;DATE(2023,1,31),"New Orders","Old Orders")</f>
        <v>New Orders</v>
      </c>
      <c r="O156">
        <f>MONTH(chocolate_data[[#This Row],[Order date ]])</f>
        <v>6</v>
      </c>
      <c r="P156">
        <f>DAY(chocolate_data[[#This Row],[Order date ]])</f>
        <v>1</v>
      </c>
      <c r="Q156" t="s">
        <v>98</v>
      </c>
      <c r="R156" t="str">
        <f>TEXT(chocolate_data[[#This Row],[Order date ]],"dddd")</f>
        <v>Thursday</v>
      </c>
      <c r="S156" s="4" t="s">
        <v>112</v>
      </c>
      <c r="T156" s="14">
        <f>chocolate_data[[#This Row],[Total Sales]]*2%</f>
        <v>4596.4800000000005</v>
      </c>
      <c r="U156" s="15">
        <f>chocolate_data[[#This Row],[Total Sales]]-chocolate_data[[#This Row],[Total Sales]]*2%</f>
        <v>225227.51999999999</v>
      </c>
      <c r="V156" t="str">
        <f>TEXT(chocolate_data[[#This Row],[Order date ]],"yyyy")</f>
        <v>2023</v>
      </c>
    </row>
    <row r="157" spans="1:22" x14ac:dyDescent="0.3">
      <c r="A157" s="8">
        <v>153</v>
      </c>
      <c r="B157" s="9" t="s">
        <v>31</v>
      </c>
      <c r="C157" s="9" t="s">
        <v>38</v>
      </c>
      <c r="D157" s="9" t="s">
        <v>15</v>
      </c>
      <c r="E157" s="8">
        <v>8435</v>
      </c>
      <c r="F157" t="str">
        <f>IF(chocolate_data[[#This Row],[Amount]]&gt;=5000,"High Amount","Low Amount")</f>
        <v>High Amount</v>
      </c>
      <c r="G157" s="8">
        <v>42</v>
      </c>
      <c r="H157" s="8" t="str">
        <f>IF(chocolate_data[[#This Row],[Units]]&lt;=200,"Low Quantity",IF(chocolate_data[[#This Row],[Units]]&lt;=350,"Mediuam Quantity","High Quantity"))</f>
        <v>Low Quantity</v>
      </c>
      <c r="I157" t="str" cm="1">
        <f t="array" ref="I157">_xlfn.IFS(chocolate_data[[#This Row],[Units]]&lt;=200,"Low",chocolate_data[[#This Row],[Units]]&lt;=350,"Med",chocolate_data[[#This Row],[Units]]&gt;350,"High")</f>
        <v>Low</v>
      </c>
      <c r="J157" s="8">
        <f>IF(chocolate_data[[#This Row],[Units]]&gt;300,chocolate_data[[#This Row],[Amount]]*10%,chocolate_data[[#This Row],[Amount]])</f>
        <v>8435</v>
      </c>
      <c r="K157" s="13">
        <f>chocolate_data[[#This Row],[Amount]]*chocolate_data[[#This Row],[Units]]</f>
        <v>354270</v>
      </c>
      <c r="L157" t="str">
        <f>IF(chocolate_data[[#This Row],[Total Sales]]&gt;=AVERAGE(chocolate_data[Total Sales]),"High sales", "Low sales")</f>
        <v>Low sales</v>
      </c>
      <c r="M157" s="10">
        <v>45079</v>
      </c>
      <c r="N157" s="10" t="str">
        <f>IF(chocolate_data[[#This Row],[Order date ]]&gt;DATE(2023,1,31),"New Orders","Old Orders")</f>
        <v>New Orders</v>
      </c>
      <c r="O157">
        <f>MONTH(chocolate_data[[#This Row],[Order date ]])</f>
        <v>6</v>
      </c>
      <c r="P157">
        <f>DAY(chocolate_data[[#This Row],[Order date ]])</f>
        <v>2</v>
      </c>
      <c r="Q157" t="s">
        <v>98</v>
      </c>
      <c r="R157" t="str">
        <f>TEXT(chocolate_data[[#This Row],[Order date ]],"dddd")</f>
        <v>Friday</v>
      </c>
      <c r="S157" s="4" t="s">
        <v>112</v>
      </c>
      <c r="T157" s="14">
        <f>chocolate_data[[#This Row],[Total Sales]]*2%</f>
        <v>7085.4000000000005</v>
      </c>
      <c r="U157" s="15">
        <f>chocolate_data[[#This Row],[Total Sales]]-chocolate_data[[#This Row],[Total Sales]]*2%</f>
        <v>347184.6</v>
      </c>
      <c r="V157" t="str">
        <f>TEXT(chocolate_data[[#This Row],[Order date ]],"yyyy")</f>
        <v>2023</v>
      </c>
    </row>
    <row r="158" spans="1:22" x14ac:dyDescent="0.3">
      <c r="A158" s="8">
        <v>154</v>
      </c>
      <c r="B158" s="9" t="s">
        <v>36</v>
      </c>
      <c r="C158" s="9" t="s">
        <v>43</v>
      </c>
      <c r="D158" s="9" t="s">
        <v>22</v>
      </c>
      <c r="E158" s="8">
        <v>0</v>
      </c>
      <c r="F158" t="str">
        <f>IF(chocolate_data[[#This Row],[Amount]]&gt;=5000,"High Amount","Low Amount")</f>
        <v>Low Amount</v>
      </c>
      <c r="G158" s="8">
        <v>135</v>
      </c>
      <c r="H158" s="8" t="str">
        <f>IF(chocolate_data[[#This Row],[Units]]&lt;=200,"Low Quantity",IF(chocolate_data[[#This Row],[Units]]&lt;=350,"Mediuam Quantity","High Quantity"))</f>
        <v>Low Quantity</v>
      </c>
      <c r="I158" t="str" cm="1">
        <f t="array" ref="I158">_xlfn.IFS(chocolate_data[[#This Row],[Units]]&lt;=200,"Low",chocolate_data[[#This Row],[Units]]&lt;=350,"Med",chocolate_data[[#This Row],[Units]]&gt;350,"High")</f>
        <v>Low</v>
      </c>
      <c r="J158" s="8">
        <f>IF(chocolate_data[[#This Row],[Units]]&gt;300,chocolate_data[[#This Row],[Amount]]*10%,chocolate_data[[#This Row],[Amount]])</f>
        <v>0</v>
      </c>
      <c r="K158" s="13">
        <f>chocolate_data[[#This Row],[Amount]]*chocolate_data[[#This Row],[Units]]</f>
        <v>0</v>
      </c>
      <c r="L158" t="str">
        <f>IF(chocolate_data[[#This Row],[Total Sales]]&gt;=AVERAGE(chocolate_data[Total Sales]),"High sales", "Low sales")</f>
        <v>Low sales</v>
      </c>
      <c r="M158" s="10">
        <v>45080</v>
      </c>
      <c r="N158" s="10" t="str">
        <f>IF(chocolate_data[[#This Row],[Order date ]]&gt;DATE(2023,1,31),"New Orders","Old Orders")</f>
        <v>New Orders</v>
      </c>
      <c r="O158">
        <f>MONTH(chocolate_data[[#This Row],[Order date ]])</f>
        <v>6</v>
      </c>
      <c r="P158">
        <f>DAY(chocolate_data[[#This Row],[Order date ]])</f>
        <v>3</v>
      </c>
      <c r="Q158" t="s">
        <v>98</v>
      </c>
      <c r="R158" t="str">
        <f>TEXT(chocolate_data[[#This Row],[Order date ]],"dddd")</f>
        <v>Saturday</v>
      </c>
      <c r="S158" s="4" t="s">
        <v>112</v>
      </c>
      <c r="T158" s="14">
        <f>chocolate_data[[#This Row],[Total Sales]]*2%</f>
        <v>0</v>
      </c>
      <c r="U158" s="15">
        <f>chocolate_data[[#This Row],[Total Sales]]-chocolate_data[[#This Row],[Total Sales]]*2%</f>
        <v>0</v>
      </c>
      <c r="V158" t="str">
        <f>TEXT(chocolate_data[[#This Row],[Order date ]],"yyyy")</f>
        <v>2023</v>
      </c>
    </row>
    <row r="159" spans="1:22" x14ac:dyDescent="0.3">
      <c r="A159" s="8">
        <v>155</v>
      </c>
      <c r="B159" s="9" t="s">
        <v>31</v>
      </c>
      <c r="C159" s="9" t="s">
        <v>39</v>
      </c>
      <c r="D159" s="9" t="s">
        <v>17</v>
      </c>
      <c r="E159" s="8">
        <v>8862</v>
      </c>
      <c r="F159" t="str">
        <f>IF(chocolate_data[[#This Row],[Amount]]&gt;=5000,"High Amount","Low Amount")</f>
        <v>High Amount</v>
      </c>
      <c r="G159" s="8">
        <v>189</v>
      </c>
      <c r="H159" s="8" t="str">
        <f>IF(chocolate_data[[#This Row],[Units]]&lt;=200,"Low Quantity",IF(chocolate_data[[#This Row],[Units]]&lt;=350,"Mediuam Quantity","High Quantity"))</f>
        <v>Low Quantity</v>
      </c>
      <c r="I159" t="str" cm="1">
        <f t="array" ref="I159">_xlfn.IFS(chocolate_data[[#This Row],[Units]]&lt;=200,"Low",chocolate_data[[#This Row],[Units]]&lt;=350,"Med",chocolate_data[[#This Row],[Units]]&gt;350,"High")</f>
        <v>Low</v>
      </c>
      <c r="J159" s="8">
        <f>IF(chocolate_data[[#This Row],[Units]]&gt;300,chocolate_data[[#This Row],[Amount]]*10%,chocolate_data[[#This Row],[Amount]])</f>
        <v>8862</v>
      </c>
      <c r="K159" s="13">
        <f>chocolate_data[[#This Row],[Amount]]*chocolate_data[[#This Row],[Units]]</f>
        <v>1674918</v>
      </c>
      <c r="L159" t="str">
        <f>IF(chocolate_data[[#This Row],[Total Sales]]&gt;=AVERAGE(chocolate_data[Total Sales]),"High sales", "Low sales")</f>
        <v>High sales</v>
      </c>
      <c r="M159" s="10">
        <v>45081</v>
      </c>
      <c r="N159" s="10" t="str">
        <f>IF(chocolate_data[[#This Row],[Order date ]]&gt;DATE(2023,1,31),"New Orders","Old Orders")</f>
        <v>New Orders</v>
      </c>
      <c r="O159">
        <f>MONTH(chocolate_data[[#This Row],[Order date ]])</f>
        <v>6</v>
      </c>
      <c r="P159">
        <f>DAY(chocolate_data[[#This Row],[Order date ]])</f>
        <v>4</v>
      </c>
      <c r="Q159" t="s">
        <v>98</v>
      </c>
      <c r="R159" t="str">
        <f>TEXT(chocolate_data[[#This Row],[Order date ]],"dddd")</f>
        <v>Sunday</v>
      </c>
      <c r="S159" s="4" t="s">
        <v>112</v>
      </c>
      <c r="T159" s="14">
        <f>chocolate_data[[#This Row],[Total Sales]]*2%</f>
        <v>33498.36</v>
      </c>
      <c r="U159" s="15">
        <f>chocolate_data[[#This Row],[Total Sales]]-chocolate_data[[#This Row],[Total Sales]]*2%</f>
        <v>1641419.64</v>
      </c>
      <c r="V159" t="str">
        <f>TEXT(chocolate_data[[#This Row],[Order date ]],"yyyy")</f>
        <v>2023</v>
      </c>
    </row>
    <row r="160" spans="1:22" x14ac:dyDescent="0.3">
      <c r="A160" s="8">
        <v>156</v>
      </c>
      <c r="B160" s="9" t="s">
        <v>32</v>
      </c>
      <c r="C160" s="9" t="s">
        <v>40</v>
      </c>
      <c r="D160" s="9" t="s">
        <v>21</v>
      </c>
      <c r="E160" s="8">
        <v>3556</v>
      </c>
      <c r="F160" t="str">
        <f>IF(chocolate_data[[#This Row],[Amount]]&gt;=5000,"High Amount","Low Amount")</f>
        <v>Low Amount</v>
      </c>
      <c r="G160" s="8">
        <v>459</v>
      </c>
      <c r="H160" s="8" t="str">
        <f>IF(chocolate_data[[#This Row],[Units]]&lt;=200,"Low Quantity",IF(chocolate_data[[#This Row],[Units]]&lt;=350,"Mediuam Quantity","High Quantity"))</f>
        <v>High Quantity</v>
      </c>
      <c r="I160" t="str" cm="1">
        <f t="array" ref="I160">_xlfn.IFS(chocolate_data[[#This Row],[Units]]&lt;=200,"Low",chocolate_data[[#This Row],[Units]]&lt;=350,"Med",chocolate_data[[#This Row],[Units]]&gt;350,"High")</f>
        <v>High</v>
      </c>
      <c r="J160" s="8">
        <f>IF(chocolate_data[[#This Row],[Units]]&gt;300,chocolate_data[[#This Row],[Amount]]*10%,chocolate_data[[#This Row],[Amount]])</f>
        <v>355.6</v>
      </c>
      <c r="K160" s="13">
        <f>chocolate_data[[#This Row],[Amount]]*chocolate_data[[#This Row],[Units]]</f>
        <v>1632204</v>
      </c>
      <c r="L160" t="str">
        <f>IF(chocolate_data[[#This Row],[Total Sales]]&gt;=AVERAGE(chocolate_data[Total Sales]),"High sales", "Low sales")</f>
        <v>High sales</v>
      </c>
      <c r="M160" s="10">
        <v>45082</v>
      </c>
      <c r="N160" s="10" t="str">
        <f>IF(chocolate_data[[#This Row],[Order date ]]&gt;DATE(2023,1,31),"New Orders","Old Orders")</f>
        <v>New Orders</v>
      </c>
      <c r="O160">
        <f>MONTH(chocolate_data[[#This Row],[Order date ]])</f>
        <v>6</v>
      </c>
      <c r="P160">
        <f>DAY(chocolate_data[[#This Row],[Order date ]])</f>
        <v>5</v>
      </c>
      <c r="Q160" t="s">
        <v>98</v>
      </c>
      <c r="R160" t="str">
        <f>TEXT(chocolate_data[[#This Row],[Order date ]],"dddd")</f>
        <v>Monday</v>
      </c>
      <c r="S160" s="4" t="s">
        <v>112</v>
      </c>
      <c r="T160" s="14">
        <f>chocolate_data[[#This Row],[Total Sales]]*2%</f>
        <v>32644.080000000002</v>
      </c>
      <c r="U160" s="15">
        <f>chocolate_data[[#This Row],[Total Sales]]-chocolate_data[[#This Row],[Total Sales]]*2%</f>
        <v>1599559.92</v>
      </c>
      <c r="V160" t="str">
        <f>TEXT(chocolate_data[[#This Row],[Order date ]],"yyyy")</f>
        <v>2023</v>
      </c>
    </row>
    <row r="161" spans="1:22" x14ac:dyDescent="0.3">
      <c r="A161" s="8">
        <v>157</v>
      </c>
      <c r="B161" s="9" t="s">
        <v>33</v>
      </c>
      <c r="C161" s="9" t="s">
        <v>39</v>
      </c>
      <c r="D161" s="9" t="s">
        <v>8</v>
      </c>
      <c r="E161" s="8">
        <v>7280</v>
      </c>
      <c r="F161" t="str">
        <f>IF(chocolate_data[[#This Row],[Amount]]&gt;=5000,"High Amount","Low Amount")</f>
        <v>High Amount</v>
      </c>
      <c r="G161" s="8">
        <v>201</v>
      </c>
      <c r="H161" s="8" t="str">
        <f>IF(chocolate_data[[#This Row],[Units]]&lt;=200,"Low Quantity",IF(chocolate_data[[#This Row],[Units]]&lt;=350,"Mediuam Quantity","High Quantity"))</f>
        <v>Mediuam Quantity</v>
      </c>
      <c r="I161" t="str" cm="1">
        <f t="array" ref="I161">_xlfn.IFS(chocolate_data[[#This Row],[Units]]&lt;=200,"Low",chocolate_data[[#This Row],[Units]]&lt;=350,"Med",chocolate_data[[#This Row],[Units]]&gt;350,"High")</f>
        <v>Med</v>
      </c>
      <c r="J161" s="8">
        <f>IF(chocolate_data[[#This Row],[Units]]&gt;300,chocolate_data[[#This Row],[Amount]]*10%,chocolate_data[[#This Row],[Amount]])</f>
        <v>7280</v>
      </c>
      <c r="K161" s="13">
        <f>chocolate_data[[#This Row],[Amount]]*chocolate_data[[#This Row],[Units]]</f>
        <v>1463280</v>
      </c>
      <c r="L161" t="str">
        <f>IF(chocolate_data[[#This Row],[Total Sales]]&gt;=AVERAGE(chocolate_data[Total Sales]),"High sales", "Low sales")</f>
        <v>High sales</v>
      </c>
      <c r="M161" s="10">
        <v>45083</v>
      </c>
      <c r="N161" s="10" t="str">
        <f>IF(chocolate_data[[#This Row],[Order date ]]&gt;DATE(2023,1,31),"New Orders","Old Orders")</f>
        <v>New Orders</v>
      </c>
      <c r="O161">
        <f>MONTH(chocolate_data[[#This Row],[Order date ]])</f>
        <v>6</v>
      </c>
      <c r="P161">
        <f>DAY(chocolate_data[[#This Row],[Order date ]])</f>
        <v>6</v>
      </c>
      <c r="Q161" t="s">
        <v>98</v>
      </c>
      <c r="R161" t="str">
        <f>TEXT(chocolate_data[[#This Row],[Order date ]],"dddd")</f>
        <v>Tuesday</v>
      </c>
      <c r="S161" s="4" t="s">
        <v>112</v>
      </c>
      <c r="T161" s="14">
        <f>chocolate_data[[#This Row],[Total Sales]]*2%</f>
        <v>29265.600000000002</v>
      </c>
      <c r="U161" s="15">
        <f>chocolate_data[[#This Row],[Total Sales]]-chocolate_data[[#This Row],[Total Sales]]*2%</f>
        <v>1434014.4</v>
      </c>
      <c r="V161" t="str">
        <f>TEXT(chocolate_data[[#This Row],[Order date ]],"yyyy")</f>
        <v>2023</v>
      </c>
    </row>
    <row r="162" spans="1:22" x14ac:dyDescent="0.3">
      <c r="A162" s="8">
        <v>158</v>
      </c>
      <c r="B162" s="9" t="s">
        <v>32</v>
      </c>
      <c r="C162" s="9" t="s">
        <v>39</v>
      </c>
      <c r="D162" s="9" t="s">
        <v>23</v>
      </c>
      <c r="E162" s="8">
        <v>3402</v>
      </c>
      <c r="F162" t="str">
        <f>IF(chocolate_data[[#This Row],[Amount]]&gt;=5000,"High Amount","Low Amount")</f>
        <v>Low Amount</v>
      </c>
      <c r="G162" s="8">
        <v>366</v>
      </c>
      <c r="H162" s="8" t="str">
        <f>IF(chocolate_data[[#This Row],[Units]]&lt;=200,"Low Quantity",IF(chocolate_data[[#This Row],[Units]]&lt;=350,"Mediuam Quantity","High Quantity"))</f>
        <v>High Quantity</v>
      </c>
      <c r="I162" t="str" cm="1">
        <f t="array" ref="I162">_xlfn.IFS(chocolate_data[[#This Row],[Units]]&lt;=200,"Low",chocolate_data[[#This Row],[Units]]&lt;=350,"Med",chocolate_data[[#This Row],[Units]]&gt;350,"High")</f>
        <v>High</v>
      </c>
      <c r="J162" s="8">
        <f>IF(chocolate_data[[#This Row],[Units]]&gt;300,chocolate_data[[#This Row],[Amount]]*10%,chocolate_data[[#This Row],[Amount]])</f>
        <v>340.20000000000005</v>
      </c>
      <c r="K162" s="13">
        <f>chocolate_data[[#This Row],[Amount]]*chocolate_data[[#This Row],[Units]]</f>
        <v>1245132</v>
      </c>
      <c r="L162" t="str">
        <f>IF(chocolate_data[[#This Row],[Total Sales]]&gt;=AVERAGE(chocolate_data[Total Sales]),"High sales", "Low sales")</f>
        <v>High sales</v>
      </c>
      <c r="M162" s="10">
        <v>45084</v>
      </c>
      <c r="N162" s="10" t="str">
        <f>IF(chocolate_data[[#This Row],[Order date ]]&gt;DATE(2023,1,31),"New Orders","Old Orders")</f>
        <v>New Orders</v>
      </c>
      <c r="O162">
        <f>MONTH(chocolate_data[[#This Row],[Order date ]])</f>
        <v>6</v>
      </c>
      <c r="P162">
        <f>DAY(chocolate_data[[#This Row],[Order date ]])</f>
        <v>7</v>
      </c>
      <c r="Q162" t="s">
        <v>98</v>
      </c>
      <c r="R162" t="str">
        <f>TEXT(chocolate_data[[#This Row],[Order date ]],"dddd")</f>
        <v>Wednesday</v>
      </c>
      <c r="S162" s="4" t="s">
        <v>112</v>
      </c>
      <c r="T162" s="14">
        <f>chocolate_data[[#This Row],[Total Sales]]*2%</f>
        <v>24902.639999999999</v>
      </c>
      <c r="U162" s="15">
        <f>chocolate_data[[#This Row],[Total Sales]]-chocolate_data[[#This Row],[Total Sales]]*2%</f>
        <v>1220229.3600000001</v>
      </c>
      <c r="V162" t="str">
        <f>TEXT(chocolate_data[[#This Row],[Order date ]],"yyyy")</f>
        <v>2023</v>
      </c>
    </row>
    <row r="163" spans="1:22" x14ac:dyDescent="0.3">
      <c r="A163" s="8">
        <v>159</v>
      </c>
      <c r="B163" s="9" t="s">
        <v>34</v>
      </c>
      <c r="C163" s="9" t="s">
        <v>40</v>
      </c>
      <c r="D163" s="9" t="s">
        <v>22</v>
      </c>
      <c r="E163" s="8">
        <v>4592</v>
      </c>
      <c r="F163" t="str">
        <f>IF(chocolate_data[[#This Row],[Amount]]&gt;=5000,"High Amount","Low Amount")</f>
        <v>Low Amount</v>
      </c>
      <c r="G163" s="8">
        <v>324</v>
      </c>
      <c r="H163" s="8" t="str">
        <f>IF(chocolate_data[[#This Row],[Units]]&lt;=200,"Low Quantity",IF(chocolate_data[[#This Row],[Units]]&lt;=350,"Mediuam Quantity","High Quantity"))</f>
        <v>Mediuam Quantity</v>
      </c>
      <c r="I163" t="str" cm="1">
        <f t="array" ref="I163">_xlfn.IFS(chocolate_data[[#This Row],[Units]]&lt;=200,"Low",chocolate_data[[#This Row],[Units]]&lt;=350,"Med",chocolate_data[[#This Row],[Units]]&gt;350,"High")</f>
        <v>Med</v>
      </c>
      <c r="J163" s="8">
        <f>IF(chocolate_data[[#This Row],[Units]]&gt;300,chocolate_data[[#This Row],[Amount]]*10%,chocolate_data[[#This Row],[Amount]])</f>
        <v>459.20000000000005</v>
      </c>
      <c r="K163" s="13">
        <f>chocolate_data[[#This Row],[Amount]]*chocolate_data[[#This Row],[Units]]</f>
        <v>1487808</v>
      </c>
      <c r="L163" t="str">
        <f>IF(chocolate_data[[#This Row],[Total Sales]]&gt;=AVERAGE(chocolate_data[Total Sales]),"High sales", "Low sales")</f>
        <v>High sales</v>
      </c>
      <c r="M163" s="10">
        <v>45085</v>
      </c>
      <c r="N163" s="10" t="str">
        <f>IF(chocolate_data[[#This Row],[Order date ]]&gt;DATE(2023,1,31),"New Orders","Old Orders")</f>
        <v>New Orders</v>
      </c>
      <c r="O163">
        <f>MONTH(chocolate_data[[#This Row],[Order date ]])</f>
        <v>6</v>
      </c>
      <c r="P163">
        <f>DAY(chocolate_data[[#This Row],[Order date ]])</f>
        <v>8</v>
      </c>
      <c r="Q163" t="s">
        <v>98</v>
      </c>
      <c r="R163" t="str">
        <f>TEXT(chocolate_data[[#This Row],[Order date ]],"dddd")</f>
        <v>Thursday</v>
      </c>
      <c r="S163" s="4" t="s">
        <v>112</v>
      </c>
      <c r="T163" s="14">
        <f>chocolate_data[[#This Row],[Total Sales]]*2%</f>
        <v>29756.16</v>
      </c>
      <c r="U163" s="15">
        <f>chocolate_data[[#This Row],[Total Sales]]-chocolate_data[[#This Row],[Total Sales]]*2%</f>
        <v>1458051.84</v>
      </c>
      <c r="V163" t="str">
        <f>TEXT(chocolate_data[[#This Row],[Order date ]],"yyyy")</f>
        <v>2023</v>
      </c>
    </row>
    <row r="164" spans="1:22" x14ac:dyDescent="0.3">
      <c r="A164" s="8">
        <v>160</v>
      </c>
      <c r="B164" s="9" t="s">
        <v>3</v>
      </c>
      <c r="C164" s="9" t="s">
        <v>45</v>
      </c>
      <c r="D164" s="9" t="s">
        <v>8</v>
      </c>
      <c r="E164" s="8">
        <v>7833</v>
      </c>
      <c r="F164" t="str">
        <f>IF(chocolate_data[[#This Row],[Amount]]&gt;=5000,"High Amount","Low Amount")</f>
        <v>High Amount</v>
      </c>
      <c r="G164" s="8">
        <v>243</v>
      </c>
      <c r="H164" s="8" t="str">
        <f>IF(chocolate_data[[#This Row],[Units]]&lt;=200,"Low Quantity",IF(chocolate_data[[#This Row],[Units]]&lt;=350,"Mediuam Quantity","High Quantity"))</f>
        <v>Mediuam Quantity</v>
      </c>
      <c r="I164" t="str" cm="1">
        <f t="array" ref="I164">_xlfn.IFS(chocolate_data[[#This Row],[Units]]&lt;=200,"Low",chocolate_data[[#This Row],[Units]]&lt;=350,"Med",chocolate_data[[#This Row],[Units]]&gt;350,"High")</f>
        <v>Med</v>
      </c>
      <c r="J164" s="8">
        <f>IF(chocolate_data[[#This Row],[Units]]&gt;300,chocolate_data[[#This Row],[Amount]]*10%,chocolate_data[[#This Row],[Amount]])</f>
        <v>7833</v>
      </c>
      <c r="K164" s="13">
        <f>chocolate_data[[#This Row],[Amount]]*chocolate_data[[#This Row],[Units]]</f>
        <v>1903419</v>
      </c>
      <c r="L164" t="str">
        <f>IF(chocolate_data[[#This Row],[Total Sales]]&gt;=AVERAGE(chocolate_data[Total Sales]),"High sales", "Low sales")</f>
        <v>High sales</v>
      </c>
      <c r="M164" s="10">
        <v>45086</v>
      </c>
      <c r="N164" s="10" t="str">
        <f>IF(chocolate_data[[#This Row],[Order date ]]&gt;DATE(2023,1,31),"New Orders","Old Orders")</f>
        <v>New Orders</v>
      </c>
      <c r="O164">
        <f>MONTH(chocolate_data[[#This Row],[Order date ]])</f>
        <v>6</v>
      </c>
      <c r="P164">
        <f>DAY(chocolate_data[[#This Row],[Order date ]])</f>
        <v>9</v>
      </c>
      <c r="Q164" t="s">
        <v>98</v>
      </c>
      <c r="R164" t="str">
        <f>TEXT(chocolate_data[[#This Row],[Order date ]],"dddd")</f>
        <v>Friday</v>
      </c>
      <c r="S164" s="4" t="s">
        <v>112</v>
      </c>
      <c r="T164" s="14">
        <f>chocolate_data[[#This Row],[Total Sales]]*2%</f>
        <v>38068.379999999997</v>
      </c>
      <c r="U164" s="15">
        <f>chocolate_data[[#This Row],[Total Sales]]-chocolate_data[[#This Row],[Total Sales]]*2%</f>
        <v>1865350.62</v>
      </c>
      <c r="V164" t="str">
        <f>TEXT(chocolate_data[[#This Row],[Order date ]],"yyyy")</f>
        <v>2023</v>
      </c>
    </row>
    <row r="165" spans="1:22" x14ac:dyDescent="0.3">
      <c r="A165" s="8">
        <v>161</v>
      </c>
      <c r="B165" s="9" t="s">
        <v>28</v>
      </c>
      <c r="C165" s="9" t="s">
        <v>43</v>
      </c>
      <c r="D165" s="9" t="s">
        <v>14</v>
      </c>
      <c r="E165" s="8">
        <v>7651</v>
      </c>
      <c r="F165" t="str">
        <f>IF(chocolate_data[[#This Row],[Amount]]&gt;=5000,"High Amount","Low Amount")</f>
        <v>High Amount</v>
      </c>
      <c r="G165" s="8">
        <v>213</v>
      </c>
      <c r="H165" s="8" t="str">
        <f>IF(chocolate_data[[#This Row],[Units]]&lt;=200,"Low Quantity",IF(chocolate_data[[#This Row],[Units]]&lt;=350,"Mediuam Quantity","High Quantity"))</f>
        <v>Mediuam Quantity</v>
      </c>
      <c r="I165" t="str" cm="1">
        <f t="array" ref="I165">_xlfn.IFS(chocolate_data[[#This Row],[Units]]&lt;=200,"Low",chocolate_data[[#This Row],[Units]]&lt;=350,"Med",chocolate_data[[#This Row],[Units]]&gt;350,"High")</f>
        <v>Med</v>
      </c>
      <c r="J165" s="8">
        <f>IF(chocolate_data[[#This Row],[Units]]&gt;300,chocolate_data[[#This Row],[Amount]]*10%,chocolate_data[[#This Row],[Amount]])</f>
        <v>7651</v>
      </c>
      <c r="K165" s="13">
        <f>chocolate_data[[#This Row],[Amount]]*chocolate_data[[#This Row],[Units]]</f>
        <v>1629663</v>
      </c>
      <c r="L165" t="str">
        <f>IF(chocolate_data[[#This Row],[Total Sales]]&gt;=AVERAGE(chocolate_data[Total Sales]),"High sales", "Low sales")</f>
        <v>High sales</v>
      </c>
      <c r="M165" s="10">
        <v>45087</v>
      </c>
      <c r="N165" s="10" t="str">
        <f>IF(chocolate_data[[#This Row],[Order date ]]&gt;DATE(2023,1,31),"New Orders","Old Orders")</f>
        <v>New Orders</v>
      </c>
      <c r="O165">
        <f>MONTH(chocolate_data[[#This Row],[Order date ]])</f>
        <v>6</v>
      </c>
      <c r="P165">
        <f>DAY(chocolate_data[[#This Row],[Order date ]])</f>
        <v>10</v>
      </c>
      <c r="Q165" t="s">
        <v>98</v>
      </c>
      <c r="R165" t="str">
        <f>TEXT(chocolate_data[[#This Row],[Order date ]],"dddd")</f>
        <v>Saturday</v>
      </c>
      <c r="S165" s="4" t="s">
        <v>112</v>
      </c>
      <c r="T165" s="14">
        <f>chocolate_data[[#This Row],[Total Sales]]*2%</f>
        <v>32593.260000000002</v>
      </c>
      <c r="U165" s="15">
        <f>chocolate_data[[#This Row],[Total Sales]]-chocolate_data[[#This Row],[Total Sales]]*2%</f>
        <v>1597069.74</v>
      </c>
      <c r="V165" t="str">
        <f>TEXT(chocolate_data[[#This Row],[Order date ]],"yyyy")</f>
        <v>2023</v>
      </c>
    </row>
    <row r="166" spans="1:22" x14ac:dyDescent="0.3">
      <c r="A166" s="8">
        <v>162</v>
      </c>
      <c r="B166" s="9" t="s">
        <v>36</v>
      </c>
      <c r="C166" s="9" t="s">
        <v>45</v>
      </c>
      <c r="D166" s="9" t="s">
        <v>23</v>
      </c>
      <c r="E166" s="8">
        <v>2275</v>
      </c>
      <c r="F166" t="str">
        <f>IF(chocolate_data[[#This Row],[Amount]]&gt;=5000,"High Amount","Low Amount")</f>
        <v>Low Amount</v>
      </c>
      <c r="G166" s="8">
        <v>447</v>
      </c>
      <c r="H166" s="8" t="str">
        <f>IF(chocolate_data[[#This Row],[Units]]&lt;=200,"Low Quantity",IF(chocolate_data[[#This Row],[Units]]&lt;=350,"Mediuam Quantity","High Quantity"))</f>
        <v>High Quantity</v>
      </c>
      <c r="I166" t="str" cm="1">
        <f t="array" ref="I166">_xlfn.IFS(chocolate_data[[#This Row],[Units]]&lt;=200,"Low",chocolate_data[[#This Row],[Units]]&lt;=350,"Med",chocolate_data[[#This Row],[Units]]&gt;350,"High")</f>
        <v>High</v>
      </c>
      <c r="J166" s="8">
        <f>IF(chocolate_data[[#This Row],[Units]]&gt;300,chocolate_data[[#This Row],[Amount]]*10%,chocolate_data[[#This Row],[Amount]])</f>
        <v>227.5</v>
      </c>
      <c r="K166" s="13">
        <f>chocolate_data[[#This Row],[Amount]]*chocolate_data[[#This Row],[Units]]</f>
        <v>1016925</v>
      </c>
      <c r="L166" t="str">
        <f>IF(chocolate_data[[#This Row],[Total Sales]]&gt;=AVERAGE(chocolate_data[Total Sales]),"High sales", "Low sales")</f>
        <v>High sales</v>
      </c>
      <c r="M166" s="10">
        <v>45088</v>
      </c>
      <c r="N166" s="10" t="str">
        <f>IF(chocolate_data[[#This Row],[Order date ]]&gt;DATE(2023,1,31),"New Orders","Old Orders")</f>
        <v>New Orders</v>
      </c>
      <c r="O166">
        <f>MONTH(chocolate_data[[#This Row],[Order date ]])</f>
        <v>6</v>
      </c>
      <c r="P166">
        <f>DAY(chocolate_data[[#This Row],[Order date ]])</f>
        <v>11</v>
      </c>
      <c r="Q166" t="s">
        <v>98</v>
      </c>
      <c r="R166" t="str">
        <f>TEXT(chocolate_data[[#This Row],[Order date ]],"dddd")</f>
        <v>Sunday</v>
      </c>
      <c r="S166" s="4" t="s">
        <v>112</v>
      </c>
      <c r="T166" s="14">
        <f>chocolate_data[[#This Row],[Total Sales]]*2%</f>
        <v>20338.5</v>
      </c>
      <c r="U166" s="15">
        <f>chocolate_data[[#This Row],[Total Sales]]-chocolate_data[[#This Row],[Total Sales]]*2%</f>
        <v>996586.5</v>
      </c>
      <c r="V166" t="str">
        <f>TEXT(chocolate_data[[#This Row],[Order date ]],"yyyy")</f>
        <v>2023</v>
      </c>
    </row>
    <row r="167" spans="1:22" x14ac:dyDescent="0.3">
      <c r="A167" s="8">
        <v>163</v>
      </c>
      <c r="B167" s="9" t="s">
        <v>36</v>
      </c>
      <c r="C167" s="9" t="s">
        <v>37</v>
      </c>
      <c r="D167" s="9" t="s">
        <v>6</v>
      </c>
      <c r="E167" s="8">
        <v>5670</v>
      </c>
      <c r="F167" t="str">
        <f>IF(chocolate_data[[#This Row],[Amount]]&gt;=5000,"High Amount","Low Amount")</f>
        <v>High Amount</v>
      </c>
      <c r="G167" s="8">
        <v>297</v>
      </c>
      <c r="H167" s="8" t="str">
        <f>IF(chocolate_data[[#This Row],[Units]]&lt;=200,"Low Quantity",IF(chocolate_data[[#This Row],[Units]]&lt;=350,"Mediuam Quantity","High Quantity"))</f>
        <v>Mediuam Quantity</v>
      </c>
      <c r="I167" t="str" cm="1">
        <f t="array" ref="I167">_xlfn.IFS(chocolate_data[[#This Row],[Units]]&lt;=200,"Low",chocolate_data[[#This Row],[Units]]&lt;=350,"Med",chocolate_data[[#This Row],[Units]]&gt;350,"High")</f>
        <v>Med</v>
      </c>
      <c r="J167" s="8">
        <f>IF(chocolate_data[[#This Row],[Units]]&gt;300,chocolate_data[[#This Row],[Amount]]*10%,chocolate_data[[#This Row],[Amount]])</f>
        <v>5670</v>
      </c>
      <c r="K167" s="13">
        <f>chocolate_data[[#This Row],[Amount]]*chocolate_data[[#This Row],[Units]]</f>
        <v>1683990</v>
      </c>
      <c r="L167" t="str">
        <f>IF(chocolate_data[[#This Row],[Total Sales]]&gt;=AVERAGE(chocolate_data[Total Sales]),"High sales", "Low sales")</f>
        <v>High sales</v>
      </c>
      <c r="M167" s="10">
        <v>45089</v>
      </c>
      <c r="N167" s="10" t="str">
        <f>IF(chocolate_data[[#This Row],[Order date ]]&gt;DATE(2023,1,31),"New Orders","Old Orders")</f>
        <v>New Orders</v>
      </c>
      <c r="O167">
        <f>MONTH(chocolate_data[[#This Row],[Order date ]])</f>
        <v>6</v>
      </c>
      <c r="P167">
        <f>DAY(chocolate_data[[#This Row],[Order date ]])</f>
        <v>12</v>
      </c>
      <c r="Q167" t="s">
        <v>98</v>
      </c>
      <c r="R167" t="str">
        <f>TEXT(chocolate_data[[#This Row],[Order date ]],"dddd")</f>
        <v>Monday</v>
      </c>
      <c r="S167" s="4" t="s">
        <v>112</v>
      </c>
      <c r="T167" s="14">
        <f>chocolate_data[[#This Row],[Total Sales]]*2%</f>
        <v>33679.800000000003</v>
      </c>
      <c r="U167" s="15">
        <f>chocolate_data[[#This Row],[Total Sales]]-chocolate_data[[#This Row],[Total Sales]]*2%</f>
        <v>1650310.2</v>
      </c>
      <c r="V167" t="str">
        <f>TEXT(chocolate_data[[#This Row],[Order date ]],"yyyy")</f>
        <v>2023</v>
      </c>
    </row>
    <row r="168" spans="1:22" x14ac:dyDescent="0.3">
      <c r="A168" s="8">
        <v>164</v>
      </c>
      <c r="B168" s="9" t="s">
        <v>31</v>
      </c>
      <c r="C168" s="9" t="s">
        <v>45</v>
      </c>
      <c r="D168" s="9" t="s">
        <v>9</v>
      </c>
      <c r="E168" s="8">
        <v>2135</v>
      </c>
      <c r="F168" t="str">
        <f>IF(chocolate_data[[#This Row],[Amount]]&gt;=5000,"High Amount","Low Amount")</f>
        <v>Low Amount</v>
      </c>
      <c r="G168" s="8">
        <v>27</v>
      </c>
      <c r="H168" s="8" t="str">
        <f>IF(chocolate_data[[#This Row],[Units]]&lt;=200,"Low Quantity",IF(chocolate_data[[#This Row],[Units]]&lt;=350,"Mediuam Quantity","High Quantity"))</f>
        <v>Low Quantity</v>
      </c>
      <c r="I168" t="str" cm="1">
        <f t="array" ref="I168">_xlfn.IFS(chocolate_data[[#This Row],[Units]]&lt;=200,"Low",chocolate_data[[#This Row],[Units]]&lt;=350,"Med",chocolate_data[[#This Row],[Units]]&gt;350,"High")</f>
        <v>Low</v>
      </c>
      <c r="J168" s="8">
        <f>IF(chocolate_data[[#This Row],[Units]]&gt;300,chocolate_data[[#This Row],[Amount]]*10%,chocolate_data[[#This Row],[Amount]])</f>
        <v>2135</v>
      </c>
      <c r="K168" s="13">
        <f>chocolate_data[[#This Row],[Amount]]*chocolate_data[[#This Row],[Units]]</f>
        <v>57645</v>
      </c>
      <c r="L168" t="str">
        <f>IF(chocolate_data[[#This Row],[Total Sales]]&gt;=AVERAGE(chocolate_data[Total Sales]),"High sales", "Low sales")</f>
        <v>Low sales</v>
      </c>
      <c r="M168" s="10">
        <v>45090</v>
      </c>
      <c r="N168" s="10" t="str">
        <f>IF(chocolate_data[[#This Row],[Order date ]]&gt;DATE(2023,1,31),"New Orders","Old Orders")</f>
        <v>New Orders</v>
      </c>
      <c r="O168">
        <f>MONTH(chocolate_data[[#This Row],[Order date ]])</f>
        <v>6</v>
      </c>
      <c r="P168">
        <f>DAY(chocolate_data[[#This Row],[Order date ]])</f>
        <v>13</v>
      </c>
      <c r="Q168" t="s">
        <v>98</v>
      </c>
      <c r="R168" t="str">
        <f>TEXT(chocolate_data[[#This Row],[Order date ]],"dddd")</f>
        <v>Tuesday</v>
      </c>
      <c r="S168" s="4" t="s">
        <v>112</v>
      </c>
      <c r="T168" s="14">
        <f>chocolate_data[[#This Row],[Total Sales]]*2%</f>
        <v>1152.9000000000001</v>
      </c>
      <c r="U168" s="15">
        <f>chocolate_data[[#This Row],[Total Sales]]-chocolate_data[[#This Row],[Total Sales]]*2%</f>
        <v>56492.1</v>
      </c>
      <c r="V168" t="str">
        <f>TEXT(chocolate_data[[#This Row],[Order date ]],"yyyy")</f>
        <v>2023</v>
      </c>
    </row>
    <row r="169" spans="1:22" x14ac:dyDescent="0.3">
      <c r="A169" s="8">
        <v>165</v>
      </c>
      <c r="B169" s="9" t="s">
        <v>36</v>
      </c>
      <c r="C169" s="9" t="s">
        <v>39</v>
      </c>
      <c r="D169" s="9" t="s">
        <v>16</v>
      </c>
      <c r="E169" s="8">
        <v>2779</v>
      </c>
      <c r="F169" t="str">
        <f>IF(chocolate_data[[#This Row],[Amount]]&gt;=5000,"High Amount","Low Amount")</f>
        <v>Low Amount</v>
      </c>
      <c r="G169" s="8">
        <v>75</v>
      </c>
      <c r="H169" s="8" t="str">
        <f>IF(chocolate_data[[#This Row],[Units]]&lt;=200,"Low Quantity",IF(chocolate_data[[#This Row],[Units]]&lt;=350,"Mediuam Quantity","High Quantity"))</f>
        <v>Low Quantity</v>
      </c>
      <c r="I169" t="str" cm="1">
        <f t="array" ref="I169">_xlfn.IFS(chocolate_data[[#This Row],[Units]]&lt;=200,"Low",chocolate_data[[#This Row],[Units]]&lt;=350,"Med",chocolate_data[[#This Row],[Units]]&gt;350,"High")</f>
        <v>Low</v>
      </c>
      <c r="J169" s="8">
        <f>IF(chocolate_data[[#This Row],[Units]]&gt;300,chocolate_data[[#This Row],[Amount]]*10%,chocolate_data[[#This Row],[Amount]])</f>
        <v>2779</v>
      </c>
      <c r="K169" s="13">
        <f>chocolate_data[[#This Row],[Amount]]*chocolate_data[[#This Row],[Units]]</f>
        <v>208425</v>
      </c>
      <c r="L169" t="str">
        <f>IF(chocolate_data[[#This Row],[Total Sales]]&gt;=AVERAGE(chocolate_data[Total Sales]),"High sales", "Low sales")</f>
        <v>Low sales</v>
      </c>
      <c r="M169" s="10">
        <v>45091</v>
      </c>
      <c r="N169" s="10" t="str">
        <f>IF(chocolate_data[[#This Row],[Order date ]]&gt;DATE(2023,1,31),"New Orders","Old Orders")</f>
        <v>New Orders</v>
      </c>
      <c r="O169">
        <f>MONTH(chocolate_data[[#This Row],[Order date ]])</f>
        <v>6</v>
      </c>
      <c r="P169">
        <f>DAY(chocolate_data[[#This Row],[Order date ]])</f>
        <v>14</v>
      </c>
      <c r="Q169" t="s">
        <v>98</v>
      </c>
      <c r="R169" t="str">
        <f>TEXT(chocolate_data[[#This Row],[Order date ]],"dddd")</f>
        <v>Wednesday</v>
      </c>
      <c r="S169" s="4" t="s">
        <v>112</v>
      </c>
      <c r="T169" s="14">
        <f>chocolate_data[[#This Row],[Total Sales]]*2%</f>
        <v>4168.5</v>
      </c>
      <c r="U169" s="15">
        <f>chocolate_data[[#This Row],[Total Sales]]-chocolate_data[[#This Row],[Total Sales]]*2%</f>
        <v>204256.5</v>
      </c>
      <c r="V169" t="str">
        <f>TEXT(chocolate_data[[#This Row],[Order date ]],"yyyy")</f>
        <v>2023</v>
      </c>
    </row>
    <row r="170" spans="1:22" x14ac:dyDescent="0.3">
      <c r="A170" s="8">
        <v>166</v>
      </c>
      <c r="B170" s="9" t="s">
        <v>35</v>
      </c>
      <c r="C170" s="9" t="s">
        <v>43</v>
      </c>
      <c r="D170" s="9" t="s">
        <v>26</v>
      </c>
      <c r="E170" s="8">
        <v>12950</v>
      </c>
      <c r="F170" t="str">
        <f>IF(chocolate_data[[#This Row],[Amount]]&gt;=5000,"High Amount","Low Amount")</f>
        <v>High Amount</v>
      </c>
      <c r="G170" s="8">
        <v>30</v>
      </c>
      <c r="H170" s="8" t="str">
        <f>IF(chocolate_data[[#This Row],[Units]]&lt;=200,"Low Quantity",IF(chocolate_data[[#This Row],[Units]]&lt;=350,"Mediuam Quantity","High Quantity"))</f>
        <v>Low Quantity</v>
      </c>
      <c r="I170" t="str" cm="1">
        <f t="array" ref="I170">_xlfn.IFS(chocolate_data[[#This Row],[Units]]&lt;=200,"Low",chocolate_data[[#This Row],[Units]]&lt;=350,"Med",chocolate_data[[#This Row],[Units]]&gt;350,"High")</f>
        <v>Low</v>
      </c>
      <c r="J170" s="8">
        <f>IF(chocolate_data[[#This Row],[Units]]&gt;300,chocolate_data[[#This Row],[Amount]]*10%,chocolate_data[[#This Row],[Amount]])</f>
        <v>12950</v>
      </c>
      <c r="K170" s="13">
        <f>chocolate_data[[#This Row],[Amount]]*chocolate_data[[#This Row],[Units]]</f>
        <v>388500</v>
      </c>
      <c r="L170" t="str">
        <f>IF(chocolate_data[[#This Row],[Total Sales]]&gt;=AVERAGE(chocolate_data[Total Sales]),"High sales", "Low sales")</f>
        <v>Low sales</v>
      </c>
      <c r="M170" s="10">
        <v>45092</v>
      </c>
      <c r="N170" s="10" t="str">
        <f>IF(chocolate_data[[#This Row],[Order date ]]&gt;DATE(2023,1,31),"New Orders","Old Orders")</f>
        <v>New Orders</v>
      </c>
      <c r="O170">
        <f>MONTH(chocolate_data[[#This Row],[Order date ]])</f>
        <v>6</v>
      </c>
      <c r="P170">
        <f>DAY(chocolate_data[[#This Row],[Order date ]])</f>
        <v>15</v>
      </c>
      <c r="Q170" t="s">
        <v>98</v>
      </c>
      <c r="R170" t="str">
        <f>TEXT(chocolate_data[[#This Row],[Order date ]],"dddd")</f>
        <v>Thursday</v>
      </c>
      <c r="S170" s="4" t="s">
        <v>112</v>
      </c>
      <c r="T170" s="14">
        <f>chocolate_data[[#This Row],[Total Sales]]*2%</f>
        <v>7770</v>
      </c>
      <c r="U170" s="15">
        <f>chocolate_data[[#This Row],[Total Sales]]-chocolate_data[[#This Row],[Total Sales]]*2%</f>
        <v>380730</v>
      </c>
      <c r="V170" t="str">
        <f>TEXT(chocolate_data[[#This Row],[Order date ]],"yyyy")</f>
        <v>2023</v>
      </c>
    </row>
    <row r="171" spans="1:22" x14ac:dyDescent="0.3">
      <c r="A171" s="8">
        <v>167</v>
      </c>
      <c r="B171" s="9" t="s">
        <v>31</v>
      </c>
      <c r="C171" s="9" t="s">
        <v>38</v>
      </c>
      <c r="D171" s="9" t="s">
        <v>11</v>
      </c>
      <c r="E171" s="8">
        <v>2646</v>
      </c>
      <c r="F171" t="str">
        <f>IF(chocolate_data[[#This Row],[Amount]]&gt;=5000,"High Amount","Low Amount")</f>
        <v>Low Amount</v>
      </c>
      <c r="G171" s="8">
        <v>177</v>
      </c>
      <c r="H171" s="8" t="str">
        <f>IF(chocolate_data[[#This Row],[Units]]&lt;=200,"Low Quantity",IF(chocolate_data[[#This Row],[Units]]&lt;=350,"Mediuam Quantity","High Quantity"))</f>
        <v>Low Quantity</v>
      </c>
      <c r="I171" t="str" cm="1">
        <f t="array" ref="I171">_xlfn.IFS(chocolate_data[[#This Row],[Units]]&lt;=200,"Low",chocolate_data[[#This Row],[Units]]&lt;=350,"Med",chocolate_data[[#This Row],[Units]]&gt;350,"High")</f>
        <v>Low</v>
      </c>
      <c r="J171" s="8">
        <f>IF(chocolate_data[[#This Row],[Units]]&gt;300,chocolate_data[[#This Row],[Amount]]*10%,chocolate_data[[#This Row],[Amount]])</f>
        <v>2646</v>
      </c>
      <c r="K171" s="13">
        <f>chocolate_data[[#This Row],[Amount]]*chocolate_data[[#This Row],[Units]]</f>
        <v>468342</v>
      </c>
      <c r="L171" t="str">
        <f>IF(chocolate_data[[#This Row],[Total Sales]]&gt;=AVERAGE(chocolate_data[Total Sales]),"High sales", "Low sales")</f>
        <v>Low sales</v>
      </c>
      <c r="M171" s="10">
        <v>45093</v>
      </c>
      <c r="N171" s="10" t="str">
        <f>IF(chocolate_data[[#This Row],[Order date ]]&gt;DATE(2023,1,31),"New Orders","Old Orders")</f>
        <v>New Orders</v>
      </c>
      <c r="O171">
        <f>MONTH(chocolate_data[[#This Row],[Order date ]])</f>
        <v>6</v>
      </c>
      <c r="P171">
        <f>DAY(chocolate_data[[#This Row],[Order date ]])</f>
        <v>16</v>
      </c>
      <c r="Q171" t="s">
        <v>98</v>
      </c>
      <c r="R171" t="str">
        <f>TEXT(chocolate_data[[#This Row],[Order date ]],"dddd")</f>
        <v>Friday</v>
      </c>
      <c r="S171" s="4" t="s">
        <v>112</v>
      </c>
      <c r="T171" s="14">
        <f>chocolate_data[[#This Row],[Total Sales]]*2%</f>
        <v>9366.84</v>
      </c>
      <c r="U171" s="15">
        <f>chocolate_data[[#This Row],[Total Sales]]-chocolate_data[[#This Row],[Total Sales]]*2%</f>
        <v>458975.16</v>
      </c>
      <c r="V171" t="str">
        <f>TEXT(chocolate_data[[#This Row],[Order date ]],"yyyy")</f>
        <v>2023</v>
      </c>
    </row>
    <row r="172" spans="1:22" x14ac:dyDescent="0.3">
      <c r="A172" s="8">
        <v>168</v>
      </c>
      <c r="B172" s="9" t="s">
        <v>36</v>
      </c>
      <c r="C172" s="9" t="s">
        <v>39</v>
      </c>
      <c r="D172" s="9" t="s">
        <v>26</v>
      </c>
      <c r="E172" s="8">
        <v>3794</v>
      </c>
      <c r="F172" t="str">
        <f>IF(chocolate_data[[#This Row],[Amount]]&gt;=5000,"High Amount","Low Amount")</f>
        <v>Low Amount</v>
      </c>
      <c r="G172" s="8">
        <v>159</v>
      </c>
      <c r="H172" s="8" t="str">
        <f>IF(chocolate_data[[#This Row],[Units]]&lt;=200,"Low Quantity",IF(chocolate_data[[#This Row],[Units]]&lt;=350,"Mediuam Quantity","High Quantity"))</f>
        <v>Low Quantity</v>
      </c>
      <c r="I172" t="str" cm="1">
        <f t="array" ref="I172">_xlfn.IFS(chocolate_data[[#This Row],[Units]]&lt;=200,"Low",chocolate_data[[#This Row],[Units]]&lt;=350,"Med",chocolate_data[[#This Row],[Units]]&gt;350,"High")</f>
        <v>Low</v>
      </c>
      <c r="J172" s="8">
        <f>IF(chocolate_data[[#This Row],[Units]]&gt;300,chocolate_data[[#This Row],[Amount]]*10%,chocolate_data[[#This Row],[Amount]])</f>
        <v>3794</v>
      </c>
      <c r="K172" s="13">
        <f>chocolate_data[[#This Row],[Amount]]*chocolate_data[[#This Row],[Units]]</f>
        <v>603246</v>
      </c>
      <c r="L172" t="str">
        <f>IF(chocolate_data[[#This Row],[Total Sales]]&gt;=AVERAGE(chocolate_data[Total Sales]),"High sales", "Low sales")</f>
        <v>Low sales</v>
      </c>
      <c r="M172" s="10">
        <v>45094</v>
      </c>
      <c r="N172" s="10" t="str">
        <f>IF(chocolate_data[[#This Row],[Order date ]]&gt;DATE(2023,1,31),"New Orders","Old Orders")</f>
        <v>New Orders</v>
      </c>
      <c r="O172">
        <f>MONTH(chocolate_data[[#This Row],[Order date ]])</f>
        <v>6</v>
      </c>
      <c r="P172">
        <f>DAY(chocolate_data[[#This Row],[Order date ]])</f>
        <v>17</v>
      </c>
      <c r="Q172" t="s">
        <v>98</v>
      </c>
      <c r="R172" t="str">
        <f>TEXT(chocolate_data[[#This Row],[Order date ]],"dddd")</f>
        <v>Saturday</v>
      </c>
      <c r="S172" s="4" t="s">
        <v>112</v>
      </c>
      <c r="T172" s="14">
        <f>chocolate_data[[#This Row],[Total Sales]]*2%</f>
        <v>12064.92</v>
      </c>
      <c r="U172" s="15">
        <f>chocolate_data[[#This Row],[Total Sales]]-chocolate_data[[#This Row],[Total Sales]]*2%</f>
        <v>591181.07999999996</v>
      </c>
      <c r="V172" t="str">
        <f>TEXT(chocolate_data[[#This Row],[Order date ]],"yyyy")</f>
        <v>2023</v>
      </c>
    </row>
    <row r="173" spans="1:22" x14ac:dyDescent="0.3">
      <c r="A173" s="8">
        <v>169</v>
      </c>
      <c r="B173" s="9" t="s">
        <v>34</v>
      </c>
      <c r="C173" s="9" t="s">
        <v>45</v>
      </c>
      <c r="D173" s="9" t="s">
        <v>26</v>
      </c>
      <c r="E173" s="8">
        <v>819</v>
      </c>
      <c r="F173" t="str">
        <f>IF(chocolate_data[[#This Row],[Amount]]&gt;=5000,"High Amount","Low Amount")</f>
        <v>Low Amount</v>
      </c>
      <c r="G173" s="8">
        <v>306</v>
      </c>
      <c r="H173" s="8" t="str">
        <f>IF(chocolate_data[[#This Row],[Units]]&lt;=200,"Low Quantity",IF(chocolate_data[[#This Row],[Units]]&lt;=350,"Mediuam Quantity","High Quantity"))</f>
        <v>Mediuam Quantity</v>
      </c>
      <c r="I173" t="str" cm="1">
        <f t="array" ref="I173">_xlfn.IFS(chocolate_data[[#This Row],[Units]]&lt;=200,"Low",chocolate_data[[#This Row],[Units]]&lt;=350,"Med",chocolate_data[[#This Row],[Units]]&gt;350,"High")</f>
        <v>Med</v>
      </c>
      <c r="J173" s="8">
        <f>IF(chocolate_data[[#This Row],[Units]]&gt;300,chocolate_data[[#This Row],[Amount]]*10%,chocolate_data[[#This Row],[Amount]])</f>
        <v>81.900000000000006</v>
      </c>
      <c r="K173" s="13">
        <f>chocolate_data[[#This Row],[Amount]]*chocolate_data[[#This Row],[Units]]</f>
        <v>250614</v>
      </c>
      <c r="L173" t="str">
        <f>IF(chocolate_data[[#This Row],[Total Sales]]&gt;=AVERAGE(chocolate_data[Total Sales]),"High sales", "Low sales")</f>
        <v>Low sales</v>
      </c>
      <c r="M173" s="10">
        <v>45095</v>
      </c>
      <c r="N173" s="10" t="str">
        <f>IF(chocolate_data[[#This Row],[Order date ]]&gt;DATE(2023,1,31),"New Orders","Old Orders")</f>
        <v>New Orders</v>
      </c>
      <c r="O173">
        <f>MONTH(chocolate_data[[#This Row],[Order date ]])</f>
        <v>6</v>
      </c>
      <c r="P173">
        <f>DAY(chocolate_data[[#This Row],[Order date ]])</f>
        <v>18</v>
      </c>
      <c r="Q173" t="s">
        <v>98</v>
      </c>
      <c r="R173" t="str">
        <f>TEXT(chocolate_data[[#This Row],[Order date ]],"dddd")</f>
        <v>Sunday</v>
      </c>
      <c r="S173" s="4" t="s">
        <v>112</v>
      </c>
      <c r="T173" s="14">
        <f>chocolate_data[[#This Row],[Total Sales]]*2%</f>
        <v>5012.28</v>
      </c>
      <c r="U173" s="15">
        <f>chocolate_data[[#This Row],[Total Sales]]-chocolate_data[[#This Row],[Total Sales]]*2%</f>
        <v>245601.72</v>
      </c>
      <c r="V173" t="str">
        <f>TEXT(chocolate_data[[#This Row],[Order date ]],"yyyy")</f>
        <v>2023</v>
      </c>
    </row>
    <row r="174" spans="1:22" x14ac:dyDescent="0.3">
      <c r="A174" s="8">
        <v>170</v>
      </c>
      <c r="B174" s="9" t="s">
        <v>34</v>
      </c>
      <c r="C174" s="9" t="s">
        <v>39</v>
      </c>
      <c r="D174" s="9" t="s">
        <v>13</v>
      </c>
      <c r="E174" s="8">
        <v>2583</v>
      </c>
      <c r="F174" t="str">
        <f>IF(chocolate_data[[#This Row],[Amount]]&gt;=5000,"High Amount","Low Amount")</f>
        <v>Low Amount</v>
      </c>
      <c r="G174" s="8">
        <v>18</v>
      </c>
      <c r="H174" s="8" t="str">
        <f>IF(chocolate_data[[#This Row],[Units]]&lt;=200,"Low Quantity",IF(chocolate_data[[#This Row],[Units]]&lt;=350,"Mediuam Quantity","High Quantity"))</f>
        <v>Low Quantity</v>
      </c>
      <c r="I174" t="str" cm="1">
        <f t="array" ref="I174">_xlfn.IFS(chocolate_data[[#This Row],[Units]]&lt;=200,"Low",chocolate_data[[#This Row],[Units]]&lt;=350,"Med",chocolate_data[[#This Row],[Units]]&gt;350,"High")</f>
        <v>Low</v>
      </c>
      <c r="J174" s="8">
        <f>IF(chocolate_data[[#This Row],[Units]]&gt;300,chocolate_data[[#This Row],[Amount]]*10%,chocolate_data[[#This Row],[Amount]])</f>
        <v>2583</v>
      </c>
      <c r="K174" s="13">
        <f>chocolate_data[[#This Row],[Amount]]*chocolate_data[[#This Row],[Units]]</f>
        <v>46494</v>
      </c>
      <c r="L174" t="str">
        <f>IF(chocolate_data[[#This Row],[Total Sales]]&gt;=AVERAGE(chocolate_data[Total Sales]),"High sales", "Low sales")</f>
        <v>Low sales</v>
      </c>
      <c r="M174" s="10">
        <v>45096</v>
      </c>
      <c r="N174" s="10" t="str">
        <f>IF(chocolate_data[[#This Row],[Order date ]]&gt;DATE(2023,1,31),"New Orders","Old Orders")</f>
        <v>New Orders</v>
      </c>
      <c r="O174">
        <f>MONTH(chocolate_data[[#This Row],[Order date ]])</f>
        <v>6</v>
      </c>
      <c r="P174">
        <f>DAY(chocolate_data[[#This Row],[Order date ]])</f>
        <v>19</v>
      </c>
      <c r="Q174" t="s">
        <v>98</v>
      </c>
      <c r="R174" t="str">
        <f>TEXT(chocolate_data[[#This Row],[Order date ]],"dddd")</f>
        <v>Monday</v>
      </c>
      <c r="S174" s="4" t="s">
        <v>112</v>
      </c>
      <c r="T174" s="14">
        <f>chocolate_data[[#This Row],[Total Sales]]*2%</f>
        <v>929.88</v>
      </c>
      <c r="U174" s="15">
        <f>chocolate_data[[#This Row],[Total Sales]]-chocolate_data[[#This Row],[Total Sales]]*2%</f>
        <v>45564.12</v>
      </c>
      <c r="V174" t="str">
        <f>TEXT(chocolate_data[[#This Row],[Order date ]],"yyyy")</f>
        <v>2023</v>
      </c>
    </row>
    <row r="175" spans="1:22" x14ac:dyDescent="0.3">
      <c r="A175" s="8">
        <v>171</v>
      </c>
      <c r="B175" s="9" t="s">
        <v>31</v>
      </c>
      <c r="C175" s="9" t="s">
        <v>45</v>
      </c>
      <c r="D175" s="9" t="s">
        <v>12</v>
      </c>
      <c r="E175" s="8">
        <v>4585</v>
      </c>
      <c r="F175" t="str">
        <f>IF(chocolate_data[[#This Row],[Amount]]&gt;=5000,"High Amount","Low Amount")</f>
        <v>Low Amount</v>
      </c>
      <c r="G175" s="8">
        <v>240</v>
      </c>
      <c r="H175" s="8" t="str">
        <f>IF(chocolate_data[[#This Row],[Units]]&lt;=200,"Low Quantity",IF(chocolate_data[[#This Row],[Units]]&lt;=350,"Mediuam Quantity","High Quantity"))</f>
        <v>Mediuam Quantity</v>
      </c>
      <c r="I175" t="str" cm="1">
        <f t="array" ref="I175">_xlfn.IFS(chocolate_data[[#This Row],[Units]]&lt;=200,"Low",chocolate_data[[#This Row],[Units]]&lt;=350,"Med",chocolate_data[[#This Row],[Units]]&gt;350,"High")</f>
        <v>Med</v>
      </c>
      <c r="J175" s="8">
        <f>IF(chocolate_data[[#This Row],[Units]]&gt;300,chocolate_data[[#This Row],[Amount]]*10%,chocolate_data[[#This Row],[Amount]])</f>
        <v>4585</v>
      </c>
      <c r="K175" s="13">
        <f>chocolate_data[[#This Row],[Amount]]*chocolate_data[[#This Row],[Units]]</f>
        <v>1100400</v>
      </c>
      <c r="L175" t="str">
        <f>IF(chocolate_data[[#This Row],[Total Sales]]&gt;=AVERAGE(chocolate_data[Total Sales]),"High sales", "Low sales")</f>
        <v>High sales</v>
      </c>
      <c r="M175" s="10">
        <v>45097</v>
      </c>
      <c r="N175" s="10" t="str">
        <f>IF(chocolate_data[[#This Row],[Order date ]]&gt;DATE(2023,1,31),"New Orders","Old Orders")</f>
        <v>New Orders</v>
      </c>
      <c r="O175">
        <f>MONTH(chocolate_data[[#This Row],[Order date ]])</f>
        <v>6</v>
      </c>
      <c r="P175">
        <f>DAY(chocolate_data[[#This Row],[Order date ]])</f>
        <v>20</v>
      </c>
      <c r="Q175" t="s">
        <v>98</v>
      </c>
      <c r="R175" t="str">
        <f>TEXT(chocolate_data[[#This Row],[Order date ]],"dddd")</f>
        <v>Tuesday</v>
      </c>
      <c r="S175" s="4" t="s">
        <v>112</v>
      </c>
      <c r="T175" s="14">
        <f>chocolate_data[[#This Row],[Total Sales]]*2%</f>
        <v>22008</v>
      </c>
      <c r="U175" s="15">
        <f>chocolate_data[[#This Row],[Total Sales]]-chocolate_data[[#This Row],[Total Sales]]*2%</f>
        <v>1078392</v>
      </c>
      <c r="V175" t="str">
        <f>TEXT(chocolate_data[[#This Row],[Order date ]],"yyyy")</f>
        <v>2023</v>
      </c>
    </row>
    <row r="176" spans="1:22" x14ac:dyDescent="0.3">
      <c r="A176" s="8">
        <v>172</v>
      </c>
      <c r="B176" s="9" t="s">
        <v>33</v>
      </c>
      <c r="C176" s="9" t="s">
        <v>39</v>
      </c>
      <c r="D176" s="9" t="s">
        <v>26</v>
      </c>
      <c r="E176" s="8">
        <v>1652</v>
      </c>
      <c r="F176" t="str">
        <f>IF(chocolate_data[[#This Row],[Amount]]&gt;=5000,"High Amount","Low Amount")</f>
        <v>Low Amount</v>
      </c>
      <c r="G176" s="8">
        <v>93</v>
      </c>
      <c r="H176" s="8" t="str">
        <f>IF(chocolate_data[[#This Row],[Units]]&lt;=200,"Low Quantity",IF(chocolate_data[[#This Row],[Units]]&lt;=350,"Mediuam Quantity","High Quantity"))</f>
        <v>Low Quantity</v>
      </c>
      <c r="I176" t="str" cm="1">
        <f t="array" ref="I176">_xlfn.IFS(chocolate_data[[#This Row],[Units]]&lt;=200,"Low",chocolate_data[[#This Row],[Units]]&lt;=350,"Med",chocolate_data[[#This Row],[Units]]&gt;350,"High")</f>
        <v>Low</v>
      </c>
      <c r="J176" s="8">
        <f>IF(chocolate_data[[#This Row],[Units]]&gt;300,chocolate_data[[#This Row],[Amount]]*10%,chocolate_data[[#This Row],[Amount]])</f>
        <v>1652</v>
      </c>
      <c r="K176" s="13">
        <f>chocolate_data[[#This Row],[Amount]]*chocolate_data[[#This Row],[Units]]</f>
        <v>153636</v>
      </c>
      <c r="L176" t="str">
        <f>IF(chocolate_data[[#This Row],[Total Sales]]&gt;=AVERAGE(chocolate_data[Total Sales]),"High sales", "Low sales")</f>
        <v>Low sales</v>
      </c>
      <c r="M176" s="10">
        <v>45098</v>
      </c>
      <c r="N176" s="10" t="str">
        <f>IF(chocolate_data[[#This Row],[Order date ]]&gt;DATE(2023,1,31),"New Orders","Old Orders")</f>
        <v>New Orders</v>
      </c>
      <c r="O176">
        <f>MONTH(chocolate_data[[#This Row],[Order date ]])</f>
        <v>6</v>
      </c>
      <c r="P176">
        <f>DAY(chocolate_data[[#This Row],[Order date ]])</f>
        <v>21</v>
      </c>
      <c r="Q176" t="s">
        <v>98</v>
      </c>
      <c r="R176" t="str">
        <f>TEXT(chocolate_data[[#This Row],[Order date ]],"dddd")</f>
        <v>Wednesday</v>
      </c>
      <c r="S176" s="4" t="s">
        <v>112</v>
      </c>
      <c r="T176" s="14">
        <f>chocolate_data[[#This Row],[Total Sales]]*2%</f>
        <v>3072.7200000000003</v>
      </c>
      <c r="U176" s="15">
        <f>chocolate_data[[#This Row],[Total Sales]]-chocolate_data[[#This Row],[Total Sales]]*2%</f>
        <v>150563.28</v>
      </c>
      <c r="V176" t="str">
        <f>TEXT(chocolate_data[[#This Row],[Order date ]],"yyyy")</f>
        <v>2023</v>
      </c>
    </row>
    <row r="177" spans="1:22" x14ac:dyDescent="0.3">
      <c r="A177" s="8">
        <v>173</v>
      </c>
      <c r="B177" s="9" t="s">
        <v>35</v>
      </c>
      <c r="C177" s="9" t="s">
        <v>39</v>
      </c>
      <c r="D177" s="9" t="s">
        <v>19</v>
      </c>
      <c r="E177" s="8">
        <v>4991</v>
      </c>
      <c r="F177" t="str">
        <f>IF(chocolate_data[[#This Row],[Amount]]&gt;=5000,"High Amount","Low Amount")</f>
        <v>Low Amount</v>
      </c>
      <c r="G177" s="8">
        <v>9</v>
      </c>
      <c r="H177" s="8" t="str">
        <f>IF(chocolate_data[[#This Row],[Units]]&lt;=200,"Low Quantity",IF(chocolate_data[[#This Row],[Units]]&lt;=350,"Mediuam Quantity","High Quantity"))</f>
        <v>Low Quantity</v>
      </c>
      <c r="I177" t="str" cm="1">
        <f t="array" ref="I177">_xlfn.IFS(chocolate_data[[#This Row],[Units]]&lt;=200,"Low",chocolate_data[[#This Row],[Units]]&lt;=350,"Med",chocolate_data[[#This Row],[Units]]&gt;350,"High")</f>
        <v>Low</v>
      </c>
      <c r="J177" s="8">
        <f>IF(chocolate_data[[#This Row],[Units]]&gt;300,chocolate_data[[#This Row],[Amount]]*10%,chocolate_data[[#This Row],[Amount]])</f>
        <v>4991</v>
      </c>
      <c r="K177" s="13">
        <f>chocolate_data[[#This Row],[Amount]]*chocolate_data[[#This Row],[Units]]</f>
        <v>44919</v>
      </c>
      <c r="L177" t="str">
        <f>IF(chocolate_data[[#This Row],[Total Sales]]&gt;=AVERAGE(chocolate_data[Total Sales]),"High sales", "Low sales")</f>
        <v>Low sales</v>
      </c>
      <c r="M177" s="10">
        <v>45099</v>
      </c>
      <c r="N177" s="10" t="str">
        <f>IF(chocolate_data[[#This Row],[Order date ]]&gt;DATE(2023,1,31),"New Orders","Old Orders")</f>
        <v>New Orders</v>
      </c>
      <c r="O177">
        <f>MONTH(chocolate_data[[#This Row],[Order date ]])</f>
        <v>6</v>
      </c>
      <c r="P177">
        <f>DAY(chocolate_data[[#This Row],[Order date ]])</f>
        <v>22</v>
      </c>
      <c r="Q177" t="s">
        <v>98</v>
      </c>
      <c r="R177" t="str">
        <f>TEXT(chocolate_data[[#This Row],[Order date ]],"dddd")</f>
        <v>Thursday</v>
      </c>
      <c r="S177" s="4" t="s">
        <v>112</v>
      </c>
      <c r="T177" s="14">
        <f>chocolate_data[[#This Row],[Total Sales]]*2%</f>
        <v>898.38</v>
      </c>
      <c r="U177" s="15">
        <f>chocolate_data[[#This Row],[Total Sales]]-chocolate_data[[#This Row],[Total Sales]]*2%</f>
        <v>44020.62</v>
      </c>
      <c r="V177" t="str">
        <f>TEXT(chocolate_data[[#This Row],[Order date ]],"yyyy")</f>
        <v>2023</v>
      </c>
    </row>
    <row r="178" spans="1:22" x14ac:dyDescent="0.3">
      <c r="A178" s="8">
        <v>174</v>
      </c>
      <c r="B178" s="9" t="s">
        <v>29</v>
      </c>
      <c r="C178" s="9" t="s">
        <v>39</v>
      </c>
      <c r="D178" s="9" t="s">
        <v>9</v>
      </c>
      <c r="E178" s="8">
        <v>2009</v>
      </c>
      <c r="F178" t="str">
        <f>IF(chocolate_data[[#This Row],[Amount]]&gt;=5000,"High Amount","Low Amount")</f>
        <v>Low Amount</v>
      </c>
      <c r="G178" s="8">
        <v>219</v>
      </c>
      <c r="H178" s="8" t="str">
        <f>IF(chocolate_data[[#This Row],[Units]]&lt;=200,"Low Quantity",IF(chocolate_data[[#This Row],[Units]]&lt;=350,"Mediuam Quantity","High Quantity"))</f>
        <v>Mediuam Quantity</v>
      </c>
      <c r="I178" t="str" cm="1">
        <f t="array" ref="I178">_xlfn.IFS(chocolate_data[[#This Row],[Units]]&lt;=200,"Low",chocolate_data[[#This Row],[Units]]&lt;=350,"Med",chocolate_data[[#This Row],[Units]]&gt;350,"High")</f>
        <v>Med</v>
      </c>
      <c r="J178" s="8">
        <f>IF(chocolate_data[[#This Row],[Units]]&gt;300,chocolate_data[[#This Row],[Amount]]*10%,chocolate_data[[#This Row],[Amount]])</f>
        <v>2009</v>
      </c>
      <c r="K178" s="13">
        <f>chocolate_data[[#This Row],[Amount]]*chocolate_data[[#This Row],[Units]]</f>
        <v>439971</v>
      </c>
      <c r="L178" t="str">
        <f>IF(chocolate_data[[#This Row],[Total Sales]]&gt;=AVERAGE(chocolate_data[Total Sales]),"High sales", "Low sales")</f>
        <v>Low sales</v>
      </c>
      <c r="M178" s="10">
        <v>45100</v>
      </c>
      <c r="N178" s="10" t="str">
        <f>IF(chocolate_data[[#This Row],[Order date ]]&gt;DATE(2023,1,31),"New Orders","Old Orders")</f>
        <v>New Orders</v>
      </c>
      <c r="O178">
        <f>MONTH(chocolate_data[[#This Row],[Order date ]])</f>
        <v>6</v>
      </c>
      <c r="P178">
        <f>DAY(chocolate_data[[#This Row],[Order date ]])</f>
        <v>23</v>
      </c>
      <c r="Q178" t="s">
        <v>98</v>
      </c>
      <c r="R178" t="str">
        <f>TEXT(chocolate_data[[#This Row],[Order date ]],"dddd")</f>
        <v>Friday</v>
      </c>
      <c r="S178" s="4" t="s">
        <v>112</v>
      </c>
      <c r="T178" s="14">
        <f>chocolate_data[[#This Row],[Total Sales]]*2%</f>
        <v>8799.42</v>
      </c>
      <c r="U178" s="15">
        <f>chocolate_data[[#This Row],[Total Sales]]-chocolate_data[[#This Row],[Total Sales]]*2%</f>
        <v>431171.58</v>
      </c>
      <c r="V178" t="str">
        <f>TEXT(chocolate_data[[#This Row],[Order date ]],"yyyy")</f>
        <v>2023</v>
      </c>
    </row>
    <row r="179" spans="1:22" x14ac:dyDescent="0.3">
      <c r="A179" s="8">
        <v>175</v>
      </c>
      <c r="B179" s="9" t="s">
        <v>28</v>
      </c>
      <c r="C179" s="9" t="s">
        <v>43</v>
      </c>
      <c r="D179" s="9" t="s">
        <v>15</v>
      </c>
      <c r="E179" s="8">
        <v>1568</v>
      </c>
      <c r="F179" t="str">
        <f>IF(chocolate_data[[#This Row],[Amount]]&gt;=5000,"High Amount","Low Amount")</f>
        <v>Low Amount</v>
      </c>
      <c r="G179" s="8">
        <v>141</v>
      </c>
      <c r="H179" s="8" t="str">
        <f>IF(chocolate_data[[#This Row],[Units]]&lt;=200,"Low Quantity",IF(chocolate_data[[#This Row],[Units]]&lt;=350,"Mediuam Quantity","High Quantity"))</f>
        <v>Low Quantity</v>
      </c>
      <c r="I179" t="str" cm="1">
        <f t="array" ref="I179">_xlfn.IFS(chocolate_data[[#This Row],[Units]]&lt;=200,"Low",chocolate_data[[#This Row],[Units]]&lt;=350,"Med",chocolate_data[[#This Row],[Units]]&gt;350,"High")</f>
        <v>Low</v>
      </c>
      <c r="J179" s="8">
        <f>IF(chocolate_data[[#This Row],[Units]]&gt;300,chocolate_data[[#This Row],[Amount]]*10%,chocolate_data[[#This Row],[Amount]])</f>
        <v>1568</v>
      </c>
      <c r="K179" s="13">
        <f>chocolate_data[[#This Row],[Amount]]*chocolate_data[[#This Row],[Units]]</f>
        <v>221088</v>
      </c>
      <c r="L179" t="str">
        <f>IF(chocolate_data[[#This Row],[Total Sales]]&gt;=AVERAGE(chocolate_data[Total Sales]),"High sales", "Low sales")</f>
        <v>Low sales</v>
      </c>
      <c r="M179" s="10">
        <v>45101</v>
      </c>
      <c r="N179" s="10" t="str">
        <f>IF(chocolate_data[[#This Row],[Order date ]]&gt;DATE(2023,1,31),"New Orders","Old Orders")</f>
        <v>New Orders</v>
      </c>
      <c r="O179">
        <f>MONTH(chocolate_data[[#This Row],[Order date ]])</f>
        <v>6</v>
      </c>
      <c r="P179">
        <f>DAY(chocolate_data[[#This Row],[Order date ]])</f>
        <v>24</v>
      </c>
      <c r="Q179" t="s">
        <v>98</v>
      </c>
      <c r="R179" t="str">
        <f>TEXT(chocolate_data[[#This Row],[Order date ]],"dddd")</f>
        <v>Saturday</v>
      </c>
      <c r="S179" s="4" t="s">
        <v>112</v>
      </c>
      <c r="T179" s="14">
        <f>chocolate_data[[#This Row],[Total Sales]]*2%</f>
        <v>4421.76</v>
      </c>
      <c r="U179" s="15">
        <f>chocolate_data[[#This Row],[Total Sales]]-chocolate_data[[#This Row],[Total Sales]]*2%</f>
        <v>216666.23999999999</v>
      </c>
      <c r="V179" t="str">
        <f>TEXT(chocolate_data[[#This Row],[Order date ]],"yyyy")</f>
        <v>2023</v>
      </c>
    </row>
    <row r="180" spans="1:22" x14ac:dyDescent="0.3">
      <c r="A180" s="8">
        <v>176</v>
      </c>
      <c r="B180" s="9" t="s">
        <v>30</v>
      </c>
      <c r="C180" s="9" t="s">
        <v>40</v>
      </c>
      <c r="D180" s="9" t="s">
        <v>13</v>
      </c>
      <c r="E180" s="8">
        <v>3388</v>
      </c>
      <c r="F180" t="str">
        <f>IF(chocolate_data[[#This Row],[Amount]]&gt;=5000,"High Amount","Low Amount")</f>
        <v>Low Amount</v>
      </c>
      <c r="G180" s="8">
        <v>123</v>
      </c>
      <c r="H180" s="8" t="str">
        <f>IF(chocolate_data[[#This Row],[Units]]&lt;=200,"Low Quantity",IF(chocolate_data[[#This Row],[Units]]&lt;=350,"Mediuam Quantity","High Quantity"))</f>
        <v>Low Quantity</v>
      </c>
      <c r="I180" t="str" cm="1">
        <f t="array" ref="I180">_xlfn.IFS(chocolate_data[[#This Row],[Units]]&lt;=200,"Low",chocolate_data[[#This Row],[Units]]&lt;=350,"Med",chocolate_data[[#This Row],[Units]]&gt;350,"High")</f>
        <v>Low</v>
      </c>
      <c r="J180" s="8">
        <f>IF(chocolate_data[[#This Row],[Units]]&gt;300,chocolate_data[[#This Row],[Amount]]*10%,chocolate_data[[#This Row],[Amount]])</f>
        <v>3388</v>
      </c>
      <c r="K180" s="13">
        <f>chocolate_data[[#This Row],[Amount]]*chocolate_data[[#This Row],[Units]]</f>
        <v>416724</v>
      </c>
      <c r="L180" t="str">
        <f>IF(chocolate_data[[#This Row],[Total Sales]]&gt;=AVERAGE(chocolate_data[Total Sales]),"High sales", "Low sales")</f>
        <v>Low sales</v>
      </c>
      <c r="M180" s="10">
        <v>45102</v>
      </c>
      <c r="N180" s="10" t="str">
        <f>IF(chocolate_data[[#This Row],[Order date ]]&gt;DATE(2023,1,31),"New Orders","Old Orders")</f>
        <v>New Orders</v>
      </c>
      <c r="O180">
        <f>MONTH(chocolate_data[[#This Row],[Order date ]])</f>
        <v>6</v>
      </c>
      <c r="P180">
        <f>DAY(chocolate_data[[#This Row],[Order date ]])</f>
        <v>25</v>
      </c>
      <c r="Q180" t="s">
        <v>98</v>
      </c>
      <c r="R180" t="str">
        <f>TEXT(chocolate_data[[#This Row],[Order date ]],"dddd")</f>
        <v>Sunday</v>
      </c>
      <c r="S180" s="4" t="s">
        <v>112</v>
      </c>
      <c r="T180" s="14">
        <f>chocolate_data[[#This Row],[Total Sales]]*2%</f>
        <v>8334.48</v>
      </c>
      <c r="U180" s="15">
        <f>chocolate_data[[#This Row],[Total Sales]]-chocolate_data[[#This Row],[Total Sales]]*2%</f>
        <v>408389.52</v>
      </c>
      <c r="V180" t="str">
        <f>TEXT(chocolate_data[[#This Row],[Order date ]],"yyyy")</f>
        <v>2023</v>
      </c>
    </row>
    <row r="181" spans="1:22" x14ac:dyDescent="0.3">
      <c r="A181" s="8">
        <v>177</v>
      </c>
      <c r="B181" s="9" t="s">
        <v>36</v>
      </c>
      <c r="C181" s="9" t="s">
        <v>37</v>
      </c>
      <c r="D181" s="9" t="s">
        <v>17</v>
      </c>
      <c r="E181" s="8">
        <v>623</v>
      </c>
      <c r="F181" t="str">
        <f>IF(chocolate_data[[#This Row],[Amount]]&gt;=5000,"High Amount","Low Amount")</f>
        <v>Low Amount</v>
      </c>
      <c r="G181" s="8">
        <v>51</v>
      </c>
      <c r="H181" s="8" t="str">
        <f>IF(chocolate_data[[#This Row],[Units]]&lt;=200,"Low Quantity",IF(chocolate_data[[#This Row],[Units]]&lt;=350,"Mediuam Quantity","High Quantity"))</f>
        <v>Low Quantity</v>
      </c>
      <c r="I181" t="str" cm="1">
        <f t="array" ref="I181">_xlfn.IFS(chocolate_data[[#This Row],[Units]]&lt;=200,"Low",chocolate_data[[#This Row],[Units]]&lt;=350,"Med",chocolate_data[[#This Row],[Units]]&gt;350,"High")</f>
        <v>Low</v>
      </c>
      <c r="J181" s="8">
        <f>IF(chocolate_data[[#This Row],[Units]]&gt;300,chocolate_data[[#This Row],[Amount]]*10%,chocolate_data[[#This Row],[Amount]])</f>
        <v>623</v>
      </c>
      <c r="K181" s="13">
        <f>chocolate_data[[#This Row],[Amount]]*chocolate_data[[#This Row],[Units]]</f>
        <v>31773</v>
      </c>
      <c r="L181" t="str">
        <f>IF(chocolate_data[[#This Row],[Total Sales]]&gt;=AVERAGE(chocolate_data[Total Sales]),"High sales", "Low sales")</f>
        <v>Low sales</v>
      </c>
      <c r="M181" s="10">
        <v>45103</v>
      </c>
      <c r="N181" s="10" t="str">
        <f>IF(chocolate_data[[#This Row],[Order date ]]&gt;DATE(2023,1,31),"New Orders","Old Orders")</f>
        <v>New Orders</v>
      </c>
      <c r="O181">
        <f>MONTH(chocolate_data[[#This Row],[Order date ]])</f>
        <v>6</v>
      </c>
      <c r="P181">
        <f>DAY(chocolate_data[[#This Row],[Order date ]])</f>
        <v>26</v>
      </c>
      <c r="Q181" t="s">
        <v>98</v>
      </c>
      <c r="R181" t="str">
        <f>TEXT(chocolate_data[[#This Row],[Order date ]],"dddd")</f>
        <v>Monday</v>
      </c>
      <c r="S181" s="4" t="s">
        <v>112</v>
      </c>
      <c r="T181" s="14">
        <f>chocolate_data[[#This Row],[Total Sales]]*2%</f>
        <v>635.46</v>
      </c>
      <c r="U181" s="15">
        <f>chocolate_data[[#This Row],[Total Sales]]-chocolate_data[[#This Row],[Total Sales]]*2%</f>
        <v>31137.54</v>
      </c>
      <c r="V181" t="str">
        <f>TEXT(chocolate_data[[#This Row],[Order date ]],"yyyy")</f>
        <v>2023</v>
      </c>
    </row>
    <row r="182" spans="1:22" x14ac:dyDescent="0.3">
      <c r="A182" s="8">
        <v>178</v>
      </c>
      <c r="B182" s="9" t="s">
        <v>32</v>
      </c>
      <c r="C182" s="9" t="s">
        <v>38</v>
      </c>
      <c r="D182" s="9" t="s">
        <v>2</v>
      </c>
      <c r="E182" s="8">
        <v>10073</v>
      </c>
      <c r="F182" t="str">
        <f>IF(chocolate_data[[#This Row],[Amount]]&gt;=5000,"High Amount","Low Amount")</f>
        <v>High Amount</v>
      </c>
      <c r="G182" s="8">
        <v>120</v>
      </c>
      <c r="H182" s="8" t="str">
        <f>IF(chocolate_data[[#This Row],[Units]]&lt;=200,"Low Quantity",IF(chocolate_data[[#This Row],[Units]]&lt;=350,"Mediuam Quantity","High Quantity"))</f>
        <v>Low Quantity</v>
      </c>
      <c r="I182" t="str" cm="1">
        <f t="array" ref="I182">_xlfn.IFS(chocolate_data[[#This Row],[Units]]&lt;=200,"Low",chocolate_data[[#This Row],[Units]]&lt;=350,"Med",chocolate_data[[#This Row],[Units]]&gt;350,"High")</f>
        <v>Low</v>
      </c>
      <c r="J182" s="8">
        <f>IF(chocolate_data[[#This Row],[Units]]&gt;300,chocolate_data[[#This Row],[Amount]]*10%,chocolate_data[[#This Row],[Amount]])</f>
        <v>10073</v>
      </c>
      <c r="K182" s="13">
        <f>chocolate_data[[#This Row],[Amount]]*chocolate_data[[#This Row],[Units]]</f>
        <v>1208760</v>
      </c>
      <c r="L182" t="str">
        <f>IF(chocolate_data[[#This Row],[Total Sales]]&gt;=AVERAGE(chocolate_data[Total Sales]),"High sales", "Low sales")</f>
        <v>High sales</v>
      </c>
      <c r="M182" s="10">
        <v>45104</v>
      </c>
      <c r="N182" s="10" t="str">
        <f>IF(chocolate_data[[#This Row],[Order date ]]&gt;DATE(2023,1,31),"New Orders","Old Orders")</f>
        <v>New Orders</v>
      </c>
      <c r="O182">
        <f>MONTH(chocolate_data[[#This Row],[Order date ]])</f>
        <v>6</v>
      </c>
      <c r="P182">
        <f>DAY(chocolate_data[[#This Row],[Order date ]])</f>
        <v>27</v>
      </c>
      <c r="Q182" t="s">
        <v>98</v>
      </c>
      <c r="R182" t="str">
        <f>TEXT(chocolate_data[[#This Row],[Order date ]],"dddd")</f>
        <v>Tuesday</v>
      </c>
      <c r="S182" s="4" t="s">
        <v>112</v>
      </c>
      <c r="T182" s="14">
        <f>chocolate_data[[#This Row],[Total Sales]]*2%</f>
        <v>24175.200000000001</v>
      </c>
      <c r="U182" s="15">
        <f>chocolate_data[[#This Row],[Total Sales]]-chocolate_data[[#This Row],[Total Sales]]*2%</f>
        <v>1184584.8</v>
      </c>
      <c r="V182" t="str">
        <f>TEXT(chocolate_data[[#This Row],[Order date ]],"yyyy")</f>
        <v>2023</v>
      </c>
    </row>
    <row r="183" spans="1:22" x14ac:dyDescent="0.3">
      <c r="A183" s="8">
        <v>179</v>
      </c>
      <c r="B183" s="9" t="s">
        <v>29</v>
      </c>
      <c r="C183" s="9" t="s">
        <v>43</v>
      </c>
      <c r="D183" s="9" t="s">
        <v>19</v>
      </c>
      <c r="E183" s="8">
        <v>1561</v>
      </c>
      <c r="F183" t="str">
        <f>IF(chocolate_data[[#This Row],[Amount]]&gt;=5000,"High Amount","Low Amount")</f>
        <v>Low Amount</v>
      </c>
      <c r="G183" s="8">
        <v>27</v>
      </c>
      <c r="H183" s="8" t="str">
        <f>IF(chocolate_data[[#This Row],[Units]]&lt;=200,"Low Quantity",IF(chocolate_data[[#This Row],[Units]]&lt;=350,"Mediuam Quantity","High Quantity"))</f>
        <v>Low Quantity</v>
      </c>
      <c r="I183" t="str" cm="1">
        <f t="array" ref="I183">_xlfn.IFS(chocolate_data[[#This Row],[Units]]&lt;=200,"Low",chocolate_data[[#This Row],[Units]]&lt;=350,"Med",chocolate_data[[#This Row],[Units]]&gt;350,"High")</f>
        <v>Low</v>
      </c>
      <c r="J183" s="8">
        <f>IF(chocolate_data[[#This Row],[Units]]&gt;300,chocolate_data[[#This Row],[Amount]]*10%,chocolate_data[[#This Row],[Amount]])</f>
        <v>1561</v>
      </c>
      <c r="K183" s="13">
        <f>chocolate_data[[#This Row],[Amount]]*chocolate_data[[#This Row],[Units]]</f>
        <v>42147</v>
      </c>
      <c r="L183" t="str">
        <f>IF(chocolate_data[[#This Row],[Total Sales]]&gt;=AVERAGE(chocolate_data[Total Sales]),"High sales", "Low sales")</f>
        <v>Low sales</v>
      </c>
      <c r="M183" s="10">
        <v>45105</v>
      </c>
      <c r="N183" s="10" t="str">
        <f>IF(chocolate_data[[#This Row],[Order date ]]&gt;DATE(2023,1,31),"New Orders","Old Orders")</f>
        <v>New Orders</v>
      </c>
      <c r="O183">
        <f>MONTH(chocolate_data[[#This Row],[Order date ]])</f>
        <v>6</v>
      </c>
      <c r="P183">
        <f>DAY(chocolate_data[[#This Row],[Order date ]])</f>
        <v>28</v>
      </c>
      <c r="Q183" t="s">
        <v>98</v>
      </c>
      <c r="R183" t="str">
        <f>TEXT(chocolate_data[[#This Row],[Order date ]],"dddd")</f>
        <v>Wednesday</v>
      </c>
      <c r="S183" s="4" t="s">
        <v>112</v>
      </c>
      <c r="T183" s="14">
        <f>chocolate_data[[#This Row],[Total Sales]]*2%</f>
        <v>842.94</v>
      </c>
      <c r="U183" s="15">
        <f>chocolate_data[[#This Row],[Total Sales]]-chocolate_data[[#This Row],[Total Sales]]*2%</f>
        <v>41304.06</v>
      </c>
      <c r="V183" t="str">
        <f>TEXT(chocolate_data[[#This Row],[Order date ]],"yyyy")</f>
        <v>2023</v>
      </c>
    </row>
    <row r="184" spans="1:22" x14ac:dyDescent="0.3">
      <c r="A184" s="8">
        <v>180</v>
      </c>
      <c r="B184" s="9" t="s">
        <v>3</v>
      </c>
      <c r="C184" s="9" t="s">
        <v>38</v>
      </c>
      <c r="D184" s="9" t="s">
        <v>20</v>
      </c>
      <c r="E184" s="8">
        <v>11522</v>
      </c>
      <c r="F184" t="str">
        <f>IF(chocolate_data[[#This Row],[Amount]]&gt;=5000,"High Amount","Low Amount")</f>
        <v>High Amount</v>
      </c>
      <c r="G184" s="8">
        <v>204</v>
      </c>
      <c r="H184" s="8" t="str">
        <f>IF(chocolate_data[[#This Row],[Units]]&lt;=200,"Low Quantity",IF(chocolate_data[[#This Row],[Units]]&lt;=350,"Mediuam Quantity","High Quantity"))</f>
        <v>Mediuam Quantity</v>
      </c>
      <c r="I184" t="str" cm="1">
        <f t="array" ref="I184">_xlfn.IFS(chocolate_data[[#This Row],[Units]]&lt;=200,"Low",chocolate_data[[#This Row],[Units]]&lt;=350,"Med",chocolate_data[[#This Row],[Units]]&gt;350,"High")</f>
        <v>Med</v>
      </c>
      <c r="J184" s="8">
        <f>IF(chocolate_data[[#This Row],[Units]]&gt;300,chocolate_data[[#This Row],[Amount]]*10%,chocolate_data[[#This Row],[Amount]])</f>
        <v>11522</v>
      </c>
      <c r="K184" s="13">
        <f>chocolate_data[[#This Row],[Amount]]*chocolate_data[[#This Row],[Units]]</f>
        <v>2350488</v>
      </c>
      <c r="L184" t="str">
        <f>IF(chocolate_data[[#This Row],[Total Sales]]&gt;=AVERAGE(chocolate_data[Total Sales]),"High sales", "Low sales")</f>
        <v>High sales</v>
      </c>
      <c r="M184" s="10">
        <v>45106</v>
      </c>
      <c r="N184" s="10" t="str">
        <f>IF(chocolate_data[[#This Row],[Order date ]]&gt;DATE(2023,1,31),"New Orders","Old Orders")</f>
        <v>New Orders</v>
      </c>
      <c r="O184">
        <f>MONTH(chocolate_data[[#This Row],[Order date ]])</f>
        <v>6</v>
      </c>
      <c r="P184">
        <f>DAY(chocolate_data[[#This Row],[Order date ]])</f>
        <v>29</v>
      </c>
      <c r="Q184" t="s">
        <v>98</v>
      </c>
      <c r="R184" t="str">
        <f>TEXT(chocolate_data[[#This Row],[Order date ]],"dddd")</f>
        <v>Thursday</v>
      </c>
      <c r="S184" s="4" t="s">
        <v>112</v>
      </c>
      <c r="T184" s="14">
        <f>chocolate_data[[#This Row],[Total Sales]]*2%</f>
        <v>47009.760000000002</v>
      </c>
      <c r="U184" s="15">
        <f>chocolate_data[[#This Row],[Total Sales]]-chocolate_data[[#This Row],[Total Sales]]*2%</f>
        <v>2303478.2400000002</v>
      </c>
      <c r="V184" t="str">
        <f>TEXT(chocolate_data[[#This Row],[Order date ]],"yyyy")</f>
        <v>2023</v>
      </c>
    </row>
    <row r="185" spans="1:22" x14ac:dyDescent="0.3">
      <c r="A185" s="8">
        <v>181</v>
      </c>
      <c r="B185" s="9" t="s">
        <v>32</v>
      </c>
      <c r="C185" s="9" t="s">
        <v>37</v>
      </c>
      <c r="D185" s="9" t="s">
        <v>6</v>
      </c>
      <c r="E185" s="8">
        <v>2317</v>
      </c>
      <c r="F185" t="str">
        <f>IF(chocolate_data[[#This Row],[Amount]]&gt;=5000,"High Amount","Low Amount")</f>
        <v>Low Amount</v>
      </c>
      <c r="G185" s="8">
        <v>123</v>
      </c>
      <c r="H185" s="8" t="str">
        <f>IF(chocolate_data[[#This Row],[Units]]&lt;=200,"Low Quantity",IF(chocolate_data[[#This Row],[Units]]&lt;=350,"Mediuam Quantity","High Quantity"))</f>
        <v>Low Quantity</v>
      </c>
      <c r="I185" t="str" cm="1">
        <f t="array" ref="I185">_xlfn.IFS(chocolate_data[[#This Row],[Units]]&lt;=200,"Low",chocolate_data[[#This Row],[Units]]&lt;=350,"Med",chocolate_data[[#This Row],[Units]]&gt;350,"High")</f>
        <v>Low</v>
      </c>
      <c r="J185" s="8">
        <f>IF(chocolate_data[[#This Row],[Units]]&gt;300,chocolate_data[[#This Row],[Amount]]*10%,chocolate_data[[#This Row],[Amount]])</f>
        <v>2317</v>
      </c>
      <c r="K185" s="13">
        <f>chocolate_data[[#This Row],[Amount]]*chocolate_data[[#This Row],[Units]]</f>
        <v>284991</v>
      </c>
      <c r="L185" t="str">
        <f>IF(chocolate_data[[#This Row],[Total Sales]]&gt;=AVERAGE(chocolate_data[Total Sales]),"High sales", "Low sales")</f>
        <v>Low sales</v>
      </c>
      <c r="M185" s="10">
        <v>45107</v>
      </c>
      <c r="N185" s="10" t="str">
        <f>IF(chocolate_data[[#This Row],[Order date ]]&gt;DATE(2023,1,31),"New Orders","Old Orders")</f>
        <v>New Orders</v>
      </c>
      <c r="O185">
        <f>MONTH(chocolate_data[[#This Row],[Order date ]])</f>
        <v>6</v>
      </c>
      <c r="P185">
        <f>DAY(chocolate_data[[#This Row],[Order date ]])</f>
        <v>30</v>
      </c>
      <c r="Q185" t="s">
        <v>98</v>
      </c>
      <c r="R185" t="str">
        <f>TEXT(chocolate_data[[#This Row],[Order date ]],"dddd")</f>
        <v>Friday</v>
      </c>
      <c r="S185" s="4" t="s">
        <v>112</v>
      </c>
      <c r="T185" s="14">
        <f>chocolate_data[[#This Row],[Total Sales]]*2%</f>
        <v>5699.82</v>
      </c>
      <c r="U185" s="15">
        <f>chocolate_data[[#This Row],[Total Sales]]-chocolate_data[[#This Row],[Total Sales]]*2%</f>
        <v>279291.18</v>
      </c>
      <c r="V185" t="str">
        <f>TEXT(chocolate_data[[#This Row],[Order date ]],"yyyy")</f>
        <v>2023</v>
      </c>
    </row>
    <row r="186" spans="1:22" x14ac:dyDescent="0.3">
      <c r="A186" s="8">
        <v>182</v>
      </c>
      <c r="B186" s="9" t="s">
        <v>35</v>
      </c>
      <c r="C186" s="9" t="s">
        <v>40</v>
      </c>
      <c r="D186" s="9" t="s">
        <v>21</v>
      </c>
      <c r="E186" s="8">
        <v>3059</v>
      </c>
      <c r="F186" t="str">
        <f>IF(chocolate_data[[#This Row],[Amount]]&gt;=5000,"High Amount","Low Amount")</f>
        <v>Low Amount</v>
      </c>
      <c r="G186" s="8">
        <v>27</v>
      </c>
      <c r="H186" s="8" t="str">
        <f>IF(chocolate_data[[#This Row],[Units]]&lt;=200,"Low Quantity",IF(chocolate_data[[#This Row],[Units]]&lt;=350,"Mediuam Quantity","High Quantity"))</f>
        <v>Low Quantity</v>
      </c>
      <c r="I186" t="str" cm="1">
        <f t="array" ref="I186">_xlfn.IFS(chocolate_data[[#This Row],[Units]]&lt;=200,"Low",chocolate_data[[#This Row],[Units]]&lt;=350,"Med",chocolate_data[[#This Row],[Units]]&gt;350,"High")</f>
        <v>Low</v>
      </c>
      <c r="J186" s="8">
        <f>IF(chocolate_data[[#This Row],[Units]]&gt;300,chocolate_data[[#This Row],[Amount]]*10%,chocolate_data[[#This Row],[Amount]])</f>
        <v>3059</v>
      </c>
      <c r="K186" s="13">
        <f>chocolate_data[[#This Row],[Amount]]*chocolate_data[[#This Row],[Units]]</f>
        <v>82593</v>
      </c>
      <c r="L186" t="str">
        <f>IF(chocolate_data[[#This Row],[Total Sales]]&gt;=AVERAGE(chocolate_data[Total Sales]),"High sales", "Low sales")</f>
        <v>Low sales</v>
      </c>
      <c r="M186" s="10">
        <v>45108</v>
      </c>
      <c r="N186" s="10" t="str">
        <f>IF(chocolate_data[[#This Row],[Order date ]]&gt;DATE(2023,1,31),"New Orders","Old Orders")</f>
        <v>New Orders</v>
      </c>
      <c r="O186">
        <f>MONTH(chocolate_data[[#This Row],[Order date ]])</f>
        <v>7</v>
      </c>
      <c r="P186">
        <f>DAY(chocolate_data[[#This Row],[Order date ]])</f>
        <v>1</v>
      </c>
      <c r="Q186" t="s">
        <v>99</v>
      </c>
      <c r="R186" t="str">
        <f>TEXT(chocolate_data[[#This Row],[Order date ]],"dddd")</f>
        <v>Saturday</v>
      </c>
      <c r="S186" s="4" t="s">
        <v>113</v>
      </c>
      <c r="T186" s="14">
        <f>chocolate_data[[#This Row],[Total Sales]]*2%</f>
        <v>1651.8600000000001</v>
      </c>
      <c r="U186" s="15">
        <f>chocolate_data[[#This Row],[Total Sales]]-chocolate_data[[#This Row],[Total Sales]]*2%</f>
        <v>80941.14</v>
      </c>
      <c r="V186" t="str">
        <f>TEXT(chocolate_data[[#This Row],[Order date ]],"yyyy")</f>
        <v>2023</v>
      </c>
    </row>
    <row r="187" spans="1:22" x14ac:dyDescent="0.3">
      <c r="A187" s="8">
        <v>183</v>
      </c>
      <c r="B187" s="9" t="s">
        <v>30</v>
      </c>
      <c r="C187" s="9" t="s">
        <v>40</v>
      </c>
      <c r="D187" s="9" t="s">
        <v>19</v>
      </c>
      <c r="E187" s="8">
        <v>2324</v>
      </c>
      <c r="F187" t="str">
        <f>IF(chocolate_data[[#This Row],[Amount]]&gt;=5000,"High Amount","Low Amount")</f>
        <v>Low Amount</v>
      </c>
      <c r="G187" s="8">
        <v>177</v>
      </c>
      <c r="H187" s="8" t="str">
        <f>IF(chocolate_data[[#This Row],[Units]]&lt;=200,"Low Quantity",IF(chocolate_data[[#This Row],[Units]]&lt;=350,"Mediuam Quantity","High Quantity"))</f>
        <v>Low Quantity</v>
      </c>
      <c r="I187" t="str" cm="1">
        <f t="array" ref="I187">_xlfn.IFS(chocolate_data[[#This Row],[Units]]&lt;=200,"Low",chocolate_data[[#This Row],[Units]]&lt;=350,"Med",chocolate_data[[#This Row],[Units]]&gt;350,"High")</f>
        <v>Low</v>
      </c>
      <c r="J187" s="8">
        <f>IF(chocolate_data[[#This Row],[Units]]&gt;300,chocolate_data[[#This Row],[Amount]]*10%,chocolate_data[[#This Row],[Amount]])</f>
        <v>2324</v>
      </c>
      <c r="K187" s="13">
        <f>chocolate_data[[#This Row],[Amount]]*chocolate_data[[#This Row],[Units]]</f>
        <v>411348</v>
      </c>
      <c r="L187" t="str">
        <f>IF(chocolate_data[[#This Row],[Total Sales]]&gt;=AVERAGE(chocolate_data[Total Sales]),"High sales", "Low sales")</f>
        <v>Low sales</v>
      </c>
      <c r="M187" s="10">
        <v>45109</v>
      </c>
      <c r="N187" s="10" t="str">
        <f>IF(chocolate_data[[#This Row],[Order date ]]&gt;DATE(2023,1,31),"New Orders","Old Orders")</f>
        <v>New Orders</v>
      </c>
      <c r="O187">
        <f>MONTH(chocolate_data[[#This Row],[Order date ]])</f>
        <v>7</v>
      </c>
      <c r="P187">
        <f>DAY(chocolate_data[[#This Row],[Order date ]])</f>
        <v>2</v>
      </c>
      <c r="Q187" t="s">
        <v>99</v>
      </c>
      <c r="R187" t="str">
        <f>TEXT(chocolate_data[[#This Row],[Order date ]],"dddd")</f>
        <v>Sunday</v>
      </c>
      <c r="S187" s="4" t="s">
        <v>113</v>
      </c>
      <c r="T187" s="14">
        <f>chocolate_data[[#This Row],[Total Sales]]*2%</f>
        <v>8226.9600000000009</v>
      </c>
      <c r="U187" s="15">
        <f>chocolate_data[[#This Row],[Total Sales]]-chocolate_data[[#This Row],[Total Sales]]*2%</f>
        <v>403121.04</v>
      </c>
      <c r="V187" t="str">
        <f>TEXT(chocolate_data[[#This Row],[Order date ]],"yyyy")</f>
        <v>2023</v>
      </c>
    </row>
    <row r="188" spans="1:22" x14ac:dyDescent="0.3">
      <c r="A188" s="8">
        <v>184</v>
      </c>
      <c r="B188" s="9" t="s">
        <v>34</v>
      </c>
      <c r="C188" s="9" t="s">
        <v>43</v>
      </c>
      <c r="D188" s="9" t="s">
        <v>19</v>
      </c>
      <c r="E188" s="8">
        <v>4956</v>
      </c>
      <c r="F188" t="str">
        <f>IF(chocolate_data[[#This Row],[Amount]]&gt;=5000,"High Amount","Low Amount")</f>
        <v>Low Amount</v>
      </c>
      <c r="G188" s="8">
        <v>171</v>
      </c>
      <c r="H188" s="8" t="str">
        <f>IF(chocolate_data[[#This Row],[Units]]&lt;=200,"Low Quantity",IF(chocolate_data[[#This Row],[Units]]&lt;=350,"Mediuam Quantity","High Quantity"))</f>
        <v>Low Quantity</v>
      </c>
      <c r="I188" t="str" cm="1">
        <f t="array" ref="I188">_xlfn.IFS(chocolate_data[[#This Row],[Units]]&lt;=200,"Low",chocolate_data[[#This Row],[Units]]&lt;=350,"Med",chocolate_data[[#This Row],[Units]]&gt;350,"High")</f>
        <v>Low</v>
      </c>
      <c r="J188" s="8">
        <f>IF(chocolate_data[[#This Row],[Units]]&gt;300,chocolate_data[[#This Row],[Amount]]*10%,chocolate_data[[#This Row],[Amount]])</f>
        <v>4956</v>
      </c>
      <c r="K188" s="13">
        <f>chocolate_data[[#This Row],[Amount]]*chocolate_data[[#This Row],[Units]]</f>
        <v>847476</v>
      </c>
      <c r="L188" t="str">
        <f>IF(chocolate_data[[#This Row],[Total Sales]]&gt;=AVERAGE(chocolate_data[Total Sales]),"High sales", "Low sales")</f>
        <v>High sales</v>
      </c>
      <c r="M188" s="10">
        <v>45110</v>
      </c>
      <c r="N188" s="10" t="str">
        <f>IF(chocolate_data[[#This Row],[Order date ]]&gt;DATE(2023,1,31),"New Orders","Old Orders")</f>
        <v>New Orders</v>
      </c>
      <c r="O188">
        <f>MONTH(chocolate_data[[#This Row],[Order date ]])</f>
        <v>7</v>
      </c>
      <c r="P188">
        <f>DAY(chocolate_data[[#This Row],[Order date ]])</f>
        <v>3</v>
      </c>
      <c r="Q188" t="s">
        <v>99</v>
      </c>
      <c r="R188" t="str">
        <f>TEXT(chocolate_data[[#This Row],[Order date ]],"dddd")</f>
        <v>Monday</v>
      </c>
      <c r="S188" s="4" t="s">
        <v>113</v>
      </c>
      <c r="T188" s="14">
        <f>chocolate_data[[#This Row],[Total Sales]]*2%</f>
        <v>16949.52</v>
      </c>
      <c r="U188" s="15">
        <f>chocolate_data[[#This Row],[Total Sales]]-chocolate_data[[#This Row],[Total Sales]]*2%</f>
        <v>830526.48</v>
      </c>
      <c r="V188" t="str">
        <f>TEXT(chocolate_data[[#This Row],[Order date ]],"yyyy")</f>
        <v>2023</v>
      </c>
    </row>
    <row r="189" spans="1:22" x14ac:dyDescent="0.3">
      <c r="A189" s="8">
        <v>185</v>
      </c>
      <c r="B189" s="9" t="s">
        <v>35</v>
      </c>
      <c r="C189" s="9" t="s">
        <v>39</v>
      </c>
      <c r="D189" s="9" t="s">
        <v>12</v>
      </c>
      <c r="E189" s="8">
        <v>5355</v>
      </c>
      <c r="F189" t="str">
        <f>IF(chocolate_data[[#This Row],[Amount]]&gt;=5000,"High Amount","Low Amount")</f>
        <v>High Amount</v>
      </c>
      <c r="G189" s="8">
        <v>204</v>
      </c>
      <c r="H189" s="8" t="str">
        <f>IF(chocolate_data[[#This Row],[Units]]&lt;=200,"Low Quantity",IF(chocolate_data[[#This Row],[Units]]&lt;=350,"Mediuam Quantity","High Quantity"))</f>
        <v>Mediuam Quantity</v>
      </c>
      <c r="I189" t="str" cm="1">
        <f t="array" ref="I189">_xlfn.IFS(chocolate_data[[#This Row],[Units]]&lt;=200,"Low",chocolate_data[[#This Row],[Units]]&lt;=350,"Med",chocolate_data[[#This Row],[Units]]&gt;350,"High")</f>
        <v>Med</v>
      </c>
      <c r="J189" s="8">
        <f>IF(chocolate_data[[#This Row],[Units]]&gt;300,chocolate_data[[#This Row],[Amount]]*10%,chocolate_data[[#This Row],[Amount]])</f>
        <v>5355</v>
      </c>
      <c r="K189" s="13">
        <f>chocolate_data[[#This Row],[Amount]]*chocolate_data[[#This Row],[Units]]</f>
        <v>1092420</v>
      </c>
      <c r="L189" t="str">
        <f>IF(chocolate_data[[#This Row],[Total Sales]]&gt;=AVERAGE(chocolate_data[Total Sales]),"High sales", "Low sales")</f>
        <v>High sales</v>
      </c>
      <c r="M189" s="10">
        <v>45111</v>
      </c>
      <c r="N189" s="10" t="str">
        <f>IF(chocolate_data[[#This Row],[Order date ]]&gt;DATE(2023,1,31),"New Orders","Old Orders")</f>
        <v>New Orders</v>
      </c>
      <c r="O189">
        <f>MONTH(chocolate_data[[#This Row],[Order date ]])</f>
        <v>7</v>
      </c>
      <c r="P189">
        <f>DAY(chocolate_data[[#This Row],[Order date ]])</f>
        <v>4</v>
      </c>
      <c r="Q189" t="s">
        <v>99</v>
      </c>
      <c r="R189" t="str">
        <f>TEXT(chocolate_data[[#This Row],[Order date ]],"dddd")</f>
        <v>Tuesday</v>
      </c>
      <c r="S189" s="4" t="s">
        <v>113</v>
      </c>
      <c r="T189" s="14">
        <f>chocolate_data[[#This Row],[Total Sales]]*2%</f>
        <v>21848.400000000001</v>
      </c>
      <c r="U189" s="15">
        <f>chocolate_data[[#This Row],[Total Sales]]-chocolate_data[[#This Row],[Total Sales]]*2%</f>
        <v>1070571.6000000001</v>
      </c>
      <c r="V189" t="str">
        <f>TEXT(chocolate_data[[#This Row],[Order date ]],"yyyy")</f>
        <v>2023</v>
      </c>
    </row>
    <row r="190" spans="1:22" x14ac:dyDescent="0.3">
      <c r="A190" s="8">
        <v>186</v>
      </c>
      <c r="B190" s="9" t="s">
        <v>34</v>
      </c>
      <c r="C190" s="9" t="s">
        <v>39</v>
      </c>
      <c r="D190" s="9" t="s">
        <v>7</v>
      </c>
      <c r="E190" s="8">
        <v>7259</v>
      </c>
      <c r="F190" t="str">
        <f>IF(chocolate_data[[#This Row],[Amount]]&gt;=5000,"High Amount","Low Amount")</f>
        <v>High Amount</v>
      </c>
      <c r="G190" s="8">
        <v>276</v>
      </c>
      <c r="H190" s="8" t="str">
        <f>IF(chocolate_data[[#This Row],[Units]]&lt;=200,"Low Quantity",IF(chocolate_data[[#This Row],[Units]]&lt;=350,"Mediuam Quantity","High Quantity"))</f>
        <v>Mediuam Quantity</v>
      </c>
      <c r="I190" t="str" cm="1">
        <f t="array" ref="I190">_xlfn.IFS(chocolate_data[[#This Row],[Units]]&lt;=200,"Low",chocolate_data[[#This Row],[Units]]&lt;=350,"Med",chocolate_data[[#This Row],[Units]]&gt;350,"High")</f>
        <v>Med</v>
      </c>
      <c r="J190" s="8">
        <f>IF(chocolate_data[[#This Row],[Units]]&gt;300,chocolate_data[[#This Row],[Amount]]*10%,chocolate_data[[#This Row],[Amount]])</f>
        <v>7259</v>
      </c>
      <c r="K190" s="13">
        <f>chocolate_data[[#This Row],[Amount]]*chocolate_data[[#This Row],[Units]]</f>
        <v>2003484</v>
      </c>
      <c r="L190" t="str">
        <f>IF(chocolate_data[[#This Row],[Total Sales]]&gt;=AVERAGE(chocolate_data[Total Sales]),"High sales", "Low sales")</f>
        <v>High sales</v>
      </c>
      <c r="M190" s="10">
        <v>45112</v>
      </c>
      <c r="N190" s="10" t="str">
        <f>IF(chocolate_data[[#This Row],[Order date ]]&gt;DATE(2023,1,31),"New Orders","Old Orders")</f>
        <v>New Orders</v>
      </c>
      <c r="O190">
        <f>MONTH(chocolate_data[[#This Row],[Order date ]])</f>
        <v>7</v>
      </c>
      <c r="P190">
        <f>DAY(chocolate_data[[#This Row],[Order date ]])</f>
        <v>5</v>
      </c>
      <c r="Q190" t="s">
        <v>99</v>
      </c>
      <c r="R190" t="str">
        <f>TEXT(chocolate_data[[#This Row],[Order date ]],"dddd")</f>
        <v>Wednesday</v>
      </c>
      <c r="S190" s="4" t="s">
        <v>113</v>
      </c>
      <c r="T190" s="14">
        <f>chocolate_data[[#This Row],[Total Sales]]*2%</f>
        <v>40069.68</v>
      </c>
      <c r="U190" s="15">
        <f>chocolate_data[[#This Row],[Total Sales]]-chocolate_data[[#This Row],[Total Sales]]*2%</f>
        <v>1963414.32</v>
      </c>
      <c r="V190" t="str">
        <f>TEXT(chocolate_data[[#This Row],[Order date ]],"yyyy")</f>
        <v>2023</v>
      </c>
    </row>
    <row r="191" spans="1:22" x14ac:dyDescent="0.3">
      <c r="A191" s="8">
        <v>187</v>
      </c>
      <c r="B191" s="9" t="s">
        <v>29</v>
      </c>
      <c r="C191" s="9" t="s">
        <v>40</v>
      </c>
      <c r="D191" s="9" t="s">
        <v>19</v>
      </c>
      <c r="E191" s="8">
        <v>6279</v>
      </c>
      <c r="F191" t="str">
        <f>IF(chocolate_data[[#This Row],[Amount]]&gt;=5000,"High Amount","Low Amount")</f>
        <v>High Amount</v>
      </c>
      <c r="G191" s="8">
        <v>45</v>
      </c>
      <c r="H191" s="8" t="str">
        <f>IF(chocolate_data[[#This Row],[Units]]&lt;=200,"Low Quantity",IF(chocolate_data[[#This Row],[Units]]&lt;=350,"Mediuam Quantity","High Quantity"))</f>
        <v>Low Quantity</v>
      </c>
      <c r="I191" t="str" cm="1">
        <f t="array" ref="I191">_xlfn.IFS(chocolate_data[[#This Row],[Units]]&lt;=200,"Low",chocolate_data[[#This Row],[Units]]&lt;=350,"Med",chocolate_data[[#This Row],[Units]]&gt;350,"High")</f>
        <v>Low</v>
      </c>
      <c r="J191" s="8">
        <f>IF(chocolate_data[[#This Row],[Units]]&gt;300,chocolate_data[[#This Row],[Amount]]*10%,chocolate_data[[#This Row],[Amount]])</f>
        <v>6279</v>
      </c>
      <c r="K191" s="13">
        <f>chocolate_data[[#This Row],[Amount]]*chocolate_data[[#This Row],[Units]]</f>
        <v>282555</v>
      </c>
      <c r="L191" t="str">
        <f>IF(chocolate_data[[#This Row],[Total Sales]]&gt;=AVERAGE(chocolate_data[Total Sales]),"High sales", "Low sales")</f>
        <v>Low sales</v>
      </c>
      <c r="M191" s="10">
        <v>45113</v>
      </c>
      <c r="N191" s="10" t="str">
        <f>IF(chocolate_data[[#This Row],[Order date ]]&gt;DATE(2023,1,31),"New Orders","Old Orders")</f>
        <v>New Orders</v>
      </c>
      <c r="O191">
        <f>MONTH(chocolate_data[[#This Row],[Order date ]])</f>
        <v>7</v>
      </c>
      <c r="P191">
        <f>DAY(chocolate_data[[#This Row],[Order date ]])</f>
        <v>6</v>
      </c>
      <c r="Q191" t="s">
        <v>99</v>
      </c>
      <c r="R191" t="str">
        <f>TEXT(chocolate_data[[#This Row],[Order date ]],"dddd")</f>
        <v>Thursday</v>
      </c>
      <c r="S191" s="4" t="s">
        <v>113</v>
      </c>
      <c r="T191" s="14">
        <f>chocolate_data[[#This Row],[Total Sales]]*2%</f>
        <v>5651.1</v>
      </c>
      <c r="U191" s="15">
        <f>chocolate_data[[#This Row],[Total Sales]]-chocolate_data[[#This Row],[Total Sales]]*2%</f>
        <v>276903.90000000002</v>
      </c>
      <c r="V191" t="str">
        <f>TEXT(chocolate_data[[#This Row],[Order date ]],"yyyy")</f>
        <v>2023</v>
      </c>
    </row>
    <row r="192" spans="1:22" x14ac:dyDescent="0.3">
      <c r="A192" s="8">
        <v>188</v>
      </c>
      <c r="B192" s="9" t="s">
        <v>36</v>
      </c>
      <c r="C192" s="9" t="s">
        <v>37</v>
      </c>
      <c r="D192" s="9" t="s">
        <v>22</v>
      </c>
      <c r="E192" s="8">
        <v>2541</v>
      </c>
      <c r="F192" t="str">
        <f>IF(chocolate_data[[#This Row],[Amount]]&gt;=5000,"High Amount","Low Amount")</f>
        <v>Low Amount</v>
      </c>
      <c r="G192" s="8">
        <v>45</v>
      </c>
      <c r="H192" s="8" t="str">
        <f>IF(chocolate_data[[#This Row],[Units]]&lt;=200,"Low Quantity",IF(chocolate_data[[#This Row],[Units]]&lt;=350,"Mediuam Quantity","High Quantity"))</f>
        <v>Low Quantity</v>
      </c>
      <c r="I192" t="str" cm="1">
        <f t="array" ref="I192">_xlfn.IFS(chocolate_data[[#This Row],[Units]]&lt;=200,"Low",chocolate_data[[#This Row],[Units]]&lt;=350,"Med",chocolate_data[[#This Row],[Units]]&gt;350,"High")</f>
        <v>Low</v>
      </c>
      <c r="J192" s="8">
        <f>IF(chocolate_data[[#This Row],[Units]]&gt;300,chocolate_data[[#This Row],[Amount]]*10%,chocolate_data[[#This Row],[Amount]])</f>
        <v>2541</v>
      </c>
      <c r="K192" s="13">
        <f>chocolate_data[[#This Row],[Amount]]*chocolate_data[[#This Row],[Units]]</f>
        <v>114345</v>
      </c>
      <c r="L192" t="str">
        <f>IF(chocolate_data[[#This Row],[Total Sales]]&gt;=AVERAGE(chocolate_data[Total Sales]),"High sales", "Low sales")</f>
        <v>Low sales</v>
      </c>
      <c r="M192" s="10">
        <v>45114</v>
      </c>
      <c r="N192" s="10" t="str">
        <f>IF(chocolate_data[[#This Row],[Order date ]]&gt;DATE(2023,1,31),"New Orders","Old Orders")</f>
        <v>New Orders</v>
      </c>
      <c r="O192">
        <f>MONTH(chocolate_data[[#This Row],[Order date ]])</f>
        <v>7</v>
      </c>
      <c r="P192">
        <f>DAY(chocolate_data[[#This Row],[Order date ]])</f>
        <v>7</v>
      </c>
      <c r="Q192" t="s">
        <v>99</v>
      </c>
      <c r="R192" t="str">
        <f>TEXT(chocolate_data[[#This Row],[Order date ]],"dddd")</f>
        <v>Friday</v>
      </c>
      <c r="S192" s="4" t="s">
        <v>113</v>
      </c>
      <c r="T192" s="14">
        <f>chocolate_data[[#This Row],[Total Sales]]*2%</f>
        <v>2286.9</v>
      </c>
      <c r="U192" s="15">
        <f>chocolate_data[[#This Row],[Total Sales]]-chocolate_data[[#This Row],[Total Sales]]*2%</f>
        <v>112058.1</v>
      </c>
      <c r="V192" t="str">
        <f>TEXT(chocolate_data[[#This Row],[Order date ]],"yyyy")</f>
        <v>2023</v>
      </c>
    </row>
    <row r="193" spans="1:22" x14ac:dyDescent="0.3">
      <c r="A193" s="8">
        <v>189</v>
      </c>
      <c r="B193" s="9" t="s">
        <v>32</v>
      </c>
      <c r="C193" s="9" t="s">
        <v>45</v>
      </c>
      <c r="D193" s="9" t="s">
        <v>20</v>
      </c>
      <c r="E193" s="8">
        <v>3864</v>
      </c>
      <c r="F193" t="str">
        <f>IF(chocolate_data[[#This Row],[Amount]]&gt;=5000,"High Amount","Low Amount")</f>
        <v>Low Amount</v>
      </c>
      <c r="G193" s="8">
        <v>177</v>
      </c>
      <c r="H193" s="8" t="str">
        <f>IF(chocolate_data[[#This Row],[Units]]&lt;=200,"Low Quantity",IF(chocolate_data[[#This Row],[Units]]&lt;=350,"Mediuam Quantity","High Quantity"))</f>
        <v>Low Quantity</v>
      </c>
      <c r="I193" t="str" cm="1">
        <f t="array" ref="I193">_xlfn.IFS(chocolate_data[[#This Row],[Units]]&lt;=200,"Low",chocolate_data[[#This Row],[Units]]&lt;=350,"Med",chocolate_data[[#This Row],[Units]]&gt;350,"High")</f>
        <v>Low</v>
      </c>
      <c r="J193" s="8">
        <f>IF(chocolate_data[[#This Row],[Units]]&gt;300,chocolate_data[[#This Row],[Amount]]*10%,chocolate_data[[#This Row],[Amount]])</f>
        <v>3864</v>
      </c>
      <c r="K193" s="13">
        <f>chocolate_data[[#This Row],[Amount]]*chocolate_data[[#This Row],[Units]]</f>
        <v>683928</v>
      </c>
      <c r="L193" t="str">
        <f>IF(chocolate_data[[#This Row],[Total Sales]]&gt;=AVERAGE(chocolate_data[Total Sales]),"High sales", "Low sales")</f>
        <v>High sales</v>
      </c>
      <c r="M193" s="10">
        <v>45115</v>
      </c>
      <c r="N193" s="10" t="str">
        <f>IF(chocolate_data[[#This Row],[Order date ]]&gt;DATE(2023,1,31),"New Orders","Old Orders")</f>
        <v>New Orders</v>
      </c>
      <c r="O193">
        <f>MONTH(chocolate_data[[#This Row],[Order date ]])</f>
        <v>7</v>
      </c>
      <c r="P193">
        <f>DAY(chocolate_data[[#This Row],[Order date ]])</f>
        <v>8</v>
      </c>
      <c r="Q193" t="s">
        <v>99</v>
      </c>
      <c r="R193" t="str">
        <f>TEXT(chocolate_data[[#This Row],[Order date ]],"dddd")</f>
        <v>Saturday</v>
      </c>
      <c r="S193" s="4" t="s">
        <v>113</v>
      </c>
      <c r="T193" s="14">
        <f>chocolate_data[[#This Row],[Total Sales]]*2%</f>
        <v>13678.56</v>
      </c>
      <c r="U193" s="15">
        <f>chocolate_data[[#This Row],[Total Sales]]-chocolate_data[[#This Row],[Total Sales]]*2%</f>
        <v>670249.43999999994</v>
      </c>
      <c r="V193" t="str">
        <f>TEXT(chocolate_data[[#This Row],[Order date ]],"yyyy")</f>
        <v>2023</v>
      </c>
    </row>
    <row r="194" spans="1:22" x14ac:dyDescent="0.3">
      <c r="A194" s="8">
        <v>190</v>
      </c>
      <c r="B194" s="9" t="s">
        <v>33</v>
      </c>
      <c r="C194" s="9" t="s">
        <v>38</v>
      </c>
      <c r="D194" s="9" t="s">
        <v>6</v>
      </c>
      <c r="E194" s="8">
        <v>6146</v>
      </c>
      <c r="F194" t="str">
        <f>IF(chocolate_data[[#This Row],[Amount]]&gt;=5000,"High Amount","Low Amount")</f>
        <v>High Amount</v>
      </c>
      <c r="G194" s="8">
        <v>63</v>
      </c>
      <c r="H194" s="8" t="str">
        <f>IF(chocolate_data[[#This Row],[Units]]&lt;=200,"Low Quantity",IF(chocolate_data[[#This Row],[Units]]&lt;=350,"Mediuam Quantity","High Quantity"))</f>
        <v>Low Quantity</v>
      </c>
      <c r="I194" t="str" cm="1">
        <f t="array" ref="I194">_xlfn.IFS(chocolate_data[[#This Row],[Units]]&lt;=200,"Low",chocolate_data[[#This Row],[Units]]&lt;=350,"Med",chocolate_data[[#This Row],[Units]]&gt;350,"High")</f>
        <v>Low</v>
      </c>
      <c r="J194" s="8">
        <f>IF(chocolate_data[[#This Row],[Units]]&gt;300,chocolate_data[[#This Row],[Amount]]*10%,chocolate_data[[#This Row],[Amount]])</f>
        <v>6146</v>
      </c>
      <c r="K194" s="13">
        <f>chocolate_data[[#This Row],[Amount]]*chocolate_data[[#This Row],[Units]]</f>
        <v>387198</v>
      </c>
      <c r="L194" t="str">
        <f>IF(chocolate_data[[#This Row],[Total Sales]]&gt;=AVERAGE(chocolate_data[Total Sales]),"High sales", "Low sales")</f>
        <v>Low sales</v>
      </c>
      <c r="M194" s="10">
        <v>45116</v>
      </c>
      <c r="N194" s="10" t="str">
        <f>IF(chocolate_data[[#This Row],[Order date ]]&gt;DATE(2023,1,31),"New Orders","Old Orders")</f>
        <v>New Orders</v>
      </c>
      <c r="O194">
        <f>MONTH(chocolate_data[[#This Row],[Order date ]])</f>
        <v>7</v>
      </c>
      <c r="P194">
        <f>DAY(chocolate_data[[#This Row],[Order date ]])</f>
        <v>9</v>
      </c>
      <c r="Q194" t="s">
        <v>99</v>
      </c>
      <c r="R194" t="str">
        <f>TEXT(chocolate_data[[#This Row],[Order date ]],"dddd")</f>
        <v>Sunday</v>
      </c>
      <c r="S194" s="4" t="s">
        <v>113</v>
      </c>
      <c r="T194" s="14">
        <f>chocolate_data[[#This Row],[Total Sales]]*2%</f>
        <v>7743.96</v>
      </c>
      <c r="U194" s="15">
        <f>chocolate_data[[#This Row],[Total Sales]]-chocolate_data[[#This Row],[Total Sales]]*2%</f>
        <v>379454.04</v>
      </c>
      <c r="V194" t="str">
        <f>TEXT(chocolate_data[[#This Row],[Order date ]],"yyyy")</f>
        <v>2023</v>
      </c>
    </row>
    <row r="195" spans="1:22" x14ac:dyDescent="0.3">
      <c r="A195" s="8">
        <v>191</v>
      </c>
      <c r="B195" s="9" t="s">
        <v>3</v>
      </c>
      <c r="C195" s="9" t="s">
        <v>43</v>
      </c>
      <c r="D195" s="9" t="s">
        <v>11</v>
      </c>
      <c r="E195" s="8">
        <v>2639</v>
      </c>
      <c r="F195" t="str">
        <f>IF(chocolate_data[[#This Row],[Amount]]&gt;=5000,"High Amount","Low Amount")</f>
        <v>Low Amount</v>
      </c>
      <c r="G195" s="8">
        <v>204</v>
      </c>
      <c r="H195" s="8" t="str">
        <f>IF(chocolate_data[[#This Row],[Units]]&lt;=200,"Low Quantity",IF(chocolate_data[[#This Row],[Units]]&lt;=350,"Mediuam Quantity","High Quantity"))</f>
        <v>Mediuam Quantity</v>
      </c>
      <c r="I195" t="str" cm="1">
        <f t="array" ref="I195">_xlfn.IFS(chocolate_data[[#This Row],[Units]]&lt;=200,"Low",chocolate_data[[#This Row],[Units]]&lt;=350,"Med",chocolate_data[[#This Row],[Units]]&gt;350,"High")</f>
        <v>Med</v>
      </c>
      <c r="J195" s="8">
        <f>IF(chocolate_data[[#This Row],[Units]]&gt;300,chocolate_data[[#This Row],[Amount]]*10%,chocolate_data[[#This Row],[Amount]])</f>
        <v>2639</v>
      </c>
      <c r="K195" s="13">
        <f>chocolate_data[[#This Row],[Amount]]*chocolate_data[[#This Row],[Units]]</f>
        <v>538356</v>
      </c>
      <c r="L195" t="str">
        <f>IF(chocolate_data[[#This Row],[Total Sales]]&gt;=AVERAGE(chocolate_data[Total Sales]),"High sales", "Low sales")</f>
        <v>Low sales</v>
      </c>
      <c r="M195" s="10">
        <v>45117</v>
      </c>
      <c r="N195" s="10" t="str">
        <f>IF(chocolate_data[[#This Row],[Order date ]]&gt;DATE(2023,1,31),"New Orders","Old Orders")</f>
        <v>New Orders</v>
      </c>
      <c r="O195">
        <f>MONTH(chocolate_data[[#This Row],[Order date ]])</f>
        <v>7</v>
      </c>
      <c r="P195">
        <f>DAY(chocolate_data[[#This Row],[Order date ]])</f>
        <v>10</v>
      </c>
      <c r="Q195" t="s">
        <v>99</v>
      </c>
      <c r="R195" t="str">
        <f>TEXT(chocolate_data[[#This Row],[Order date ]],"dddd")</f>
        <v>Monday</v>
      </c>
      <c r="S195" s="4" t="s">
        <v>113</v>
      </c>
      <c r="T195" s="14">
        <f>chocolate_data[[#This Row],[Total Sales]]*2%</f>
        <v>10767.12</v>
      </c>
      <c r="U195" s="15">
        <f>chocolate_data[[#This Row],[Total Sales]]-chocolate_data[[#This Row],[Total Sales]]*2%</f>
        <v>527588.88</v>
      </c>
      <c r="V195" t="str">
        <f>TEXT(chocolate_data[[#This Row],[Order date ]],"yyyy")</f>
        <v>2023</v>
      </c>
    </row>
    <row r="196" spans="1:22" x14ac:dyDescent="0.3">
      <c r="A196" s="8">
        <v>192</v>
      </c>
      <c r="B196" s="9" t="s">
        <v>29</v>
      </c>
      <c r="C196" s="9" t="s">
        <v>40</v>
      </c>
      <c r="D196" s="9" t="s">
        <v>15</v>
      </c>
      <c r="E196" s="8">
        <v>1890</v>
      </c>
      <c r="F196" t="str">
        <f>IF(chocolate_data[[#This Row],[Amount]]&gt;=5000,"High Amount","Low Amount")</f>
        <v>Low Amount</v>
      </c>
      <c r="G196" s="8">
        <v>195</v>
      </c>
      <c r="H196" s="8" t="str">
        <f>IF(chocolate_data[[#This Row],[Units]]&lt;=200,"Low Quantity",IF(chocolate_data[[#This Row],[Units]]&lt;=350,"Mediuam Quantity","High Quantity"))</f>
        <v>Low Quantity</v>
      </c>
      <c r="I196" t="str" cm="1">
        <f t="array" ref="I196">_xlfn.IFS(chocolate_data[[#This Row],[Units]]&lt;=200,"Low",chocolate_data[[#This Row],[Units]]&lt;=350,"Med",chocolate_data[[#This Row],[Units]]&gt;350,"High")</f>
        <v>Low</v>
      </c>
      <c r="J196" s="8">
        <f>IF(chocolate_data[[#This Row],[Units]]&gt;300,chocolate_data[[#This Row],[Amount]]*10%,chocolate_data[[#This Row],[Amount]])</f>
        <v>1890</v>
      </c>
      <c r="K196" s="13">
        <f>chocolate_data[[#This Row],[Amount]]*chocolate_data[[#This Row],[Units]]</f>
        <v>368550</v>
      </c>
      <c r="L196" t="str">
        <f>IF(chocolate_data[[#This Row],[Total Sales]]&gt;=AVERAGE(chocolate_data[Total Sales]),"High sales", "Low sales")</f>
        <v>Low sales</v>
      </c>
      <c r="M196" s="10">
        <v>45118</v>
      </c>
      <c r="N196" s="10" t="str">
        <f>IF(chocolate_data[[#This Row],[Order date ]]&gt;DATE(2023,1,31),"New Orders","Old Orders")</f>
        <v>New Orders</v>
      </c>
      <c r="O196">
        <f>MONTH(chocolate_data[[#This Row],[Order date ]])</f>
        <v>7</v>
      </c>
      <c r="P196">
        <f>DAY(chocolate_data[[#This Row],[Order date ]])</f>
        <v>11</v>
      </c>
      <c r="Q196" t="s">
        <v>99</v>
      </c>
      <c r="R196" t="str">
        <f>TEXT(chocolate_data[[#This Row],[Order date ]],"dddd")</f>
        <v>Tuesday</v>
      </c>
      <c r="S196" s="4" t="s">
        <v>113</v>
      </c>
      <c r="T196" s="14">
        <f>chocolate_data[[#This Row],[Total Sales]]*2%</f>
        <v>7371</v>
      </c>
      <c r="U196" s="15">
        <f>chocolate_data[[#This Row],[Total Sales]]-chocolate_data[[#This Row],[Total Sales]]*2%</f>
        <v>361179</v>
      </c>
      <c r="V196" t="str">
        <f>TEXT(chocolate_data[[#This Row],[Order date ]],"yyyy")</f>
        <v>2023</v>
      </c>
    </row>
    <row r="197" spans="1:22" x14ac:dyDescent="0.3">
      <c r="A197" s="8">
        <v>193</v>
      </c>
      <c r="B197" s="9" t="s">
        <v>31</v>
      </c>
      <c r="C197" s="9" t="s">
        <v>39</v>
      </c>
      <c r="D197" s="9" t="s">
        <v>7</v>
      </c>
      <c r="E197" s="8">
        <v>1932</v>
      </c>
      <c r="F197" t="str">
        <f>IF(chocolate_data[[#This Row],[Amount]]&gt;=5000,"High Amount","Low Amount")</f>
        <v>Low Amount</v>
      </c>
      <c r="G197" s="8">
        <v>369</v>
      </c>
      <c r="H197" s="8" t="str">
        <f>IF(chocolate_data[[#This Row],[Units]]&lt;=200,"Low Quantity",IF(chocolate_data[[#This Row],[Units]]&lt;=350,"Mediuam Quantity","High Quantity"))</f>
        <v>High Quantity</v>
      </c>
      <c r="I197" t="str" cm="1">
        <f t="array" ref="I197">_xlfn.IFS(chocolate_data[[#This Row],[Units]]&lt;=200,"Low",chocolate_data[[#This Row],[Units]]&lt;=350,"Med",chocolate_data[[#This Row],[Units]]&gt;350,"High")</f>
        <v>High</v>
      </c>
      <c r="J197" s="8">
        <f>IF(chocolate_data[[#This Row],[Units]]&gt;300,chocolate_data[[#This Row],[Amount]]*10%,chocolate_data[[#This Row],[Amount]])</f>
        <v>193.20000000000002</v>
      </c>
      <c r="K197" s="13">
        <f>chocolate_data[[#This Row],[Amount]]*chocolate_data[[#This Row],[Units]]</f>
        <v>712908</v>
      </c>
      <c r="L197" t="str">
        <f>IF(chocolate_data[[#This Row],[Total Sales]]&gt;=AVERAGE(chocolate_data[Total Sales]),"High sales", "Low sales")</f>
        <v>High sales</v>
      </c>
      <c r="M197" s="10">
        <v>45119</v>
      </c>
      <c r="N197" s="10" t="str">
        <f>IF(chocolate_data[[#This Row],[Order date ]]&gt;DATE(2023,1,31),"New Orders","Old Orders")</f>
        <v>New Orders</v>
      </c>
      <c r="O197">
        <f>MONTH(chocolate_data[[#This Row],[Order date ]])</f>
        <v>7</v>
      </c>
      <c r="P197">
        <f>DAY(chocolate_data[[#This Row],[Order date ]])</f>
        <v>12</v>
      </c>
      <c r="Q197" t="s">
        <v>99</v>
      </c>
      <c r="R197" t="str">
        <f>TEXT(chocolate_data[[#This Row],[Order date ]],"dddd")</f>
        <v>Wednesday</v>
      </c>
      <c r="S197" s="4" t="s">
        <v>113</v>
      </c>
      <c r="T197" s="14">
        <f>chocolate_data[[#This Row],[Total Sales]]*2%</f>
        <v>14258.16</v>
      </c>
      <c r="U197" s="15">
        <f>chocolate_data[[#This Row],[Total Sales]]-chocolate_data[[#This Row],[Total Sales]]*2%</f>
        <v>698649.84</v>
      </c>
      <c r="V197" t="str">
        <f>TEXT(chocolate_data[[#This Row],[Order date ]],"yyyy")</f>
        <v>2023</v>
      </c>
    </row>
    <row r="198" spans="1:22" x14ac:dyDescent="0.3">
      <c r="A198" s="8">
        <v>194</v>
      </c>
      <c r="B198" s="9" t="s">
        <v>34</v>
      </c>
      <c r="C198" s="9" t="s">
        <v>39</v>
      </c>
      <c r="D198" s="9" t="s">
        <v>18</v>
      </c>
      <c r="E198" s="8">
        <v>6300</v>
      </c>
      <c r="F198" t="str">
        <f>IF(chocolate_data[[#This Row],[Amount]]&gt;=5000,"High Amount","Low Amount")</f>
        <v>High Amount</v>
      </c>
      <c r="G198" s="8">
        <v>42</v>
      </c>
      <c r="H198" s="8" t="str">
        <f>IF(chocolate_data[[#This Row],[Units]]&lt;=200,"Low Quantity",IF(chocolate_data[[#This Row],[Units]]&lt;=350,"Mediuam Quantity","High Quantity"))</f>
        <v>Low Quantity</v>
      </c>
      <c r="I198" t="str" cm="1">
        <f t="array" ref="I198">_xlfn.IFS(chocolate_data[[#This Row],[Units]]&lt;=200,"Low",chocolate_data[[#This Row],[Units]]&lt;=350,"Med",chocolate_data[[#This Row],[Units]]&gt;350,"High")</f>
        <v>Low</v>
      </c>
      <c r="J198" s="8">
        <f>IF(chocolate_data[[#This Row],[Units]]&gt;300,chocolate_data[[#This Row],[Amount]]*10%,chocolate_data[[#This Row],[Amount]])</f>
        <v>6300</v>
      </c>
      <c r="K198" s="13">
        <f>chocolate_data[[#This Row],[Amount]]*chocolate_data[[#This Row],[Units]]</f>
        <v>264600</v>
      </c>
      <c r="L198" t="str">
        <f>IF(chocolate_data[[#This Row],[Total Sales]]&gt;=AVERAGE(chocolate_data[Total Sales]),"High sales", "Low sales")</f>
        <v>Low sales</v>
      </c>
      <c r="M198" s="10">
        <v>45120</v>
      </c>
      <c r="N198" s="10" t="str">
        <f>IF(chocolate_data[[#This Row],[Order date ]]&gt;DATE(2023,1,31),"New Orders","Old Orders")</f>
        <v>New Orders</v>
      </c>
      <c r="O198">
        <f>MONTH(chocolate_data[[#This Row],[Order date ]])</f>
        <v>7</v>
      </c>
      <c r="P198">
        <f>DAY(chocolate_data[[#This Row],[Order date ]])</f>
        <v>13</v>
      </c>
      <c r="Q198" t="s">
        <v>99</v>
      </c>
      <c r="R198" t="str">
        <f>TEXT(chocolate_data[[#This Row],[Order date ]],"dddd")</f>
        <v>Thursday</v>
      </c>
      <c r="S198" s="4" t="s">
        <v>113</v>
      </c>
      <c r="T198" s="14">
        <f>chocolate_data[[#This Row],[Total Sales]]*2%</f>
        <v>5292</v>
      </c>
      <c r="U198" s="15">
        <f>chocolate_data[[#This Row],[Total Sales]]-chocolate_data[[#This Row],[Total Sales]]*2%</f>
        <v>259308</v>
      </c>
      <c r="V198" t="str">
        <f>TEXT(chocolate_data[[#This Row],[Order date ]],"yyyy")</f>
        <v>2023</v>
      </c>
    </row>
    <row r="199" spans="1:22" x14ac:dyDescent="0.3">
      <c r="A199" s="8">
        <v>195</v>
      </c>
      <c r="B199" s="9" t="s">
        <v>32</v>
      </c>
      <c r="C199" s="9" t="s">
        <v>40</v>
      </c>
      <c r="D199" s="9" t="s">
        <v>23</v>
      </c>
      <c r="E199" s="8">
        <v>560</v>
      </c>
      <c r="F199" t="str">
        <f>IF(chocolate_data[[#This Row],[Amount]]&gt;=5000,"High Amount","Low Amount")</f>
        <v>Low Amount</v>
      </c>
      <c r="G199" s="8">
        <v>81</v>
      </c>
      <c r="H199" s="8" t="str">
        <f>IF(chocolate_data[[#This Row],[Units]]&lt;=200,"Low Quantity",IF(chocolate_data[[#This Row],[Units]]&lt;=350,"Mediuam Quantity","High Quantity"))</f>
        <v>Low Quantity</v>
      </c>
      <c r="I199" t="str" cm="1">
        <f t="array" ref="I199">_xlfn.IFS(chocolate_data[[#This Row],[Units]]&lt;=200,"Low",chocolate_data[[#This Row],[Units]]&lt;=350,"Med",chocolate_data[[#This Row],[Units]]&gt;350,"High")</f>
        <v>Low</v>
      </c>
      <c r="J199" s="8">
        <f>IF(chocolate_data[[#This Row],[Units]]&gt;300,chocolate_data[[#This Row],[Amount]]*10%,chocolate_data[[#This Row],[Amount]])</f>
        <v>560</v>
      </c>
      <c r="K199" s="13">
        <f>chocolate_data[[#This Row],[Amount]]*chocolate_data[[#This Row],[Units]]</f>
        <v>45360</v>
      </c>
      <c r="L199" t="str">
        <f>IF(chocolate_data[[#This Row],[Total Sales]]&gt;=AVERAGE(chocolate_data[Total Sales]),"High sales", "Low sales")</f>
        <v>Low sales</v>
      </c>
      <c r="M199" s="10">
        <v>45121</v>
      </c>
      <c r="N199" s="10" t="str">
        <f>IF(chocolate_data[[#This Row],[Order date ]]&gt;DATE(2023,1,31),"New Orders","Old Orders")</f>
        <v>New Orders</v>
      </c>
      <c r="O199">
        <f>MONTH(chocolate_data[[#This Row],[Order date ]])</f>
        <v>7</v>
      </c>
      <c r="P199">
        <f>DAY(chocolate_data[[#This Row],[Order date ]])</f>
        <v>14</v>
      </c>
      <c r="Q199" t="s">
        <v>99</v>
      </c>
      <c r="R199" t="str">
        <f>TEXT(chocolate_data[[#This Row],[Order date ]],"dddd")</f>
        <v>Friday</v>
      </c>
      <c r="S199" s="4" t="s">
        <v>113</v>
      </c>
      <c r="T199" s="14">
        <f>chocolate_data[[#This Row],[Total Sales]]*2%</f>
        <v>907.2</v>
      </c>
      <c r="U199" s="15">
        <f>chocolate_data[[#This Row],[Total Sales]]-chocolate_data[[#This Row],[Total Sales]]*2%</f>
        <v>44452.800000000003</v>
      </c>
      <c r="V199" t="str">
        <f>TEXT(chocolate_data[[#This Row],[Order date ]],"yyyy")</f>
        <v>2023</v>
      </c>
    </row>
    <row r="200" spans="1:22" x14ac:dyDescent="0.3">
      <c r="A200" s="8">
        <v>196</v>
      </c>
      <c r="B200" s="9" t="s">
        <v>3</v>
      </c>
      <c r="C200" s="9" t="s">
        <v>40</v>
      </c>
      <c r="D200" s="9" t="s">
        <v>19</v>
      </c>
      <c r="E200" s="8">
        <v>2856</v>
      </c>
      <c r="F200" t="str">
        <f>IF(chocolate_data[[#This Row],[Amount]]&gt;=5000,"High Amount","Low Amount")</f>
        <v>Low Amount</v>
      </c>
      <c r="G200" s="8">
        <v>246</v>
      </c>
      <c r="H200" s="8" t="str">
        <f>IF(chocolate_data[[#This Row],[Units]]&lt;=200,"Low Quantity",IF(chocolate_data[[#This Row],[Units]]&lt;=350,"Mediuam Quantity","High Quantity"))</f>
        <v>Mediuam Quantity</v>
      </c>
      <c r="I200" t="str" cm="1">
        <f t="array" ref="I200">_xlfn.IFS(chocolate_data[[#This Row],[Units]]&lt;=200,"Low",chocolate_data[[#This Row],[Units]]&lt;=350,"Med",chocolate_data[[#This Row],[Units]]&gt;350,"High")</f>
        <v>Med</v>
      </c>
      <c r="J200" s="8">
        <f>IF(chocolate_data[[#This Row],[Units]]&gt;300,chocolate_data[[#This Row],[Amount]]*10%,chocolate_data[[#This Row],[Amount]])</f>
        <v>2856</v>
      </c>
      <c r="K200" s="13">
        <f>chocolate_data[[#This Row],[Amount]]*chocolate_data[[#This Row],[Units]]</f>
        <v>702576</v>
      </c>
      <c r="L200" t="str">
        <f>IF(chocolate_data[[#This Row],[Total Sales]]&gt;=AVERAGE(chocolate_data[Total Sales]),"High sales", "Low sales")</f>
        <v>High sales</v>
      </c>
      <c r="M200" s="10">
        <v>45122</v>
      </c>
      <c r="N200" s="10" t="str">
        <f>IF(chocolate_data[[#This Row],[Order date ]]&gt;DATE(2023,1,31),"New Orders","Old Orders")</f>
        <v>New Orders</v>
      </c>
      <c r="O200">
        <f>MONTH(chocolate_data[[#This Row],[Order date ]])</f>
        <v>7</v>
      </c>
      <c r="P200">
        <f>DAY(chocolate_data[[#This Row],[Order date ]])</f>
        <v>15</v>
      </c>
      <c r="Q200" t="s">
        <v>99</v>
      </c>
      <c r="R200" t="str">
        <f>TEXT(chocolate_data[[#This Row],[Order date ]],"dddd")</f>
        <v>Saturday</v>
      </c>
      <c r="S200" s="4" t="s">
        <v>113</v>
      </c>
      <c r="T200" s="14">
        <f>chocolate_data[[#This Row],[Total Sales]]*2%</f>
        <v>14051.52</v>
      </c>
      <c r="U200" s="15">
        <f>chocolate_data[[#This Row],[Total Sales]]-chocolate_data[[#This Row],[Total Sales]]*2%</f>
        <v>688524.48</v>
      </c>
      <c r="V200" t="str">
        <f>TEXT(chocolate_data[[#This Row],[Order date ]],"yyyy")</f>
        <v>2023</v>
      </c>
    </row>
    <row r="201" spans="1:22" x14ac:dyDescent="0.3">
      <c r="A201" s="8">
        <v>197</v>
      </c>
      <c r="B201" s="9" t="s">
        <v>3</v>
      </c>
      <c r="C201" s="9" t="s">
        <v>39</v>
      </c>
      <c r="D201" s="9" t="s">
        <v>10</v>
      </c>
      <c r="E201" s="8">
        <v>707</v>
      </c>
      <c r="F201" t="str">
        <f>IF(chocolate_data[[#This Row],[Amount]]&gt;=5000,"High Amount","Low Amount")</f>
        <v>Low Amount</v>
      </c>
      <c r="G201" s="8">
        <v>174</v>
      </c>
      <c r="H201" s="8" t="str">
        <f>IF(chocolate_data[[#This Row],[Units]]&lt;=200,"Low Quantity",IF(chocolate_data[[#This Row],[Units]]&lt;=350,"Mediuam Quantity","High Quantity"))</f>
        <v>Low Quantity</v>
      </c>
      <c r="I201" t="str" cm="1">
        <f t="array" ref="I201">_xlfn.IFS(chocolate_data[[#This Row],[Units]]&lt;=200,"Low",chocolate_data[[#This Row],[Units]]&lt;=350,"Med",chocolate_data[[#This Row],[Units]]&gt;350,"High")</f>
        <v>Low</v>
      </c>
      <c r="J201" s="8">
        <f>IF(chocolate_data[[#This Row],[Units]]&gt;300,chocolate_data[[#This Row],[Amount]]*10%,chocolate_data[[#This Row],[Amount]])</f>
        <v>707</v>
      </c>
      <c r="K201" s="13">
        <f>chocolate_data[[#This Row],[Amount]]*chocolate_data[[#This Row],[Units]]</f>
        <v>123018</v>
      </c>
      <c r="L201" t="str">
        <f>IF(chocolate_data[[#This Row],[Total Sales]]&gt;=AVERAGE(chocolate_data[Total Sales]),"High sales", "Low sales")</f>
        <v>Low sales</v>
      </c>
      <c r="M201" s="10">
        <v>45123</v>
      </c>
      <c r="N201" s="10" t="str">
        <f>IF(chocolate_data[[#This Row],[Order date ]]&gt;DATE(2023,1,31),"New Orders","Old Orders")</f>
        <v>New Orders</v>
      </c>
      <c r="O201">
        <f>MONTH(chocolate_data[[#This Row],[Order date ]])</f>
        <v>7</v>
      </c>
      <c r="P201">
        <f>DAY(chocolate_data[[#This Row],[Order date ]])</f>
        <v>16</v>
      </c>
      <c r="Q201" t="s">
        <v>99</v>
      </c>
      <c r="R201" t="str">
        <f>TEXT(chocolate_data[[#This Row],[Order date ]],"dddd")</f>
        <v>Sunday</v>
      </c>
      <c r="S201" s="4" t="s">
        <v>113</v>
      </c>
      <c r="T201" s="14">
        <f>chocolate_data[[#This Row],[Total Sales]]*2%</f>
        <v>2460.36</v>
      </c>
      <c r="U201" s="15">
        <f>chocolate_data[[#This Row],[Total Sales]]-chocolate_data[[#This Row],[Total Sales]]*2%</f>
        <v>120557.64</v>
      </c>
      <c r="V201" t="str">
        <f>TEXT(chocolate_data[[#This Row],[Order date ]],"yyyy")</f>
        <v>2023</v>
      </c>
    </row>
    <row r="202" spans="1:22" x14ac:dyDescent="0.3">
      <c r="A202" s="8">
        <v>198</v>
      </c>
      <c r="B202" s="9" t="s">
        <v>29</v>
      </c>
      <c r="C202" s="9" t="s">
        <v>45</v>
      </c>
      <c r="D202" s="9" t="s">
        <v>23</v>
      </c>
      <c r="E202" s="8">
        <v>3598</v>
      </c>
      <c r="F202" t="str">
        <f>IF(chocolate_data[[#This Row],[Amount]]&gt;=5000,"High Amount","Low Amount")</f>
        <v>Low Amount</v>
      </c>
      <c r="G202" s="8">
        <v>81</v>
      </c>
      <c r="H202" s="8" t="str">
        <f>IF(chocolate_data[[#This Row],[Units]]&lt;=200,"Low Quantity",IF(chocolate_data[[#This Row],[Units]]&lt;=350,"Mediuam Quantity","High Quantity"))</f>
        <v>Low Quantity</v>
      </c>
      <c r="I202" t="str" cm="1">
        <f t="array" ref="I202">_xlfn.IFS(chocolate_data[[#This Row],[Units]]&lt;=200,"Low",chocolate_data[[#This Row],[Units]]&lt;=350,"Med",chocolate_data[[#This Row],[Units]]&gt;350,"High")</f>
        <v>Low</v>
      </c>
      <c r="J202" s="8">
        <f>IF(chocolate_data[[#This Row],[Units]]&gt;300,chocolate_data[[#This Row],[Amount]]*10%,chocolate_data[[#This Row],[Amount]])</f>
        <v>3598</v>
      </c>
      <c r="K202" s="13">
        <f>chocolate_data[[#This Row],[Amount]]*chocolate_data[[#This Row],[Units]]</f>
        <v>291438</v>
      </c>
      <c r="L202" t="str">
        <f>IF(chocolate_data[[#This Row],[Total Sales]]&gt;=AVERAGE(chocolate_data[Total Sales]),"High sales", "Low sales")</f>
        <v>Low sales</v>
      </c>
      <c r="M202" s="10">
        <v>45124</v>
      </c>
      <c r="N202" s="10" t="str">
        <f>IF(chocolate_data[[#This Row],[Order date ]]&gt;DATE(2023,1,31),"New Orders","Old Orders")</f>
        <v>New Orders</v>
      </c>
      <c r="O202">
        <f>MONTH(chocolate_data[[#This Row],[Order date ]])</f>
        <v>7</v>
      </c>
      <c r="P202">
        <f>DAY(chocolate_data[[#This Row],[Order date ]])</f>
        <v>17</v>
      </c>
      <c r="Q202" t="s">
        <v>99</v>
      </c>
      <c r="R202" t="str">
        <f>TEXT(chocolate_data[[#This Row],[Order date ]],"dddd")</f>
        <v>Monday</v>
      </c>
      <c r="S202" s="4" t="s">
        <v>113</v>
      </c>
      <c r="T202" s="14">
        <f>chocolate_data[[#This Row],[Total Sales]]*2%</f>
        <v>5828.76</v>
      </c>
      <c r="U202" s="15">
        <f>chocolate_data[[#This Row],[Total Sales]]-chocolate_data[[#This Row],[Total Sales]]*2%</f>
        <v>285609.24</v>
      </c>
      <c r="V202" t="str">
        <f>TEXT(chocolate_data[[#This Row],[Order date ]],"yyyy")</f>
        <v>2023</v>
      </c>
    </row>
    <row r="203" spans="1:22" x14ac:dyDescent="0.3">
      <c r="A203" s="8">
        <v>199</v>
      </c>
      <c r="B203" s="9" t="s">
        <v>36</v>
      </c>
      <c r="C203" s="9" t="s">
        <v>45</v>
      </c>
      <c r="D203" s="9" t="s">
        <v>15</v>
      </c>
      <c r="E203" s="8">
        <v>6853</v>
      </c>
      <c r="F203" t="str">
        <f>IF(chocolate_data[[#This Row],[Amount]]&gt;=5000,"High Amount","Low Amount")</f>
        <v>High Amount</v>
      </c>
      <c r="G203" s="8">
        <v>372</v>
      </c>
      <c r="H203" s="8" t="str">
        <f>IF(chocolate_data[[#This Row],[Units]]&lt;=200,"Low Quantity",IF(chocolate_data[[#This Row],[Units]]&lt;=350,"Mediuam Quantity","High Quantity"))</f>
        <v>High Quantity</v>
      </c>
      <c r="I203" t="str" cm="1">
        <f t="array" ref="I203">_xlfn.IFS(chocolate_data[[#This Row],[Units]]&lt;=200,"Low",chocolate_data[[#This Row],[Units]]&lt;=350,"Med",chocolate_data[[#This Row],[Units]]&gt;350,"High")</f>
        <v>High</v>
      </c>
      <c r="J203" s="8">
        <f>IF(chocolate_data[[#This Row],[Units]]&gt;300,chocolate_data[[#This Row],[Amount]]*10%,chocolate_data[[#This Row],[Amount]])</f>
        <v>685.30000000000007</v>
      </c>
      <c r="K203" s="13">
        <f>chocolate_data[[#This Row],[Amount]]*chocolate_data[[#This Row],[Units]]</f>
        <v>2549316</v>
      </c>
      <c r="L203" t="str">
        <f>IF(chocolate_data[[#This Row],[Total Sales]]&gt;=AVERAGE(chocolate_data[Total Sales]),"High sales", "Low sales")</f>
        <v>High sales</v>
      </c>
      <c r="M203" s="10">
        <v>45125</v>
      </c>
      <c r="N203" s="10" t="str">
        <f>IF(chocolate_data[[#This Row],[Order date ]]&gt;DATE(2023,1,31),"New Orders","Old Orders")</f>
        <v>New Orders</v>
      </c>
      <c r="O203">
        <f>MONTH(chocolate_data[[#This Row],[Order date ]])</f>
        <v>7</v>
      </c>
      <c r="P203">
        <f>DAY(chocolate_data[[#This Row],[Order date ]])</f>
        <v>18</v>
      </c>
      <c r="Q203" t="s">
        <v>99</v>
      </c>
      <c r="R203" t="str">
        <f>TEXT(chocolate_data[[#This Row],[Order date ]],"dddd")</f>
        <v>Tuesday</v>
      </c>
      <c r="S203" s="4" t="s">
        <v>113</v>
      </c>
      <c r="T203" s="14">
        <f>chocolate_data[[#This Row],[Total Sales]]*2%</f>
        <v>50986.32</v>
      </c>
      <c r="U203" s="15">
        <f>chocolate_data[[#This Row],[Total Sales]]-chocolate_data[[#This Row],[Total Sales]]*2%</f>
        <v>2498329.6800000002</v>
      </c>
      <c r="V203" t="str">
        <f>TEXT(chocolate_data[[#This Row],[Order date ]],"yyyy")</f>
        <v>2023</v>
      </c>
    </row>
    <row r="204" spans="1:22" x14ac:dyDescent="0.3">
      <c r="A204" s="8">
        <v>200</v>
      </c>
      <c r="B204" s="9" t="s">
        <v>36</v>
      </c>
      <c r="C204" s="9" t="s">
        <v>45</v>
      </c>
      <c r="D204" s="9" t="s">
        <v>9</v>
      </c>
      <c r="E204" s="8">
        <v>4725</v>
      </c>
      <c r="F204" t="str">
        <f>IF(chocolate_data[[#This Row],[Amount]]&gt;=5000,"High Amount","Low Amount")</f>
        <v>Low Amount</v>
      </c>
      <c r="G204" s="8">
        <v>174</v>
      </c>
      <c r="H204" s="8" t="str">
        <f>IF(chocolate_data[[#This Row],[Units]]&lt;=200,"Low Quantity",IF(chocolate_data[[#This Row],[Units]]&lt;=350,"Mediuam Quantity","High Quantity"))</f>
        <v>Low Quantity</v>
      </c>
      <c r="I204" t="str" cm="1">
        <f t="array" ref="I204">_xlfn.IFS(chocolate_data[[#This Row],[Units]]&lt;=200,"Low",chocolate_data[[#This Row],[Units]]&lt;=350,"Med",chocolate_data[[#This Row],[Units]]&gt;350,"High")</f>
        <v>Low</v>
      </c>
      <c r="J204" s="8">
        <f>IF(chocolate_data[[#This Row],[Units]]&gt;300,chocolate_data[[#This Row],[Amount]]*10%,chocolate_data[[#This Row],[Amount]])</f>
        <v>4725</v>
      </c>
      <c r="K204" s="13">
        <f>chocolate_data[[#This Row],[Amount]]*chocolate_data[[#This Row],[Units]]</f>
        <v>822150</v>
      </c>
      <c r="L204" t="str">
        <f>IF(chocolate_data[[#This Row],[Total Sales]]&gt;=AVERAGE(chocolate_data[Total Sales]),"High sales", "Low sales")</f>
        <v>High sales</v>
      </c>
      <c r="M204" s="10">
        <v>45126</v>
      </c>
      <c r="N204" s="10" t="str">
        <f>IF(chocolate_data[[#This Row],[Order date ]]&gt;DATE(2023,1,31),"New Orders","Old Orders")</f>
        <v>New Orders</v>
      </c>
      <c r="O204">
        <f>MONTH(chocolate_data[[#This Row],[Order date ]])</f>
        <v>7</v>
      </c>
      <c r="P204">
        <f>DAY(chocolate_data[[#This Row],[Order date ]])</f>
        <v>19</v>
      </c>
      <c r="Q204" t="s">
        <v>99</v>
      </c>
      <c r="R204" t="str">
        <f>TEXT(chocolate_data[[#This Row],[Order date ]],"dddd")</f>
        <v>Wednesday</v>
      </c>
      <c r="S204" s="4" t="s">
        <v>113</v>
      </c>
      <c r="T204" s="14">
        <f>chocolate_data[[#This Row],[Total Sales]]*2%</f>
        <v>16443</v>
      </c>
      <c r="U204" s="15">
        <f>chocolate_data[[#This Row],[Total Sales]]-chocolate_data[[#This Row],[Total Sales]]*2%</f>
        <v>805707</v>
      </c>
      <c r="V204" t="str">
        <f>TEXT(chocolate_data[[#This Row],[Order date ]],"yyyy")</f>
        <v>2023</v>
      </c>
    </row>
    <row r="205" spans="1:22" x14ac:dyDescent="0.3">
      <c r="A205" s="8">
        <v>201</v>
      </c>
      <c r="B205" s="9" t="s">
        <v>30</v>
      </c>
      <c r="C205" s="9" t="s">
        <v>38</v>
      </c>
      <c r="D205" s="9" t="s">
        <v>25</v>
      </c>
      <c r="E205" s="8">
        <v>10304</v>
      </c>
      <c r="F205" t="str">
        <f>IF(chocolate_data[[#This Row],[Amount]]&gt;=5000,"High Amount","Low Amount")</f>
        <v>High Amount</v>
      </c>
      <c r="G205" s="8">
        <v>84</v>
      </c>
      <c r="H205" s="8" t="str">
        <f>IF(chocolate_data[[#This Row],[Units]]&lt;=200,"Low Quantity",IF(chocolate_data[[#This Row],[Units]]&lt;=350,"Mediuam Quantity","High Quantity"))</f>
        <v>Low Quantity</v>
      </c>
      <c r="I205" t="str" cm="1">
        <f t="array" ref="I205">_xlfn.IFS(chocolate_data[[#This Row],[Units]]&lt;=200,"Low",chocolate_data[[#This Row],[Units]]&lt;=350,"Med",chocolate_data[[#This Row],[Units]]&gt;350,"High")</f>
        <v>Low</v>
      </c>
      <c r="J205" s="8">
        <f>IF(chocolate_data[[#This Row],[Units]]&gt;300,chocolate_data[[#This Row],[Amount]]*10%,chocolate_data[[#This Row],[Amount]])</f>
        <v>10304</v>
      </c>
      <c r="K205" s="13">
        <f>chocolate_data[[#This Row],[Amount]]*chocolate_data[[#This Row],[Units]]</f>
        <v>865536</v>
      </c>
      <c r="L205" t="str">
        <f>IF(chocolate_data[[#This Row],[Total Sales]]&gt;=AVERAGE(chocolate_data[Total Sales]),"High sales", "Low sales")</f>
        <v>High sales</v>
      </c>
      <c r="M205" s="10">
        <v>45127</v>
      </c>
      <c r="N205" s="10" t="str">
        <f>IF(chocolate_data[[#This Row],[Order date ]]&gt;DATE(2023,1,31),"New Orders","Old Orders")</f>
        <v>New Orders</v>
      </c>
      <c r="O205">
        <f>MONTH(chocolate_data[[#This Row],[Order date ]])</f>
        <v>7</v>
      </c>
      <c r="P205">
        <f>DAY(chocolate_data[[#This Row],[Order date ]])</f>
        <v>20</v>
      </c>
      <c r="Q205" t="s">
        <v>99</v>
      </c>
      <c r="R205" t="str">
        <f>TEXT(chocolate_data[[#This Row],[Order date ]],"dddd")</f>
        <v>Thursday</v>
      </c>
      <c r="S205" s="4" t="s">
        <v>113</v>
      </c>
      <c r="T205" s="14">
        <f>chocolate_data[[#This Row],[Total Sales]]*2%</f>
        <v>17310.72</v>
      </c>
      <c r="U205" s="15">
        <f>chocolate_data[[#This Row],[Total Sales]]-chocolate_data[[#This Row],[Total Sales]]*2%</f>
        <v>848225.28000000003</v>
      </c>
      <c r="V205" t="str">
        <f>TEXT(chocolate_data[[#This Row],[Order date ]],"yyyy")</f>
        <v>2023</v>
      </c>
    </row>
    <row r="206" spans="1:22" x14ac:dyDescent="0.3">
      <c r="A206" s="8">
        <v>202</v>
      </c>
      <c r="B206" s="9" t="s">
        <v>30</v>
      </c>
      <c r="C206" s="9" t="s">
        <v>39</v>
      </c>
      <c r="D206" s="9" t="s">
        <v>9</v>
      </c>
      <c r="E206" s="8">
        <v>1274</v>
      </c>
      <c r="F206" t="str">
        <f>IF(chocolate_data[[#This Row],[Amount]]&gt;=5000,"High Amount","Low Amount")</f>
        <v>Low Amount</v>
      </c>
      <c r="G206" s="8">
        <v>225</v>
      </c>
      <c r="H206" s="8" t="str">
        <f>IF(chocolate_data[[#This Row],[Units]]&lt;=200,"Low Quantity",IF(chocolate_data[[#This Row],[Units]]&lt;=350,"Mediuam Quantity","High Quantity"))</f>
        <v>Mediuam Quantity</v>
      </c>
      <c r="I206" t="str" cm="1">
        <f t="array" ref="I206">_xlfn.IFS(chocolate_data[[#This Row],[Units]]&lt;=200,"Low",chocolate_data[[#This Row],[Units]]&lt;=350,"Med",chocolate_data[[#This Row],[Units]]&gt;350,"High")</f>
        <v>Med</v>
      </c>
      <c r="J206" s="8">
        <f>IF(chocolate_data[[#This Row],[Units]]&gt;300,chocolate_data[[#This Row],[Amount]]*10%,chocolate_data[[#This Row],[Amount]])</f>
        <v>1274</v>
      </c>
      <c r="K206" s="13">
        <f>chocolate_data[[#This Row],[Amount]]*chocolate_data[[#This Row],[Units]]</f>
        <v>286650</v>
      </c>
      <c r="L206" t="str">
        <f>IF(chocolate_data[[#This Row],[Total Sales]]&gt;=AVERAGE(chocolate_data[Total Sales]),"High sales", "Low sales")</f>
        <v>Low sales</v>
      </c>
      <c r="M206" s="10">
        <v>45128</v>
      </c>
      <c r="N206" s="10" t="str">
        <f>IF(chocolate_data[[#This Row],[Order date ]]&gt;DATE(2023,1,31),"New Orders","Old Orders")</f>
        <v>New Orders</v>
      </c>
      <c r="O206">
        <f>MONTH(chocolate_data[[#This Row],[Order date ]])</f>
        <v>7</v>
      </c>
      <c r="P206">
        <f>DAY(chocolate_data[[#This Row],[Order date ]])</f>
        <v>21</v>
      </c>
      <c r="Q206" t="s">
        <v>99</v>
      </c>
      <c r="R206" t="str">
        <f>TEXT(chocolate_data[[#This Row],[Order date ]],"dddd")</f>
        <v>Friday</v>
      </c>
      <c r="S206" s="4" t="s">
        <v>113</v>
      </c>
      <c r="T206" s="14">
        <f>chocolate_data[[#This Row],[Total Sales]]*2%</f>
        <v>5733</v>
      </c>
      <c r="U206" s="15">
        <f>chocolate_data[[#This Row],[Total Sales]]-chocolate_data[[#This Row],[Total Sales]]*2%</f>
        <v>280917</v>
      </c>
      <c r="V206" t="str">
        <f>TEXT(chocolate_data[[#This Row],[Order date ]],"yyyy")</f>
        <v>2023</v>
      </c>
    </row>
    <row r="207" spans="1:22" x14ac:dyDescent="0.3">
      <c r="A207" s="8">
        <v>203</v>
      </c>
      <c r="B207" s="9" t="s">
        <v>33</v>
      </c>
      <c r="C207" s="9" t="s">
        <v>38</v>
      </c>
      <c r="D207" s="9" t="s">
        <v>23</v>
      </c>
      <c r="E207" s="8">
        <v>1526</v>
      </c>
      <c r="F207" t="str">
        <f>IF(chocolate_data[[#This Row],[Amount]]&gt;=5000,"High Amount","Low Amount")</f>
        <v>Low Amount</v>
      </c>
      <c r="G207" s="8">
        <v>105</v>
      </c>
      <c r="H207" s="8" t="str">
        <f>IF(chocolate_data[[#This Row],[Units]]&lt;=200,"Low Quantity",IF(chocolate_data[[#This Row],[Units]]&lt;=350,"Mediuam Quantity","High Quantity"))</f>
        <v>Low Quantity</v>
      </c>
      <c r="I207" t="str" cm="1">
        <f t="array" ref="I207">_xlfn.IFS(chocolate_data[[#This Row],[Units]]&lt;=200,"Low",chocolate_data[[#This Row],[Units]]&lt;=350,"Med",chocolate_data[[#This Row],[Units]]&gt;350,"High")</f>
        <v>Low</v>
      </c>
      <c r="J207" s="8">
        <f>IF(chocolate_data[[#This Row],[Units]]&gt;300,chocolate_data[[#This Row],[Amount]]*10%,chocolate_data[[#This Row],[Amount]])</f>
        <v>1526</v>
      </c>
      <c r="K207" s="13">
        <f>chocolate_data[[#This Row],[Amount]]*chocolate_data[[#This Row],[Units]]</f>
        <v>160230</v>
      </c>
      <c r="L207" t="str">
        <f>IF(chocolate_data[[#This Row],[Total Sales]]&gt;=AVERAGE(chocolate_data[Total Sales]),"High sales", "Low sales")</f>
        <v>Low sales</v>
      </c>
      <c r="M207" s="10">
        <v>45129</v>
      </c>
      <c r="N207" s="10" t="str">
        <f>IF(chocolate_data[[#This Row],[Order date ]]&gt;DATE(2023,1,31),"New Orders","Old Orders")</f>
        <v>New Orders</v>
      </c>
      <c r="O207">
        <f>MONTH(chocolate_data[[#This Row],[Order date ]])</f>
        <v>7</v>
      </c>
      <c r="P207">
        <f>DAY(chocolate_data[[#This Row],[Order date ]])</f>
        <v>22</v>
      </c>
      <c r="Q207" t="s">
        <v>99</v>
      </c>
      <c r="R207" t="str">
        <f>TEXT(chocolate_data[[#This Row],[Order date ]],"dddd")</f>
        <v>Saturday</v>
      </c>
      <c r="S207" s="4" t="s">
        <v>113</v>
      </c>
      <c r="T207" s="14">
        <f>chocolate_data[[#This Row],[Total Sales]]*2%</f>
        <v>3204.6</v>
      </c>
      <c r="U207" s="15">
        <f>chocolate_data[[#This Row],[Total Sales]]-chocolate_data[[#This Row],[Total Sales]]*2%</f>
        <v>157025.4</v>
      </c>
      <c r="V207" t="str">
        <f>TEXT(chocolate_data[[#This Row],[Order date ]],"yyyy")</f>
        <v>2023</v>
      </c>
    </row>
    <row r="208" spans="1:22" x14ac:dyDescent="0.3">
      <c r="A208" s="8">
        <v>204</v>
      </c>
      <c r="B208" s="9" t="s">
        <v>36</v>
      </c>
      <c r="C208" s="9" t="s">
        <v>43</v>
      </c>
      <c r="D208" s="9" t="s">
        <v>21</v>
      </c>
      <c r="E208" s="8">
        <v>3101</v>
      </c>
      <c r="F208" t="str">
        <f>IF(chocolate_data[[#This Row],[Amount]]&gt;=5000,"High Amount","Low Amount")</f>
        <v>Low Amount</v>
      </c>
      <c r="G208" s="8">
        <v>225</v>
      </c>
      <c r="H208" s="8" t="str">
        <f>IF(chocolate_data[[#This Row],[Units]]&lt;=200,"Low Quantity",IF(chocolate_data[[#This Row],[Units]]&lt;=350,"Mediuam Quantity","High Quantity"))</f>
        <v>Mediuam Quantity</v>
      </c>
      <c r="I208" t="str" cm="1">
        <f t="array" ref="I208">_xlfn.IFS(chocolate_data[[#This Row],[Units]]&lt;=200,"Low",chocolate_data[[#This Row],[Units]]&lt;=350,"Med",chocolate_data[[#This Row],[Units]]&gt;350,"High")</f>
        <v>Med</v>
      </c>
      <c r="J208" s="8">
        <f>IF(chocolate_data[[#This Row],[Units]]&gt;300,chocolate_data[[#This Row],[Amount]]*10%,chocolate_data[[#This Row],[Amount]])</f>
        <v>3101</v>
      </c>
      <c r="K208" s="13">
        <f>chocolate_data[[#This Row],[Amount]]*chocolate_data[[#This Row],[Units]]</f>
        <v>697725</v>
      </c>
      <c r="L208" t="str">
        <f>IF(chocolate_data[[#This Row],[Total Sales]]&gt;=AVERAGE(chocolate_data[Total Sales]),"High sales", "Low sales")</f>
        <v>High sales</v>
      </c>
      <c r="M208" s="10">
        <v>45130</v>
      </c>
      <c r="N208" s="10" t="str">
        <f>IF(chocolate_data[[#This Row],[Order date ]]&gt;DATE(2023,1,31),"New Orders","Old Orders")</f>
        <v>New Orders</v>
      </c>
      <c r="O208">
        <f>MONTH(chocolate_data[[#This Row],[Order date ]])</f>
        <v>7</v>
      </c>
      <c r="P208">
        <f>DAY(chocolate_data[[#This Row],[Order date ]])</f>
        <v>23</v>
      </c>
      <c r="Q208" t="s">
        <v>99</v>
      </c>
      <c r="R208" t="str">
        <f>TEXT(chocolate_data[[#This Row],[Order date ]],"dddd")</f>
        <v>Sunday</v>
      </c>
      <c r="S208" s="4" t="s">
        <v>113</v>
      </c>
      <c r="T208" s="14">
        <f>chocolate_data[[#This Row],[Total Sales]]*2%</f>
        <v>13954.5</v>
      </c>
      <c r="U208" s="15">
        <f>chocolate_data[[#This Row],[Total Sales]]-chocolate_data[[#This Row],[Total Sales]]*2%</f>
        <v>683770.5</v>
      </c>
      <c r="V208" t="str">
        <f>TEXT(chocolate_data[[#This Row],[Order date ]],"yyyy")</f>
        <v>2023</v>
      </c>
    </row>
    <row r="209" spans="1:22" x14ac:dyDescent="0.3">
      <c r="A209" s="8">
        <v>205</v>
      </c>
      <c r="B209" s="9" t="s">
        <v>28</v>
      </c>
      <c r="C209" s="9" t="s">
        <v>40</v>
      </c>
      <c r="D209" s="9" t="s">
        <v>7</v>
      </c>
      <c r="E209" s="8">
        <v>1057</v>
      </c>
      <c r="F209" t="str">
        <f>IF(chocolate_data[[#This Row],[Amount]]&gt;=5000,"High Amount","Low Amount")</f>
        <v>Low Amount</v>
      </c>
      <c r="G209" s="8">
        <v>54</v>
      </c>
      <c r="H209" s="8" t="str">
        <f>IF(chocolate_data[[#This Row],[Units]]&lt;=200,"Low Quantity",IF(chocolate_data[[#This Row],[Units]]&lt;=350,"Mediuam Quantity","High Quantity"))</f>
        <v>Low Quantity</v>
      </c>
      <c r="I209" t="str" cm="1">
        <f t="array" ref="I209">_xlfn.IFS(chocolate_data[[#This Row],[Units]]&lt;=200,"Low",chocolate_data[[#This Row],[Units]]&lt;=350,"Med",chocolate_data[[#This Row],[Units]]&gt;350,"High")</f>
        <v>Low</v>
      </c>
      <c r="J209" s="8">
        <f>IF(chocolate_data[[#This Row],[Units]]&gt;300,chocolate_data[[#This Row],[Amount]]*10%,chocolate_data[[#This Row],[Amount]])</f>
        <v>1057</v>
      </c>
      <c r="K209" s="13">
        <f>chocolate_data[[#This Row],[Amount]]*chocolate_data[[#This Row],[Units]]</f>
        <v>57078</v>
      </c>
      <c r="L209" t="str">
        <f>IF(chocolate_data[[#This Row],[Total Sales]]&gt;=AVERAGE(chocolate_data[Total Sales]),"High sales", "Low sales")</f>
        <v>Low sales</v>
      </c>
      <c r="M209" s="10">
        <v>45131</v>
      </c>
      <c r="N209" s="10" t="str">
        <f>IF(chocolate_data[[#This Row],[Order date ]]&gt;DATE(2023,1,31),"New Orders","Old Orders")</f>
        <v>New Orders</v>
      </c>
      <c r="O209">
        <f>MONTH(chocolate_data[[#This Row],[Order date ]])</f>
        <v>7</v>
      </c>
      <c r="P209">
        <f>DAY(chocolate_data[[#This Row],[Order date ]])</f>
        <v>24</v>
      </c>
      <c r="Q209" t="s">
        <v>99</v>
      </c>
      <c r="R209" t="str">
        <f>TEXT(chocolate_data[[#This Row],[Order date ]],"dddd")</f>
        <v>Monday</v>
      </c>
      <c r="S209" s="4" t="s">
        <v>113</v>
      </c>
      <c r="T209" s="14">
        <f>chocolate_data[[#This Row],[Total Sales]]*2%</f>
        <v>1141.56</v>
      </c>
      <c r="U209" s="15">
        <f>chocolate_data[[#This Row],[Total Sales]]-chocolate_data[[#This Row],[Total Sales]]*2%</f>
        <v>55936.44</v>
      </c>
      <c r="V209" t="str">
        <f>TEXT(chocolate_data[[#This Row],[Order date ]],"yyyy")</f>
        <v>2023</v>
      </c>
    </row>
    <row r="210" spans="1:22" x14ac:dyDescent="0.3">
      <c r="A210">
        <v>206</v>
      </c>
      <c r="B210" t="s">
        <v>31</v>
      </c>
      <c r="C210" t="s">
        <v>40</v>
      </c>
      <c r="D210" t="s">
        <v>19</v>
      </c>
      <c r="E210">
        <v>5306</v>
      </c>
      <c r="F210" t="str">
        <f>IF(chocolate_data[[#This Row],[Amount]]&gt;=5000,"High Amount","Low Amount")</f>
        <v>High Amount</v>
      </c>
      <c r="G210" s="4">
        <v>0</v>
      </c>
      <c r="H210" s="8" t="str">
        <f>IF(chocolate_data[[#This Row],[Units]]&lt;=200,"Low Quantity",IF(chocolate_data[[#This Row],[Units]]&lt;=350,"Mediuam Quantity","High Quantity"))</f>
        <v>Low Quantity</v>
      </c>
      <c r="I210" t="str" cm="1">
        <f t="array" ref="I210">_xlfn.IFS(chocolate_data[[#This Row],[Units]]&lt;=200,"Low",chocolate_data[[#This Row],[Units]]&lt;=350,"Med",chocolate_data[[#This Row],[Units]]&gt;350,"High")</f>
        <v>Low</v>
      </c>
      <c r="J210" s="8">
        <f>IF(chocolate_data[[#This Row],[Units]]&gt;300,chocolate_data[[#This Row],[Amount]]*10%,chocolate_data[[#This Row],[Amount]])</f>
        <v>5306</v>
      </c>
      <c r="K210" s="13">
        <f>chocolate_data[[#This Row],[Amount]]*chocolate_data[[#This Row],[Units]]</f>
        <v>0</v>
      </c>
      <c r="L210" t="str">
        <f>IF(chocolate_data[[#This Row],[Total Sales]]&gt;=AVERAGE(chocolate_data[Total Sales]),"High sales", "Low sales")</f>
        <v>Low sales</v>
      </c>
      <c r="M210" s="10">
        <v>45132</v>
      </c>
      <c r="N210" s="10" t="str">
        <f>IF(chocolate_data[[#This Row],[Order date ]]&gt;DATE(2023,1,31),"New Orders","Old Orders")</f>
        <v>New Orders</v>
      </c>
      <c r="O210">
        <f>MONTH(chocolate_data[[#This Row],[Order date ]])</f>
        <v>7</v>
      </c>
      <c r="P210">
        <f>DAY(chocolate_data[[#This Row],[Order date ]])</f>
        <v>25</v>
      </c>
      <c r="Q210" t="s">
        <v>99</v>
      </c>
      <c r="R210" t="str">
        <f>TEXT(chocolate_data[[#This Row],[Order date ]],"dddd")</f>
        <v>Tuesday</v>
      </c>
      <c r="S210" s="4" t="s">
        <v>113</v>
      </c>
      <c r="T210" s="14">
        <f>chocolate_data[[#This Row],[Total Sales]]*2%</f>
        <v>0</v>
      </c>
      <c r="U210" s="15">
        <f>chocolate_data[[#This Row],[Total Sales]]-chocolate_data[[#This Row],[Total Sales]]*2%</f>
        <v>0</v>
      </c>
      <c r="V210" t="str">
        <f>TEXT(chocolate_data[[#This Row],[Order date ]],"yyyy")</f>
        <v>2023</v>
      </c>
    </row>
    <row r="211" spans="1:22" x14ac:dyDescent="0.3">
      <c r="A211" s="8">
        <v>207</v>
      </c>
      <c r="B211" s="9" t="s">
        <v>33</v>
      </c>
      <c r="C211" s="9" t="s">
        <v>43</v>
      </c>
      <c r="D211" s="9" t="s">
        <v>17</v>
      </c>
      <c r="E211" s="8">
        <v>4018</v>
      </c>
      <c r="F211" t="str">
        <f>IF(chocolate_data[[#This Row],[Amount]]&gt;=5000,"High Amount","Low Amount")</f>
        <v>Low Amount</v>
      </c>
      <c r="G211" s="8">
        <v>171</v>
      </c>
      <c r="H211" s="8" t="str">
        <f>IF(chocolate_data[[#This Row],[Units]]&lt;=200,"Low Quantity",IF(chocolate_data[[#This Row],[Units]]&lt;=350,"Mediuam Quantity","High Quantity"))</f>
        <v>Low Quantity</v>
      </c>
      <c r="I211" t="str" cm="1">
        <f t="array" ref="I211">_xlfn.IFS(chocolate_data[[#This Row],[Units]]&lt;=200,"Low",chocolate_data[[#This Row],[Units]]&lt;=350,"Med",chocolate_data[[#This Row],[Units]]&gt;350,"High")</f>
        <v>Low</v>
      </c>
      <c r="J211" s="8">
        <f>IF(chocolate_data[[#This Row],[Units]]&gt;300,chocolate_data[[#This Row],[Amount]]*10%,chocolate_data[[#This Row],[Amount]])</f>
        <v>4018</v>
      </c>
      <c r="K211" s="13">
        <f>chocolate_data[[#This Row],[Amount]]*chocolate_data[[#This Row],[Units]]</f>
        <v>687078</v>
      </c>
      <c r="L211" t="str">
        <f>IF(chocolate_data[[#This Row],[Total Sales]]&gt;=AVERAGE(chocolate_data[Total Sales]),"High sales", "Low sales")</f>
        <v>High sales</v>
      </c>
      <c r="M211" s="10">
        <v>45133</v>
      </c>
      <c r="N211" s="10" t="str">
        <f>IF(chocolate_data[[#This Row],[Order date ]]&gt;DATE(2023,1,31),"New Orders","Old Orders")</f>
        <v>New Orders</v>
      </c>
      <c r="O211">
        <f>MONTH(chocolate_data[[#This Row],[Order date ]])</f>
        <v>7</v>
      </c>
      <c r="P211">
        <f>DAY(chocolate_data[[#This Row],[Order date ]])</f>
        <v>26</v>
      </c>
      <c r="Q211" t="s">
        <v>99</v>
      </c>
      <c r="R211" t="str">
        <f>TEXT(chocolate_data[[#This Row],[Order date ]],"dddd")</f>
        <v>Wednesday</v>
      </c>
      <c r="S211" s="4" t="s">
        <v>113</v>
      </c>
      <c r="T211" s="14">
        <f>chocolate_data[[#This Row],[Total Sales]]*2%</f>
        <v>13741.56</v>
      </c>
      <c r="U211" s="15">
        <f>chocolate_data[[#This Row],[Total Sales]]-chocolate_data[[#This Row],[Total Sales]]*2%</f>
        <v>673336.44</v>
      </c>
      <c r="V211" t="str">
        <f>TEXT(chocolate_data[[#This Row],[Order date ]],"yyyy")</f>
        <v>2023</v>
      </c>
    </row>
    <row r="212" spans="1:22" x14ac:dyDescent="0.3">
      <c r="A212" s="8">
        <v>208</v>
      </c>
      <c r="B212" s="9" t="s">
        <v>3</v>
      </c>
      <c r="C212" s="9" t="s">
        <v>39</v>
      </c>
      <c r="D212" s="9" t="s">
        <v>9</v>
      </c>
      <c r="E212" s="8">
        <v>938</v>
      </c>
      <c r="F212" t="str">
        <f>IF(chocolate_data[[#This Row],[Amount]]&gt;=5000,"High Amount","Low Amount")</f>
        <v>Low Amount</v>
      </c>
      <c r="G212" s="8">
        <v>189</v>
      </c>
      <c r="H212" s="8" t="str">
        <f>IF(chocolate_data[[#This Row],[Units]]&lt;=200,"Low Quantity",IF(chocolate_data[[#This Row],[Units]]&lt;=350,"Mediuam Quantity","High Quantity"))</f>
        <v>Low Quantity</v>
      </c>
      <c r="I212" t="str" cm="1">
        <f t="array" ref="I212">_xlfn.IFS(chocolate_data[[#This Row],[Units]]&lt;=200,"Low",chocolate_data[[#This Row],[Units]]&lt;=350,"Med",chocolate_data[[#This Row],[Units]]&gt;350,"High")</f>
        <v>Low</v>
      </c>
      <c r="J212" s="8">
        <f>IF(chocolate_data[[#This Row],[Units]]&gt;300,chocolate_data[[#This Row],[Amount]]*10%,chocolate_data[[#This Row],[Amount]])</f>
        <v>938</v>
      </c>
      <c r="K212" s="13">
        <f>chocolate_data[[#This Row],[Amount]]*chocolate_data[[#This Row],[Units]]</f>
        <v>177282</v>
      </c>
      <c r="L212" t="str">
        <f>IF(chocolate_data[[#This Row],[Total Sales]]&gt;=AVERAGE(chocolate_data[Total Sales]),"High sales", "Low sales")</f>
        <v>Low sales</v>
      </c>
      <c r="M212" s="10">
        <v>45134</v>
      </c>
      <c r="N212" s="10" t="str">
        <f>IF(chocolate_data[[#This Row],[Order date ]]&gt;DATE(2023,1,31),"New Orders","Old Orders")</f>
        <v>New Orders</v>
      </c>
      <c r="O212">
        <f>MONTH(chocolate_data[[#This Row],[Order date ]])</f>
        <v>7</v>
      </c>
      <c r="P212">
        <f>DAY(chocolate_data[[#This Row],[Order date ]])</f>
        <v>27</v>
      </c>
      <c r="Q212" t="s">
        <v>99</v>
      </c>
      <c r="R212" t="str">
        <f>TEXT(chocolate_data[[#This Row],[Order date ]],"dddd")</f>
        <v>Thursday</v>
      </c>
      <c r="S212" s="4" t="s">
        <v>113</v>
      </c>
      <c r="T212" s="14">
        <f>chocolate_data[[#This Row],[Total Sales]]*2%</f>
        <v>3545.64</v>
      </c>
      <c r="U212" s="15">
        <f>chocolate_data[[#This Row],[Total Sales]]-chocolate_data[[#This Row],[Total Sales]]*2%</f>
        <v>173736.36</v>
      </c>
      <c r="V212" t="str">
        <f>TEXT(chocolate_data[[#This Row],[Order date ]],"yyyy")</f>
        <v>2023</v>
      </c>
    </row>
    <row r="213" spans="1:22" x14ac:dyDescent="0.3">
      <c r="A213" s="8">
        <v>209</v>
      </c>
      <c r="B213" s="9" t="s">
        <v>31</v>
      </c>
      <c r="C213" s="9" t="s">
        <v>37</v>
      </c>
      <c r="D213" s="9" t="s">
        <v>11</v>
      </c>
      <c r="E213" s="8">
        <v>1778</v>
      </c>
      <c r="F213" t="str">
        <f>IF(chocolate_data[[#This Row],[Amount]]&gt;=5000,"High Amount","Low Amount")</f>
        <v>Low Amount</v>
      </c>
      <c r="G213" s="8">
        <v>270</v>
      </c>
      <c r="H213" s="8" t="str">
        <f>IF(chocolate_data[[#This Row],[Units]]&lt;=200,"Low Quantity",IF(chocolate_data[[#This Row],[Units]]&lt;=350,"Mediuam Quantity","High Quantity"))</f>
        <v>Mediuam Quantity</v>
      </c>
      <c r="I213" t="str" cm="1">
        <f t="array" ref="I213">_xlfn.IFS(chocolate_data[[#This Row],[Units]]&lt;=200,"Low",chocolate_data[[#This Row],[Units]]&lt;=350,"Med",chocolate_data[[#This Row],[Units]]&gt;350,"High")</f>
        <v>Med</v>
      </c>
      <c r="J213" s="8">
        <f>IF(chocolate_data[[#This Row],[Units]]&gt;300,chocolate_data[[#This Row],[Amount]]*10%,chocolate_data[[#This Row],[Amount]])</f>
        <v>1778</v>
      </c>
      <c r="K213" s="13">
        <f>chocolate_data[[#This Row],[Amount]]*chocolate_data[[#This Row],[Units]]</f>
        <v>480060</v>
      </c>
      <c r="L213" t="str">
        <f>IF(chocolate_data[[#This Row],[Total Sales]]&gt;=AVERAGE(chocolate_data[Total Sales]),"High sales", "Low sales")</f>
        <v>Low sales</v>
      </c>
      <c r="M213" s="10">
        <v>45135</v>
      </c>
      <c r="N213" s="10" t="str">
        <f>IF(chocolate_data[[#This Row],[Order date ]]&gt;DATE(2023,1,31),"New Orders","Old Orders")</f>
        <v>New Orders</v>
      </c>
      <c r="O213">
        <f>MONTH(chocolate_data[[#This Row],[Order date ]])</f>
        <v>7</v>
      </c>
      <c r="P213">
        <f>DAY(chocolate_data[[#This Row],[Order date ]])</f>
        <v>28</v>
      </c>
      <c r="Q213" t="s">
        <v>99</v>
      </c>
      <c r="R213" t="str">
        <f>TEXT(chocolate_data[[#This Row],[Order date ]],"dddd")</f>
        <v>Friday</v>
      </c>
      <c r="S213" s="4" t="s">
        <v>113</v>
      </c>
      <c r="T213" s="14">
        <f>chocolate_data[[#This Row],[Total Sales]]*2%</f>
        <v>9601.2000000000007</v>
      </c>
      <c r="U213" s="15">
        <f>chocolate_data[[#This Row],[Total Sales]]-chocolate_data[[#This Row],[Total Sales]]*2%</f>
        <v>470458.8</v>
      </c>
      <c r="V213" t="str">
        <f>TEXT(chocolate_data[[#This Row],[Order date ]],"yyyy")</f>
        <v>2023</v>
      </c>
    </row>
    <row r="214" spans="1:22" x14ac:dyDescent="0.3">
      <c r="A214" s="8">
        <v>210</v>
      </c>
      <c r="B214" s="9" t="s">
        <v>32</v>
      </c>
      <c r="C214" s="9" t="s">
        <v>43</v>
      </c>
      <c r="D214" s="9" t="s">
        <v>23</v>
      </c>
      <c r="E214" s="8">
        <v>1638</v>
      </c>
      <c r="F214" t="str">
        <f>IF(chocolate_data[[#This Row],[Amount]]&gt;=5000,"High Amount","Low Amount")</f>
        <v>Low Amount</v>
      </c>
      <c r="G214" s="8">
        <v>63</v>
      </c>
      <c r="H214" s="8" t="str">
        <f>IF(chocolate_data[[#This Row],[Units]]&lt;=200,"Low Quantity",IF(chocolate_data[[#This Row],[Units]]&lt;=350,"Mediuam Quantity","High Quantity"))</f>
        <v>Low Quantity</v>
      </c>
      <c r="I214" t="str" cm="1">
        <f t="array" ref="I214">_xlfn.IFS(chocolate_data[[#This Row],[Units]]&lt;=200,"Low",chocolate_data[[#This Row],[Units]]&lt;=350,"Med",chocolate_data[[#This Row],[Units]]&gt;350,"High")</f>
        <v>Low</v>
      </c>
      <c r="J214" s="8">
        <f>IF(chocolate_data[[#This Row],[Units]]&gt;300,chocolate_data[[#This Row],[Amount]]*10%,chocolate_data[[#This Row],[Amount]])</f>
        <v>1638</v>
      </c>
      <c r="K214" s="13">
        <f>chocolate_data[[#This Row],[Amount]]*chocolate_data[[#This Row],[Units]]</f>
        <v>103194</v>
      </c>
      <c r="L214" t="str">
        <f>IF(chocolate_data[[#This Row],[Total Sales]]&gt;=AVERAGE(chocolate_data[Total Sales]),"High sales", "Low sales")</f>
        <v>Low sales</v>
      </c>
      <c r="M214" s="10">
        <v>45136</v>
      </c>
      <c r="N214" s="10" t="str">
        <f>IF(chocolate_data[[#This Row],[Order date ]]&gt;DATE(2023,1,31),"New Orders","Old Orders")</f>
        <v>New Orders</v>
      </c>
      <c r="O214">
        <f>MONTH(chocolate_data[[#This Row],[Order date ]])</f>
        <v>7</v>
      </c>
      <c r="P214">
        <f>DAY(chocolate_data[[#This Row],[Order date ]])</f>
        <v>29</v>
      </c>
      <c r="Q214" t="s">
        <v>99</v>
      </c>
      <c r="R214" t="str">
        <f>TEXT(chocolate_data[[#This Row],[Order date ]],"dddd")</f>
        <v>Saturday</v>
      </c>
      <c r="S214" s="4" t="s">
        <v>113</v>
      </c>
      <c r="T214" s="14">
        <f>chocolate_data[[#This Row],[Total Sales]]*2%</f>
        <v>2063.88</v>
      </c>
      <c r="U214" s="15">
        <f>chocolate_data[[#This Row],[Total Sales]]-chocolate_data[[#This Row],[Total Sales]]*2%</f>
        <v>101130.12</v>
      </c>
      <c r="V214" t="str">
        <f>TEXT(chocolate_data[[#This Row],[Order date ]],"yyyy")</f>
        <v>2023</v>
      </c>
    </row>
    <row r="215" spans="1:22" x14ac:dyDescent="0.3">
      <c r="A215" s="8">
        <v>211</v>
      </c>
      <c r="B215" s="9" t="s">
        <v>30</v>
      </c>
      <c r="C215" s="9" t="s">
        <v>37</v>
      </c>
      <c r="D215" s="9" t="s">
        <v>18</v>
      </c>
      <c r="E215" s="8">
        <v>154</v>
      </c>
      <c r="F215" t="str">
        <f>IF(chocolate_data[[#This Row],[Amount]]&gt;=5000,"High Amount","Low Amount")</f>
        <v>Low Amount</v>
      </c>
      <c r="G215" s="8">
        <v>21</v>
      </c>
      <c r="H215" s="8" t="str">
        <f>IF(chocolate_data[[#This Row],[Units]]&lt;=200,"Low Quantity",IF(chocolate_data[[#This Row],[Units]]&lt;=350,"Mediuam Quantity","High Quantity"))</f>
        <v>Low Quantity</v>
      </c>
      <c r="I215" t="str" cm="1">
        <f t="array" ref="I215">_xlfn.IFS(chocolate_data[[#This Row],[Units]]&lt;=200,"Low",chocolate_data[[#This Row],[Units]]&lt;=350,"Med",chocolate_data[[#This Row],[Units]]&gt;350,"High")</f>
        <v>Low</v>
      </c>
      <c r="J215" s="8">
        <f>IF(chocolate_data[[#This Row],[Units]]&gt;300,chocolate_data[[#This Row],[Amount]]*10%,chocolate_data[[#This Row],[Amount]])</f>
        <v>154</v>
      </c>
      <c r="K215" s="13">
        <f>chocolate_data[[#This Row],[Amount]]*chocolate_data[[#This Row],[Units]]</f>
        <v>3234</v>
      </c>
      <c r="L215" t="str">
        <f>IF(chocolate_data[[#This Row],[Total Sales]]&gt;=AVERAGE(chocolate_data[Total Sales]),"High sales", "Low sales")</f>
        <v>Low sales</v>
      </c>
      <c r="M215" s="10">
        <v>45137</v>
      </c>
      <c r="N215" s="10" t="str">
        <f>IF(chocolate_data[[#This Row],[Order date ]]&gt;DATE(2023,1,31),"New Orders","Old Orders")</f>
        <v>New Orders</v>
      </c>
      <c r="O215">
        <f>MONTH(chocolate_data[[#This Row],[Order date ]])</f>
        <v>7</v>
      </c>
      <c r="P215">
        <f>DAY(chocolate_data[[#This Row],[Order date ]])</f>
        <v>30</v>
      </c>
      <c r="Q215" t="s">
        <v>99</v>
      </c>
      <c r="R215" t="str">
        <f>TEXT(chocolate_data[[#This Row],[Order date ]],"dddd")</f>
        <v>Sunday</v>
      </c>
      <c r="S215" s="4" t="s">
        <v>113</v>
      </c>
      <c r="T215" s="14">
        <f>chocolate_data[[#This Row],[Total Sales]]*2%</f>
        <v>64.680000000000007</v>
      </c>
      <c r="U215" s="15">
        <f>chocolate_data[[#This Row],[Total Sales]]-chocolate_data[[#This Row],[Total Sales]]*2%</f>
        <v>3169.32</v>
      </c>
      <c r="V215" t="str">
        <f>TEXT(chocolate_data[[#This Row],[Order date ]],"yyyy")</f>
        <v>2023</v>
      </c>
    </row>
    <row r="216" spans="1:22" x14ac:dyDescent="0.3">
      <c r="A216" s="8">
        <v>212</v>
      </c>
      <c r="B216" s="9" t="s">
        <v>31</v>
      </c>
      <c r="C216" s="9" t="s">
        <v>40</v>
      </c>
      <c r="D216" s="9" t="s">
        <v>15</v>
      </c>
      <c r="E216" s="8">
        <v>9835</v>
      </c>
      <c r="F216" t="str">
        <f>IF(chocolate_data[[#This Row],[Amount]]&gt;=5000,"High Amount","Low Amount")</f>
        <v>High Amount</v>
      </c>
      <c r="G216" s="8">
        <v>207</v>
      </c>
      <c r="H216" s="8" t="str">
        <f>IF(chocolate_data[[#This Row],[Units]]&lt;=200,"Low Quantity",IF(chocolate_data[[#This Row],[Units]]&lt;=350,"Mediuam Quantity","High Quantity"))</f>
        <v>Mediuam Quantity</v>
      </c>
      <c r="I216" t="str" cm="1">
        <f t="array" ref="I216">_xlfn.IFS(chocolate_data[[#This Row],[Units]]&lt;=200,"Low",chocolate_data[[#This Row],[Units]]&lt;=350,"Med",chocolate_data[[#This Row],[Units]]&gt;350,"High")</f>
        <v>Med</v>
      </c>
      <c r="J216" s="8">
        <f>IF(chocolate_data[[#This Row],[Units]]&gt;300,chocolate_data[[#This Row],[Amount]]*10%,chocolate_data[[#This Row],[Amount]])</f>
        <v>9835</v>
      </c>
      <c r="K216" s="13">
        <f>chocolate_data[[#This Row],[Amount]]*chocolate_data[[#This Row],[Units]]</f>
        <v>2035845</v>
      </c>
      <c r="L216" t="str">
        <f>IF(chocolate_data[[#This Row],[Total Sales]]&gt;=AVERAGE(chocolate_data[Total Sales]),"High sales", "Low sales")</f>
        <v>High sales</v>
      </c>
      <c r="M216" s="10">
        <v>45138</v>
      </c>
      <c r="N216" s="10" t="str">
        <f>IF(chocolate_data[[#This Row],[Order date ]]&gt;DATE(2023,1,31),"New Orders","Old Orders")</f>
        <v>New Orders</v>
      </c>
      <c r="O216">
        <f>MONTH(chocolate_data[[#This Row],[Order date ]])</f>
        <v>7</v>
      </c>
      <c r="P216">
        <f>DAY(chocolate_data[[#This Row],[Order date ]])</f>
        <v>31</v>
      </c>
      <c r="Q216" t="s">
        <v>99</v>
      </c>
      <c r="R216" t="str">
        <f>TEXT(chocolate_data[[#This Row],[Order date ]],"dddd")</f>
        <v>Monday</v>
      </c>
      <c r="S216" s="4" t="s">
        <v>113</v>
      </c>
      <c r="T216" s="14">
        <f>chocolate_data[[#This Row],[Total Sales]]*2%</f>
        <v>40716.9</v>
      </c>
      <c r="U216" s="15">
        <f>chocolate_data[[#This Row],[Total Sales]]-chocolate_data[[#This Row],[Total Sales]]*2%</f>
        <v>1995128.1</v>
      </c>
      <c r="V216" t="str">
        <f>TEXT(chocolate_data[[#This Row],[Order date ]],"yyyy")</f>
        <v>2023</v>
      </c>
    </row>
    <row r="217" spans="1:22" x14ac:dyDescent="0.3">
      <c r="A217" s="8">
        <v>213</v>
      </c>
      <c r="B217" s="9" t="s">
        <v>3</v>
      </c>
      <c r="C217" s="9" t="s">
        <v>40</v>
      </c>
      <c r="D217" s="9" t="s">
        <v>13</v>
      </c>
      <c r="E217" s="8">
        <v>7273</v>
      </c>
      <c r="F217" t="str">
        <f>IF(chocolate_data[[#This Row],[Amount]]&gt;=5000,"High Amount","Low Amount")</f>
        <v>High Amount</v>
      </c>
      <c r="G217" s="8">
        <v>96</v>
      </c>
      <c r="H217" s="8" t="str">
        <f>IF(chocolate_data[[#This Row],[Units]]&lt;=200,"Low Quantity",IF(chocolate_data[[#This Row],[Units]]&lt;=350,"Mediuam Quantity","High Quantity"))</f>
        <v>Low Quantity</v>
      </c>
      <c r="I217" t="str" cm="1">
        <f t="array" ref="I217">_xlfn.IFS(chocolate_data[[#This Row],[Units]]&lt;=200,"Low",chocolate_data[[#This Row],[Units]]&lt;=350,"Med",chocolate_data[[#This Row],[Units]]&gt;350,"High")</f>
        <v>Low</v>
      </c>
      <c r="J217" s="8">
        <f>IF(chocolate_data[[#This Row],[Units]]&gt;300,chocolate_data[[#This Row],[Amount]]*10%,chocolate_data[[#This Row],[Amount]])</f>
        <v>7273</v>
      </c>
      <c r="K217" s="13">
        <f>chocolate_data[[#This Row],[Amount]]*chocolate_data[[#This Row],[Units]]</f>
        <v>698208</v>
      </c>
      <c r="L217" t="str">
        <f>IF(chocolate_data[[#This Row],[Total Sales]]&gt;=AVERAGE(chocolate_data[Total Sales]),"High sales", "Low sales")</f>
        <v>High sales</v>
      </c>
      <c r="M217" s="10">
        <v>45139</v>
      </c>
      <c r="N217" s="10" t="str">
        <f>IF(chocolate_data[[#This Row],[Order date ]]&gt;DATE(2023,1,31),"New Orders","Old Orders")</f>
        <v>New Orders</v>
      </c>
      <c r="O217">
        <f>MONTH(chocolate_data[[#This Row],[Order date ]])</f>
        <v>8</v>
      </c>
      <c r="P217">
        <f>DAY(chocolate_data[[#This Row],[Order date ]])</f>
        <v>1</v>
      </c>
      <c r="Q217" t="s">
        <v>100</v>
      </c>
      <c r="R217" t="str">
        <f>TEXT(chocolate_data[[#This Row],[Order date ]],"dddd")</f>
        <v>Tuesday</v>
      </c>
      <c r="S217" s="4" t="s">
        <v>113</v>
      </c>
      <c r="T217" s="14">
        <f>chocolate_data[[#This Row],[Total Sales]]*2%</f>
        <v>13964.16</v>
      </c>
      <c r="U217" s="15">
        <f>chocolate_data[[#This Row],[Total Sales]]-chocolate_data[[#This Row],[Total Sales]]*2%</f>
        <v>684243.84</v>
      </c>
      <c r="V217" t="str">
        <f>TEXT(chocolate_data[[#This Row],[Order date ]],"yyyy")</f>
        <v>2023</v>
      </c>
    </row>
    <row r="218" spans="1:22" x14ac:dyDescent="0.3">
      <c r="A218" s="8">
        <v>214</v>
      </c>
      <c r="B218" s="9" t="s">
        <v>33</v>
      </c>
      <c r="C218" s="9" t="s">
        <v>43</v>
      </c>
      <c r="D218" s="9" t="s">
        <v>15</v>
      </c>
      <c r="E218" s="8">
        <v>6909</v>
      </c>
      <c r="F218" t="str">
        <f>IF(chocolate_data[[#This Row],[Amount]]&gt;=5000,"High Amount","Low Amount")</f>
        <v>High Amount</v>
      </c>
      <c r="G218" s="8">
        <v>81</v>
      </c>
      <c r="H218" s="8" t="str">
        <f>IF(chocolate_data[[#This Row],[Units]]&lt;=200,"Low Quantity",IF(chocolate_data[[#This Row],[Units]]&lt;=350,"Mediuam Quantity","High Quantity"))</f>
        <v>Low Quantity</v>
      </c>
      <c r="I218" t="str" cm="1">
        <f t="array" ref="I218">_xlfn.IFS(chocolate_data[[#This Row],[Units]]&lt;=200,"Low",chocolate_data[[#This Row],[Units]]&lt;=350,"Med",chocolate_data[[#This Row],[Units]]&gt;350,"High")</f>
        <v>Low</v>
      </c>
      <c r="J218" s="8">
        <f>IF(chocolate_data[[#This Row],[Units]]&gt;300,chocolate_data[[#This Row],[Amount]]*10%,chocolate_data[[#This Row],[Amount]])</f>
        <v>6909</v>
      </c>
      <c r="K218" s="13">
        <f>chocolate_data[[#This Row],[Amount]]*chocolate_data[[#This Row],[Units]]</f>
        <v>559629</v>
      </c>
      <c r="L218" t="str">
        <f>IF(chocolate_data[[#This Row],[Total Sales]]&gt;=AVERAGE(chocolate_data[Total Sales]),"High sales", "Low sales")</f>
        <v>Low sales</v>
      </c>
      <c r="M218" s="10">
        <v>45140</v>
      </c>
      <c r="N218" s="10" t="str">
        <f>IF(chocolate_data[[#This Row],[Order date ]]&gt;DATE(2023,1,31),"New Orders","Old Orders")</f>
        <v>New Orders</v>
      </c>
      <c r="O218">
        <f>MONTH(chocolate_data[[#This Row],[Order date ]])</f>
        <v>8</v>
      </c>
      <c r="P218">
        <f>DAY(chocolate_data[[#This Row],[Order date ]])</f>
        <v>2</v>
      </c>
      <c r="Q218" t="s">
        <v>100</v>
      </c>
      <c r="R218" t="str">
        <f>TEXT(chocolate_data[[#This Row],[Order date ]],"dddd")</f>
        <v>Wednesday</v>
      </c>
      <c r="S218" s="4" t="s">
        <v>113</v>
      </c>
      <c r="T218" s="14">
        <f>chocolate_data[[#This Row],[Total Sales]]*2%</f>
        <v>11192.58</v>
      </c>
      <c r="U218" s="15">
        <f>chocolate_data[[#This Row],[Total Sales]]-chocolate_data[[#This Row],[Total Sales]]*2%</f>
        <v>548436.42000000004</v>
      </c>
      <c r="V218" t="str">
        <f>TEXT(chocolate_data[[#This Row],[Order date ]],"yyyy")</f>
        <v>2023</v>
      </c>
    </row>
    <row r="219" spans="1:22" x14ac:dyDescent="0.3">
      <c r="A219" s="8">
        <v>215</v>
      </c>
      <c r="B219" s="9" t="s">
        <v>3</v>
      </c>
      <c r="C219" s="9" t="s">
        <v>43</v>
      </c>
      <c r="D219" s="9" t="s">
        <v>17</v>
      </c>
      <c r="E219" s="8">
        <v>3920</v>
      </c>
      <c r="F219" t="str">
        <f>IF(chocolate_data[[#This Row],[Amount]]&gt;=5000,"High Amount","Low Amount")</f>
        <v>Low Amount</v>
      </c>
      <c r="G219" s="8">
        <v>306</v>
      </c>
      <c r="H219" s="8" t="str">
        <f>IF(chocolate_data[[#This Row],[Units]]&lt;=200,"Low Quantity",IF(chocolate_data[[#This Row],[Units]]&lt;=350,"Mediuam Quantity","High Quantity"))</f>
        <v>Mediuam Quantity</v>
      </c>
      <c r="I219" t="str" cm="1">
        <f t="array" ref="I219">_xlfn.IFS(chocolate_data[[#This Row],[Units]]&lt;=200,"Low",chocolate_data[[#This Row],[Units]]&lt;=350,"Med",chocolate_data[[#This Row],[Units]]&gt;350,"High")</f>
        <v>Med</v>
      </c>
      <c r="J219" s="8">
        <f>IF(chocolate_data[[#This Row],[Units]]&gt;300,chocolate_data[[#This Row],[Amount]]*10%,chocolate_data[[#This Row],[Amount]])</f>
        <v>392</v>
      </c>
      <c r="K219" s="13">
        <f>chocolate_data[[#This Row],[Amount]]*chocolate_data[[#This Row],[Units]]</f>
        <v>1199520</v>
      </c>
      <c r="L219" t="str">
        <f>IF(chocolate_data[[#This Row],[Total Sales]]&gt;=AVERAGE(chocolate_data[Total Sales]),"High sales", "Low sales")</f>
        <v>High sales</v>
      </c>
      <c r="M219" s="10">
        <v>45141</v>
      </c>
      <c r="N219" s="10" t="str">
        <f>IF(chocolate_data[[#This Row],[Order date ]]&gt;DATE(2023,1,31),"New Orders","Old Orders")</f>
        <v>New Orders</v>
      </c>
      <c r="O219">
        <f>MONTH(chocolate_data[[#This Row],[Order date ]])</f>
        <v>8</v>
      </c>
      <c r="P219">
        <f>DAY(chocolate_data[[#This Row],[Order date ]])</f>
        <v>3</v>
      </c>
      <c r="Q219" t="s">
        <v>100</v>
      </c>
      <c r="R219" t="str">
        <f>TEXT(chocolate_data[[#This Row],[Order date ]],"dddd")</f>
        <v>Thursday</v>
      </c>
      <c r="S219" s="4" t="s">
        <v>113</v>
      </c>
      <c r="T219" s="14">
        <f>chocolate_data[[#This Row],[Total Sales]]*2%</f>
        <v>23990.400000000001</v>
      </c>
      <c r="U219" s="15">
        <f>chocolate_data[[#This Row],[Total Sales]]-chocolate_data[[#This Row],[Total Sales]]*2%</f>
        <v>1175529.6000000001</v>
      </c>
      <c r="V219" t="str">
        <f>TEXT(chocolate_data[[#This Row],[Order date ]],"yyyy")</f>
        <v>2023</v>
      </c>
    </row>
    <row r="220" spans="1:22" x14ac:dyDescent="0.3">
      <c r="A220" s="8">
        <v>216</v>
      </c>
      <c r="B220" s="9" t="s">
        <v>35</v>
      </c>
      <c r="C220" s="9" t="s">
        <v>43</v>
      </c>
      <c r="D220" s="9" t="s">
        <v>14</v>
      </c>
      <c r="E220" s="8">
        <v>4858</v>
      </c>
      <c r="F220" t="str">
        <f>IF(chocolate_data[[#This Row],[Amount]]&gt;=5000,"High Amount","Low Amount")</f>
        <v>Low Amount</v>
      </c>
      <c r="G220" s="8">
        <v>279</v>
      </c>
      <c r="H220" s="8" t="str">
        <f>IF(chocolate_data[[#This Row],[Units]]&lt;=200,"Low Quantity",IF(chocolate_data[[#This Row],[Units]]&lt;=350,"Mediuam Quantity","High Quantity"))</f>
        <v>Mediuam Quantity</v>
      </c>
      <c r="I220" t="str" cm="1">
        <f t="array" ref="I220">_xlfn.IFS(chocolate_data[[#This Row],[Units]]&lt;=200,"Low",chocolate_data[[#This Row],[Units]]&lt;=350,"Med",chocolate_data[[#This Row],[Units]]&gt;350,"High")</f>
        <v>Med</v>
      </c>
      <c r="J220" s="8">
        <f>IF(chocolate_data[[#This Row],[Units]]&gt;300,chocolate_data[[#This Row],[Amount]]*10%,chocolate_data[[#This Row],[Amount]])</f>
        <v>4858</v>
      </c>
      <c r="K220" s="13">
        <f>chocolate_data[[#This Row],[Amount]]*chocolate_data[[#This Row],[Units]]</f>
        <v>1355382</v>
      </c>
      <c r="L220" t="str">
        <f>IF(chocolate_data[[#This Row],[Total Sales]]&gt;=AVERAGE(chocolate_data[Total Sales]),"High sales", "Low sales")</f>
        <v>High sales</v>
      </c>
      <c r="M220" s="10">
        <v>45142</v>
      </c>
      <c r="N220" s="10" t="str">
        <f>IF(chocolate_data[[#This Row],[Order date ]]&gt;DATE(2023,1,31),"New Orders","Old Orders")</f>
        <v>New Orders</v>
      </c>
      <c r="O220">
        <f>MONTH(chocolate_data[[#This Row],[Order date ]])</f>
        <v>8</v>
      </c>
      <c r="P220">
        <f>DAY(chocolate_data[[#This Row],[Order date ]])</f>
        <v>4</v>
      </c>
      <c r="Q220" t="s">
        <v>100</v>
      </c>
      <c r="R220" t="str">
        <f>TEXT(chocolate_data[[#This Row],[Order date ]],"dddd")</f>
        <v>Friday</v>
      </c>
      <c r="S220" s="4" t="s">
        <v>113</v>
      </c>
      <c r="T220" s="14">
        <f>chocolate_data[[#This Row],[Total Sales]]*2%</f>
        <v>27107.64</v>
      </c>
      <c r="U220" s="15">
        <f>chocolate_data[[#This Row],[Total Sales]]-chocolate_data[[#This Row],[Total Sales]]*2%</f>
        <v>1328274.3600000001</v>
      </c>
      <c r="V220" t="str">
        <f>TEXT(chocolate_data[[#This Row],[Order date ]],"yyyy")</f>
        <v>2023</v>
      </c>
    </row>
    <row r="221" spans="1:22" x14ac:dyDescent="0.3">
      <c r="A221" s="8">
        <v>217</v>
      </c>
      <c r="B221" s="9" t="s">
        <v>28</v>
      </c>
      <c r="C221" s="9" t="s">
        <v>37</v>
      </c>
      <c r="D221" s="9" t="s">
        <v>2</v>
      </c>
      <c r="E221" s="8">
        <v>3549</v>
      </c>
      <c r="F221" t="str">
        <f>IF(chocolate_data[[#This Row],[Amount]]&gt;=5000,"High Amount","Low Amount")</f>
        <v>Low Amount</v>
      </c>
      <c r="G221" s="8">
        <v>3</v>
      </c>
      <c r="H221" s="8" t="str">
        <f>IF(chocolate_data[[#This Row],[Units]]&lt;=200,"Low Quantity",IF(chocolate_data[[#This Row],[Units]]&lt;=350,"Mediuam Quantity","High Quantity"))</f>
        <v>Low Quantity</v>
      </c>
      <c r="I221" t="str" cm="1">
        <f t="array" ref="I221">_xlfn.IFS(chocolate_data[[#This Row],[Units]]&lt;=200,"Low",chocolate_data[[#This Row],[Units]]&lt;=350,"Med",chocolate_data[[#This Row],[Units]]&gt;350,"High")</f>
        <v>Low</v>
      </c>
      <c r="J221" s="8">
        <f>IF(chocolate_data[[#This Row],[Units]]&gt;300,chocolate_data[[#This Row],[Amount]]*10%,chocolate_data[[#This Row],[Amount]])</f>
        <v>3549</v>
      </c>
      <c r="K221" s="13">
        <f>chocolate_data[[#This Row],[Amount]]*chocolate_data[[#This Row],[Units]]</f>
        <v>10647</v>
      </c>
      <c r="L221" t="str">
        <f>IF(chocolate_data[[#This Row],[Total Sales]]&gt;=AVERAGE(chocolate_data[Total Sales]),"High sales", "Low sales")</f>
        <v>Low sales</v>
      </c>
      <c r="M221" s="10">
        <v>45143</v>
      </c>
      <c r="N221" s="10" t="str">
        <f>IF(chocolate_data[[#This Row],[Order date ]]&gt;DATE(2023,1,31),"New Orders","Old Orders")</f>
        <v>New Orders</v>
      </c>
      <c r="O221">
        <f>MONTH(chocolate_data[[#This Row],[Order date ]])</f>
        <v>8</v>
      </c>
      <c r="P221">
        <f>DAY(chocolate_data[[#This Row],[Order date ]])</f>
        <v>5</v>
      </c>
      <c r="Q221" t="s">
        <v>100</v>
      </c>
      <c r="R221" t="str">
        <f>TEXT(chocolate_data[[#This Row],[Order date ]],"dddd")</f>
        <v>Saturday</v>
      </c>
      <c r="S221" s="4" t="s">
        <v>113</v>
      </c>
      <c r="T221" s="14">
        <f>chocolate_data[[#This Row],[Total Sales]]*2%</f>
        <v>212.94</v>
      </c>
      <c r="U221" s="15">
        <f>chocolate_data[[#This Row],[Total Sales]]-chocolate_data[[#This Row],[Total Sales]]*2%</f>
        <v>10434.06</v>
      </c>
      <c r="V221" t="str">
        <f>TEXT(chocolate_data[[#This Row],[Order date ]],"yyyy")</f>
        <v>2023</v>
      </c>
    </row>
    <row r="222" spans="1:22" x14ac:dyDescent="0.3">
      <c r="A222" s="8">
        <v>218</v>
      </c>
      <c r="B222" s="9" t="s">
        <v>31</v>
      </c>
      <c r="C222" s="9" t="s">
        <v>43</v>
      </c>
      <c r="D222" s="9" t="s">
        <v>20</v>
      </c>
      <c r="E222" s="8">
        <v>966</v>
      </c>
      <c r="F222" t="str">
        <f>IF(chocolate_data[[#This Row],[Amount]]&gt;=5000,"High Amount","Low Amount")</f>
        <v>Low Amount</v>
      </c>
      <c r="G222" s="8">
        <v>198</v>
      </c>
      <c r="H222" s="8" t="str">
        <f>IF(chocolate_data[[#This Row],[Units]]&lt;=200,"Low Quantity",IF(chocolate_data[[#This Row],[Units]]&lt;=350,"Mediuam Quantity","High Quantity"))</f>
        <v>Low Quantity</v>
      </c>
      <c r="I222" t="str" cm="1">
        <f t="array" ref="I222">_xlfn.IFS(chocolate_data[[#This Row],[Units]]&lt;=200,"Low",chocolate_data[[#This Row],[Units]]&lt;=350,"Med",chocolate_data[[#This Row],[Units]]&gt;350,"High")</f>
        <v>Low</v>
      </c>
      <c r="J222" s="8">
        <f>IF(chocolate_data[[#This Row],[Units]]&gt;300,chocolate_data[[#This Row],[Amount]]*10%,chocolate_data[[#This Row],[Amount]])</f>
        <v>966</v>
      </c>
      <c r="K222" s="13">
        <f>chocolate_data[[#This Row],[Amount]]*chocolate_data[[#This Row],[Units]]</f>
        <v>191268</v>
      </c>
      <c r="L222" t="str">
        <f>IF(chocolate_data[[#This Row],[Total Sales]]&gt;=AVERAGE(chocolate_data[Total Sales]),"High sales", "Low sales")</f>
        <v>Low sales</v>
      </c>
      <c r="M222" s="10">
        <v>45144</v>
      </c>
      <c r="N222" s="10" t="str">
        <f>IF(chocolate_data[[#This Row],[Order date ]]&gt;DATE(2023,1,31),"New Orders","Old Orders")</f>
        <v>New Orders</v>
      </c>
      <c r="O222">
        <f>MONTH(chocolate_data[[#This Row],[Order date ]])</f>
        <v>8</v>
      </c>
      <c r="P222">
        <f>DAY(chocolate_data[[#This Row],[Order date ]])</f>
        <v>6</v>
      </c>
      <c r="Q222" t="s">
        <v>100</v>
      </c>
      <c r="R222" t="str">
        <f>TEXT(chocolate_data[[#This Row],[Order date ]],"dddd")</f>
        <v>Sunday</v>
      </c>
      <c r="S222" s="4" t="s">
        <v>113</v>
      </c>
      <c r="T222" s="14">
        <f>chocolate_data[[#This Row],[Total Sales]]*2%</f>
        <v>3825.36</v>
      </c>
      <c r="U222" s="15">
        <f>chocolate_data[[#This Row],[Total Sales]]-chocolate_data[[#This Row],[Total Sales]]*2%</f>
        <v>187442.64</v>
      </c>
      <c r="V222" t="str">
        <f>TEXT(chocolate_data[[#This Row],[Order date ]],"yyyy")</f>
        <v>2023</v>
      </c>
    </row>
    <row r="223" spans="1:22" x14ac:dyDescent="0.3">
      <c r="A223" s="8">
        <v>219</v>
      </c>
      <c r="B223" s="9" t="s">
        <v>33</v>
      </c>
      <c r="C223" s="9" t="s">
        <v>43</v>
      </c>
      <c r="D223" s="9" t="s">
        <v>11</v>
      </c>
      <c r="E223" s="8">
        <v>385</v>
      </c>
      <c r="F223" t="str">
        <f>IF(chocolate_data[[#This Row],[Amount]]&gt;=5000,"High Amount","Low Amount")</f>
        <v>Low Amount</v>
      </c>
      <c r="G223" s="8">
        <v>249</v>
      </c>
      <c r="H223" s="8" t="str">
        <f>IF(chocolate_data[[#This Row],[Units]]&lt;=200,"Low Quantity",IF(chocolate_data[[#This Row],[Units]]&lt;=350,"Mediuam Quantity","High Quantity"))</f>
        <v>Mediuam Quantity</v>
      </c>
      <c r="I223" t="str" cm="1">
        <f t="array" ref="I223">_xlfn.IFS(chocolate_data[[#This Row],[Units]]&lt;=200,"Low",chocolate_data[[#This Row],[Units]]&lt;=350,"Med",chocolate_data[[#This Row],[Units]]&gt;350,"High")</f>
        <v>Med</v>
      </c>
      <c r="J223" s="8">
        <f>IF(chocolate_data[[#This Row],[Units]]&gt;300,chocolate_data[[#This Row],[Amount]]*10%,chocolate_data[[#This Row],[Amount]])</f>
        <v>385</v>
      </c>
      <c r="K223" s="13">
        <f>chocolate_data[[#This Row],[Amount]]*chocolate_data[[#This Row],[Units]]</f>
        <v>95865</v>
      </c>
      <c r="L223" t="str">
        <f>IF(chocolate_data[[#This Row],[Total Sales]]&gt;=AVERAGE(chocolate_data[Total Sales]),"High sales", "Low sales")</f>
        <v>Low sales</v>
      </c>
      <c r="M223" s="10">
        <v>45145</v>
      </c>
      <c r="N223" s="10" t="str">
        <f>IF(chocolate_data[[#This Row],[Order date ]]&gt;DATE(2023,1,31),"New Orders","Old Orders")</f>
        <v>New Orders</v>
      </c>
      <c r="O223">
        <f>MONTH(chocolate_data[[#This Row],[Order date ]])</f>
        <v>8</v>
      </c>
      <c r="P223">
        <f>DAY(chocolate_data[[#This Row],[Order date ]])</f>
        <v>7</v>
      </c>
      <c r="Q223" t="s">
        <v>100</v>
      </c>
      <c r="R223" t="str">
        <f>TEXT(chocolate_data[[#This Row],[Order date ]],"dddd")</f>
        <v>Monday</v>
      </c>
      <c r="S223" s="4" t="s">
        <v>113</v>
      </c>
      <c r="T223" s="14">
        <f>chocolate_data[[#This Row],[Total Sales]]*2%</f>
        <v>1917.3</v>
      </c>
      <c r="U223" s="15">
        <f>chocolate_data[[#This Row],[Total Sales]]-chocolate_data[[#This Row],[Total Sales]]*2%</f>
        <v>93947.7</v>
      </c>
      <c r="V223" t="str">
        <f>TEXT(chocolate_data[[#This Row],[Order date ]],"yyyy")</f>
        <v>2023</v>
      </c>
    </row>
    <row r="224" spans="1:22" x14ac:dyDescent="0.3">
      <c r="A224" s="8">
        <v>220</v>
      </c>
      <c r="B224" s="9" t="s">
        <v>32</v>
      </c>
      <c r="C224" s="9" t="s">
        <v>39</v>
      </c>
      <c r="D224" s="9" t="s">
        <v>9</v>
      </c>
      <c r="E224" s="8">
        <v>2219</v>
      </c>
      <c r="F224" t="str">
        <f>IF(chocolate_data[[#This Row],[Amount]]&gt;=5000,"High Amount","Low Amount")</f>
        <v>Low Amount</v>
      </c>
      <c r="G224" s="8">
        <v>75</v>
      </c>
      <c r="H224" s="8" t="str">
        <f>IF(chocolate_data[[#This Row],[Units]]&lt;=200,"Low Quantity",IF(chocolate_data[[#This Row],[Units]]&lt;=350,"Mediuam Quantity","High Quantity"))</f>
        <v>Low Quantity</v>
      </c>
      <c r="I224" t="str" cm="1">
        <f t="array" ref="I224">_xlfn.IFS(chocolate_data[[#This Row],[Units]]&lt;=200,"Low",chocolate_data[[#This Row],[Units]]&lt;=350,"Med",chocolate_data[[#This Row],[Units]]&gt;350,"High")</f>
        <v>Low</v>
      </c>
      <c r="J224" s="8">
        <f>IF(chocolate_data[[#This Row],[Units]]&gt;300,chocolate_data[[#This Row],[Amount]]*10%,chocolate_data[[#This Row],[Amount]])</f>
        <v>2219</v>
      </c>
      <c r="K224" s="13">
        <f>chocolate_data[[#This Row],[Amount]]*chocolate_data[[#This Row],[Units]]</f>
        <v>166425</v>
      </c>
      <c r="L224" t="str">
        <f>IF(chocolate_data[[#This Row],[Total Sales]]&gt;=AVERAGE(chocolate_data[Total Sales]),"High sales", "Low sales")</f>
        <v>Low sales</v>
      </c>
      <c r="M224" s="10">
        <v>45146</v>
      </c>
      <c r="N224" s="10" t="str">
        <f>IF(chocolate_data[[#This Row],[Order date ]]&gt;DATE(2023,1,31),"New Orders","Old Orders")</f>
        <v>New Orders</v>
      </c>
      <c r="O224">
        <f>MONTH(chocolate_data[[#This Row],[Order date ]])</f>
        <v>8</v>
      </c>
      <c r="P224">
        <f>DAY(chocolate_data[[#This Row],[Order date ]])</f>
        <v>8</v>
      </c>
      <c r="Q224" t="s">
        <v>100</v>
      </c>
      <c r="R224" t="str">
        <f>TEXT(chocolate_data[[#This Row],[Order date ]],"dddd")</f>
        <v>Tuesday</v>
      </c>
      <c r="S224" s="4" t="s">
        <v>113</v>
      </c>
      <c r="T224" s="14">
        <f>chocolate_data[[#This Row],[Total Sales]]*2%</f>
        <v>3328.5</v>
      </c>
      <c r="U224" s="15">
        <f>chocolate_data[[#This Row],[Total Sales]]-chocolate_data[[#This Row],[Total Sales]]*2%</f>
        <v>163096.5</v>
      </c>
      <c r="V224" t="str">
        <f>TEXT(chocolate_data[[#This Row],[Order date ]],"yyyy")</f>
        <v>2023</v>
      </c>
    </row>
    <row r="225" spans="1:22" x14ac:dyDescent="0.3">
      <c r="A225" s="8">
        <v>221</v>
      </c>
      <c r="B225" s="9" t="s">
        <v>3</v>
      </c>
      <c r="C225" s="9" t="s">
        <v>38</v>
      </c>
      <c r="D225" s="9" t="s">
        <v>25</v>
      </c>
      <c r="E225" s="8">
        <v>2954</v>
      </c>
      <c r="F225" t="str">
        <f>IF(chocolate_data[[#This Row],[Amount]]&gt;=5000,"High Amount","Low Amount")</f>
        <v>Low Amount</v>
      </c>
      <c r="G225" s="8">
        <v>189</v>
      </c>
      <c r="H225" s="8" t="str">
        <f>IF(chocolate_data[[#This Row],[Units]]&lt;=200,"Low Quantity",IF(chocolate_data[[#This Row],[Units]]&lt;=350,"Mediuam Quantity","High Quantity"))</f>
        <v>Low Quantity</v>
      </c>
      <c r="I225" t="str" cm="1">
        <f t="array" ref="I225">_xlfn.IFS(chocolate_data[[#This Row],[Units]]&lt;=200,"Low",chocolate_data[[#This Row],[Units]]&lt;=350,"Med",chocolate_data[[#This Row],[Units]]&gt;350,"High")</f>
        <v>Low</v>
      </c>
      <c r="J225" s="8">
        <f>IF(chocolate_data[[#This Row],[Units]]&gt;300,chocolate_data[[#This Row],[Amount]]*10%,chocolate_data[[#This Row],[Amount]])</f>
        <v>2954</v>
      </c>
      <c r="K225" s="13">
        <f>chocolate_data[[#This Row],[Amount]]*chocolate_data[[#This Row],[Units]]</f>
        <v>558306</v>
      </c>
      <c r="L225" t="str">
        <f>IF(chocolate_data[[#This Row],[Total Sales]]&gt;=AVERAGE(chocolate_data[Total Sales]),"High sales", "Low sales")</f>
        <v>Low sales</v>
      </c>
      <c r="M225" s="10">
        <v>45147</v>
      </c>
      <c r="N225" s="10" t="str">
        <f>IF(chocolate_data[[#This Row],[Order date ]]&gt;DATE(2023,1,31),"New Orders","Old Orders")</f>
        <v>New Orders</v>
      </c>
      <c r="O225">
        <f>MONTH(chocolate_data[[#This Row],[Order date ]])</f>
        <v>8</v>
      </c>
      <c r="P225">
        <f>DAY(chocolate_data[[#This Row],[Order date ]])</f>
        <v>9</v>
      </c>
      <c r="Q225" t="s">
        <v>100</v>
      </c>
      <c r="R225" t="str">
        <f>TEXT(chocolate_data[[#This Row],[Order date ]],"dddd")</f>
        <v>Wednesday</v>
      </c>
      <c r="S225" s="4" t="s">
        <v>113</v>
      </c>
      <c r="T225" s="14">
        <f>chocolate_data[[#This Row],[Total Sales]]*2%</f>
        <v>11166.12</v>
      </c>
      <c r="U225" s="15">
        <f>chocolate_data[[#This Row],[Total Sales]]-chocolate_data[[#This Row],[Total Sales]]*2%</f>
        <v>547139.88</v>
      </c>
      <c r="V225" t="str">
        <f>TEXT(chocolate_data[[#This Row],[Order date ]],"yyyy")</f>
        <v>2023</v>
      </c>
    </row>
    <row r="226" spans="1:22" x14ac:dyDescent="0.3">
      <c r="A226" s="8">
        <v>222</v>
      </c>
      <c r="B226" s="9" t="s">
        <v>31</v>
      </c>
      <c r="C226" s="9" t="s">
        <v>38</v>
      </c>
      <c r="D226" s="9" t="s">
        <v>25</v>
      </c>
      <c r="E226" s="8">
        <v>280</v>
      </c>
      <c r="F226" t="str">
        <f>IF(chocolate_data[[#This Row],[Amount]]&gt;=5000,"High Amount","Low Amount")</f>
        <v>Low Amount</v>
      </c>
      <c r="G226" s="8">
        <v>87</v>
      </c>
      <c r="H226" s="8" t="str">
        <f>IF(chocolate_data[[#This Row],[Units]]&lt;=200,"Low Quantity",IF(chocolate_data[[#This Row],[Units]]&lt;=350,"Mediuam Quantity","High Quantity"))</f>
        <v>Low Quantity</v>
      </c>
      <c r="I226" t="str" cm="1">
        <f t="array" ref="I226">_xlfn.IFS(chocolate_data[[#This Row],[Units]]&lt;=200,"Low",chocolate_data[[#This Row],[Units]]&lt;=350,"Med",chocolate_data[[#This Row],[Units]]&gt;350,"High")</f>
        <v>Low</v>
      </c>
      <c r="J226" s="8">
        <f>IF(chocolate_data[[#This Row],[Units]]&gt;300,chocolate_data[[#This Row],[Amount]]*10%,chocolate_data[[#This Row],[Amount]])</f>
        <v>280</v>
      </c>
      <c r="K226" s="13">
        <f>chocolate_data[[#This Row],[Amount]]*chocolate_data[[#This Row],[Units]]</f>
        <v>24360</v>
      </c>
      <c r="L226" t="str">
        <f>IF(chocolate_data[[#This Row],[Total Sales]]&gt;=AVERAGE(chocolate_data[Total Sales]),"High sales", "Low sales")</f>
        <v>Low sales</v>
      </c>
      <c r="M226" s="10">
        <v>45148</v>
      </c>
      <c r="N226" s="10" t="str">
        <f>IF(chocolate_data[[#This Row],[Order date ]]&gt;DATE(2023,1,31),"New Orders","Old Orders")</f>
        <v>New Orders</v>
      </c>
      <c r="O226">
        <f>MONTH(chocolate_data[[#This Row],[Order date ]])</f>
        <v>8</v>
      </c>
      <c r="P226">
        <f>DAY(chocolate_data[[#This Row],[Order date ]])</f>
        <v>10</v>
      </c>
      <c r="Q226" t="s">
        <v>100</v>
      </c>
      <c r="R226" t="str">
        <f>TEXT(chocolate_data[[#This Row],[Order date ]],"dddd")</f>
        <v>Thursday</v>
      </c>
      <c r="S226" s="4" t="s">
        <v>113</v>
      </c>
      <c r="T226" s="14">
        <f>chocolate_data[[#This Row],[Total Sales]]*2%</f>
        <v>487.2</v>
      </c>
      <c r="U226" s="15">
        <f>chocolate_data[[#This Row],[Total Sales]]-chocolate_data[[#This Row],[Total Sales]]*2%</f>
        <v>23872.799999999999</v>
      </c>
      <c r="V226" t="str">
        <f>TEXT(chocolate_data[[#This Row],[Order date ]],"yyyy")</f>
        <v>2023</v>
      </c>
    </row>
    <row r="227" spans="1:22" x14ac:dyDescent="0.3">
      <c r="A227" s="8">
        <v>223</v>
      </c>
      <c r="B227" s="9" t="s">
        <v>30</v>
      </c>
      <c r="C227" s="9" t="s">
        <v>38</v>
      </c>
      <c r="D227" s="9" t="s">
        <v>23</v>
      </c>
      <c r="E227" s="8">
        <v>6118</v>
      </c>
      <c r="F227" t="str">
        <f>IF(chocolate_data[[#This Row],[Amount]]&gt;=5000,"High Amount","Low Amount")</f>
        <v>High Amount</v>
      </c>
      <c r="G227" s="8">
        <v>174</v>
      </c>
      <c r="H227" s="8" t="str">
        <f>IF(chocolate_data[[#This Row],[Units]]&lt;=200,"Low Quantity",IF(chocolate_data[[#This Row],[Units]]&lt;=350,"Mediuam Quantity","High Quantity"))</f>
        <v>Low Quantity</v>
      </c>
      <c r="I227" t="str" cm="1">
        <f t="array" ref="I227">_xlfn.IFS(chocolate_data[[#This Row],[Units]]&lt;=200,"Low",chocolate_data[[#This Row],[Units]]&lt;=350,"Med",chocolate_data[[#This Row],[Units]]&gt;350,"High")</f>
        <v>Low</v>
      </c>
      <c r="J227" s="8">
        <f>IF(chocolate_data[[#This Row],[Units]]&gt;300,chocolate_data[[#This Row],[Amount]]*10%,chocolate_data[[#This Row],[Amount]])</f>
        <v>6118</v>
      </c>
      <c r="K227" s="13">
        <f>chocolate_data[[#This Row],[Amount]]*chocolate_data[[#This Row],[Units]]</f>
        <v>1064532</v>
      </c>
      <c r="L227" t="str">
        <f>IF(chocolate_data[[#This Row],[Total Sales]]&gt;=AVERAGE(chocolate_data[Total Sales]),"High sales", "Low sales")</f>
        <v>High sales</v>
      </c>
      <c r="M227" s="10">
        <v>45149</v>
      </c>
      <c r="N227" s="10" t="str">
        <f>IF(chocolate_data[[#This Row],[Order date ]]&gt;DATE(2023,1,31),"New Orders","Old Orders")</f>
        <v>New Orders</v>
      </c>
      <c r="O227">
        <f>MONTH(chocolate_data[[#This Row],[Order date ]])</f>
        <v>8</v>
      </c>
      <c r="P227">
        <f>DAY(chocolate_data[[#This Row],[Order date ]])</f>
        <v>11</v>
      </c>
      <c r="Q227" t="s">
        <v>100</v>
      </c>
      <c r="R227" t="str">
        <f>TEXT(chocolate_data[[#This Row],[Order date ]],"dddd")</f>
        <v>Friday</v>
      </c>
      <c r="S227" s="4" t="s">
        <v>113</v>
      </c>
      <c r="T227" s="14">
        <f>chocolate_data[[#This Row],[Total Sales]]*2%</f>
        <v>21290.639999999999</v>
      </c>
      <c r="U227" s="15">
        <f>chocolate_data[[#This Row],[Total Sales]]-chocolate_data[[#This Row],[Total Sales]]*2%</f>
        <v>1043241.36</v>
      </c>
      <c r="V227" t="str">
        <f>TEXT(chocolate_data[[#This Row],[Order date ]],"yyyy")</f>
        <v>2023</v>
      </c>
    </row>
    <row r="228" spans="1:22" x14ac:dyDescent="0.3">
      <c r="A228" s="8">
        <v>224</v>
      </c>
      <c r="B228" s="9" t="s">
        <v>28</v>
      </c>
      <c r="C228" s="9" t="s">
        <v>43</v>
      </c>
      <c r="D228" s="9" t="s">
        <v>8</v>
      </c>
      <c r="E228" s="8">
        <v>4802</v>
      </c>
      <c r="F228" t="str">
        <f>IF(chocolate_data[[#This Row],[Amount]]&gt;=5000,"High Amount","Low Amount")</f>
        <v>Low Amount</v>
      </c>
      <c r="G228" s="8">
        <v>36</v>
      </c>
      <c r="H228" s="8" t="str">
        <f>IF(chocolate_data[[#This Row],[Units]]&lt;=200,"Low Quantity",IF(chocolate_data[[#This Row],[Units]]&lt;=350,"Mediuam Quantity","High Quantity"))</f>
        <v>Low Quantity</v>
      </c>
      <c r="I228" t="str" cm="1">
        <f t="array" ref="I228">_xlfn.IFS(chocolate_data[[#This Row],[Units]]&lt;=200,"Low",chocolate_data[[#This Row],[Units]]&lt;=350,"Med",chocolate_data[[#This Row],[Units]]&gt;350,"High")</f>
        <v>Low</v>
      </c>
      <c r="J228" s="8">
        <f>IF(chocolate_data[[#This Row],[Units]]&gt;300,chocolate_data[[#This Row],[Amount]]*10%,chocolate_data[[#This Row],[Amount]])</f>
        <v>4802</v>
      </c>
      <c r="K228" s="13">
        <f>chocolate_data[[#This Row],[Amount]]*chocolate_data[[#This Row],[Units]]</f>
        <v>172872</v>
      </c>
      <c r="L228" t="str">
        <f>IF(chocolate_data[[#This Row],[Total Sales]]&gt;=AVERAGE(chocolate_data[Total Sales]),"High sales", "Low sales")</f>
        <v>Low sales</v>
      </c>
      <c r="M228" s="10">
        <v>45150</v>
      </c>
      <c r="N228" s="10" t="str">
        <f>IF(chocolate_data[[#This Row],[Order date ]]&gt;DATE(2023,1,31),"New Orders","Old Orders")</f>
        <v>New Orders</v>
      </c>
      <c r="O228">
        <f>MONTH(chocolate_data[[#This Row],[Order date ]])</f>
        <v>8</v>
      </c>
      <c r="P228">
        <f>DAY(chocolate_data[[#This Row],[Order date ]])</f>
        <v>12</v>
      </c>
      <c r="Q228" t="s">
        <v>100</v>
      </c>
      <c r="R228" t="str">
        <f>TEXT(chocolate_data[[#This Row],[Order date ]],"dddd")</f>
        <v>Saturday</v>
      </c>
      <c r="S228" s="4" t="s">
        <v>113</v>
      </c>
      <c r="T228" s="14">
        <f>chocolate_data[[#This Row],[Total Sales]]*2%</f>
        <v>3457.44</v>
      </c>
      <c r="U228" s="15">
        <f>chocolate_data[[#This Row],[Total Sales]]-chocolate_data[[#This Row],[Total Sales]]*2%</f>
        <v>169414.56</v>
      </c>
      <c r="V228" t="str">
        <f>TEXT(chocolate_data[[#This Row],[Order date ]],"yyyy")</f>
        <v>2023</v>
      </c>
    </row>
    <row r="229" spans="1:22" x14ac:dyDescent="0.3">
      <c r="A229" s="8">
        <v>225</v>
      </c>
      <c r="B229" s="9" t="s">
        <v>3</v>
      </c>
      <c r="C229" s="9" t="s">
        <v>37</v>
      </c>
      <c r="D229" s="9" t="s">
        <v>17</v>
      </c>
      <c r="E229" s="8">
        <v>4137</v>
      </c>
      <c r="F229" t="str">
        <f>IF(chocolate_data[[#This Row],[Amount]]&gt;=5000,"High Amount","Low Amount")</f>
        <v>Low Amount</v>
      </c>
      <c r="G229" s="8">
        <v>60</v>
      </c>
      <c r="H229" s="8" t="str">
        <f>IF(chocolate_data[[#This Row],[Units]]&lt;=200,"Low Quantity",IF(chocolate_data[[#This Row],[Units]]&lt;=350,"Mediuam Quantity","High Quantity"))</f>
        <v>Low Quantity</v>
      </c>
      <c r="I229" t="str" cm="1">
        <f t="array" ref="I229">_xlfn.IFS(chocolate_data[[#This Row],[Units]]&lt;=200,"Low",chocolate_data[[#This Row],[Units]]&lt;=350,"Med",chocolate_data[[#This Row],[Units]]&gt;350,"High")</f>
        <v>Low</v>
      </c>
      <c r="J229" s="8">
        <f>IF(chocolate_data[[#This Row],[Units]]&gt;300,chocolate_data[[#This Row],[Amount]]*10%,chocolate_data[[#This Row],[Amount]])</f>
        <v>4137</v>
      </c>
      <c r="K229" s="13">
        <f>chocolate_data[[#This Row],[Amount]]*chocolate_data[[#This Row],[Units]]</f>
        <v>248220</v>
      </c>
      <c r="L229" t="str">
        <f>IF(chocolate_data[[#This Row],[Total Sales]]&gt;=AVERAGE(chocolate_data[Total Sales]),"High sales", "Low sales")</f>
        <v>Low sales</v>
      </c>
      <c r="M229" s="10">
        <v>45151</v>
      </c>
      <c r="N229" s="10" t="str">
        <f>IF(chocolate_data[[#This Row],[Order date ]]&gt;DATE(2023,1,31),"New Orders","Old Orders")</f>
        <v>New Orders</v>
      </c>
      <c r="O229">
        <f>MONTH(chocolate_data[[#This Row],[Order date ]])</f>
        <v>8</v>
      </c>
      <c r="P229">
        <f>DAY(chocolate_data[[#This Row],[Order date ]])</f>
        <v>13</v>
      </c>
      <c r="Q229" t="s">
        <v>100</v>
      </c>
      <c r="R229" t="str">
        <f>TEXT(chocolate_data[[#This Row],[Order date ]],"dddd")</f>
        <v>Sunday</v>
      </c>
      <c r="S229" s="4" t="s">
        <v>113</v>
      </c>
      <c r="T229" s="14">
        <f>chocolate_data[[#This Row],[Total Sales]]*2%</f>
        <v>4964.4000000000005</v>
      </c>
      <c r="U229" s="15">
        <f>chocolate_data[[#This Row],[Total Sales]]-chocolate_data[[#This Row],[Total Sales]]*2%</f>
        <v>243255.6</v>
      </c>
      <c r="V229" t="str">
        <f>TEXT(chocolate_data[[#This Row],[Order date ]],"yyyy")</f>
        <v>2023</v>
      </c>
    </row>
    <row r="230" spans="1:22" x14ac:dyDescent="0.3">
      <c r="A230" s="8">
        <v>226</v>
      </c>
      <c r="B230" s="9" t="s">
        <v>34</v>
      </c>
      <c r="C230" s="9" t="s">
        <v>45</v>
      </c>
      <c r="D230" s="9" t="s">
        <v>16</v>
      </c>
      <c r="E230" s="8">
        <v>2023</v>
      </c>
      <c r="F230" t="str">
        <f>IF(chocolate_data[[#This Row],[Amount]]&gt;=5000,"High Amount","Low Amount")</f>
        <v>Low Amount</v>
      </c>
      <c r="G230" s="8">
        <v>78</v>
      </c>
      <c r="H230" s="8" t="str">
        <f>IF(chocolate_data[[#This Row],[Units]]&lt;=200,"Low Quantity",IF(chocolate_data[[#This Row],[Units]]&lt;=350,"Mediuam Quantity","High Quantity"))</f>
        <v>Low Quantity</v>
      </c>
      <c r="I230" t="str" cm="1">
        <f t="array" ref="I230">_xlfn.IFS(chocolate_data[[#This Row],[Units]]&lt;=200,"Low",chocolate_data[[#This Row],[Units]]&lt;=350,"Med",chocolate_data[[#This Row],[Units]]&gt;350,"High")</f>
        <v>Low</v>
      </c>
      <c r="J230" s="8">
        <f>IF(chocolate_data[[#This Row],[Units]]&gt;300,chocolate_data[[#This Row],[Amount]]*10%,chocolate_data[[#This Row],[Amount]])</f>
        <v>2023</v>
      </c>
      <c r="K230" s="13">
        <f>chocolate_data[[#This Row],[Amount]]*chocolate_data[[#This Row],[Units]]</f>
        <v>157794</v>
      </c>
      <c r="L230" t="str">
        <f>IF(chocolate_data[[#This Row],[Total Sales]]&gt;=AVERAGE(chocolate_data[Total Sales]),"High sales", "Low sales")</f>
        <v>Low sales</v>
      </c>
      <c r="M230" s="10">
        <v>45152</v>
      </c>
      <c r="N230" s="10" t="str">
        <f>IF(chocolate_data[[#This Row],[Order date ]]&gt;DATE(2023,1,31),"New Orders","Old Orders")</f>
        <v>New Orders</v>
      </c>
      <c r="O230">
        <f>MONTH(chocolate_data[[#This Row],[Order date ]])</f>
        <v>8</v>
      </c>
      <c r="P230">
        <f>DAY(chocolate_data[[#This Row],[Order date ]])</f>
        <v>14</v>
      </c>
      <c r="Q230" t="s">
        <v>100</v>
      </c>
      <c r="R230" t="str">
        <f>TEXT(chocolate_data[[#This Row],[Order date ]],"dddd")</f>
        <v>Monday</v>
      </c>
      <c r="S230" s="4" t="s">
        <v>113</v>
      </c>
      <c r="T230" s="14">
        <f>chocolate_data[[#This Row],[Total Sales]]*2%</f>
        <v>3155.88</v>
      </c>
      <c r="U230" s="15">
        <f>chocolate_data[[#This Row],[Total Sales]]-chocolate_data[[#This Row],[Total Sales]]*2%</f>
        <v>154638.12</v>
      </c>
      <c r="V230" t="str">
        <f>TEXT(chocolate_data[[#This Row],[Order date ]],"yyyy")</f>
        <v>2023</v>
      </c>
    </row>
    <row r="231" spans="1:22" x14ac:dyDescent="0.3">
      <c r="A231" s="8">
        <v>227</v>
      </c>
      <c r="B231" s="9" t="s">
        <v>3</v>
      </c>
      <c r="C231" s="9" t="s">
        <v>38</v>
      </c>
      <c r="D231" s="9" t="s">
        <v>23</v>
      </c>
      <c r="E231" s="8">
        <v>9051</v>
      </c>
      <c r="F231" t="str">
        <f>IF(chocolate_data[[#This Row],[Amount]]&gt;=5000,"High Amount","Low Amount")</f>
        <v>High Amount</v>
      </c>
      <c r="G231" s="8">
        <v>57</v>
      </c>
      <c r="H231" s="8" t="str">
        <f>IF(chocolate_data[[#This Row],[Units]]&lt;=200,"Low Quantity",IF(chocolate_data[[#This Row],[Units]]&lt;=350,"Mediuam Quantity","High Quantity"))</f>
        <v>Low Quantity</v>
      </c>
      <c r="I231" t="str" cm="1">
        <f t="array" ref="I231">_xlfn.IFS(chocolate_data[[#This Row],[Units]]&lt;=200,"Low",chocolate_data[[#This Row],[Units]]&lt;=350,"Med",chocolate_data[[#This Row],[Units]]&gt;350,"High")</f>
        <v>Low</v>
      </c>
      <c r="J231" s="8">
        <f>IF(chocolate_data[[#This Row],[Units]]&gt;300,chocolate_data[[#This Row],[Amount]]*10%,chocolate_data[[#This Row],[Amount]])</f>
        <v>9051</v>
      </c>
      <c r="K231" s="13">
        <f>chocolate_data[[#This Row],[Amount]]*chocolate_data[[#This Row],[Units]]</f>
        <v>515907</v>
      </c>
      <c r="L231" t="str">
        <f>IF(chocolate_data[[#This Row],[Total Sales]]&gt;=AVERAGE(chocolate_data[Total Sales]),"High sales", "Low sales")</f>
        <v>Low sales</v>
      </c>
      <c r="M231" s="10">
        <v>45153</v>
      </c>
      <c r="N231" s="10" t="str">
        <f>IF(chocolate_data[[#This Row],[Order date ]]&gt;DATE(2023,1,31),"New Orders","Old Orders")</f>
        <v>New Orders</v>
      </c>
      <c r="O231">
        <f>MONTH(chocolate_data[[#This Row],[Order date ]])</f>
        <v>8</v>
      </c>
      <c r="P231">
        <f>DAY(chocolate_data[[#This Row],[Order date ]])</f>
        <v>15</v>
      </c>
      <c r="Q231" t="s">
        <v>100</v>
      </c>
      <c r="R231" t="str">
        <f>TEXT(chocolate_data[[#This Row],[Order date ]],"dddd")</f>
        <v>Tuesday</v>
      </c>
      <c r="S231" s="4" t="s">
        <v>113</v>
      </c>
      <c r="T231" s="14">
        <f>chocolate_data[[#This Row],[Total Sales]]*2%</f>
        <v>10318.14</v>
      </c>
      <c r="U231" s="15">
        <f>chocolate_data[[#This Row],[Total Sales]]-chocolate_data[[#This Row],[Total Sales]]*2%</f>
        <v>505588.86</v>
      </c>
      <c r="V231" t="str">
        <f>TEXT(chocolate_data[[#This Row],[Order date ]],"yyyy")</f>
        <v>2023</v>
      </c>
    </row>
    <row r="232" spans="1:22" x14ac:dyDescent="0.3">
      <c r="A232" s="8">
        <v>228</v>
      </c>
      <c r="B232" s="9" t="s">
        <v>3</v>
      </c>
      <c r="C232" s="9" t="s">
        <v>40</v>
      </c>
      <c r="D232" s="9" t="s">
        <v>21</v>
      </c>
      <c r="E232" s="8">
        <v>2919</v>
      </c>
      <c r="F232" t="str">
        <f>IF(chocolate_data[[#This Row],[Amount]]&gt;=5000,"High Amount","Low Amount")</f>
        <v>Low Amount</v>
      </c>
      <c r="G232" s="8">
        <v>45</v>
      </c>
      <c r="H232" s="8" t="str">
        <f>IF(chocolate_data[[#This Row],[Units]]&lt;=200,"Low Quantity",IF(chocolate_data[[#This Row],[Units]]&lt;=350,"Mediuam Quantity","High Quantity"))</f>
        <v>Low Quantity</v>
      </c>
      <c r="I232" t="str" cm="1">
        <f t="array" ref="I232">_xlfn.IFS(chocolate_data[[#This Row],[Units]]&lt;=200,"Low",chocolate_data[[#This Row],[Units]]&lt;=350,"Med",chocolate_data[[#This Row],[Units]]&gt;350,"High")</f>
        <v>Low</v>
      </c>
      <c r="J232" s="8">
        <f>IF(chocolate_data[[#This Row],[Units]]&gt;300,chocolate_data[[#This Row],[Amount]]*10%,chocolate_data[[#This Row],[Amount]])</f>
        <v>2919</v>
      </c>
      <c r="K232" s="13">
        <f>chocolate_data[[#This Row],[Amount]]*chocolate_data[[#This Row],[Units]]</f>
        <v>131355</v>
      </c>
      <c r="L232" t="str">
        <f>IF(chocolate_data[[#This Row],[Total Sales]]&gt;=AVERAGE(chocolate_data[Total Sales]),"High sales", "Low sales")</f>
        <v>Low sales</v>
      </c>
      <c r="M232" s="10">
        <v>45154</v>
      </c>
      <c r="N232" s="10" t="str">
        <f>IF(chocolate_data[[#This Row],[Order date ]]&gt;DATE(2023,1,31),"New Orders","Old Orders")</f>
        <v>New Orders</v>
      </c>
      <c r="O232">
        <f>MONTH(chocolate_data[[#This Row],[Order date ]])</f>
        <v>8</v>
      </c>
      <c r="P232">
        <f>DAY(chocolate_data[[#This Row],[Order date ]])</f>
        <v>16</v>
      </c>
      <c r="Q232" t="s">
        <v>100</v>
      </c>
      <c r="R232" t="str">
        <f>TEXT(chocolate_data[[#This Row],[Order date ]],"dddd")</f>
        <v>Wednesday</v>
      </c>
      <c r="S232" s="4" t="s">
        <v>113</v>
      </c>
      <c r="T232" s="14">
        <f>chocolate_data[[#This Row],[Total Sales]]*2%</f>
        <v>2627.1</v>
      </c>
      <c r="U232" s="15">
        <f>chocolate_data[[#This Row],[Total Sales]]-chocolate_data[[#This Row],[Total Sales]]*2%</f>
        <v>128727.9</v>
      </c>
      <c r="V232" t="str">
        <f>TEXT(chocolate_data[[#This Row],[Order date ]],"yyyy")</f>
        <v>2023</v>
      </c>
    </row>
    <row r="233" spans="1:22" x14ac:dyDescent="0.3">
      <c r="A233" s="8">
        <v>229</v>
      </c>
      <c r="B233" s="9" t="s">
        <v>30</v>
      </c>
      <c r="C233" s="9" t="s">
        <v>37</v>
      </c>
      <c r="D233" s="9" t="s">
        <v>15</v>
      </c>
      <c r="E233" s="8">
        <v>5915</v>
      </c>
      <c r="F233" t="str">
        <f>IF(chocolate_data[[#This Row],[Amount]]&gt;=5000,"High Amount","Low Amount")</f>
        <v>High Amount</v>
      </c>
      <c r="G233" s="8">
        <v>3</v>
      </c>
      <c r="H233" s="8" t="str">
        <f>IF(chocolate_data[[#This Row],[Units]]&lt;=200,"Low Quantity",IF(chocolate_data[[#This Row],[Units]]&lt;=350,"Mediuam Quantity","High Quantity"))</f>
        <v>Low Quantity</v>
      </c>
      <c r="I233" t="str" cm="1">
        <f t="array" ref="I233">_xlfn.IFS(chocolate_data[[#This Row],[Units]]&lt;=200,"Low",chocolate_data[[#This Row],[Units]]&lt;=350,"Med",chocolate_data[[#This Row],[Units]]&gt;350,"High")</f>
        <v>Low</v>
      </c>
      <c r="J233" s="8">
        <f>IF(chocolate_data[[#This Row],[Units]]&gt;300,chocolate_data[[#This Row],[Amount]]*10%,chocolate_data[[#This Row],[Amount]])</f>
        <v>5915</v>
      </c>
      <c r="K233" s="13">
        <f>chocolate_data[[#This Row],[Amount]]*chocolate_data[[#This Row],[Units]]</f>
        <v>17745</v>
      </c>
      <c r="L233" t="str">
        <f>IF(chocolate_data[[#This Row],[Total Sales]]&gt;=AVERAGE(chocolate_data[Total Sales]),"High sales", "Low sales")</f>
        <v>Low sales</v>
      </c>
      <c r="M233" s="10">
        <v>45155</v>
      </c>
      <c r="N233" s="10" t="str">
        <f>IF(chocolate_data[[#This Row],[Order date ]]&gt;DATE(2023,1,31),"New Orders","Old Orders")</f>
        <v>New Orders</v>
      </c>
      <c r="O233">
        <f>MONTH(chocolate_data[[#This Row],[Order date ]])</f>
        <v>8</v>
      </c>
      <c r="P233">
        <f>DAY(chocolate_data[[#This Row],[Order date ]])</f>
        <v>17</v>
      </c>
      <c r="Q233" t="s">
        <v>100</v>
      </c>
      <c r="R233" t="str">
        <f>TEXT(chocolate_data[[#This Row],[Order date ]],"dddd")</f>
        <v>Thursday</v>
      </c>
      <c r="S233" s="4" t="s">
        <v>113</v>
      </c>
      <c r="T233" s="14">
        <f>chocolate_data[[#This Row],[Total Sales]]*2%</f>
        <v>354.90000000000003</v>
      </c>
      <c r="U233" s="15">
        <f>chocolate_data[[#This Row],[Total Sales]]-chocolate_data[[#This Row],[Total Sales]]*2%</f>
        <v>17390.099999999999</v>
      </c>
      <c r="V233" t="str">
        <f>TEXT(chocolate_data[[#This Row],[Order date ]],"yyyy")</f>
        <v>2023</v>
      </c>
    </row>
    <row r="234" spans="1:22" x14ac:dyDescent="0.3">
      <c r="A234" s="8">
        <v>230</v>
      </c>
      <c r="B234" s="9" t="s">
        <v>35</v>
      </c>
      <c r="C234" s="9" t="s">
        <v>45</v>
      </c>
      <c r="D234" s="9" t="s">
        <v>8</v>
      </c>
      <c r="E234" s="8">
        <v>2562</v>
      </c>
      <c r="F234" t="str">
        <f>IF(chocolate_data[[#This Row],[Amount]]&gt;=5000,"High Amount","Low Amount")</f>
        <v>Low Amount</v>
      </c>
      <c r="G234" s="8">
        <v>6</v>
      </c>
      <c r="H234" s="8" t="str">
        <f>IF(chocolate_data[[#This Row],[Units]]&lt;=200,"Low Quantity",IF(chocolate_data[[#This Row],[Units]]&lt;=350,"Mediuam Quantity","High Quantity"))</f>
        <v>Low Quantity</v>
      </c>
      <c r="I234" t="str" cm="1">
        <f t="array" ref="I234">_xlfn.IFS(chocolate_data[[#This Row],[Units]]&lt;=200,"Low",chocolate_data[[#This Row],[Units]]&lt;=350,"Med",chocolate_data[[#This Row],[Units]]&gt;350,"High")</f>
        <v>Low</v>
      </c>
      <c r="J234" s="8">
        <f>IF(chocolate_data[[#This Row],[Units]]&gt;300,chocolate_data[[#This Row],[Amount]]*10%,chocolate_data[[#This Row],[Amount]])</f>
        <v>2562</v>
      </c>
      <c r="K234" s="13">
        <f>chocolate_data[[#This Row],[Amount]]*chocolate_data[[#This Row],[Units]]</f>
        <v>15372</v>
      </c>
      <c r="L234" t="str">
        <f>IF(chocolate_data[[#This Row],[Total Sales]]&gt;=AVERAGE(chocolate_data[Total Sales]),"High sales", "Low sales")</f>
        <v>Low sales</v>
      </c>
      <c r="M234" s="10">
        <v>45156</v>
      </c>
      <c r="N234" s="10" t="str">
        <f>IF(chocolate_data[[#This Row],[Order date ]]&gt;DATE(2023,1,31),"New Orders","Old Orders")</f>
        <v>New Orders</v>
      </c>
      <c r="O234">
        <f>MONTH(chocolate_data[[#This Row],[Order date ]])</f>
        <v>8</v>
      </c>
      <c r="P234">
        <f>DAY(chocolate_data[[#This Row],[Order date ]])</f>
        <v>18</v>
      </c>
      <c r="Q234" t="s">
        <v>100</v>
      </c>
      <c r="R234" t="str">
        <f>TEXT(chocolate_data[[#This Row],[Order date ]],"dddd")</f>
        <v>Friday</v>
      </c>
      <c r="S234" s="4" t="s">
        <v>113</v>
      </c>
      <c r="T234" s="14">
        <f>chocolate_data[[#This Row],[Total Sales]]*2%</f>
        <v>307.44</v>
      </c>
      <c r="U234" s="15">
        <f>chocolate_data[[#This Row],[Total Sales]]-chocolate_data[[#This Row],[Total Sales]]*2%</f>
        <v>15064.56</v>
      </c>
      <c r="V234" t="str">
        <f>TEXT(chocolate_data[[#This Row],[Order date ]],"yyyy")</f>
        <v>2023</v>
      </c>
    </row>
    <row r="235" spans="1:22" x14ac:dyDescent="0.3">
      <c r="A235" s="8">
        <v>231</v>
      </c>
      <c r="B235" s="9" t="s">
        <v>33</v>
      </c>
      <c r="C235" s="9" t="s">
        <v>40</v>
      </c>
      <c r="D235" s="9" t="s">
        <v>18</v>
      </c>
      <c r="E235" s="8">
        <v>8813</v>
      </c>
      <c r="F235" t="str">
        <f>IF(chocolate_data[[#This Row],[Amount]]&gt;=5000,"High Amount","Low Amount")</f>
        <v>High Amount</v>
      </c>
      <c r="G235" s="8">
        <v>21</v>
      </c>
      <c r="H235" s="8" t="str">
        <f>IF(chocolate_data[[#This Row],[Units]]&lt;=200,"Low Quantity",IF(chocolate_data[[#This Row],[Units]]&lt;=350,"Mediuam Quantity","High Quantity"))</f>
        <v>Low Quantity</v>
      </c>
      <c r="I235" t="str" cm="1">
        <f t="array" ref="I235">_xlfn.IFS(chocolate_data[[#This Row],[Units]]&lt;=200,"Low",chocolate_data[[#This Row],[Units]]&lt;=350,"Med",chocolate_data[[#This Row],[Units]]&gt;350,"High")</f>
        <v>Low</v>
      </c>
      <c r="J235" s="8">
        <f>IF(chocolate_data[[#This Row],[Units]]&gt;300,chocolate_data[[#This Row],[Amount]]*10%,chocolate_data[[#This Row],[Amount]])</f>
        <v>8813</v>
      </c>
      <c r="K235" s="13">
        <f>chocolate_data[[#This Row],[Amount]]*chocolate_data[[#This Row],[Units]]</f>
        <v>185073</v>
      </c>
      <c r="L235" t="str">
        <f>IF(chocolate_data[[#This Row],[Total Sales]]&gt;=AVERAGE(chocolate_data[Total Sales]),"High sales", "Low sales")</f>
        <v>Low sales</v>
      </c>
      <c r="M235" s="10">
        <v>45157</v>
      </c>
      <c r="N235" s="10" t="str">
        <f>IF(chocolate_data[[#This Row],[Order date ]]&gt;DATE(2023,1,31),"New Orders","Old Orders")</f>
        <v>New Orders</v>
      </c>
      <c r="O235">
        <f>MONTH(chocolate_data[[#This Row],[Order date ]])</f>
        <v>8</v>
      </c>
      <c r="P235">
        <f>DAY(chocolate_data[[#This Row],[Order date ]])</f>
        <v>19</v>
      </c>
      <c r="Q235" t="s">
        <v>100</v>
      </c>
      <c r="R235" t="str">
        <f>TEXT(chocolate_data[[#This Row],[Order date ]],"dddd")</f>
        <v>Saturday</v>
      </c>
      <c r="S235" s="4" t="s">
        <v>113</v>
      </c>
      <c r="T235" s="14">
        <f>chocolate_data[[#This Row],[Total Sales]]*2%</f>
        <v>3701.46</v>
      </c>
      <c r="U235" s="15">
        <f>chocolate_data[[#This Row],[Total Sales]]-chocolate_data[[#This Row],[Total Sales]]*2%</f>
        <v>181371.54</v>
      </c>
      <c r="V235" t="str">
        <f>TEXT(chocolate_data[[#This Row],[Order date ]],"yyyy")</f>
        <v>2023</v>
      </c>
    </row>
    <row r="236" spans="1:22" x14ac:dyDescent="0.3">
      <c r="A236" s="8">
        <v>232</v>
      </c>
      <c r="B236" s="9" t="s">
        <v>33</v>
      </c>
      <c r="C236" s="9" t="s">
        <v>38</v>
      </c>
      <c r="D236" s="9" t="s">
        <v>11</v>
      </c>
      <c r="E236" s="8">
        <v>6111</v>
      </c>
      <c r="F236" t="str">
        <f>IF(chocolate_data[[#This Row],[Amount]]&gt;=5000,"High Amount","Low Amount")</f>
        <v>High Amount</v>
      </c>
      <c r="G236" s="8">
        <v>3</v>
      </c>
      <c r="H236" s="8" t="str">
        <f>IF(chocolate_data[[#This Row],[Units]]&lt;=200,"Low Quantity",IF(chocolate_data[[#This Row],[Units]]&lt;=350,"Mediuam Quantity","High Quantity"))</f>
        <v>Low Quantity</v>
      </c>
      <c r="I236" t="str" cm="1">
        <f t="array" ref="I236">_xlfn.IFS(chocolate_data[[#This Row],[Units]]&lt;=200,"Low",chocolate_data[[#This Row],[Units]]&lt;=350,"Med",chocolate_data[[#This Row],[Units]]&gt;350,"High")</f>
        <v>Low</v>
      </c>
      <c r="J236" s="8">
        <f>IF(chocolate_data[[#This Row],[Units]]&gt;300,chocolate_data[[#This Row],[Amount]]*10%,chocolate_data[[#This Row],[Amount]])</f>
        <v>6111</v>
      </c>
      <c r="K236" s="13">
        <f>chocolate_data[[#This Row],[Amount]]*chocolate_data[[#This Row],[Units]]</f>
        <v>18333</v>
      </c>
      <c r="L236" t="str">
        <f>IF(chocolate_data[[#This Row],[Total Sales]]&gt;=AVERAGE(chocolate_data[Total Sales]),"High sales", "Low sales")</f>
        <v>Low sales</v>
      </c>
      <c r="M236" s="10">
        <v>45158</v>
      </c>
      <c r="N236" s="10" t="str">
        <f>IF(chocolate_data[[#This Row],[Order date ]]&gt;DATE(2023,1,31),"New Orders","Old Orders")</f>
        <v>New Orders</v>
      </c>
      <c r="O236">
        <f>MONTH(chocolate_data[[#This Row],[Order date ]])</f>
        <v>8</v>
      </c>
      <c r="P236">
        <f>DAY(chocolate_data[[#This Row],[Order date ]])</f>
        <v>20</v>
      </c>
      <c r="Q236" t="s">
        <v>100</v>
      </c>
      <c r="R236" t="str">
        <f>TEXT(chocolate_data[[#This Row],[Order date ]],"dddd")</f>
        <v>Sunday</v>
      </c>
      <c r="S236" s="4" t="s">
        <v>113</v>
      </c>
      <c r="T236" s="14">
        <f>chocolate_data[[#This Row],[Total Sales]]*2%</f>
        <v>366.66</v>
      </c>
      <c r="U236" s="15">
        <f>chocolate_data[[#This Row],[Total Sales]]-chocolate_data[[#This Row],[Total Sales]]*2%</f>
        <v>17966.34</v>
      </c>
      <c r="V236" t="str">
        <f>TEXT(chocolate_data[[#This Row],[Order date ]],"yyyy")</f>
        <v>2023</v>
      </c>
    </row>
    <row r="237" spans="1:22" x14ac:dyDescent="0.3">
      <c r="A237" s="8">
        <v>233</v>
      </c>
      <c r="B237" s="9" t="s">
        <v>29</v>
      </c>
      <c r="C237" s="9" t="s">
        <v>39</v>
      </c>
      <c r="D237" s="9" t="s">
        <v>24</v>
      </c>
      <c r="E237" s="8">
        <v>3507</v>
      </c>
      <c r="F237" t="str">
        <f>IF(chocolate_data[[#This Row],[Amount]]&gt;=5000,"High Amount","Low Amount")</f>
        <v>Low Amount</v>
      </c>
      <c r="G237" s="8">
        <v>288</v>
      </c>
      <c r="H237" s="8" t="str">
        <f>IF(chocolate_data[[#This Row],[Units]]&lt;=200,"Low Quantity",IF(chocolate_data[[#This Row],[Units]]&lt;=350,"Mediuam Quantity","High Quantity"))</f>
        <v>Mediuam Quantity</v>
      </c>
      <c r="I237" t="str" cm="1">
        <f t="array" ref="I237">_xlfn.IFS(chocolate_data[[#This Row],[Units]]&lt;=200,"Low",chocolate_data[[#This Row],[Units]]&lt;=350,"Med",chocolate_data[[#This Row],[Units]]&gt;350,"High")</f>
        <v>Med</v>
      </c>
      <c r="J237" s="8">
        <f>IF(chocolate_data[[#This Row],[Units]]&gt;300,chocolate_data[[#This Row],[Amount]]*10%,chocolate_data[[#This Row],[Amount]])</f>
        <v>3507</v>
      </c>
      <c r="K237" s="13">
        <f>chocolate_data[[#This Row],[Amount]]*chocolate_data[[#This Row],[Units]]</f>
        <v>1010016</v>
      </c>
      <c r="L237" t="str">
        <f>IF(chocolate_data[[#This Row],[Total Sales]]&gt;=AVERAGE(chocolate_data[Total Sales]),"High sales", "Low sales")</f>
        <v>High sales</v>
      </c>
      <c r="M237" s="10">
        <v>45159</v>
      </c>
      <c r="N237" s="10" t="str">
        <f>IF(chocolate_data[[#This Row],[Order date ]]&gt;DATE(2023,1,31),"New Orders","Old Orders")</f>
        <v>New Orders</v>
      </c>
      <c r="O237">
        <f>MONTH(chocolate_data[[#This Row],[Order date ]])</f>
        <v>8</v>
      </c>
      <c r="P237">
        <f>DAY(chocolate_data[[#This Row],[Order date ]])</f>
        <v>21</v>
      </c>
      <c r="Q237" t="s">
        <v>100</v>
      </c>
      <c r="R237" t="str">
        <f>TEXT(chocolate_data[[#This Row],[Order date ]],"dddd")</f>
        <v>Monday</v>
      </c>
      <c r="S237" s="4" t="s">
        <v>113</v>
      </c>
      <c r="T237" s="14">
        <f>chocolate_data[[#This Row],[Total Sales]]*2%</f>
        <v>20200.32</v>
      </c>
      <c r="U237" s="15">
        <f>chocolate_data[[#This Row],[Total Sales]]-chocolate_data[[#This Row],[Total Sales]]*2%</f>
        <v>989815.68</v>
      </c>
      <c r="V237" t="str">
        <f>TEXT(chocolate_data[[#This Row],[Order date ]],"yyyy")</f>
        <v>2023</v>
      </c>
    </row>
    <row r="238" spans="1:22" x14ac:dyDescent="0.3">
      <c r="A238" s="8">
        <v>234</v>
      </c>
      <c r="B238" s="9" t="s">
        <v>32</v>
      </c>
      <c r="C238" s="9" t="s">
        <v>38</v>
      </c>
      <c r="D238" s="9" t="s">
        <v>6</v>
      </c>
      <c r="E238" s="8">
        <v>4319</v>
      </c>
      <c r="F238" t="str">
        <f>IF(chocolate_data[[#This Row],[Amount]]&gt;=5000,"High Amount","Low Amount")</f>
        <v>Low Amount</v>
      </c>
      <c r="G238" s="8">
        <v>30</v>
      </c>
      <c r="H238" s="8" t="str">
        <f>IF(chocolate_data[[#This Row],[Units]]&lt;=200,"Low Quantity",IF(chocolate_data[[#This Row],[Units]]&lt;=350,"Mediuam Quantity","High Quantity"))</f>
        <v>Low Quantity</v>
      </c>
      <c r="I238" t="str" cm="1">
        <f t="array" ref="I238">_xlfn.IFS(chocolate_data[[#This Row],[Units]]&lt;=200,"Low",chocolate_data[[#This Row],[Units]]&lt;=350,"Med",chocolate_data[[#This Row],[Units]]&gt;350,"High")</f>
        <v>Low</v>
      </c>
      <c r="J238" s="8">
        <f>IF(chocolate_data[[#This Row],[Units]]&gt;300,chocolate_data[[#This Row],[Amount]]*10%,chocolate_data[[#This Row],[Amount]])</f>
        <v>4319</v>
      </c>
      <c r="K238" s="13">
        <f>chocolate_data[[#This Row],[Amount]]*chocolate_data[[#This Row],[Units]]</f>
        <v>129570</v>
      </c>
      <c r="L238" t="str">
        <f>IF(chocolate_data[[#This Row],[Total Sales]]&gt;=AVERAGE(chocolate_data[Total Sales]),"High sales", "Low sales")</f>
        <v>Low sales</v>
      </c>
      <c r="M238" s="10">
        <v>45160</v>
      </c>
      <c r="N238" s="10" t="str">
        <f>IF(chocolate_data[[#This Row],[Order date ]]&gt;DATE(2023,1,31),"New Orders","Old Orders")</f>
        <v>New Orders</v>
      </c>
      <c r="O238">
        <f>MONTH(chocolate_data[[#This Row],[Order date ]])</f>
        <v>8</v>
      </c>
      <c r="P238">
        <f>DAY(chocolate_data[[#This Row],[Order date ]])</f>
        <v>22</v>
      </c>
      <c r="Q238" t="s">
        <v>100</v>
      </c>
      <c r="R238" t="str">
        <f>TEXT(chocolate_data[[#This Row],[Order date ]],"dddd")</f>
        <v>Tuesday</v>
      </c>
      <c r="S238" s="4" t="s">
        <v>113</v>
      </c>
      <c r="T238" s="14">
        <f>chocolate_data[[#This Row],[Total Sales]]*2%</f>
        <v>2591.4</v>
      </c>
      <c r="U238" s="15">
        <f>chocolate_data[[#This Row],[Total Sales]]-chocolate_data[[#This Row],[Total Sales]]*2%</f>
        <v>126978.6</v>
      </c>
      <c r="V238" t="str">
        <f>TEXT(chocolate_data[[#This Row],[Order date ]],"yyyy")</f>
        <v>2023</v>
      </c>
    </row>
    <row r="239" spans="1:22" x14ac:dyDescent="0.3">
      <c r="A239" s="8">
        <v>235</v>
      </c>
      <c r="B239" s="9" t="s">
        <v>36</v>
      </c>
      <c r="C239" s="9" t="s">
        <v>37</v>
      </c>
      <c r="D239" s="9" t="s">
        <v>19</v>
      </c>
      <c r="E239" s="8">
        <v>609</v>
      </c>
      <c r="F239" t="str">
        <f>IF(chocolate_data[[#This Row],[Amount]]&gt;=5000,"High Amount","Low Amount")</f>
        <v>Low Amount</v>
      </c>
      <c r="G239" s="8">
        <v>87</v>
      </c>
      <c r="H239" s="8" t="str">
        <f>IF(chocolate_data[[#This Row],[Units]]&lt;=200,"Low Quantity",IF(chocolate_data[[#This Row],[Units]]&lt;=350,"Mediuam Quantity","High Quantity"))</f>
        <v>Low Quantity</v>
      </c>
      <c r="I239" t="str" cm="1">
        <f t="array" ref="I239">_xlfn.IFS(chocolate_data[[#This Row],[Units]]&lt;=200,"Low",chocolate_data[[#This Row],[Units]]&lt;=350,"Med",chocolate_data[[#This Row],[Units]]&gt;350,"High")</f>
        <v>Low</v>
      </c>
      <c r="J239" s="8">
        <f>IF(chocolate_data[[#This Row],[Units]]&gt;300,chocolate_data[[#This Row],[Amount]]*10%,chocolate_data[[#This Row],[Amount]])</f>
        <v>609</v>
      </c>
      <c r="K239" s="13">
        <f>chocolate_data[[#This Row],[Amount]]*chocolate_data[[#This Row],[Units]]</f>
        <v>52983</v>
      </c>
      <c r="L239" t="str">
        <f>IF(chocolate_data[[#This Row],[Total Sales]]&gt;=AVERAGE(chocolate_data[Total Sales]),"High sales", "Low sales")</f>
        <v>Low sales</v>
      </c>
      <c r="M239" s="10">
        <v>45161</v>
      </c>
      <c r="N239" s="10" t="str">
        <f>IF(chocolate_data[[#This Row],[Order date ]]&gt;DATE(2023,1,31),"New Orders","Old Orders")</f>
        <v>New Orders</v>
      </c>
      <c r="O239">
        <f>MONTH(chocolate_data[[#This Row],[Order date ]])</f>
        <v>8</v>
      </c>
      <c r="P239">
        <f>DAY(chocolate_data[[#This Row],[Order date ]])</f>
        <v>23</v>
      </c>
      <c r="Q239" t="s">
        <v>100</v>
      </c>
      <c r="R239" t="str">
        <f>TEXT(chocolate_data[[#This Row],[Order date ]],"dddd")</f>
        <v>Wednesday</v>
      </c>
      <c r="S239" s="4" t="s">
        <v>113</v>
      </c>
      <c r="T239" s="14">
        <f>chocolate_data[[#This Row],[Total Sales]]*2%</f>
        <v>1059.6600000000001</v>
      </c>
      <c r="U239" s="15">
        <f>chocolate_data[[#This Row],[Total Sales]]-chocolate_data[[#This Row],[Total Sales]]*2%</f>
        <v>51923.34</v>
      </c>
      <c r="V239" t="str">
        <f>TEXT(chocolate_data[[#This Row],[Order date ]],"yyyy")</f>
        <v>2023</v>
      </c>
    </row>
    <row r="240" spans="1:22" x14ac:dyDescent="0.3">
      <c r="A240" s="8">
        <v>236</v>
      </c>
      <c r="B240" s="9" t="s">
        <v>36</v>
      </c>
      <c r="C240" s="9" t="s">
        <v>43</v>
      </c>
      <c r="D240" s="9" t="s">
        <v>20</v>
      </c>
      <c r="E240" s="8">
        <v>6370</v>
      </c>
      <c r="F240" t="str">
        <f>IF(chocolate_data[[#This Row],[Amount]]&gt;=5000,"High Amount","Low Amount")</f>
        <v>High Amount</v>
      </c>
      <c r="G240" s="8">
        <v>30</v>
      </c>
      <c r="H240" s="8" t="str">
        <f>IF(chocolate_data[[#This Row],[Units]]&lt;=200,"Low Quantity",IF(chocolate_data[[#This Row],[Units]]&lt;=350,"Mediuam Quantity","High Quantity"))</f>
        <v>Low Quantity</v>
      </c>
      <c r="I240" t="str" cm="1">
        <f t="array" ref="I240">_xlfn.IFS(chocolate_data[[#This Row],[Units]]&lt;=200,"Low",chocolate_data[[#This Row],[Units]]&lt;=350,"Med",chocolate_data[[#This Row],[Units]]&gt;350,"High")</f>
        <v>Low</v>
      </c>
      <c r="J240" s="8">
        <f>IF(chocolate_data[[#This Row],[Units]]&gt;300,chocolate_data[[#This Row],[Amount]]*10%,chocolate_data[[#This Row],[Amount]])</f>
        <v>6370</v>
      </c>
      <c r="K240" s="13">
        <f>chocolate_data[[#This Row],[Amount]]*chocolate_data[[#This Row],[Units]]</f>
        <v>191100</v>
      </c>
      <c r="L240" t="str">
        <f>IF(chocolate_data[[#This Row],[Total Sales]]&gt;=AVERAGE(chocolate_data[Total Sales]),"High sales", "Low sales")</f>
        <v>Low sales</v>
      </c>
      <c r="M240" s="10">
        <v>45162</v>
      </c>
      <c r="N240" s="10" t="str">
        <f>IF(chocolate_data[[#This Row],[Order date ]]&gt;DATE(2023,1,31),"New Orders","Old Orders")</f>
        <v>New Orders</v>
      </c>
      <c r="O240">
        <f>MONTH(chocolate_data[[#This Row],[Order date ]])</f>
        <v>8</v>
      </c>
      <c r="P240">
        <f>DAY(chocolate_data[[#This Row],[Order date ]])</f>
        <v>24</v>
      </c>
      <c r="Q240" t="s">
        <v>100</v>
      </c>
      <c r="R240" t="str">
        <f>TEXT(chocolate_data[[#This Row],[Order date ]],"dddd")</f>
        <v>Thursday</v>
      </c>
      <c r="S240" s="4" t="s">
        <v>113</v>
      </c>
      <c r="T240" s="14">
        <f>chocolate_data[[#This Row],[Total Sales]]*2%</f>
        <v>3822</v>
      </c>
      <c r="U240" s="15">
        <f>chocolate_data[[#This Row],[Total Sales]]-chocolate_data[[#This Row],[Total Sales]]*2%</f>
        <v>187278</v>
      </c>
      <c r="V240" t="str">
        <f>TEXT(chocolate_data[[#This Row],[Order date ]],"yyyy")</f>
        <v>2023</v>
      </c>
    </row>
    <row r="241" spans="1:22" x14ac:dyDescent="0.3">
      <c r="A241" s="8">
        <v>237</v>
      </c>
      <c r="B241" s="9" t="s">
        <v>33</v>
      </c>
      <c r="C241" s="9" t="s">
        <v>37</v>
      </c>
      <c r="D241" s="9" t="s">
        <v>12</v>
      </c>
      <c r="E241" s="8">
        <v>5474</v>
      </c>
      <c r="F241" t="str">
        <f>IF(chocolate_data[[#This Row],[Amount]]&gt;=5000,"High Amount","Low Amount")</f>
        <v>High Amount</v>
      </c>
      <c r="G241" s="8">
        <v>168</v>
      </c>
      <c r="H241" s="8" t="str">
        <f>IF(chocolate_data[[#This Row],[Units]]&lt;=200,"Low Quantity",IF(chocolate_data[[#This Row],[Units]]&lt;=350,"Mediuam Quantity","High Quantity"))</f>
        <v>Low Quantity</v>
      </c>
      <c r="I241" t="str" cm="1">
        <f t="array" ref="I241">_xlfn.IFS(chocolate_data[[#This Row],[Units]]&lt;=200,"Low",chocolate_data[[#This Row],[Units]]&lt;=350,"Med",chocolate_data[[#This Row],[Units]]&gt;350,"High")</f>
        <v>Low</v>
      </c>
      <c r="J241" s="8">
        <f>IF(chocolate_data[[#This Row],[Units]]&gt;300,chocolate_data[[#This Row],[Amount]]*10%,chocolate_data[[#This Row],[Amount]])</f>
        <v>5474</v>
      </c>
      <c r="K241" s="13">
        <f>chocolate_data[[#This Row],[Amount]]*chocolate_data[[#This Row],[Units]]</f>
        <v>919632</v>
      </c>
      <c r="L241" t="str">
        <f>IF(chocolate_data[[#This Row],[Total Sales]]&gt;=AVERAGE(chocolate_data[Total Sales]),"High sales", "Low sales")</f>
        <v>High sales</v>
      </c>
      <c r="M241" s="10">
        <v>45163</v>
      </c>
      <c r="N241" s="10" t="str">
        <f>IF(chocolate_data[[#This Row],[Order date ]]&gt;DATE(2023,1,31),"New Orders","Old Orders")</f>
        <v>New Orders</v>
      </c>
      <c r="O241">
        <f>MONTH(chocolate_data[[#This Row],[Order date ]])</f>
        <v>8</v>
      </c>
      <c r="P241">
        <f>DAY(chocolate_data[[#This Row],[Order date ]])</f>
        <v>25</v>
      </c>
      <c r="Q241" t="s">
        <v>100</v>
      </c>
      <c r="R241" t="str">
        <f>TEXT(chocolate_data[[#This Row],[Order date ]],"dddd")</f>
        <v>Friday</v>
      </c>
      <c r="S241" s="4" t="s">
        <v>113</v>
      </c>
      <c r="T241" s="14">
        <f>chocolate_data[[#This Row],[Total Sales]]*2%</f>
        <v>18392.64</v>
      </c>
      <c r="U241" s="15">
        <f>chocolate_data[[#This Row],[Total Sales]]-chocolate_data[[#This Row],[Total Sales]]*2%</f>
        <v>901239.36</v>
      </c>
      <c r="V241" t="str">
        <f>TEXT(chocolate_data[[#This Row],[Order date ]],"yyyy")</f>
        <v>2023</v>
      </c>
    </row>
    <row r="242" spans="1:22" x14ac:dyDescent="0.3">
      <c r="A242" s="8">
        <v>238</v>
      </c>
      <c r="B242" s="9" t="s">
        <v>36</v>
      </c>
      <c r="C242" s="9" t="s">
        <v>38</v>
      </c>
      <c r="D242" s="9" t="s">
        <v>20</v>
      </c>
      <c r="E242" s="8">
        <v>3164</v>
      </c>
      <c r="F242" t="str">
        <f>IF(chocolate_data[[#This Row],[Amount]]&gt;=5000,"High Amount","Low Amount")</f>
        <v>Low Amount</v>
      </c>
      <c r="G242" s="8">
        <v>306</v>
      </c>
      <c r="H242" s="8" t="str">
        <f>IF(chocolate_data[[#This Row],[Units]]&lt;=200,"Low Quantity",IF(chocolate_data[[#This Row],[Units]]&lt;=350,"Mediuam Quantity","High Quantity"))</f>
        <v>Mediuam Quantity</v>
      </c>
      <c r="I242" t="str" cm="1">
        <f t="array" ref="I242">_xlfn.IFS(chocolate_data[[#This Row],[Units]]&lt;=200,"Low",chocolate_data[[#This Row],[Units]]&lt;=350,"Med",chocolate_data[[#This Row],[Units]]&gt;350,"High")</f>
        <v>Med</v>
      </c>
      <c r="J242" s="8">
        <f>IF(chocolate_data[[#This Row],[Units]]&gt;300,chocolate_data[[#This Row],[Amount]]*10%,chocolate_data[[#This Row],[Amount]])</f>
        <v>316.40000000000003</v>
      </c>
      <c r="K242" s="13">
        <f>chocolate_data[[#This Row],[Amount]]*chocolate_data[[#This Row],[Units]]</f>
        <v>968184</v>
      </c>
      <c r="L242" t="str">
        <f>IF(chocolate_data[[#This Row],[Total Sales]]&gt;=AVERAGE(chocolate_data[Total Sales]),"High sales", "Low sales")</f>
        <v>High sales</v>
      </c>
      <c r="M242" s="10">
        <v>45164</v>
      </c>
      <c r="N242" s="10" t="str">
        <f>IF(chocolate_data[[#This Row],[Order date ]]&gt;DATE(2023,1,31),"New Orders","Old Orders")</f>
        <v>New Orders</v>
      </c>
      <c r="O242">
        <f>MONTH(chocolate_data[[#This Row],[Order date ]])</f>
        <v>8</v>
      </c>
      <c r="P242">
        <f>DAY(chocolate_data[[#This Row],[Order date ]])</f>
        <v>26</v>
      </c>
      <c r="Q242" t="s">
        <v>100</v>
      </c>
      <c r="R242" t="str">
        <f>TEXT(chocolate_data[[#This Row],[Order date ]],"dddd")</f>
        <v>Saturday</v>
      </c>
      <c r="S242" s="4" t="s">
        <v>113</v>
      </c>
      <c r="T242" s="14">
        <f>chocolate_data[[#This Row],[Total Sales]]*2%</f>
        <v>19363.68</v>
      </c>
      <c r="U242" s="15">
        <f>chocolate_data[[#This Row],[Total Sales]]-chocolate_data[[#This Row],[Total Sales]]*2%</f>
        <v>948820.32</v>
      </c>
      <c r="V242" t="str">
        <f>TEXT(chocolate_data[[#This Row],[Order date ]],"yyyy")</f>
        <v>2023</v>
      </c>
    </row>
    <row r="243" spans="1:22" x14ac:dyDescent="0.3">
      <c r="A243" s="8">
        <v>239</v>
      </c>
      <c r="B243" s="9" t="s">
        <v>32</v>
      </c>
      <c r="C243" s="9" t="s">
        <v>45</v>
      </c>
      <c r="D243" s="9" t="s">
        <v>2</v>
      </c>
      <c r="E243" s="8">
        <v>1302</v>
      </c>
      <c r="F243" t="str">
        <f>IF(chocolate_data[[#This Row],[Amount]]&gt;=5000,"High Amount","Low Amount")</f>
        <v>Low Amount</v>
      </c>
      <c r="G243" s="8">
        <v>402</v>
      </c>
      <c r="H243" s="8" t="str">
        <f>IF(chocolate_data[[#This Row],[Units]]&lt;=200,"Low Quantity",IF(chocolate_data[[#This Row],[Units]]&lt;=350,"Mediuam Quantity","High Quantity"))</f>
        <v>High Quantity</v>
      </c>
      <c r="I243" t="str" cm="1">
        <f t="array" ref="I243">_xlfn.IFS(chocolate_data[[#This Row],[Units]]&lt;=200,"Low",chocolate_data[[#This Row],[Units]]&lt;=350,"Med",chocolate_data[[#This Row],[Units]]&gt;350,"High")</f>
        <v>High</v>
      </c>
      <c r="J243" s="8">
        <f>IF(chocolate_data[[#This Row],[Units]]&gt;300,chocolate_data[[#This Row],[Amount]]*10%,chocolate_data[[#This Row],[Amount]])</f>
        <v>130.20000000000002</v>
      </c>
      <c r="K243" s="13">
        <f>chocolate_data[[#This Row],[Amount]]*chocolate_data[[#This Row],[Units]]</f>
        <v>523404</v>
      </c>
      <c r="L243" t="str">
        <f>IF(chocolate_data[[#This Row],[Total Sales]]&gt;=AVERAGE(chocolate_data[Total Sales]),"High sales", "Low sales")</f>
        <v>Low sales</v>
      </c>
      <c r="M243" s="10">
        <v>45165</v>
      </c>
      <c r="N243" s="10" t="str">
        <f>IF(chocolate_data[[#This Row],[Order date ]]&gt;DATE(2023,1,31),"New Orders","Old Orders")</f>
        <v>New Orders</v>
      </c>
      <c r="O243">
        <f>MONTH(chocolate_data[[#This Row],[Order date ]])</f>
        <v>8</v>
      </c>
      <c r="P243">
        <f>DAY(chocolate_data[[#This Row],[Order date ]])</f>
        <v>27</v>
      </c>
      <c r="Q243" t="s">
        <v>100</v>
      </c>
      <c r="R243" t="str">
        <f>TEXT(chocolate_data[[#This Row],[Order date ]],"dddd")</f>
        <v>Sunday</v>
      </c>
      <c r="S243" s="4" t="s">
        <v>113</v>
      </c>
      <c r="T243" s="14">
        <f>chocolate_data[[#This Row],[Total Sales]]*2%</f>
        <v>10468.08</v>
      </c>
      <c r="U243" s="15">
        <f>chocolate_data[[#This Row],[Total Sales]]-chocolate_data[[#This Row],[Total Sales]]*2%</f>
        <v>512935.92</v>
      </c>
      <c r="V243" t="str">
        <f>TEXT(chocolate_data[[#This Row],[Order date ]],"yyyy")</f>
        <v>2023</v>
      </c>
    </row>
    <row r="244" spans="1:22" x14ac:dyDescent="0.3">
      <c r="A244" s="8">
        <v>240</v>
      </c>
      <c r="B244" s="9" t="s">
        <v>34</v>
      </c>
      <c r="C244" s="9" t="s">
        <v>40</v>
      </c>
      <c r="D244" s="9" t="s">
        <v>21</v>
      </c>
      <c r="E244" s="8">
        <v>7308</v>
      </c>
      <c r="F244" t="str">
        <f>IF(chocolate_data[[#This Row],[Amount]]&gt;=5000,"High Amount","Low Amount")</f>
        <v>High Amount</v>
      </c>
      <c r="G244" s="8">
        <v>327</v>
      </c>
      <c r="H244" s="8" t="str">
        <f>IF(chocolate_data[[#This Row],[Units]]&lt;=200,"Low Quantity",IF(chocolate_data[[#This Row],[Units]]&lt;=350,"Mediuam Quantity","High Quantity"))</f>
        <v>Mediuam Quantity</v>
      </c>
      <c r="I244" t="str" cm="1">
        <f t="array" ref="I244">_xlfn.IFS(chocolate_data[[#This Row],[Units]]&lt;=200,"Low",chocolate_data[[#This Row],[Units]]&lt;=350,"Med",chocolate_data[[#This Row],[Units]]&gt;350,"High")</f>
        <v>Med</v>
      </c>
      <c r="J244" s="8">
        <f>IF(chocolate_data[[#This Row],[Units]]&gt;300,chocolate_data[[#This Row],[Amount]]*10%,chocolate_data[[#This Row],[Amount]])</f>
        <v>730.80000000000007</v>
      </c>
      <c r="K244" s="13">
        <f>chocolate_data[[#This Row],[Amount]]*chocolate_data[[#This Row],[Units]]</f>
        <v>2389716</v>
      </c>
      <c r="L244" t="str">
        <f>IF(chocolate_data[[#This Row],[Total Sales]]&gt;=AVERAGE(chocolate_data[Total Sales]),"High sales", "Low sales")</f>
        <v>High sales</v>
      </c>
      <c r="M244" s="10">
        <v>45166</v>
      </c>
      <c r="N244" s="10" t="str">
        <f>IF(chocolate_data[[#This Row],[Order date ]]&gt;DATE(2023,1,31),"New Orders","Old Orders")</f>
        <v>New Orders</v>
      </c>
      <c r="O244">
        <f>MONTH(chocolate_data[[#This Row],[Order date ]])</f>
        <v>8</v>
      </c>
      <c r="P244">
        <f>DAY(chocolate_data[[#This Row],[Order date ]])</f>
        <v>28</v>
      </c>
      <c r="Q244" t="s">
        <v>100</v>
      </c>
      <c r="R244" t="str">
        <f>TEXT(chocolate_data[[#This Row],[Order date ]],"dddd")</f>
        <v>Monday</v>
      </c>
      <c r="S244" s="4" t="s">
        <v>113</v>
      </c>
      <c r="T244" s="14">
        <f>chocolate_data[[#This Row],[Total Sales]]*2%</f>
        <v>47794.32</v>
      </c>
      <c r="U244" s="15">
        <f>chocolate_data[[#This Row],[Total Sales]]-chocolate_data[[#This Row],[Total Sales]]*2%</f>
        <v>2341921.6800000002</v>
      </c>
      <c r="V244" t="str">
        <f>TEXT(chocolate_data[[#This Row],[Order date ]],"yyyy")</f>
        <v>2023</v>
      </c>
    </row>
    <row r="245" spans="1:22" x14ac:dyDescent="0.3">
      <c r="A245" s="8">
        <v>241</v>
      </c>
      <c r="B245" s="9" t="s">
        <v>36</v>
      </c>
      <c r="C245" s="9" t="s">
        <v>40</v>
      </c>
      <c r="D245" s="9" t="s">
        <v>20</v>
      </c>
      <c r="E245" s="8">
        <v>6132</v>
      </c>
      <c r="F245" t="str">
        <f>IF(chocolate_data[[#This Row],[Amount]]&gt;=5000,"High Amount","Low Amount")</f>
        <v>High Amount</v>
      </c>
      <c r="G245" s="8">
        <v>93</v>
      </c>
      <c r="H245" s="8" t="str">
        <f>IF(chocolate_data[[#This Row],[Units]]&lt;=200,"Low Quantity",IF(chocolate_data[[#This Row],[Units]]&lt;=350,"Mediuam Quantity","High Quantity"))</f>
        <v>Low Quantity</v>
      </c>
      <c r="I245" t="str" cm="1">
        <f t="array" ref="I245">_xlfn.IFS(chocolate_data[[#This Row],[Units]]&lt;=200,"Low",chocolate_data[[#This Row],[Units]]&lt;=350,"Med",chocolate_data[[#This Row],[Units]]&gt;350,"High")</f>
        <v>Low</v>
      </c>
      <c r="J245" s="8">
        <f>IF(chocolate_data[[#This Row],[Units]]&gt;300,chocolate_data[[#This Row],[Amount]]*10%,chocolate_data[[#This Row],[Amount]])</f>
        <v>6132</v>
      </c>
      <c r="K245" s="13">
        <f>chocolate_data[[#This Row],[Amount]]*chocolate_data[[#This Row],[Units]]</f>
        <v>570276</v>
      </c>
      <c r="L245" t="str">
        <f>IF(chocolate_data[[#This Row],[Total Sales]]&gt;=AVERAGE(chocolate_data[Total Sales]),"High sales", "Low sales")</f>
        <v>Low sales</v>
      </c>
      <c r="M245" s="10">
        <v>45167</v>
      </c>
      <c r="N245" s="10" t="str">
        <f>IF(chocolate_data[[#This Row],[Order date ]]&gt;DATE(2023,1,31),"New Orders","Old Orders")</f>
        <v>New Orders</v>
      </c>
      <c r="O245">
        <f>MONTH(chocolate_data[[#This Row],[Order date ]])</f>
        <v>8</v>
      </c>
      <c r="P245">
        <f>DAY(chocolate_data[[#This Row],[Order date ]])</f>
        <v>29</v>
      </c>
      <c r="Q245" t="s">
        <v>100</v>
      </c>
      <c r="R245" t="str">
        <f>TEXT(chocolate_data[[#This Row],[Order date ]],"dddd")</f>
        <v>Tuesday</v>
      </c>
      <c r="S245" s="4" t="s">
        <v>113</v>
      </c>
      <c r="T245" s="14">
        <f>chocolate_data[[#This Row],[Total Sales]]*2%</f>
        <v>11405.52</v>
      </c>
      <c r="U245" s="15">
        <f>chocolate_data[[#This Row],[Total Sales]]-chocolate_data[[#This Row],[Total Sales]]*2%</f>
        <v>558870.48</v>
      </c>
      <c r="V245" t="str">
        <f>TEXT(chocolate_data[[#This Row],[Order date ]],"yyyy")</f>
        <v>2023</v>
      </c>
    </row>
    <row r="246" spans="1:22" x14ac:dyDescent="0.3">
      <c r="A246" s="8">
        <v>242</v>
      </c>
      <c r="B246" s="9" t="s">
        <v>35</v>
      </c>
      <c r="C246" s="9" t="s">
        <v>45</v>
      </c>
      <c r="D246" s="9" t="s">
        <v>7</v>
      </c>
      <c r="E246" s="8">
        <v>3472</v>
      </c>
      <c r="F246" t="str">
        <f>IF(chocolate_data[[#This Row],[Amount]]&gt;=5000,"High Amount","Low Amount")</f>
        <v>Low Amount</v>
      </c>
      <c r="G246" s="8">
        <v>96</v>
      </c>
      <c r="H246" s="8" t="str">
        <f>IF(chocolate_data[[#This Row],[Units]]&lt;=200,"Low Quantity",IF(chocolate_data[[#This Row],[Units]]&lt;=350,"Mediuam Quantity","High Quantity"))</f>
        <v>Low Quantity</v>
      </c>
      <c r="I246" t="str" cm="1">
        <f t="array" ref="I246">_xlfn.IFS(chocolate_data[[#This Row],[Units]]&lt;=200,"Low",chocolate_data[[#This Row],[Units]]&lt;=350,"Med",chocolate_data[[#This Row],[Units]]&gt;350,"High")</f>
        <v>Low</v>
      </c>
      <c r="J246" s="8">
        <f>IF(chocolate_data[[#This Row],[Units]]&gt;300,chocolate_data[[#This Row],[Amount]]*10%,chocolate_data[[#This Row],[Amount]])</f>
        <v>3472</v>
      </c>
      <c r="K246" s="13">
        <f>chocolate_data[[#This Row],[Amount]]*chocolate_data[[#This Row],[Units]]</f>
        <v>333312</v>
      </c>
      <c r="L246" t="str">
        <f>IF(chocolate_data[[#This Row],[Total Sales]]&gt;=AVERAGE(chocolate_data[Total Sales]),"High sales", "Low sales")</f>
        <v>Low sales</v>
      </c>
      <c r="M246" s="10">
        <v>45168</v>
      </c>
      <c r="N246" s="10" t="str">
        <f>IF(chocolate_data[[#This Row],[Order date ]]&gt;DATE(2023,1,31),"New Orders","Old Orders")</f>
        <v>New Orders</v>
      </c>
      <c r="O246">
        <f>MONTH(chocolate_data[[#This Row],[Order date ]])</f>
        <v>8</v>
      </c>
      <c r="P246">
        <f>DAY(chocolate_data[[#This Row],[Order date ]])</f>
        <v>30</v>
      </c>
      <c r="Q246" t="s">
        <v>100</v>
      </c>
      <c r="R246" t="str">
        <f>TEXT(chocolate_data[[#This Row],[Order date ]],"dddd")</f>
        <v>Wednesday</v>
      </c>
      <c r="S246" s="4" t="s">
        <v>113</v>
      </c>
      <c r="T246" s="14">
        <f>chocolate_data[[#This Row],[Total Sales]]*2%</f>
        <v>6666.24</v>
      </c>
      <c r="U246" s="15">
        <f>chocolate_data[[#This Row],[Total Sales]]-chocolate_data[[#This Row],[Total Sales]]*2%</f>
        <v>326645.76000000001</v>
      </c>
      <c r="V246" t="str">
        <f>TEXT(chocolate_data[[#This Row],[Order date ]],"yyyy")</f>
        <v>2023</v>
      </c>
    </row>
    <row r="247" spans="1:22" x14ac:dyDescent="0.3">
      <c r="A247" s="8">
        <v>243</v>
      </c>
      <c r="B247" s="9" t="s">
        <v>29</v>
      </c>
      <c r="C247" s="9" t="s">
        <v>43</v>
      </c>
      <c r="D247" s="9" t="s">
        <v>11</v>
      </c>
      <c r="E247" s="8">
        <v>9660</v>
      </c>
      <c r="F247" t="str">
        <f>IF(chocolate_data[[#This Row],[Amount]]&gt;=5000,"High Amount","Low Amount")</f>
        <v>High Amount</v>
      </c>
      <c r="G247" s="8">
        <v>27</v>
      </c>
      <c r="H247" s="8" t="str">
        <f>IF(chocolate_data[[#This Row],[Units]]&lt;=200,"Low Quantity",IF(chocolate_data[[#This Row],[Units]]&lt;=350,"Mediuam Quantity","High Quantity"))</f>
        <v>Low Quantity</v>
      </c>
      <c r="I247" t="str" cm="1">
        <f t="array" ref="I247">_xlfn.IFS(chocolate_data[[#This Row],[Units]]&lt;=200,"Low",chocolate_data[[#This Row],[Units]]&lt;=350,"Med",chocolate_data[[#This Row],[Units]]&gt;350,"High")</f>
        <v>Low</v>
      </c>
      <c r="J247" s="8">
        <f>IF(chocolate_data[[#This Row],[Units]]&gt;300,chocolate_data[[#This Row],[Amount]]*10%,chocolate_data[[#This Row],[Amount]])</f>
        <v>9660</v>
      </c>
      <c r="K247" s="13">
        <f>chocolate_data[[#This Row],[Amount]]*chocolate_data[[#This Row],[Units]]</f>
        <v>260820</v>
      </c>
      <c r="L247" t="str">
        <f>IF(chocolate_data[[#This Row],[Total Sales]]&gt;=AVERAGE(chocolate_data[Total Sales]),"High sales", "Low sales")</f>
        <v>Low sales</v>
      </c>
      <c r="M247" s="10">
        <v>45169</v>
      </c>
      <c r="N247" s="10" t="str">
        <f>IF(chocolate_data[[#This Row],[Order date ]]&gt;DATE(2023,1,31),"New Orders","Old Orders")</f>
        <v>New Orders</v>
      </c>
      <c r="O247">
        <f>MONTH(chocolate_data[[#This Row],[Order date ]])</f>
        <v>8</v>
      </c>
      <c r="P247">
        <f>DAY(chocolate_data[[#This Row],[Order date ]])</f>
        <v>31</v>
      </c>
      <c r="Q247" t="s">
        <v>100</v>
      </c>
      <c r="R247" t="str">
        <f>TEXT(chocolate_data[[#This Row],[Order date ]],"dddd")</f>
        <v>Thursday</v>
      </c>
      <c r="S247" s="4" t="s">
        <v>113</v>
      </c>
      <c r="T247" s="14">
        <f>chocolate_data[[#This Row],[Total Sales]]*2%</f>
        <v>5216.4000000000005</v>
      </c>
      <c r="U247" s="15">
        <f>chocolate_data[[#This Row],[Total Sales]]-chocolate_data[[#This Row],[Total Sales]]*2%</f>
        <v>255603.6</v>
      </c>
      <c r="V247" t="str">
        <f>TEXT(chocolate_data[[#This Row],[Order date ]],"yyyy")</f>
        <v>2023</v>
      </c>
    </row>
    <row r="248" spans="1:22" x14ac:dyDescent="0.3">
      <c r="A248" s="8">
        <v>244</v>
      </c>
      <c r="B248" s="9" t="s">
        <v>3</v>
      </c>
      <c r="C248" s="9" t="s">
        <v>37</v>
      </c>
      <c r="D248" s="9" t="s">
        <v>19</v>
      </c>
      <c r="E248" s="8">
        <v>2436</v>
      </c>
      <c r="F248" t="str">
        <f>IF(chocolate_data[[#This Row],[Amount]]&gt;=5000,"High Amount","Low Amount")</f>
        <v>Low Amount</v>
      </c>
      <c r="G248" s="8">
        <v>99</v>
      </c>
      <c r="H248" s="8" t="str">
        <f>IF(chocolate_data[[#This Row],[Units]]&lt;=200,"Low Quantity",IF(chocolate_data[[#This Row],[Units]]&lt;=350,"Mediuam Quantity","High Quantity"))</f>
        <v>Low Quantity</v>
      </c>
      <c r="I248" t="str" cm="1">
        <f t="array" ref="I248">_xlfn.IFS(chocolate_data[[#This Row],[Units]]&lt;=200,"Low",chocolate_data[[#This Row],[Units]]&lt;=350,"Med",chocolate_data[[#This Row],[Units]]&gt;350,"High")</f>
        <v>Low</v>
      </c>
      <c r="J248" s="8">
        <f>IF(chocolate_data[[#This Row],[Units]]&gt;300,chocolate_data[[#This Row],[Amount]]*10%,chocolate_data[[#This Row],[Amount]])</f>
        <v>2436</v>
      </c>
      <c r="K248" s="13">
        <f>chocolate_data[[#This Row],[Amount]]*chocolate_data[[#This Row],[Units]]</f>
        <v>241164</v>
      </c>
      <c r="L248" t="str">
        <f>IF(chocolate_data[[#This Row],[Total Sales]]&gt;=AVERAGE(chocolate_data[Total Sales]),"High sales", "Low sales")</f>
        <v>Low sales</v>
      </c>
      <c r="M248" s="10">
        <v>45170</v>
      </c>
      <c r="N248" s="10" t="str">
        <f>IF(chocolate_data[[#This Row],[Order date ]]&gt;DATE(2023,1,31),"New Orders","Old Orders")</f>
        <v>New Orders</v>
      </c>
      <c r="O248">
        <f>MONTH(chocolate_data[[#This Row],[Order date ]])</f>
        <v>9</v>
      </c>
      <c r="P248">
        <f>DAY(chocolate_data[[#This Row],[Order date ]])</f>
        <v>1</v>
      </c>
      <c r="Q248" t="s">
        <v>101</v>
      </c>
      <c r="R248" t="str">
        <f>TEXT(chocolate_data[[#This Row],[Order date ]],"dddd")</f>
        <v>Friday</v>
      </c>
      <c r="S248" s="4" t="s">
        <v>113</v>
      </c>
      <c r="T248" s="14">
        <f>chocolate_data[[#This Row],[Total Sales]]*2%</f>
        <v>4823.28</v>
      </c>
      <c r="U248" s="15">
        <f>chocolate_data[[#This Row],[Total Sales]]-chocolate_data[[#This Row],[Total Sales]]*2%</f>
        <v>236340.72</v>
      </c>
      <c r="V248" t="str">
        <f>TEXT(chocolate_data[[#This Row],[Order date ]],"yyyy")</f>
        <v>2023</v>
      </c>
    </row>
    <row r="249" spans="1:22" x14ac:dyDescent="0.3">
      <c r="A249" s="8">
        <v>245</v>
      </c>
      <c r="B249" s="9" t="s">
        <v>3</v>
      </c>
      <c r="C249" s="9" t="s">
        <v>37</v>
      </c>
      <c r="D249" s="9" t="s">
        <v>26</v>
      </c>
      <c r="E249" s="8">
        <v>9506</v>
      </c>
      <c r="F249" t="str">
        <f>IF(chocolate_data[[#This Row],[Amount]]&gt;=5000,"High Amount","Low Amount")</f>
        <v>High Amount</v>
      </c>
      <c r="G249" s="8">
        <v>87</v>
      </c>
      <c r="H249" s="8" t="str">
        <f>IF(chocolate_data[[#This Row],[Units]]&lt;=200,"Low Quantity",IF(chocolate_data[[#This Row],[Units]]&lt;=350,"Mediuam Quantity","High Quantity"))</f>
        <v>Low Quantity</v>
      </c>
      <c r="I249" t="str" cm="1">
        <f t="array" ref="I249">_xlfn.IFS(chocolate_data[[#This Row],[Units]]&lt;=200,"Low",chocolate_data[[#This Row],[Units]]&lt;=350,"Med",chocolate_data[[#This Row],[Units]]&gt;350,"High")</f>
        <v>Low</v>
      </c>
      <c r="J249" s="8">
        <f>IF(chocolate_data[[#This Row],[Units]]&gt;300,chocolate_data[[#This Row],[Amount]]*10%,chocolate_data[[#This Row],[Amount]])</f>
        <v>9506</v>
      </c>
      <c r="K249" s="13">
        <f>chocolate_data[[#This Row],[Amount]]*chocolate_data[[#This Row],[Units]]</f>
        <v>827022</v>
      </c>
      <c r="L249" t="str">
        <f>IF(chocolate_data[[#This Row],[Total Sales]]&gt;=AVERAGE(chocolate_data[Total Sales]),"High sales", "Low sales")</f>
        <v>High sales</v>
      </c>
      <c r="M249" s="10">
        <v>45171</v>
      </c>
      <c r="N249" s="10" t="str">
        <f>IF(chocolate_data[[#This Row],[Order date ]]&gt;DATE(2023,1,31),"New Orders","Old Orders")</f>
        <v>New Orders</v>
      </c>
      <c r="O249">
        <f>MONTH(chocolate_data[[#This Row],[Order date ]])</f>
        <v>9</v>
      </c>
      <c r="P249">
        <f>DAY(chocolate_data[[#This Row],[Order date ]])</f>
        <v>2</v>
      </c>
      <c r="Q249" t="s">
        <v>101</v>
      </c>
      <c r="R249" t="str">
        <f>TEXT(chocolate_data[[#This Row],[Order date ]],"dddd")</f>
        <v>Saturday</v>
      </c>
      <c r="S249" s="4" t="s">
        <v>113</v>
      </c>
      <c r="T249" s="14">
        <f>chocolate_data[[#This Row],[Total Sales]]*2%</f>
        <v>16540.439999999999</v>
      </c>
      <c r="U249" s="15">
        <f>chocolate_data[[#This Row],[Total Sales]]-chocolate_data[[#This Row],[Total Sales]]*2%</f>
        <v>810481.56</v>
      </c>
      <c r="V249" t="str">
        <f>TEXT(chocolate_data[[#This Row],[Order date ]],"yyyy")</f>
        <v>2023</v>
      </c>
    </row>
    <row r="250" spans="1:22" x14ac:dyDescent="0.3">
      <c r="A250" s="8">
        <v>246</v>
      </c>
      <c r="B250" s="9" t="s">
        <v>35</v>
      </c>
      <c r="C250" s="9" t="s">
        <v>40</v>
      </c>
      <c r="D250" s="9" t="s">
        <v>14</v>
      </c>
      <c r="E250" s="8">
        <v>245</v>
      </c>
      <c r="F250" t="str">
        <f>IF(chocolate_data[[#This Row],[Amount]]&gt;=5000,"High Amount","Low Amount")</f>
        <v>Low Amount</v>
      </c>
      <c r="G250" s="8">
        <v>288</v>
      </c>
      <c r="H250" s="8" t="str">
        <f>IF(chocolate_data[[#This Row],[Units]]&lt;=200,"Low Quantity",IF(chocolate_data[[#This Row],[Units]]&lt;=350,"Mediuam Quantity","High Quantity"))</f>
        <v>Mediuam Quantity</v>
      </c>
      <c r="I250" t="str" cm="1">
        <f t="array" ref="I250">_xlfn.IFS(chocolate_data[[#This Row],[Units]]&lt;=200,"Low",chocolate_data[[#This Row],[Units]]&lt;=350,"Med",chocolate_data[[#This Row],[Units]]&gt;350,"High")</f>
        <v>Med</v>
      </c>
      <c r="J250" s="8">
        <f>IF(chocolate_data[[#This Row],[Units]]&gt;300,chocolate_data[[#This Row],[Amount]]*10%,chocolate_data[[#This Row],[Amount]])</f>
        <v>245</v>
      </c>
      <c r="K250" s="13">
        <f>chocolate_data[[#This Row],[Amount]]*chocolate_data[[#This Row],[Units]]</f>
        <v>70560</v>
      </c>
      <c r="L250" t="str">
        <f>IF(chocolate_data[[#This Row],[Total Sales]]&gt;=AVERAGE(chocolate_data[Total Sales]),"High sales", "Low sales")</f>
        <v>Low sales</v>
      </c>
      <c r="M250" s="10">
        <v>45172</v>
      </c>
      <c r="N250" s="10" t="str">
        <f>IF(chocolate_data[[#This Row],[Order date ]]&gt;DATE(2023,1,31),"New Orders","Old Orders")</f>
        <v>New Orders</v>
      </c>
      <c r="O250">
        <f>MONTH(chocolate_data[[#This Row],[Order date ]])</f>
        <v>9</v>
      </c>
      <c r="P250">
        <f>DAY(chocolate_data[[#This Row],[Order date ]])</f>
        <v>3</v>
      </c>
      <c r="Q250" t="s">
        <v>101</v>
      </c>
      <c r="R250" t="str">
        <f>TEXT(chocolate_data[[#This Row],[Order date ]],"dddd")</f>
        <v>Sunday</v>
      </c>
      <c r="S250" s="4" t="s">
        <v>113</v>
      </c>
      <c r="T250" s="14">
        <f>chocolate_data[[#This Row],[Total Sales]]*2%</f>
        <v>1411.2</v>
      </c>
      <c r="U250" s="15">
        <f>chocolate_data[[#This Row],[Total Sales]]-chocolate_data[[#This Row],[Total Sales]]*2%</f>
        <v>69148.800000000003</v>
      </c>
      <c r="V250" t="str">
        <f>TEXT(chocolate_data[[#This Row],[Order date ]],"yyyy")</f>
        <v>2023</v>
      </c>
    </row>
    <row r="251" spans="1:22" x14ac:dyDescent="0.3">
      <c r="A251" s="8">
        <v>247</v>
      </c>
      <c r="B251" s="9" t="s">
        <v>29</v>
      </c>
      <c r="C251" s="9" t="s">
        <v>45</v>
      </c>
      <c r="D251" s="9" t="s">
        <v>13</v>
      </c>
      <c r="E251" s="8">
        <v>2702</v>
      </c>
      <c r="F251" t="str">
        <f>IF(chocolate_data[[#This Row],[Amount]]&gt;=5000,"High Amount","Low Amount")</f>
        <v>Low Amount</v>
      </c>
      <c r="G251" s="8">
        <v>363</v>
      </c>
      <c r="H251" s="8" t="str">
        <f>IF(chocolate_data[[#This Row],[Units]]&lt;=200,"Low Quantity",IF(chocolate_data[[#This Row],[Units]]&lt;=350,"Mediuam Quantity","High Quantity"))</f>
        <v>High Quantity</v>
      </c>
      <c r="I251" t="str" cm="1">
        <f t="array" ref="I251">_xlfn.IFS(chocolate_data[[#This Row],[Units]]&lt;=200,"Low",chocolate_data[[#This Row],[Units]]&lt;=350,"Med",chocolate_data[[#This Row],[Units]]&gt;350,"High")</f>
        <v>High</v>
      </c>
      <c r="J251" s="8">
        <f>IF(chocolate_data[[#This Row],[Units]]&gt;300,chocolate_data[[#This Row],[Amount]]*10%,chocolate_data[[#This Row],[Amount]])</f>
        <v>270.2</v>
      </c>
      <c r="K251" s="13">
        <f>chocolate_data[[#This Row],[Amount]]*chocolate_data[[#This Row],[Units]]</f>
        <v>980826</v>
      </c>
      <c r="L251" t="str">
        <f>IF(chocolate_data[[#This Row],[Total Sales]]&gt;=AVERAGE(chocolate_data[Total Sales]),"High sales", "Low sales")</f>
        <v>High sales</v>
      </c>
      <c r="M251" s="10">
        <v>45173</v>
      </c>
      <c r="N251" s="10" t="str">
        <f>IF(chocolate_data[[#This Row],[Order date ]]&gt;DATE(2023,1,31),"New Orders","Old Orders")</f>
        <v>New Orders</v>
      </c>
      <c r="O251">
        <f>MONTH(chocolate_data[[#This Row],[Order date ]])</f>
        <v>9</v>
      </c>
      <c r="P251">
        <f>DAY(chocolate_data[[#This Row],[Order date ]])</f>
        <v>4</v>
      </c>
      <c r="Q251" t="s">
        <v>101</v>
      </c>
      <c r="R251" t="str">
        <f>TEXT(chocolate_data[[#This Row],[Order date ]],"dddd")</f>
        <v>Monday</v>
      </c>
      <c r="S251" s="4" t="s">
        <v>113</v>
      </c>
      <c r="T251" s="14">
        <f>chocolate_data[[#This Row],[Total Sales]]*2%</f>
        <v>19616.52</v>
      </c>
      <c r="U251" s="15">
        <f>chocolate_data[[#This Row],[Total Sales]]-chocolate_data[[#This Row],[Total Sales]]*2%</f>
        <v>961209.48</v>
      </c>
      <c r="V251" t="str">
        <f>TEXT(chocolate_data[[#This Row],[Order date ]],"yyyy")</f>
        <v>2023</v>
      </c>
    </row>
    <row r="252" spans="1:22" x14ac:dyDescent="0.3">
      <c r="A252" s="8">
        <v>248</v>
      </c>
      <c r="B252" s="9" t="s">
        <v>35</v>
      </c>
      <c r="C252" s="9" t="s">
        <v>39</v>
      </c>
      <c r="D252" s="9" t="s">
        <v>10</v>
      </c>
      <c r="E252" s="8">
        <v>700</v>
      </c>
      <c r="F252" t="str">
        <f>IF(chocolate_data[[#This Row],[Amount]]&gt;=5000,"High Amount","Low Amount")</f>
        <v>Low Amount</v>
      </c>
      <c r="G252" s="8">
        <v>87</v>
      </c>
      <c r="H252" s="8" t="str">
        <f>IF(chocolate_data[[#This Row],[Units]]&lt;=200,"Low Quantity",IF(chocolate_data[[#This Row],[Units]]&lt;=350,"Mediuam Quantity","High Quantity"))</f>
        <v>Low Quantity</v>
      </c>
      <c r="I252" t="str" cm="1">
        <f t="array" ref="I252">_xlfn.IFS(chocolate_data[[#This Row],[Units]]&lt;=200,"Low",chocolate_data[[#This Row],[Units]]&lt;=350,"Med",chocolate_data[[#This Row],[Units]]&gt;350,"High")</f>
        <v>Low</v>
      </c>
      <c r="J252" s="8">
        <f>IF(chocolate_data[[#This Row],[Units]]&gt;300,chocolate_data[[#This Row],[Amount]]*10%,chocolate_data[[#This Row],[Amount]])</f>
        <v>700</v>
      </c>
      <c r="K252" s="13">
        <f>chocolate_data[[#This Row],[Amount]]*chocolate_data[[#This Row],[Units]]</f>
        <v>60900</v>
      </c>
      <c r="L252" t="str">
        <f>IF(chocolate_data[[#This Row],[Total Sales]]&gt;=AVERAGE(chocolate_data[Total Sales]),"High sales", "Low sales")</f>
        <v>Low sales</v>
      </c>
      <c r="M252" s="10">
        <v>45174</v>
      </c>
      <c r="N252" s="10" t="str">
        <f>IF(chocolate_data[[#This Row],[Order date ]]&gt;DATE(2023,1,31),"New Orders","Old Orders")</f>
        <v>New Orders</v>
      </c>
      <c r="O252">
        <f>MONTH(chocolate_data[[#This Row],[Order date ]])</f>
        <v>9</v>
      </c>
      <c r="P252">
        <f>DAY(chocolate_data[[#This Row],[Order date ]])</f>
        <v>5</v>
      </c>
      <c r="Q252" t="s">
        <v>101</v>
      </c>
      <c r="R252" t="str">
        <f>TEXT(chocolate_data[[#This Row],[Order date ]],"dddd")</f>
        <v>Tuesday</v>
      </c>
      <c r="S252" s="4" t="s">
        <v>113</v>
      </c>
      <c r="T252" s="14">
        <f>chocolate_data[[#This Row],[Total Sales]]*2%</f>
        <v>1218</v>
      </c>
      <c r="U252" s="15">
        <f>chocolate_data[[#This Row],[Total Sales]]-chocolate_data[[#This Row],[Total Sales]]*2%</f>
        <v>59682</v>
      </c>
      <c r="V252" t="str">
        <f>TEXT(chocolate_data[[#This Row],[Order date ]],"yyyy")</f>
        <v>2023</v>
      </c>
    </row>
    <row r="253" spans="1:22" x14ac:dyDescent="0.3">
      <c r="A253" s="8">
        <v>249</v>
      </c>
      <c r="B253" s="9" t="s">
        <v>32</v>
      </c>
      <c r="C253" s="9" t="s">
        <v>39</v>
      </c>
      <c r="D253" s="9" t="s">
        <v>10</v>
      </c>
      <c r="E253" s="8">
        <v>3759</v>
      </c>
      <c r="F253" t="str">
        <f>IF(chocolate_data[[#This Row],[Amount]]&gt;=5000,"High Amount","Low Amount")</f>
        <v>Low Amount</v>
      </c>
      <c r="G253" s="8">
        <v>150</v>
      </c>
      <c r="H253" s="8" t="str">
        <f>IF(chocolate_data[[#This Row],[Units]]&lt;=200,"Low Quantity",IF(chocolate_data[[#This Row],[Units]]&lt;=350,"Mediuam Quantity","High Quantity"))</f>
        <v>Low Quantity</v>
      </c>
      <c r="I253" t="str" cm="1">
        <f t="array" ref="I253">_xlfn.IFS(chocolate_data[[#This Row],[Units]]&lt;=200,"Low",chocolate_data[[#This Row],[Units]]&lt;=350,"Med",chocolate_data[[#This Row],[Units]]&gt;350,"High")</f>
        <v>Low</v>
      </c>
      <c r="J253" s="8">
        <f>IF(chocolate_data[[#This Row],[Units]]&gt;300,chocolate_data[[#This Row],[Amount]]*10%,chocolate_data[[#This Row],[Amount]])</f>
        <v>3759</v>
      </c>
      <c r="K253" s="13">
        <f>chocolate_data[[#This Row],[Amount]]*chocolate_data[[#This Row],[Units]]</f>
        <v>563850</v>
      </c>
      <c r="L253" t="str">
        <f>IF(chocolate_data[[#This Row],[Total Sales]]&gt;=AVERAGE(chocolate_data[Total Sales]),"High sales", "Low sales")</f>
        <v>Low sales</v>
      </c>
      <c r="M253" s="10">
        <v>45175</v>
      </c>
      <c r="N253" s="10" t="str">
        <f>IF(chocolate_data[[#This Row],[Order date ]]&gt;DATE(2023,1,31),"New Orders","Old Orders")</f>
        <v>New Orders</v>
      </c>
      <c r="O253">
        <f>MONTH(chocolate_data[[#This Row],[Order date ]])</f>
        <v>9</v>
      </c>
      <c r="P253">
        <f>DAY(chocolate_data[[#This Row],[Order date ]])</f>
        <v>6</v>
      </c>
      <c r="Q253" t="s">
        <v>101</v>
      </c>
      <c r="R253" t="str">
        <f>TEXT(chocolate_data[[#This Row],[Order date ]],"dddd")</f>
        <v>Wednesday</v>
      </c>
      <c r="S253" s="4" t="s">
        <v>113</v>
      </c>
      <c r="T253" s="14">
        <f>chocolate_data[[#This Row],[Total Sales]]*2%</f>
        <v>11277</v>
      </c>
      <c r="U253" s="15">
        <f>chocolate_data[[#This Row],[Total Sales]]-chocolate_data[[#This Row],[Total Sales]]*2%</f>
        <v>552573</v>
      </c>
      <c r="V253" t="str">
        <f>TEXT(chocolate_data[[#This Row],[Order date ]],"yyyy")</f>
        <v>2023</v>
      </c>
    </row>
    <row r="254" spans="1:22" x14ac:dyDescent="0.3">
      <c r="A254" s="8">
        <v>250</v>
      </c>
      <c r="B254" s="9" t="s">
        <v>28</v>
      </c>
      <c r="C254" s="9" t="s">
        <v>45</v>
      </c>
      <c r="D254" s="9" t="s">
        <v>10</v>
      </c>
      <c r="E254" s="8">
        <v>1589</v>
      </c>
      <c r="F254" t="str">
        <f>IF(chocolate_data[[#This Row],[Amount]]&gt;=5000,"High Amount","Low Amount")</f>
        <v>Low Amount</v>
      </c>
      <c r="G254" s="8">
        <v>303</v>
      </c>
      <c r="H254" s="8" t="str">
        <f>IF(chocolate_data[[#This Row],[Units]]&lt;=200,"Low Quantity",IF(chocolate_data[[#This Row],[Units]]&lt;=350,"Mediuam Quantity","High Quantity"))</f>
        <v>Mediuam Quantity</v>
      </c>
      <c r="I254" t="str" cm="1">
        <f t="array" ref="I254">_xlfn.IFS(chocolate_data[[#This Row],[Units]]&lt;=200,"Low",chocolate_data[[#This Row],[Units]]&lt;=350,"Med",chocolate_data[[#This Row],[Units]]&gt;350,"High")</f>
        <v>Med</v>
      </c>
      <c r="J254" s="8">
        <f>IF(chocolate_data[[#This Row],[Units]]&gt;300,chocolate_data[[#This Row],[Amount]]*10%,chocolate_data[[#This Row],[Amount]])</f>
        <v>158.9</v>
      </c>
      <c r="K254" s="13">
        <f>chocolate_data[[#This Row],[Amount]]*chocolate_data[[#This Row],[Units]]</f>
        <v>481467</v>
      </c>
      <c r="L254" t="str">
        <f>IF(chocolate_data[[#This Row],[Total Sales]]&gt;=AVERAGE(chocolate_data[Total Sales]),"High sales", "Low sales")</f>
        <v>Low sales</v>
      </c>
      <c r="M254" s="10">
        <v>45176</v>
      </c>
      <c r="N254" s="10" t="str">
        <f>IF(chocolate_data[[#This Row],[Order date ]]&gt;DATE(2023,1,31),"New Orders","Old Orders")</f>
        <v>New Orders</v>
      </c>
      <c r="O254">
        <f>MONTH(chocolate_data[[#This Row],[Order date ]])</f>
        <v>9</v>
      </c>
      <c r="P254">
        <f>DAY(chocolate_data[[#This Row],[Order date ]])</f>
        <v>7</v>
      </c>
      <c r="Q254" t="s">
        <v>101</v>
      </c>
      <c r="R254" t="str">
        <f>TEXT(chocolate_data[[#This Row],[Order date ]],"dddd")</f>
        <v>Thursday</v>
      </c>
      <c r="S254" s="4" t="s">
        <v>113</v>
      </c>
      <c r="T254" s="14">
        <f>chocolate_data[[#This Row],[Total Sales]]*2%</f>
        <v>9629.34</v>
      </c>
      <c r="U254" s="15">
        <f>chocolate_data[[#This Row],[Total Sales]]-chocolate_data[[#This Row],[Total Sales]]*2%</f>
        <v>471837.66</v>
      </c>
      <c r="V254" t="str">
        <f>TEXT(chocolate_data[[#This Row],[Order date ]],"yyyy")</f>
        <v>2023</v>
      </c>
    </row>
    <row r="255" spans="1:22" x14ac:dyDescent="0.3">
      <c r="A255" s="8">
        <v>251</v>
      </c>
      <c r="B255" s="9" t="s">
        <v>31</v>
      </c>
      <c r="C255" s="9" t="s">
        <v>45</v>
      </c>
      <c r="D255" s="9" t="s">
        <v>21</v>
      </c>
      <c r="E255" s="8">
        <v>5194</v>
      </c>
      <c r="F255" t="str">
        <f>IF(chocolate_data[[#This Row],[Amount]]&gt;=5000,"High Amount","Low Amount")</f>
        <v>High Amount</v>
      </c>
      <c r="G255" s="8">
        <v>288</v>
      </c>
      <c r="H255" s="8" t="str">
        <f>IF(chocolate_data[[#This Row],[Units]]&lt;=200,"Low Quantity",IF(chocolate_data[[#This Row],[Units]]&lt;=350,"Mediuam Quantity","High Quantity"))</f>
        <v>Mediuam Quantity</v>
      </c>
      <c r="I255" t="str" cm="1">
        <f t="array" ref="I255">_xlfn.IFS(chocolate_data[[#This Row],[Units]]&lt;=200,"Low",chocolate_data[[#This Row],[Units]]&lt;=350,"Med",chocolate_data[[#This Row],[Units]]&gt;350,"High")</f>
        <v>Med</v>
      </c>
      <c r="J255" s="8">
        <f>IF(chocolate_data[[#This Row],[Units]]&gt;300,chocolate_data[[#This Row],[Amount]]*10%,chocolate_data[[#This Row],[Amount]])</f>
        <v>5194</v>
      </c>
      <c r="K255" s="13">
        <f>chocolate_data[[#This Row],[Amount]]*chocolate_data[[#This Row],[Units]]</f>
        <v>1495872</v>
      </c>
      <c r="L255" t="str">
        <f>IF(chocolate_data[[#This Row],[Total Sales]]&gt;=AVERAGE(chocolate_data[Total Sales]),"High sales", "Low sales")</f>
        <v>High sales</v>
      </c>
      <c r="M255" s="10">
        <v>45177</v>
      </c>
      <c r="N255" s="10" t="str">
        <f>IF(chocolate_data[[#This Row],[Order date ]]&gt;DATE(2023,1,31),"New Orders","Old Orders")</f>
        <v>New Orders</v>
      </c>
      <c r="O255">
        <f>MONTH(chocolate_data[[#This Row],[Order date ]])</f>
        <v>9</v>
      </c>
      <c r="P255">
        <f>DAY(chocolate_data[[#This Row],[Order date ]])</f>
        <v>8</v>
      </c>
      <c r="Q255" t="s">
        <v>101</v>
      </c>
      <c r="R255" t="str">
        <f>TEXT(chocolate_data[[#This Row],[Order date ]],"dddd")</f>
        <v>Friday</v>
      </c>
      <c r="S255" s="4" t="s">
        <v>113</v>
      </c>
      <c r="T255" s="14">
        <f>chocolate_data[[#This Row],[Total Sales]]*2%</f>
        <v>29917.440000000002</v>
      </c>
      <c r="U255" s="15">
        <f>chocolate_data[[#This Row],[Total Sales]]-chocolate_data[[#This Row],[Total Sales]]*2%</f>
        <v>1465954.56</v>
      </c>
      <c r="V255" t="str">
        <f>TEXT(chocolate_data[[#This Row],[Order date ]],"yyyy")</f>
        <v>2023</v>
      </c>
    </row>
    <row r="256" spans="1:22" x14ac:dyDescent="0.3">
      <c r="A256" s="8">
        <v>252</v>
      </c>
      <c r="B256" s="9" t="s">
        <v>35</v>
      </c>
      <c r="C256" s="9" t="s">
        <v>38</v>
      </c>
      <c r="D256" s="9" t="s">
        <v>6</v>
      </c>
      <c r="E256" s="8">
        <v>945</v>
      </c>
      <c r="F256" t="str">
        <f>IF(chocolate_data[[#This Row],[Amount]]&gt;=5000,"High Amount","Low Amount")</f>
        <v>Low Amount</v>
      </c>
      <c r="G256" s="8">
        <v>75</v>
      </c>
      <c r="H256" s="8" t="str">
        <f>IF(chocolate_data[[#This Row],[Units]]&lt;=200,"Low Quantity",IF(chocolate_data[[#This Row],[Units]]&lt;=350,"Mediuam Quantity","High Quantity"))</f>
        <v>Low Quantity</v>
      </c>
      <c r="I256" t="str" cm="1">
        <f t="array" ref="I256">_xlfn.IFS(chocolate_data[[#This Row],[Units]]&lt;=200,"Low",chocolate_data[[#This Row],[Units]]&lt;=350,"Med",chocolate_data[[#This Row],[Units]]&gt;350,"High")</f>
        <v>Low</v>
      </c>
      <c r="J256" s="8">
        <f>IF(chocolate_data[[#This Row],[Units]]&gt;300,chocolate_data[[#This Row],[Amount]]*10%,chocolate_data[[#This Row],[Amount]])</f>
        <v>945</v>
      </c>
      <c r="K256" s="13">
        <f>chocolate_data[[#This Row],[Amount]]*chocolate_data[[#This Row],[Units]]</f>
        <v>70875</v>
      </c>
      <c r="L256" t="str">
        <f>IF(chocolate_data[[#This Row],[Total Sales]]&gt;=AVERAGE(chocolate_data[Total Sales]),"High sales", "Low sales")</f>
        <v>Low sales</v>
      </c>
      <c r="M256" s="10">
        <v>45178</v>
      </c>
      <c r="N256" s="10" t="str">
        <f>IF(chocolate_data[[#This Row],[Order date ]]&gt;DATE(2023,1,31),"New Orders","Old Orders")</f>
        <v>New Orders</v>
      </c>
      <c r="O256">
        <f>MONTH(chocolate_data[[#This Row],[Order date ]])</f>
        <v>9</v>
      </c>
      <c r="P256">
        <f>DAY(chocolate_data[[#This Row],[Order date ]])</f>
        <v>9</v>
      </c>
      <c r="Q256" t="s">
        <v>101</v>
      </c>
      <c r="R256" t="str">
        <f>TEXT(chocolate_data[[#This Row],[Order date ]],"dddd")</f>
        <v>Saturday</v>
      </c>
      <c r="S256" s="4" t="s">
        <v>113</v>
      </c>
      <c r="T256" s="14">
        <f>chocolate_data[[#This Row],[Total Sales]]*2%</f>
        <v>1417.5</v>
      </c>
      <c r="U256" s="15">
        <f>chocolate_data[[#This Row],[Total Sales]]-chocolate_data[[#This Row],[Total Sales]]*2%</f>
        <v>69457.5</v>
      </c>
      <c r="V256" t="str">
        <f>TEXT(chocolate_data[[#This Row],[Order date ]],"yyyy")</f>
        <v>2023</v>
      </c>
    </row>
    <row r="257" spans="1:22" x14ac:dyDescent="0.3">
      <c r="A257" s="8">
        <v>253</v>
      </c>
      <c r="B257" s="9" t="s">
        <v>36</v>
      </c>
      <c r="C257" s="9" t="s">
        <v>37</v>
      </c>
      <c r="D257" s="9" t="s">
        <v>24</v>
      </c>
      <c r="E257" s="8">
        <v>1988</v>
      </c>
      <c r="F257" t="str">
        <f>IF(chocolate_data[[#This Row],[Amount]]&gt;=5000,"High Amount","Low Amount")</f>
        <v>Low Amount</v>
      </c>
      <c r="G257" s="8">
        <v>39</v>
      </c>
      <c r="H257" s="8" t="str">
        <f>IF(chocolate_data[[#This Row],[Units]]&lt;=200,"Low Quantity",IF(chocolate_data[[#This Row],[Units]]&lt;=350,"Mediuam Quantity","High Quantity"))</f>
        <v>Low Quantity</v>
      </c>
      <c r="I257" t="str" cm="1">
        <f t="array" ref="I257">_xlfn.IFS(chocolate_data[[#This Row],[Units]]&lt;=200,"Low",chocolate_data[[#This Row],[Units]]&lt;=350,"Med",chocolate_data[[#This Row],[Units]]&gt;350,"High")</f>
        <v>Low</v>
      </c>
      <c r="J257" s="8">
        <f>IF(chocolate_data[[#This Row],[Units]]&gt;300,chocolate_data[[#This Row],[Amount]]*10%,chocolate_data[[#This Row],[Amount]])</f>
        <v>1988</v>
      </c>
      <c r="K257" s="13">
        <f>chocolate_data[[#This Row],[Amount]]*chocolate_data[[#This Row],[Units]]</f>
        <v>77532</v>
      </c>
      <c r="L257" t="str">
        <f>IF(chocolate_data[[#This Row],[Total Sales]]&gt;=AVERAGE(chocolate_data[Total Sales]),"High sales", "Low sales")</f>
        <v>Low sales</v>
      </c>
      <c r="M257" s="10">
        <v>45179</v>
      </c>
      <c r="N257" s="10" t="str">
        <f>IF(chocolate_data[[#This Row],[Order date ]]&gt;DATE(2023,1,31),"New Orders","Old Orders")</f>
        <v>New Orders</v>
      </c>
      <c r="O257">
        <f>MONTH(chocolate_data[[#This Row],[Order date ]])</f>
        <v>9</v>
      </c>
      <c r="P257">
        <f>DAY(chocolate_data[[#This Row],[Order date ]])</f>
        <v>10</v>
      </c>
      <c r="Q257" t="s">
        <v>101</v>
      </c>
      <c r="R257" t="str">
        <f>TEXT(chocolate_data[[#This Row],[Order date ]],"dddd")</f>
        <v>Sunday</v>
      </c>
      <c r="S257" s="4" t="s">
        <v>113</v>
      </c>
      <c r="T257" s="14">
        <f>chocolate_data[[#This Row],[Total Sales]]*2%</f>
        <v>1550.64</v>
      </c>
      <c r="U257" s="15">
        <f>chocolate_data[[#This Row],[Total Sales]]-chocolate_data[[#This Row],[Total Sales]]*2%</f>
        <v>75981.36</v>
      </c>
      <c r="V257" t="str">
        <f>TEXT(chocolate_data[[#This Row],[Order date ]],"yyyy")</f>
        <v>2023</v>
      </c>
    </row>
    <row r="258" spans="1:22" x14ac:dyDescent="0.3">
      <c r="A258" s="8">
        <v>254</v>
      </c>
      <c r="B258" s="9" t="s">
        <v>32</v>
      </c>
      <c r="C258" s="9" t="s">
        <v>39</v>
      </c>
      <c r="D258" s="9" t="s">
        <v>25</v>
      </c>
      <c r="E258" s="8">
        <v>6734</v>
      </c>
      <c r="F258" t="str">
        <f>IF(chocolate_data[[#This Row],[Amount]]&gt;=5000,"High Amount","Low Amount")</f>
        <v>High Amount</v>
      </c>
      <c r="G258" s="8">
        <v>123</v>
      </c>
      <c r="H258" s="8" t="str">
        <f>IF(chocolate_data[[#This Row],[Units]]&lt;=200,"Low Quantity",IF(chocolate_data[[#This Row],[Units]]&lt;=350,"Mediuam Quantity","High Quantity"))</f>
        <v>Low Quantity</v>
      </c>
      <c r="I258" t="str" cm="1">
        <f t="array" ref="I258">_xlfn.IFS(chocolate_data[[#This Row],[Units]]&lt;=200,"Low",chocolate_data[[#This Row],[Units]]&lt;=350,"Med",chocolate_data[[#This Row],[Units]]&gt;350,"High")</f>
        <v>Low</v>
      </c>
      <c r="J258" s="8">
        <f>IF(chocolate_data[[#This Row],[Units]]&gt;300,chocolate_data[[#This Row],[Amount]]*10%,chocolate_data[[#This Row],[Amount]])</f>
        <v>6734</v>
      </c>
      <c r="K258" s="13">
        <f>chocolate_data[[#This Row],[Amount]]*chocolate_data[[#This Row],[Units]]</f>
        <v>828282</v>
      </c>
      <c r="L258" t="str">
        <f>IF(chocolate_data[[#This Row],[Total Sales]]&gt;=AVERAGE(chocolate_data[Total Sales]),"High sales", "Low sales")</f>
        <v>High sales</v>
      </c>
      <c r="M258" s="10">
        <v>45180</v>
      </c>
      <c r="N258" s="10" t="str">
        <f>IF(chocolate_data[[#This Row],[Order date ]]&gt;DATE(2023,1,31),"New Orders","Old Orders")</f>
        <v>New Orders</v>
      </c>
      <c r="O258">
        <f>MONTH(chocolate_data[[#This Row],[Order date ]])</f>
        <v>9</v>
      </c>
      <c r="P258">
        <f>DAY(chocolate_data[[#This Row],[Order date ]])</f>
        <v>11</v>
      </c>
      <c r="Q258" t="s">
        <v>101</v>
      </c>
      <c r="R258" t="str">
        <f>TEXT(chocolate_data[[#This Row],[Order date ]],"dddd")</f>
        <v>Monday</v>
      </c>
      <c r="S258" s="4" t="s">
        <v>113</v>
      </c>
      <c r="T258" s="14">
        <f>chocolate_data[[#This Row],[Total Sales]]*2%</f>
        <v>16565.64</v>
      </c>
      <c r="U258" s="15">
        <f>chocolate_data[[#This Row],[Total Sales]]-chocolate_data[[#This Row],[Total Sales]]*2%</f>
        <v>811716.36</v>
      </c>
      <c r="V258" t="str">
        <f>TEXT(chocolate_data[[#This Row],[Order date ]],"yyyy")</f>
        <v>2023</v>
      </c>
    </row>
    <row r="259" spans="1:22" x14ac:dyDescent="0.3">
      <c r="A259" s="8">
        <v>255</v>
      </c>
      <c r="B259" s="9" t="s">
        <v>36</v>
      </c>
      <c r="C259" s="9" t="s">
        <v>38</v>
      </c>
      <c r="D259" s="9" t="s">
        <v>2</v>
      </c>
      <c r="E259" s="8">
        <v>217</v>
      </c>
      <c r="F259" t="str">
        <f>IF(chocolate_data[[#This Row],[Amount]]&gt;=5000,"High Amount","Low Amount")</f>
        <v>Low Amount</v>
      </c>
      <c r="G259" s="8">
        <v>36</v>
      </c>
      <c r="H259" s="8" t="str">
        <f>IF(chocolate_data[[#This Row],[Units]]&lt;=200,"Low Quantity",IF(chocolate_data[[#This Row],[Units]]&lt;=350,"Mediuam Quantity","High Quantity"))</f>
        <v>Low Quantity</v>
      </c>
      <c r="I259" t="str" cm="1">
        <f t="array" ref="I259">_xlfn.IFS(chocolate_data[[#This Row],[Units]]&lt;=200,"Low",chocolate_data[[#This Row],[Units]]&lt;=350,"Med",chocolate_data[[#This Row],[Units]]&gt;350,"High")</f>
        <v>Low</v>
      </c>
      <c r="J259" s="8">
        <f>IF(chocolate_data[[#This Row],[Units]]&gt;300,chocolate_data[[#This Row],[Amount]]*10%,chocolate_data[[#This Row],[Amount]])</f>
        <v>217</v>
      </c>
      <c r="K259" s="13">
        <f>chocolate_data[[#This Row],[Amount]]*chocolate_data[[#This Row],[Units]]</f>
        <v>7812</v>
      </c>
      <c r="L259" t="str">
        <f>IF(chocolate_data[[#This Row],[Total Sales]]&gt;=AVERAGE(chocolate_data[Total Sales]),"High sales", "Low sales")</f>
        <v>Low sales</v>
      </c>
      <c r="M259" s="10">
        <v>45181</v>
      </c>
      <c r="N259" s="10" t="str">
        <f>IF(chocolate_data[[#This Row],[Order date ]]&gt;DATE(2023,1,31),"New Orders","Old Orders")</f>
        <v>New Orders</v>
      </c>
      <c r="O259">
        <f>MONTH(chocolate_data[[#This Row],[Order date ]])</f>
        <v>9</v>
      </c>
      <c r="P259">
        <f>DAY(chocolate_data[[#This Row],[Order date ]])</f>
        <v>12</v>
      </c>
      <c r="Q259" t="s">
        <v>101</v>
      </c>
      <c r="R259" t="str">
        <f>TEXT(chocolate_data[[#This Row],[Order date ]],"dddd")</f>
        <v>Tuesday</v>
      </c>
      <c r="S259" s="4" t="s">
        <v>113</v>
      </c>
      <c r="T259" s="14">
        <f>chocolate_data[[#This Row],[Total Sales]]*2%</f>
        <v>156.24</v>
      </c>
      <c r="U259" s="15">
        <f>chocolate_data[[#This Row],[Total Sales]]-chocolate_data[[#This Row],[Total Sales]]*2%</f>
        <v>7655.76</v>
      </c>
      <c r="V259" t="str">
        <f>TEXT(chocolate_data[[#This Row],[Order date ]],"yyyy")</f>
        <v>2023</v>
      </c>
    </row>
    <row r="260" spans="1:22" x14ac:dyDescent="0.3">
      <c r="A260" s="8">
        <v>256</v>
      </c>
      <c r="B260" s="9" t="s">
        <v>33</v>
      </c>
      <c r="C260" s="9" t="s">
        <v>39</v>
      </c>
      <c r="D260" s="9" t="s">
        <v>15</v>
      </c>
      <c r="E260" s="8">
        <v>6279</v>
      </c>
      <c r="F260" t="str">
        <f>IF(chocolate_data[[#This Row],[Amount]]&gt;=5000,"High Amount","Low Amount")</f>
        <v>High Amount</v>
      </c>
      <c r="G260" s="8">
        <v>237</v>
      </c>
      <c r="H260" s="8" t="str">
        <f>IF(chocolate_data[[#This Row],[Units]]&lt;=200,"Low Quantity",IF(chocolate_data[[#This Row],[Units]]&lt;=350,"Mediuam Quantity","High Quantity"))</f>
        <v>Mediuam Quantity</v>
      </c>
      <c r="I260" t="str" cm="1">
        <f t="array" ref="I260">_xlfn.IFS(chocolate_data[[#This Row],[Units]]&lt;=200,"Low",chocolate_data[[#This Row],[Units]]&lt;=350,"Med",chocolate_data[[#This Row],[Units]]&gt;350,"High")</f>
        <v>Med</v>
      </c>
      <c r="J260" s="8">
        <f>IF(chocolate_data[[#This Row],[Units]]&gt;300,chocolate_data[[#This Row],[Amount]]*10%,chocolate_data[[#This Row],[Amount]])</f>
        <v>6279</v>
      </c>
      <c r="K260" s="13">
        <f>chocolate_data[[#This Row],[Amount]]*chocolate_data[[#This Row],[Units]]</f>
        <v>1488123</v>
      </c>
      <c r="L260" t="str">
        <f>IF(chocolate_data[[#This Row],[Total Sales]]&gt;=AVERAGE(chocolate_data[Total Sales]),"High sales", "Low sales")</f>
        <v>High sales</v>
      </c>
      <c r="M260" s="10">
        <v>45182</v>
      </c>
      <c r="N260" s="10" t="str">
        <f>IF(chocolate_data[[#This Row],[Order date ]]&gt;DATE(2023,1,31),"New Orders","Old Orders")</f>
        <v>New Orders</v>
      </c>
      <c r="O260">
        <f>MONTH(chocolate_data[[#This Row],[Order date ]])</f>
        <v>9</v>
      </c>
      <c r="P260">
        <f>DAY(chocolate_data[[#This Row],[Order date ]])</f>
        <v>13</v>
      </c>
      <c r="Q260" t="s">
        <v>101</v>
      </c>
      <c r="R260" t="str">
        <f>TEXT(chocolate_data[[#This Row],[Order date ]],"dddd")</f>
        <v>Wednesday</v>
      </c>
      <c r="S260" s="4" t="s">
        <v>113</v>
      </c>
      <c r="T260" s="14">
        <f>chocolate_data[[#This Row],[Total Sales]]*2%</f>
        <v>29762.46</v>
      </c>
      <c r="U260" s="15">
        <f>chocolate_data[[#This Row],[Total Sales]]-chocolate_data[[#This Row],[Total Sales]]*2%</f>
        <v>1458360.54</v>
      </c>
      <c r="V260" t="str">
        <f>TEXT(chocolate_data[[#This Row],[Order date ]],"yyyy")</f>
        <v>2023</v>
      </c>
    </row>
    <row r="261" spans="1:22" x14ac:dyDescent="0.3">
      <c r="A261" s="8">
        <v>257</v>
      </c>
      <c r="B261" s="9" t="s">
        <v>36</v>
      </c>
      <c r="C261" s="9" t="s">
        <v>38</v>
      </c>
      <c r="D261" s="9" t="s">
        <v>6</v>
      </c>
      <c r="E261" s="8">
        <v>4424</v>
      </c>
      <c r="F261" t="str">
        <f>IF(chocolate_data[[#This Row],[Amount]]&gt;=5000,"High Amount","Low Amount")</f>
        <v>Low Amount</v>
      </c>
      <c r="G261" s="8">
        <v>201</v>
      </c>
      <c r="H261" s="8" t="str">
        <f>IF(chocolate_data[[#This Row],[Units]]&lt;=200,"Low Quantity",IF(chocolate_data[[#This Row],[Units]]&lt;=350,"Mediuam Quantity","High Quantity"))</f>
        <v>Mediuam Quantity</v>
      </c>
      <c r="I261" t="str" cm="1">
        <f t="array" ref="I261">_xlfn.IFS(chocolate_data[[#This Row],[Units]]&lt;=200,"Low",chocolate_data[[#This Row],[Units]]&lt;=350,"Med",chocolate_data[[#This Row],[Units]]&gt;350,"High")</f>
        <v>Med</v>
      </c>
      <c r="J261" s="8">
        <f>IF(chocolate_data[[#This Row],[Units]]&gt;300,chocolate_data[[#This Row],[Amount]]*10%,chocolate_data[[#This Row],[Amount]])</f>
        <v>4424</v>
      </c>
      <c r="K261" s="13">
        <f>chocolate_data[[#This Row],[Amount]]*chocolate_data[[#This Row],[Units]]</f>
        <v>889224</v>
      </c>
      <c r="L261" t="str">
        <f>IF(chocolate_data[[#This Row],[Total Sales]]&gt;=AVERAGE(chocolate_data[Total Sales]),"High sales", "Low sales")</f>
        <v>High sales</v>
      </c>
      <c r="M261" s="10">
        <v>45183</v>
      </c>
      <c r="N261" s="10" t="str">
        <f>IF(chocolate_data[[#This Row],[Order date ]]&gt;DATE(2023,1,31),"New Orders","Old Orders")</f>
        <v>New Orders</v>
      </c>
      <c r="O261">
        <f>MONTH(chocolate_data[[#This Row],[Order date ]])</f>
        <v>9</v>
      </c>
      <c r="P261">
        <f>DAY(chocolate_data[[#This Row],[Order date ]])</f>
        <v>14</v>
      </c>
      <c r="Q261" t="s">
        <v>101</v>
      </c>
      <c r="R261" t="str">
        <f>TEXT(chocolate_data[[#This Row],[Order date ]],"dddd")</f>
        <v>Thursday</v>
      </c>
      <c r="S261" s="4" t="s">
        <v>113</v>
      </c>
      <c r="T261" s="14">
        <f>chocolate_data[[#This Row],[Total Sales]]*2%</f>
        <v>17784.48</v>
      </c>
      <c r="U261" s="15">
        <f>chocolate_data[[#This Row],[Total Sales]]-chocolate_data[[#This Row],[Total Sales]]*2%</f>
        <v>871439.52</v>
      </c>
      <c r="V261" t="str">
        <f>TEXT(chocolate_data[[#This Row],[Order date ]],"yyyy")</f>
        <v>2023</v>
      </c>
    </row>
    <row r="262" spans="1:22" x14ac:dyDescent="0.3">
      <c r="A262" s="8">
        <v>258</v>
      </c>
      <c r="B262" s="9" t="s">
        <v>28</v>
      </c>
      <c r="C262" s="9" t="s">
        <v>38</v>
      </c>
      <c r="D262" s="9" t="s">
        <v>10</v>
      </c>
      <c r="E262" s="8">
        <v>189</v>
      </c>
      <c r="F262" t="str">
        <f>IF(chocolate_data[[#This Row],[Amount]]&gt;=5000,"High Amount","Low Amount")</f>
        <v>Low Amount</v>
      </c>
      <c r="G262" s="8">
        <v>48</v>
      </c>
      <c r="H262" s="8" t="str">
        <f>IF(chocolate_data[[#This Row],[Units]]&lt;=200,"Low Quantity",IF(chocolate_data[[#This Row],[Units]]&lt;=350,"Mediuam Quantity","High Quantity"))</f>
        <v>Low Quantity</v>
      </c>
      <c r="I262" t="str" cm="1">
        <f t="array" ref="I262">_xlfn.IFS(chocolate_data[[#This Row],[Units]]&lt;=200,"Low",chocolate_data[[#This Row],[Units]]&lt;=350,"Med",chocolate_data[[#This Row],[Units]]&gt;350,"High")</f>
        <v>Low</v>
      </c>
      <c r="J262" s="8">
        <f>IF(chocolate_data[[#This Row],[Units]]&gt;300,chocolate_data[[#This Row],[Amount]]*10%,chocolate_data[[#This Row],[Amount]])</f>
        <v>189</v>
      </c>
      <c r="K262" s="13">
        <f>chocolate_data[[#This Row],[Amount]]*chocolate_data[[#This Row],[Units]]</f>
        <v>9072</v>
      </c>
      <c r="L262" t="str">
        <f>IF(chocolate_data[[#This Row],[Total Sales]]&gt;=AVERAGE(chocolate_data[Total Sales]),"High sales", "Low sales")</f>
        <v>Low sales</v>
      </c>
      <c r="M262" s="10">
        <v>45184</v>
      </c>
      <c r="N262" s="10" t="str">
        <f>IF(chocolate_data[[#This Row],[Order date ]]&gt;DATE(2023,1,31),"New Orders","Old Orders")</f>
        <v>New Orders</v>
      </c>
      <c r="O262">
        <f>MONTH(chocolate_data[[#This Row],[Order date ]])</f>
        <v>9</v>
      </c>
      <c r="P262">
        <f>DAY(chocolate_data[[#This Row],[Order date ]])</f>
        <v>15</v>
      </c>
      <c r="Q262" t="s">
        <v>101</v>
      </c>
      <c r="R262" t="str">
        <f>TEXT(chocolate_data[[#This Row],[Order date ]],"dddd")</f>
        <v>Friday</v>
      </c>
      <c r="S262" s="4" t="s">
        <v>113</v>
      </c>
      <c r="T262" s="14">
        <f>chocolate_data[[#This Row],[Total Sales]]*2%</f>
        <v>181.44</v>
      </c>
      <c r="U262" s="15">
        <f>chocolate_data[[#This Row],[Total Sales]]-chocolate_data[[#This Row],[Total Sales]]*2%</f>
        <v>8890.56</v>
      </c>
      <c r="V262" t="str">
        <f>TEXT(chocolate_data[[#This Row],[Order date ]],"yyyy")</f>
        <v>2023</v>
      </c>
    </row>
    <row r="263" spans="1:22" x14ac:dyDescent="0.3">
      <c r="A263" s="8">
        <v>259</v>
      </c>
      <c r="B263" s="9" t="s">
        <v>33</v>
      </c>
      <c r="C263" s="9" t="s">
        <v>45</v>
      </c>
      <c r="D263" s="9" t="s">
        <v>15</v>
      </c>
      <c r="E263" s="8">
        <v>490</v>
      </c>
      <c r="F263" t="str">
        <f>IF(chocolate_data[[#This Row],[Amount]]&gt;=5000,"High Amount","Low Amount")</f>
        <v>Low Amount</v>
      </c>
      <c r="G263" s="8">
        <v>84</v>
      </c>
      <c r="H263" s="8" t="str">
        <f>IF(chocolate_data[[#This Row],[Units]]&lt;=200,"Low Quantity",IF(chocolate_data[[#This Row],[Units]]&lt;=350,"Mediuam Quantity","High Quantity"))</f>
        <v>Low Quantity</v>
      </c>
      <c r="I263" t="str" cm="1">
        <f t="array" ref="I263">_xlfn.IFS(chocolate_data[[#This Row],[Units]]&lt;=200,"Low",chocolate_data[[#This Row],[Units]]&lt;=350,"Med",chocolate_data[[#This Row],[Units]]&gt;350,"High")</f>
        <v>Low</v>
      </c>
      <c r="J263" s="8">
        <f>IF(chocolate_data[[#This Row],[Units]]&gt;300,chocolate_data[[#This Row],[Amount]]*10%,chocolate_data[[#This Row],[Amount]])</f>
        <v>490</v>
      </c>
      <c r="K263" s="13">
        <f>chocolate_data[[#This Row],[Amount]]*chocolate_data[[#This Row],[Units]]</f>
        <v>41160</v>
      </c>
      <c r="L263" t="str">
        <f>IF(chocolate_data[[#This Row],[Total Sales]]&gt;=AVERAGE(chocolate_data[Total Sales]),"High sales", "Low sales")</f>
        <v>Low sales</v>
      </c>
      <c r="M263" s="10">
        <v>45185</v>
      </c>
      <c r="N263" s="10" t="str">
        <f>IF(chocolate_data[[#This Row],[Order date ]]&gt;DATE(2023,1,31),"New Orders","Old Orders")</f>
        <v>New Orders</v>
      </c>
      <c r="O263">
        <f>MONTH(chocolate_data[[#This Row],[Order date ]])</f>
        <v>9</v>
      </c>
      <c r="P263">
        <f>DAY(chocolate_data[[#This Row],[Order date ]])</f>
        <v>16</v>
      </c>
      <c r="Q263" t="s">
        <v>101</v>
      </c>
      <c r="R263" t="str">
        <f>TEXT(chocolate_data[[#This Row],[Order date ]],"dddd")</f>
        <v>Saturday</v>
      </c>
      <c r="S263" s="4" t="s">
        <v>113</v>
      </c>
      <c r="T263" s="14">
        <f>chocolate_data[[#This Row],[Total Sales]]*2%</f>
        <v>823.2</v>
      </c>
      <c r="U263" s="15">
        <f>chocolate_data[[#This Row],[Total Sales]]-chocolate_data[[#This Row],[Total Sales]]*2%</f>
        <v>40336.800000000003</v>
      </c>
      <c r="V263" t="str">
        <f>TEXT(chocolate_data[[#This Row],[Order date ]],"yyyy")</f>
        <v>2023</v>
      </c>
    </row>
    <row r="264" spans="1:22" x14ac:dyDescent="0.3">
      <c r="A264" s="8">
        <v>260</v>
      </c>
      <c r="B264" s="9" t="s">
        <v>29</v>
      </c>
      <c r="C264" s="9" t="s">
        <v>40</v>
      </c>
      <c r="D264" s="9" t="s">
        <v>14</v>
      </c>
      <c r="E264" s="8">
        <v>434</v>
      </c>
      <c r="F264" t="str">
        <f>IF(chocolate_data[[#This Row],[Amount]]&gt;=5000,"High Amount","Low Amount")</f>
        <v>Low Amount</v>
      </c>
      <c r="G264" s="8">
        <v>87</v>
      </c>
      <c r="H264" s="8" t="str">
        <f>IF(chocolate_data[[#This Row],[Units]]&lt;=200,"Low Quantity",IF(chocolate_data[[#This Row],[Units]]&lt;=350,"Mediuam Quantity","High Quantity"))</f>
        <v>Low Quantity</v>
      </c>
      <c r="I264" t="str" cm="1">
        <f t="array" ref="I264">_xlfn.IFS(chocolate_data[[#This Row],[Units]]&lt;=200,"Low",chocolate_data[[#This Row],[Units]]&lt;=350,"Med",chocolate_data[[#This Row],[Units]]&gt;350,"High")</f>
        <v>Low</v>
      </c>
      <c r="J264" s="8">
        <f>IF(chocolate_data[[#This Row],[Units]]&gt;300,chocolate_data[[#This Row],[Amount]]*10%,chocolate_data[[#This Row],[Amount]])</f>
        <v>434</v>
      </c>
      <c r="K264" s="13">
        <f>chocolate_data[[#This Row],[Amount]]*chocolate_data[[#This Row],[Units]]</f>
        <v>37758</v>
      </c>
      <c r="L264" t="str">
        <f>IF(chocolate_data[[#This Row],[Total Sales]]&gt;=AVERAGE(chocolate_data[Total Sales]),"High sales", "Low sales")</f>
        <v>Low sales</v>
      </c>
      <c r="M264" s="10">
        <v>45186</v>
      </c>
      <c r="N264" s="10" t="str">
        <f>IF(chocolate_data[[#This Row],[Order date ]]&gt;DATE(2023,1,31),"New Orders","Old Orders")</f>
        <v>New Orders</v>
      </c>
      <c r="O264">
        <f>MONTH(chocolate_data[[#This Row],[Order date ]])</f>
        <v>9</v>
      </c>
      <c r="P264">
        <f>DAY(chocolate_data[[#This Row],[Order date ]])</f>
        <v>17</v>
      </c>
      <c r="Q264" t="s">
        <v>101</v>
      </c>
      <c r="R264" t="str">
        <f>TEXT(chocolate_data[[#This Row],[Order date ]],"dddd")</f>
        <v>Sunday</v>
      </c>
      <c r="S264" s="4" t="s">
        <v>113</v>
      </c>
      <c r="T264" s="14">
        <f>chocolate_data[[#This Row],[Total Sales]]*2%</f>
        <v>755.16</v>
      </c>
      <c r="U264" s="15">
        <f>chocolate_data[[#This Row],[Total Sales]]-chocolate_data[[#This Row],[Total Sales]]*2%</f>
        <v>37002.839999999997</v>
      </c>
      <c r="V264" t="str">
        <f>TEXT(chocolate_data[[#This Row],[Order date ]],"yyyy")</f>
        <v>2023</v>
      </c>
    </row>
    <row r="265" spans="1:22" x14ac:dyDescent="0.3">
      <c r="A265" s="8">
        <v>261</v>
      </c>
      <c r="B265" s="9" t="s">
        <v>31</v>
      </c>
      <c r="C265" s="9" t="s">
        <v>37</v>
      </c>
      <c r="D265" s="9" t="s">
        <v>23</v>
      </c>
      <c r="E265" s="8">
        <v>10129</v>
      </c>
      <c r="F265" t="str">
        <f>IF(chocolate_data[[#This Row],[Amount]]&gt;=5000,"High Amount","Low Amount")</f>
        <v>High Amount</v>
      </c>
      <c r="G265" s="8">
        <v>312</v>
      </c>
      <c r="H265" s="8" t="str">
        <f>IF(chocolate_data[[#This Row],[Units]]&lt;=200,"Low Quantity",IF(chocolate_data[[#This Row],[Units]]&lt;=350,"Mediuam Quantity","High Quantity"))</f>
        <v>Mediuam Quantity</v>
      </c>
      <c r="I265" t="str" cm="1">
        <f t="array" ref="I265">_xlfn.IFS(chocolate_data[[#This Row],[Units]]&lt;=200,"Low",chocolate_data[[#This Row],[Units]]&lt;=350,"Med",chocolate_data[[#This Row],[Units]]&gt;350,"High")</f>
        <v>Med</v>
      </c>
      <c r="J265" s="8">
        <f>IF(chocolate_data[[#This Row],[Units]]&gt;300,chocolate_data[[#This Row],[Amount]]*10%,chocolate_data[[#This Row],[Amount]])</f>
        <v>1012.9000000000001</v>
      </c>
      <c r="K265" s="13">
        <f>chocolate_data[[#This Row],[Amount]]*chocolate_data[[#This Row],[Units]]</f>
        <v>3160248</v>
      </c>
      <c r="L265" t="str">
        <f>IF(chocolate_data[[#This Row],[Total Sales]]&gt;=AVERAGE(chocolate_data[Total Sales]),"High sales", "Low sales")</f>
        <v>High sales</v>
      </c>
      <c r="M265" s="10">
        <v>45187</v>
      </c>
      <c r="N265" s="10" t="str">
        <f>IF(chocolate_data[[#This Row],[Order date ]]&gt;DATE(2023,1,31),"New Orders","Old Orders")</f>
        <v>New Orders</v>
      </c>
      <c r="O265">
        <f>MONTH(chocolate_data[[#This Row],[Order date ]])</f>
        <v>9</v>
      </c>
      <c r="P265">
        <f>DAY(chocolate_data[[#This Row],[Order date ]])</f>
        <v>18</v>
      </c>
      <c r="Q265" t="s">
        <v>101</v>
      </c>
      <c r="R265" t="str">
        <f>TEXT(chocolate_data[[#This Row],[Order date ]],"dddd")</f>
        <v>Monday</v>
      </c>
      <c r="S265" s="4" t="s">
        <v>113</v>
      </c>
      <c r="T265" s="14">
        <f>chocolate_data[[#This Row],[Total Sales]]*2%</f>
        <v>63204.959999999999</v>
      </c>
      <c r="U265" s="15">
        <f>chocolate_data[[#This Row],[Total Sales]]-chocolate_data[[#This Row],[Total Sales]]*2%</f>
        <v>3097043.04</v>
      </c>
      <c r="V265" t="str">
        <f>TEXT(chocolate_data[[#This Row],[Order date ]],"yyyy")</f>
        <v>2023</v>
      </c>
    </row>
    <row r="266" spans="1:22" x14ac:dyDescent="0.3">
      <c r="A266" s="8">
        <v>262</v>
      </c>
      <c r="B266" s="9" t="s">
        <v>34</v>
      </c>
      <c r="C266" s="9" t="s">
        <v>43</v>
      </c>
      <c r="D266" s="9" t="s">
        <v>21</v>
      </c>
      <c r="E266" s="8">
        <v>1652</v>
      </c>
      <c r="F266" t="str">
        <f>IF(chocolate_data[[#This Row],[Amount]]&gt;=5000,"High Amount","Low Amount")</f>
        <v>Low Amount</v>
      </c>
      <c r="G266" s="8">
        <v>102</v>
      </c>
      <c r="H266" s="8" t="str">
        <f>IF(chocolate_data[[#This Row],[Units]]&lt;=200,"Low Quantity",IF(chocolate_data[[#This Row],[Units]]&lt;=350,"Mediuam Quantity","High Quantity"))</f>
        <v>Low Quantity</v>
      </c>
      <c r="I266" t="str" cm="1">
        <f t="array" ref="I266">_xlfn.IFS(chocolate_data[[#This Row],[Units]]&lt;=200,"Low",chocolate_data[[#This Row],[Units]]&lt;=350,"Med",chocolate_data[[#This Row],[Units]]&gt;350,"High")</f>
        <v>Low</v>
      </c>
      <c r="J266" s="8">
        <f>IF(chocolate_data[[#This Row],[Units]]&gt;300,chocolate_data[[#This Row],[Amount]]*10%,chocolate_data[[#This Row],[Amount]])</f>
        <v>1652</v>
      </c>
      <c r="K266" s="13">
        <f>chocolate_data[[#This Row],[Amount]]*chocolate_data[[#This Row],[Units]]</f>
        <v>168504</v>
      </c>
      <c r="L266" t="str">
        <f>IF(chocolate_data[[#This Row],[Total Sales]]&gt;=AVERAGE(chocolate_data[Total Sales]),"High sales", "Low sales")</f>
        <v>Low sales</v>
      </c>
      <c r="M266" s="10">
        <v>45188</v>
      </c>
      <c r="N266" s="10" t="str">
        <f>IF(chocolate_data[[#This Row],[Order date ]]&gt;DATE(2023,1,31),"New Orders","Old Orders")</f>
        <v>New Orders</v>
      </c>
      <c r="O266">
        <f>MONTH(chocolate_data[[#This Row],[Order date ]])</f>
        <v>9</v>
      </c>
      <c r="P266">
        <f>DAY(chocolate_data[[#This Row],[Order date ]])</f>
        <v>19</v>
      </c>
      <c r="Q266" t="s">
        <v>101</v>
      </c>
      <c r="R266" t="str">
        <f>TEXT(chocolate_data[[#This Row],[Order date ]],"dddd")</f>
        <v>Tuesday</v>
      </c>
      <c r="S266" s="4" t="s">
        <v>113</v>
      </c>
      <c r="T266" s="14">
        <f>chocolate_data[[#This Row],[Total Sales]]*2%</f>
        <v>3370.08</v>
      </c>
      <c r="U266" s="15">
        <f>chocolate_data[[#This Row],[Total Sales]]-chocolate_data[[#This Row],[Total Sales]]*2%</f>
        <v>165133.92000000001</v>
      </c>
      <c r="V266" t="str">
        <f>TEXT(chocolate_data[[#This Row],[Order date ]],"yyyy")</f>
        <v>2023</v>
      </c>
    </row>
    <row r="267" spans="1:22" x14ac:dyDescent="0.3">
      <c r="A267" s="8">
        <v>263</v>
      </c>
      <c r="B267" s="9" t="s">
        <v>29</v>
      </c>
      <c r="C267" s="9" t="s">
        <v>37</v>
      </c>
      <c r="D267" s="9" t="s">
        <v>14</v>
      </c>
      <c r="E267" s="8">
        <v>6433</v>
      </c>
      <c r="F267" t="str">
        <f>IF(chocolate_data[[#This Row],[Amount]]&gt;=5000,"High Amount","Low Amount")</f>
        <v>High Amount</v>
      </c>
      <c r="G267" s="8">
        <v>78</v>
      </c>
      <c r="H267" s="8" t="str">
        <f>IF(chocolate_data[[#This Row],[Units]]&lt;=200,"Low Quantity",IF(chocolate_data[[#This Row],[Units]]&lt;=350,"Mediuam Quantity","High Quantity"))</f>
        <v>Low Quantity</v>
      </c>
      <c r="I267" t="str" cm="1">
        <f t="array" ref="I267">_xlfn.IFS(chocolate_data[[#This Row],[Units]]&lt;=200,"Low",chocolate_data[[#This Row],[Units]]&lt;=350,"Med",chocolate_data[[#This Row],[Units]]&gt;350,"High")</f>
        <v>Low</v>
      </c>
      <c r="J267" s="8">
        <f>IF(chocolate_data[[#This Row],[Units]]&gt;300,chocolate_data[[#This Row],[Amount]]*10%,chocolate_data[[#This Row],[Amount]])</f>
        <v>6433</v>
      </c>
      <c r="K267" s="13">
        <f>chocolate_data[[#This Row],[Amount]]*chocolate_data[[#This Row],[Units]]</f>
        <v>501774</v>
      </c>
      <c r="L267" t="str">
        <f>IF(chocolate_data[[#This Row],[Total Sales]]&gt;=AVERAGE(chocolate_data[Total Sales]),"High sales", "Low sales")</f>
        <v>Low sales</v>
      </c>
      <c r="M267" s="10">
        <v>45189</v>
      </c>
      <c r="N267" s="10" t="str">
        <f>IF(chocolate_data[[#This Row],[Order date ]]&gt;DATE(2023,1,31),"New Orders","Old Orders")</f>
        <v>New Orders</v>
      </c>
      <c r="O267">
        <f>MONTH(chocolate_data[[#This Row],[Order date ]])</f>
        <v>9</v>
      </c>
      <c r="P267">
        <f>DAY(chocolate_data[[#This Row],[Order date ]])</f>
        <v>20</v>
      </c>
      <c r="Q267" t="s">
        <v>101</v>
      </c>
      <c r="R267" t="str">
        <f>TEXT(chocolate_data[[#This Row],[Order date ]],"dddd")</f>
        <v>Wednesday</v>
      </c>
      <c r="S267" s="4" t="s">
        <v>113</v>
      </c>
      <c r="T267" s="14">
        <f>chocolate_data[[#This Row],[Total Sales]]*2%</f>
        <v>10035.48</v>
      </c>
      <c r="U267" s="15">
        <f>chocolate_data[[#This Row],[Total Sales]]-chocolate_data[[#This Row],[Total Sales]]*2%</f>
        <v>491738.52</v>
      </c>
      <c r="V267" t="str">
        <f>TEXT(chocolate_data[[#This Row],[Order date ]],"yyyy")</f>
        <v>2023</v>
      </c>
    </row>
    <row r="268" spans="1:22" x14ac:dyDescent="0.3">
      <c r="A268" s="8">
        <v>264</v>
      </c>
      <c r="B268" s="9" t="s">
        <v>34</v>
      </c>
      <c r="C268" s="9" t="s">
        <v>39</v>
      </c>
      <c r="D268" s="9" t="s">
        <v>16</v>
      </c>
      <c r="E268" s="8">
        <v>2212</v>
      </c>
      <c r="F268" t="str">
        <f>IF(chocolate_data[[#This Row],[Amount]]&gt;=5000,"High Amount","Low Amount")</f>
        <v>Low Amount</v>
      </c>
      <c r="G268" s="8">
        <v>117</v>
      </c>
      <c r="H268" s="8" t="str">
        <f>IF(chocolate_data[[#This Row],[Units]]&lt;=200,"Low Quantity",IF(chocolate_data[[#This Row],[Units]]&lt;=350,"Mediuam Quantity","High Quantity"))</f>
        <v>Low Quantity</v>
      </c>
      <c r="I268" t="str" cm="1">
        <f t="array" ref="I268">_xlfn.IFS(chocolate_data[[#This Row],[Units]]&lt;=200,"Low",chocolate_data[[#This Row],[Units]]&lt;=350,"Med",chocolate_data[[#This Row],[Units]]&gt;350,"High")</f>
        <v>Low</v>
      </c>
      <c r="J268" s="8">
        <f>IF(chocolate_data[[#This Row],[Units]]&gt;300,chocolate_data[[#This Row],[Amount]]*10%,chocolate_data[[#This Row],[Amount]])</f>
        <v>2212</v>
      </c>
      <c r="K268" s="13">
        <f>chocolate_data[[#This Row],[Amount]]*chocolate_data[[#This Row],[Units]]</f>
        <v>258804</v>
      </c>
      <c r="L268" t="str">
        <f>IF(chocolate_data[[#This Row],[Total Sales]]&gt;=AVERAGE(chocolate_data[Total Sales]),"High sales", "Low sales")</f>
        <v>Low sales</v>
      </c>
      <c r="M268" s="10">
        <v>45190</v>
      </c>
      <c r="N268" s="10" t="str">
        <f>IF(chocolate_data[[#This Row],[Order date ]]&gt;DATE(2023,1,31),"New Orders","Old Orders")</f>
        <v>New Orders</v>
      </c>
      <c r="O268">
        <f>MONTH(chocolate_data[[#This Row],[Order date ]])</f>
        <v>9</v>
      </c>
      <c r="P268">
        <f>DAY(chocolate_data[[#This Row],[Order date ]])</f>
        <v>21</v>
      </c>
      <c r="Q268" t="s">
        <v>101</v>
      </c>
      <c r="R268" t="str">
        <f>TEXT(chocolate_data[[#This Row],[Order date ]],"dddd")</f>
        <v>Thursday</v>
      </c>
      <c r="S268" s="4" t="s">
        <v>113</v>
      </c>
      <c r="T268" s="14">
        <f>chocolate_data[[#This Row],[Total Sales]]*2%</f>
        <v>5176.08</v>
      </c>
      <c r="U268" s="15">
        <f>chocolate_data[[#This Row],[Total Sales]]-chocolate_data[[#This Row],[Total Sales]]*2%</f>
        <v>253627.92</v>
      </c>
      <c r="V268" t="str">
        <f>TEXT(chocolate_data[[#This Row],[Order date ]],"yyyy")</f>
        <v>2023</v>
      </c>
    </row>
    <row r="269" spans="1:22" x14ac:dyDescent="0.3">
      <c r="A269" s="8">
        <v>265</v>
      </c>
      <c r="B269" s="9" t="s">
        <v>30</v>
      </c>
      <c r="C269" s="9" t="s">
        <v>45</v>
      </c>
      <c r="D269" s="9" t="s">
        <v>12</v>
      </c>
      <c r="E269" s="8">
        <v>609</v>
      </c>
      <c r="F269" t="str">
        <f>IF(chocolate_data[[#This Row],[Amount]]&gt;=5000,"High Amount","Low Amount")</f>
        <v>Low Amount</v>
      </c>
      <c r="G269" s="8">
        <v>99</v>
      </c>
      <c r="H269" s="8" t="str">
        <f>IF(chocolate_data[[#This Row],[Units]]&lt;=200,"Low Quantity",IF(chocolate_data[[#This Row],[Units]]&lt;=350,"Mediuam Quantity","High Quantity"))</f>
        <v>Low Quantity</v>
      </c>
      <c r="I269" t="str" cm="1">
        <f t="array" ref="I269">_xlfn.IFS(chocolate_data[[#This Row],[Units]]&lt;=200,"Low",chocolate_data[[#This Row],[Units]]&lt;=350,"Med",chocolate_data[[#This Row],[Units]]&gt;350,"High")</f>
        <v>Low</v>
      </c>
      <c r="J269" s="8">
        <f>IF(chocolate_data[[#This Row],[Units]]&gt;300,chocolate_data[[#This Row],[Amount]]*10%,chocolate_data[[#This Row],[Amount]])</f>
        <v>609</v>
      </c>
      <c r="K269" s="13">
        <f>chocolate_data[[#This Row],[Amount]]*chocolate_data[[#This Row],[Units]]</f>
        <v>60291</v>
      </c>
      <c r="L269" t="str">
        <f>IF(chocolate_data[[#This Row],[Total Sales]]&gt;=AVERAGE(chocolate_data[Total Sales]),"High sales", "Low sales")</f>
        <v>Low sales</v>
      </c>
      <c r="M269" s="10">
        <v>45191</v>
      </c>
      <c r="N269" s="10" t="str">
        <f>IF(chocolate_data[[#This Row],[Order date ]]&gt;DATE(2023,1,31),"New Orders","Old Orders")</f>
        <v>New Orders</v>
      </c>
      <c r="O269">
        <f>MONTH(chocolate_data[[#This Row],[Order date ]])</f>
        <v>9</v>
      </c>
      <c r="P269">
        <f>DAY(chocolate_data[[#This Row],[Order date ]])</f>
        <v>22</v>
      </c>
      <c r="Q269" t="s">
        <v>101</v>
      </c>
      <c r="R269" t="str">
        <f>TEXT(chocolate_data[[#This Row],[Order date ]],"dddd")</f>
        <v>Friday</v>
      </c>
      <c r="S269" s="4" t="s">
        <v>113</v>
      </c>
      <c r="T269" s="14">
        <f>chocolate_data[[#This Row],[Total Sales]]*2%</f>
        <v>1205.82</v>
      </c>
      <c r="U269" s="15">
        <f>chocolate_data[[#This Row],[Total Sales]]-chocolate_data[[#This Row],[Total Sales]]*2%</f>
        <v>59085.18</v>
      </c>
      <c r="V269" t="str">
        <f>TEXT(chocolate_data[[#This Row],[Order date ]],"yyyy")</f>
        <v>2023</v>
      </c>
    </row>
    <row r="270" spans="1:22" x14ac:dyDescent="0.3">
      <c r="A270" s="8">
        <v>266</v>
      </c>
      <c r="B270" s="9" t="s">
        <v>36</v>
      </c>
      <c r="C270" s="9" t="s">
        <v>45</v>
      </c>
      <c r="D270" s="9" t="s">
        <v>17</v>
      </c>
      <c r="E270" s="8">
        <v>1638</v>
      </c>
      <c r="F270" t="str">
        <f>IF(chocolate_data[[#This Row],[Amount]]&gt;=5000,"High Amount","Low Amount")</f>
        <v>Low Amount</v>
      </c>
      <c r="G270" s="8">
        <v>48</v>
      </c>
      <c r="H270" s="8" t="str">
        <f>IF(chocolate_data[[#This Row],[Units]]&lt;=200,"Low Quantity",IF(chocolate_data[[#This Row],[Units]]&lt;=350,"Mediuam Quantity","High Quantity"))</f>
        <v>Low Quantity</v>
      </c>
      <c r="I270" t="str" cm="1">
        <f t="array" ref="I270">_xlfn.IFS(chocolate_data[[#This Row],[Units]]&lt;=200,"Low",chocolate_data[[#This Row],[Units]]&lt;=350,"Med",chocolate_data[[#This Row],[Units]]&gt;350,"High")</f>
        <v>Low</v>
      </c>
      <c r="J270" s="8">
        <f>IF(chocolate_data[[#This Row],[Units]]&gt;300,chocolate_data[[#This Row],[Amount]]*10%,chocolate_data[[#This Row],[Amount]])</f>
        <v>1638</v>
      </c>
      <c r="K270" s="13">
        <f>chocolate_data[[#This Row],[Amount]]*chocolate_data[[#This Row],[Units]]</f>
        <v>78624</v>
      </c>
      <c r="L270" t="str">
        <f>IF(chocolate_data[[#This Row],[Total Sales]]&gt;=AVERAGE(chocolate_data[Total Sales]),"High sales", "Low sales")</f>
        <v>Low sales</v>
      </c>
      <c r="M270" s="10">
        <v>45192</v>
      </c>
      <c r="N270" s="10" t="str">
        <f>IF(chocolate_data[[#This Row],[Order date ]]&gt;DATE(2023,1,31),"New Orders","Old Orders")</f>
        <v>New Orders</v>
      </c>
      <c r="O270">
        <f>MONTH(chocolate_data[[#This Row],[Order date ]])</f>
        <v>9</v>
      </c>
      <c r="P270">
        <f>DAY(chocolate_data[[#This Row],[Order date ]])</f>
        <v>23</v>
      </c>
      <c r="Q270" t="s">
        <v>101</v>
      </c>
      <c r="R270" t="str">
        <f>TEXT(chocolate_data[[#This Row],[Order date ]],"dddd")</f>
        <v>Saturday</v>
      </c>
      <c r="S270" s="4" t="s">
        <v>113</v>
      </c>
      <c r="T270" s="14">
        <f>chocolate_data[[#This Row],[Total Sales]]*2%</f>
        <v>1572.48</v>
      </c>
      <c r="U270" s="15">
        <f>chocolate_data[[#This Row],[Total Sales]]-chocolate_data[[#This Row],[Total Sales]]*2%</f>
        <v>77051.520000000004</v>
      </c>
      <c r="V270" t="str">
        <f>TEXT(chocolate_data[[#This Row],[Order date ]],"yyyy")</f>
        <v>2023</v>
      </c>
    </row>
    <row r="271" spans="1:22" x14ac:dyDescent="0.3">
      <c r="A271" s="8">
        <v>267</v>
      </c>
      <c r="B271" s="9" t="s">
        <v>31</v>
      </c>
      <c r="C271" s="9" t="s">
        <v>39</v>
      </c>
      <c r="D271" s="9" t="s">
        <v>8</v>
      </c>
      <c r="E271" s="8">
        <v>3829</v>
      </c>
      <c r="F271" t="str">
        <f>IF(chocolate_data[[#This Row],[Amount]]&gt;=5000,"High Amount","Low Amount")</f>
        <v>Low Amount</v>
      </c>
      <c r="G271" s="8">
        <v>24</v>
      </c>
      <c r="H271" s="8" t="str">
        <f>IF(chocolate_data[[#This Row],[Units]]&lt;=200,"Low Quantity",IF(chocolate_data[[#This Row],[Units]]&lt;=350,"Mediuam Quantity","High Quantity"))</f>
        <v>Low Quantity</v>
      </c>
      <c r="I271" t="str" cm="1">
        <f t="array" ref="I271">_xlfn.IFS(chocolate_data[[#This Row],[Units]]&lt;=200,"Low",chocolate_data[[#This Row],[Units]]&lt;=350,"Med",chocolate_data[[#This Row],[Units]]&gt;350,"High")</f>
        <v>Low</v>
      </c>
      <c r="J271" s="8">
        <f>IF(chocolate_data[[#This Row],[Units]]&gt;300,chocolate_data[[#This Row],[Amount]]*10%,chocolate_data[[#This Row],[Amount]])</f>
        <v>3829</v>
      </c>
      <c r="K271" s="13">
        <f>chocolate_data[[#This Row],[Amount]]*chocolate_data[[#This Row],[Units]]</f>
        <v>91896</v>
      </c>
      <c r="L271" t="str">
        <f>IF(chocolate_data[[#This Row],[Total Sales]]&gt;=AVERAGE(chocolate_data[Total Sales]),"High sales", "Low sales")</f>
        <v>Low sales</v>
      </c>
      <c r="M271" s="10">
        <v>45193</v>
      </c>
      <c r="N271" s="10" t="str">
        <f>IF(chocolate_data[[#This Row],[Order date ]]&gt;DATE(2023,1,31),"New Orders","Old Orders")</f>
        <v>New Orders</v>
      </c>
      <c r="O271">
        <f>MONTH(chocolate_data[[#This Row],[Order date ]])</f>
        <v>9</v>
      </c>
      <c r="P271">
        <f>DAY(chocolate_data[[#This Row],[Order date ]])</f>
        <v>24</v>
      </c>
      <c r="Q271" t="s">
        <v>101</v>
      </c>
      <c r="R271" t="str">
        <f>TEXT(chocolate_data[[#This Row],[Order date ]],"dddd")</f>
        <v>Sunday</v>
      </c>
      <c r="S271" s="4" t="s">
        <v>113</v>
      </c>
      <c r="T271" s="14">
        <f>chocolate_data[[#This Row],[Total Sales]]*2%</f>
        <v>1837.92</v>
      </c>
      <c r="U271" s="15">
        <f>chocolate_data[[#This Row],[Total Sales]]-chocolate_data[[#This Row],[Total Sales]]*2%</f>
        <v>90058.08</v>
      </c>
      <c r="V271" t="str">
        <f>TEXT(chocolate_data[[#This Row],[Order date ]],"yyyy")</f>
        <v>2023</v>
      </c>
    </row>
    <row r="272" spans="1:22" x14ac:dyDescent="0.3">
      <c r="A272" s="8">
        <v>268</v>
      </c>
      <c r="B272" s="9" t="s">
        <v>36</v>
      </c>
      <c r="C272" s="9" t="s">
        <v>43</v>
      </c>
      <c r="D272" s="9" t="s">
        <v>8</v>
      </c>
      <c r="E272" s="8">
        <v>5775</v>
      </c>
      <c r="F272" t="str">
        <f>IF(chocolate_data[[#This Row],[Amount]]&gt;=5000,"High Amount","Low Amount")</f>
        <v>High Amount</v>
      </c>
      <c r="G272" s="8">
        <v>42</v>
      </c>
      <c r="H272" s="8" t="str">
        <f>IF(chocolate_data[[#This Row],[Units]]&lt;=200,"Low Quantity",IF(chocolate_data[[#This Row],[Units]]&lt;=350,"Mediuam Quantity","High Quantity"))</f>
        <v>Low Quantity</v>
      </c>
      <c r="I272" t="str" cm="1">
        <f t="array" ref="I272">_xlfn.IFS(chocolate_data[[#This Row],[Units]]&lt;=200,"Low",chocolate_data[[#This Row],[Units]]&lt;=350,"Med",chocolate_data[[#This Row],[Units]]&gt;350,"High")</f>
        <v>Low</v>
      </c>
      <c r="J272" s="8">
        <f>IF(chocolate_data[[#This Row],[Units]]&gt;300,chocolate_data[[#This Row],[Amount]]*10%,chocolate_data[[#This Row],[Amount]])</f>
        <v>5775</v>
      </c>
      <c r="K272" s="13">
        <f>chocolate_data[[#This Row],[Amount]]*chocolate_data[[#This Row],[Units]]</f>
        <v>242550</v>
      </c>
      <c r="L272" t="str">
        <f>IF(chocolate_data[[#This Row],[Total Sales]]&gt;=AVERAGE(chocolate_data[Total Sales]),"High sales", "Low sales")</f>
        <v>Low sales</v>
      </c>
      <c r="M272" s="10">
        <v>45194</v>
      </c>
      <c r="N272" s="10" t="str">
        <f>IF(chocolate_data[[#This Row],[Order date ]]&gt;DATE(2023,1,31),"New Orders","Old Orders")</f>
        <v>New Orders</v>
      </c>
      <c r="O272">
        <f>MONTH(chocolate_data[[#This Row],[Order date ]])</f>
        <v>9</v>
      </c>
      <c r="P272">
        <f>DAY(chocolate_data[[#This Row],[Order date ]])</f>
        <v>25</v>
      </c>
      <c r="Q272" t="s">
        <v>101</v>
      </c>
      <c r="R272" t="str">
        <f>TEXT(chocolate_data[[#This Row],[Order date ]],"dddd")</f>
        <v>Monday</v>
      </c>
      <c r="S272" s="4" t="s">
        <v>113</v>
      </c>
      <c r="T272" s="14">
        <f>chocolate_data[[#This Row],[Total Sales]]*2%</f>
        <v>4851</v>
      </c>
      <c r="U272" s="15">
        <f>chocolate_data[[#This Row],[Total Sales]]-chocolate_data[[#This Row],[Total Sales]]*2%</f>
        <v>237699</v>
      </c>
      <c r="V272" t="str">
        <f>TEXT(chocolate_data[[#This Row],[Order date ]],"yyyy")</f>
        <v>2023</v>
      </c>
    </row>
    <row r="273" spans="1:22" x14ac:dyDescent="0.3">
      <c r="A273" s="8">
        <v>269</v>
      </c>
      <c r="B273" s="9" t="s">
        <v>32</v>
      </c>
      <c r="C273" s="9" t="s">
        <v>45</v>
      </c>
      <c r="D273" s="9" t="s">
        <v>13</v>
      </c>
      <c r="E273" s="8">
        <v>1071</v>
      </c>
      <c r="F273" t="str">
        <f>IF(chocolate_data[[#This Row],[Amount]]&gt;=5000,"High Amount","Low Amount")</f>
        <v>Low Amount</v>
      </c>
      <c r="G273" s="8">
        <v>270</v>
      </c>
      <c r="H273" s="8" t="str">
        <f>IF(chocolate_data[[#This Row],[Units]]&lt;=200,"Low Quantity",IF(chocolate_data[[#This Row],[Units]]&lt;=350,"Mediuam Quantity","High Quantity"))</f>
        <v>Mediuam Quantity</v>
      </c>
      <c r="I273" t="str" cm="1">
        <f t="array" ref="I273">_xlfn.IFS(chocolate_data[[#This Row],[Units]]&lt;=200,"Low",chocolate_data[[#This Row],[Units]]&lt;=350,"Med",chocolate_data[[#This Row],[Units]]&gt;350,"High")</f>
        <v>Med</v>
      </c>
      <c r="J273" s="8">
        <f>IF(chocolate_data[[#This Row],[Units]]&gt;300,chocolate_data[[#This Row],[Amount]]*10%,chocolate_data[[#This Row],[Amount]])</f>
        <v>1071</v>
      </c>
      <c r="K273" s="13">
        <f>chocolate_data[[#This Row],[Amount]]*chocolate_data[[#This Row],[Units]]</f>
        <v>289170</v>
      </c>
      <c r="L273" t="str">
        <f>IF(chocolate_data[[#This Row],[Total Sales]]&gt;=AVERAGE(chocolate_data[Total Sales]),"High sales", "Low sales")</f>
        <v>Low sales</v>
      </c>
      <c r="M273" s="10">
        <v>45195</v>
      </c>
      <c r="N273" s="10" t="str">
        <f>IF(chocolate_data[[#This Row],[Order date ]]&gt;DATE(2023,1,31),"New Orders","Old Orders")</f>
        <v>New Orders</v>
      </c>
      <c r="O273">
        <f>MONTH(chocolate_data[[#This Row],[Order date ]])</f>
        <v>9</v>
      </c>
      <c r="P273">
        <f>DAY(chocolate_data[[#This Row],[Order date ]])</f>
        <v>26</v>
      </c>
      <c r="Q273" t="s">
        <v>101</v>
      </c>
      <c r="R273" t="str">
        <f>TEXT(chocolate_data[[#This Row],[Order date ]],"dddd")</f>
        <v>Tuesday</v>
      </c>
      <c r="S273" s="4" t="s">
        <v>113</v>
      </c>
      <c r="T273" s="14">
        <f>chocolate_data[[#This Row],[Total Sales]]*2%</f>
        <v>5783.4000000000005</v>
      </c>
      <c r="U273" s="15">
        <f>chocolate_data[[#This Row],[Total Sales]]-chocolate_data[[#This Row],[Total Sales]]*2%</f>
        <v>283386.59999999998</v>
      </c>
      <c r="V273" t="str">
        <f>TEXT(chocolate_data[[#This Row],[Order date ]],"yyyy")</f>
        <v>2023</v>
      </c>
    </row>
    <row r="274" spans="1:22" x14ac:dyDescent="0.3">
      <c r="A274" s="8">
        <v>270</v>
      </c>
      <c r="B274" s="9" t="s">
        <v>29</v>
      </c>
      <c r="C274" s="9" t="s">
        <v>38</v>
      </c>
      <c r="D274" s="9" t="s">
        <v>16</v>
      </c>
      <c r="E274" s="8">
        <v>5019</v>
      </c>
      <c r="F274" t="str">
        <f>IF(chocolate_data[[#This Row],[Amount]]&gt;=5000,"High Amount","Low Amount")</f>
        <v>High Amount</v>
      </c>
      <c r="G274" s="8">
        <v>150</v>
      </c>
      <c r="H274" s="8" t="str">
        <f>IF(chocolate_data[[#This Row],[Units]]&lt;=200,"Low Quantity",IF(chocolate_data[[#This Row],[Units]]&lt;=350,"Mediuam Quantity","High Quantity"))</f>
        <v>Low Quantity</v>
      </c>
      <c r="I274" t="str" cm="1">
        <f t="array" ref="I274">_xlfn.IFS(chocolate_data[[#This Row],[Units]]&lt;=200,"Low",chocolate_data[[#This Row],[Units]]&lt;=350,"Med",chocolate_data[[#This Row],[Units]]&gt;350,"High")</f>
        <v>Low</v>
      </c>
      <c r="J274" s="8">
        <f>IF(chocolate_data[[#This Row],[Units]]&gt;300,chocolate_data[[#This Row],[Amount]]*10%,chocolate_data[[#This Row],[Amount]])</f>
        <v>5019</v>
      </c>
      <c r="K274" s="13">
        <f>chocolate_data[[#This Row],[Amount]]*chocolate_data[[#This Row],[Units]]</f>
        <v>752850</v>
      </c>
      <c r="L274" t="str">
        <f>IF(chocolate_data[[#This Row],[Total Sales]]&gt;=AVERAGE(chocolate_data[Total Sales]),"High sales", "Low sales")</f>
        <v>High sales</v>
      </c>
      <c r="M274" s="10">
        <v>45196</v>
      </c>
      <c r="N274" s="10" t="str">
        <f>IF(chocolate_data[[#This Row],[Order date ]]&gt;DATE(2023,1,31),"New Orders","Old Orders")</f>
        <v>New Orders</v>
      </c>
      <c r="O274">
        <f>MONTH(chocolate_data[[#This Row],[Order date ]])</f>
        <v>9</v>
      </c>
      <c r="P274">
        <f>DAY(chocolate_data[[#This Row],[Order date ]])</f>
        <v>27</v>
      </c>
      <c r="Q274" t="s">
        <v>101</v>
      </c>
      <c r="R274" t="str">
        <f>TEXT(chocolate_data[[#This Row],[Order date ]],"dddd")</f>
        <v>Wednesday</v>
      </c>
      <c r="S274" s="4" t="s">
        <v>113</v>
      </c>
      <c r="T274" s="14">
        <f>chocolate_data[[#This Row],[Total Sales]]*2%</f>
        <v>15057</v>
      </c>
      <c r="U274" s="15">
        <f>chocolate_data[[#This Row],[Total Sales]]-chocolate_data[[#This Row],[Total Sales]]*2%</f>
        <v>737793</v>
      </c>
      <c r="V274" t="str">
        <f>TEXT(chocolate_data[[#This Row],[Order date ]],"yyyy")</f>
        <v>2023</v>
      </c>
    </row>
    <row r="275" spans="1:22" x14ac:dyDescent="0.3">
      <c r="A275" s="8">
        <v>271</v>
      </c>
      <c r="B275" s="9" t="s">
        <v>28</v>
      </c>
      <c r="C275" s="9" t="s">
        <v>40</v>
      </c>
      <c r="D275" s="9" t="s">
        <v>8</v>
      </c>
      <c r="E275" s="8">
        <v>2863</v>
      </c>
      <c r="F275" t="str">
        <f>IF(chocolate_data[[#This Row],[Amount]]&gt;=5000,"High Amount","Low Amount")</f>
        <v>Low Amount</v>
      </c>
      <c r="G275" s="8">
        <v>42</v>
      </c>
      <c r="H275" s="8" t="str">
        <f>IF(chocolate_data[[#This Row],[Units]]&lt;=200,"Low Quantity",IF(chocolate_data[[#This Row],[Units]]&lt;=350,"Mediuam Quantity","High Quantity"))</f>
        <v>Low Quantity</v>
      </c>
      <c r="I275" t="str" cm="1">
        <f t="array" ref="I275">_xlfn.IFS(chocolate_data[[#This Row],[Units]]&lt;=200,"Low",chocolate_data[[#This Row],[Units]]&lt;=350,"Med",chocolate_data[[#This Row],[Units]]&gt;350,"High")</f>
        <v>Low</v>
      </c>
      <c r="J275" s="8">
        <f>IF(chocolate_data[[#This Row],[Units]]&gt;300,chocolate_data[[#This Row],[Amount]]*10%,chocolate_data[[#This Row],[Amount]])</f>
        <v>2863</v>
      </c>
      <c r="K275" s="13">
        <f>chocolate_data[[#This Row],[Amount]]*chocolate_data[[#This Row],[Units]]</f>
        <v>120246</v>
      </c>
      <c r="L275" t="str">
        <f>IF(chocolate_data[[#This Row],[Total Sales]]&gt;=AVERAGE(chocolate_data[Total Sales]),"High sales", "Low sales")</f>
        <v>Low sales</v>
      </c>
      <c r="M275" s="10">
        <v>45197</v>
      </c>
      <c r="N275" s="10" t="str">
        <f>IF(chocolate_data[[#This Row],[Order date ]]&gt;DATE(2023,1,31),"New Orders","Old Orders")</f>
        <v>New Orders</v>
      </c>
      <c r="O275">
        <f>MONTH(chocolate_data[[#This Row],[Order date ]])</f>
        <v>9</v>
      </c>
      <c r="P275">
        <f>DAY(chocolate_data[[#This Row],[Order date ]])</f>
        <v>28</v>
      </c>
      <c r="Q275" t="s">
        <v>101</v>
      </c>
      <c r="R275" t="str">
        <f>TEXT(chocolate_data[[#This Row],[Order date ]],"dddd")</f>
        <v>Thursday</v>
      </c>
      <c r="S275" s="4" t="s">
        <v>113</v>
      </c>
      <c r="T275" s="14">
        <f>chocolate_data[[#This Row],[Total Sales]]*2%</f>
        <v>2404.92</v>
      </c>
      <c r="U275" s="15">
        <f>chocolate_data[[#This Row],[Total Sales]]-chocolate_data[[#This Row],[Total Sales]]*2%</f>
        <v>117841.08</v>
      </c>
      <c r="V275" t="str">
        <f>TEXT(chocolate_data[[#This Row],[Order date ]],"yyyy")</f>
        <v>2023</v>
      </c>
    </row>
    <row r="276" spans="1:22" x14ac:dyDescent="0.3">
      <c r="A276" s="8">
        <v>272</v>
      </c>
      <c r="B276" s="9" t="s">
        <v>36</v>
      </c>
      <c r="C276" s="9" t="s">
        <v>45</v>
      </c>
      <c r="D276" s="9" t="s">
        <v>22</v>
      </c>
      <c r="E276" s="8">
        <v>1617</v>
      </c>
      <c r="F276" t="str">
        <f>IF(chocolate_data[[#This Row],[Amount]]&gt;=5000,"High Amount","Low Amount")</f>
        <v>Low Amount</v>
      </c>
      <c r="G276" s="8">
        <v>126</v>
      </c>
      <c r="H276" s="8" t="str">
        <f>IF(chocolate_data[[#This Row],[Units]]&lt;=200,"Low Quantity",IF(chocolate_data[[#This Row],[Units]]&lt;=350,"Mediuam Quantity","High Quantity"))</f>
        <v>Low Quantity</v>
      </c>
      <c r="I276" t="str" cm="1">
        <f t="array" ref="I276">_xlfn.IFS(chocolate_data[[#This Row],[Units]]&lt;=200,"Low",chocolate_data[[#This Row],[Units]]&lt;=350,"Med",chocolate_data[[#This Row],[Units]]&gt;350,"High")</f>
        <v>Low</v>
      </c>
      <c r="J276" s="8">
        <f>IF(chocolate_data[[#This Row],[Units]]&gt;300,chocolate_data[[#This Row],[Amount]]*10%,chocolate_data[[#This Row],[Amount]])</f>
        <v>1617</v>
      </c>
      <c r="K276" s="13">
        <f>chocolate_data[[#This Row],[Amount]]*chocolate_data[[#This Row],[Units]]</f>
        <v>203742</v>
      </c>
      <c r="L276" t="str">
        <f>IF(chocolate_data[[#This Row],[Total Sales]]&gt;=AVERAGE(chocolate_data[Total Sales]),"High sales", "Low sales")</f>
        <v>Low sales</v>
      </c>
      <c r="M276" s="10">
        <v>45198</v>
      </c>
      <c r="N276" s="10" t="str">
        <f>IF(chocolate_data[[#This Row],[Order date ]]&gt;DATE(2023,1,31),"New Orders","Old Orders")</f>
        <v>New Orders</v>
      </c>
      <c r="O276">
        <f>MONTH(chocolate_data[[#This Row],[Order date ]])</f>
        <v>9</v>
      </c>
      <c r="P276">
        <f>DAY(chocolate_data[[#This Row],[Order date ]])</f>
        <v>29</v>
      </c>
      <c r="Q276" t="s">
        <v>101</v>
      </c>
      <c r="R276" t="str">
        <f>TEXT(chocolate_data[[#This Row],[Order date ]],"dddd")</f>
        <v>Friday</v>
      </c>
      <c r="S276" s="4" t="s">
        <v>113</v>
      </c>
      <c r="T276" s="14">
        <f>chocolate_data[[#This Row],[Total Sales]]*2%</f>
        <v>4074.84</v>
      </c>
      <c r="U276" s="15">
        <f>chocolate_data[[#This Row],[Total Sales]]-chocolate_data[[#This Row],[Total Sales]]*2%</f>
        <v>199667.16</v>
      </c>
      <c r="V276" t="str">
        <f>TEXT(chocolate_data[[#This Row],[Order date ]],"yyyy")</f>
        <v>2023</v>
      </c>
    </row>
    <row r="277" spans="1:22" x14ac:dyDescent="0.3">
      <c r="A277" s="8">
        <v>273</v>
      </c>
      <c r="B277" s="9" t="s">
        <v>32</v>
      </c>
      <c r="C277" s="9" t="s">
        <v>40</v>
      </c>
      <c r="D277" s="9" t="s">
        <v>19</v>
      </c>
      <c r="E277" s="8">
        <v>6818</v>
      </c>
      <c r="F277" t="str">
        <f>IF(chocolate_data[[#This Row],[Amount]]&gt;=5000,"High Amount","Low Amount")</f>
        <v>High Amount</v>
      </c>
      <c r="G277" s="8">
        <v>6</v>
      </c>
      <c r="H277" s="8" t="str">
        <f>IF(chocolate_data[[#This Row],[Units]]&lt;=200,"Low Quantity",IF(chocolate_data[[#This Row],[Units]]&lt;=350,"Mediuam Quantity","High Quantity"))</f>
        <v>Low Quantity</v>
      </c>
      <c r="I277" t="str" cm="1">
        <f t="array" ref="I277">_xlfn.IFS(chocolate_data[[#This Row],[Units]]&lt;=200,"Low",chocolate_data[[#This Row],[Units]]&lt;=350,"Med",chocolate_data[[#This Row],[Units]]&gt;350,"High")</f>
        <v>Low</v>
      </c>
      <c r="J277" s="8">
        <f>IF(chocolate_data[[#This Row],[Units]]&gt;300,chocolate_data[[#This Row],[Amount]]*10%,chocolate_data[[#This Row],[Amount]])</f>
        <v>6818</v>
      </c>
      <c r="K277" s="13">
        <f>chocolate_data[[#This Row],[Amount]]*chocolate_data[[#This Row],[Units]]</f>
        <v>40908</v>
      </c>
      <c r="L277" t="str">
        <f>IF(chocolate_data[[#This Row],[Total Sales]]&gt;=AVERAGE(chocolate_data[Total Sales]),"High sales", "Low sales")</f>
        <v>Low sales</v>
      </c>
      <c r="M277" s="10">
        <v>45199</v>
      </c>
      <c r="N277" s="10" t="str">
        <f>IF(chocolate_data[[#This Row],[Order date ]]&gt;DATE(2023,1,31),"New Orders","Old Orders")</f>
        <v>New Orders</v>
      </c>
      <c r="O277">
        <f>MONTH(chocolate_data[[#This Row],[Order date ]])</f>
        <v>9</v>
      </c>
      <c r="P277">
        <f>DAY(chocolate_data[[#This Row],[Order date ]])</f>
        <v>30</v>
      </c>
      <c r="Q277" t="s">
        <v>101</v>
      </c>
      <c r="R277" t="str">
        <f>TEXT(chocolate_data[[#This Row],[Order date ]],"dddd")</f>
        <v>Saturday</v>
      </c>
      <c r="S277" s="4" t="s">
        <v>113</v>
      </c>
      <c r="T277" s="14">
        <f>chocolate_data[[#This Row],[Total Sales]]*2%</f>
        <v>818.16</v>
      </c>
      <c r="U277" s="15">
        <f>chocolate_data[[#This Row],[Total Sales]]-chocolate_data[[#This Row],[Total Sales]]*2%</f>
        <v>40089.839999999997</v>
      </c>
      <c r="V277" t="str">
        <f>TEXT(chocolate_data[[#This Row],[Order date ]],"yyyy")</f>
        <v>2023</v>
      </c>
    </row>
    <row r="278" spans="1:22" x14ac:dyDescent="0.3">
      <c r="A278" s="8">
        <v>274</v>
      </c>
      <c r="B278" s="9" t="s">
        <v>34</v>
      </c>
      <c r="C278" s="9" t="s">
        <v>45</v>
      </c>
      <c r="D278" s="9" t="s">
        <v>8</v>
      </c>
      <c r="E278" s="8">
        <v>6657</v>
      </c>
      <c r="F278" t="str">
        <f>IF(chocolate_data[[#This Row],[Amount]]&gt;=5000,"High Amount","Low Amount")</f>
        <v>High Amount</v>
      </c>
      <c r="G278" s="8">
        <v>276</v>
      </c>
      <c r="H278" s="8" t="str">
        <f>IF(chocolate_data[[#This Row],[Units]]&lt;=200,"Low Quantity",IF(chocolate_data[[#This Row],[Units]]&lt;=350,"Mediuam Quantity","High Quantity"))</f>
        <v>Mediuam Quantity</v>
      </c>
      <c r="I278" t="str" cm="1">
        <f t="array" ref="I278">_xlfn.IFS(chocolate_data[[#This Row],[Units]]&lt;=200,"Low",chocolate_data[[#This Row],[Units]]&lt;=350,"Med",chocolate_data[[#This Row],[Units]]&gt;350,"High")</f>
        <v>Med</v>
      </c>
      <c r="J278" s="8">
        <f>IF(chocolate_data[[#This Row],[Units]]&gt;300,chocolate_data[[#This Row],[Amount]]*10%,chocolate_data[[#This Row],[Amount]])</f>
        <v>6657</v>
      </c>
      <c r="K278" s="13">
        <f>chocolate_data[[#This Row],[Amount]]*chocolate_data[[#This Row],[Units]]</f>
        <v>1837332</v>
      </c>
      <c r="L278" t="str">
        <f>IF(chocolate_data[[#This Row],[Total Sales]]&gt;=AVERAGE(chocolate_data[Total Sales]),"High sales", "Low sales")</f>
        <v>High sales</v>
      </c>
      <c r="M278" s="10">
        <v>45200</v>
      </c>
      <c r="N278" s="10" t="str">
        <f>IF(chocolate_data[[#This Row],[Order date ]]&gt;DATE(2023,1,31),"New Orders","Old Orders")</f>
        <v>New Orders</v>
      </c>
      <c r="O278">
        <f>MONTH(chocolate_data[[#This Row],[Order date ]])</f>
        <v>10</v>
      </c>
      <c r="P278">
        <f>DAY(chocolate_data[[#This Row],[Order date ]])</f>
        <v>1</v>
      </c>
      <c r="Q278" t="s">
        <v>102</v>
      </c>
      <c r="R278" t="str">
        <f>TEXT(chocolate_data[[#This Row],[Order date ]],"dddd")</f>
        <v>Sunday</v>
      </c>
      <c r="S278" s="4" t="s">
        <v>114</v>
      </c>
      <c r="T278" s="14">
        <f>chocolate_data[[#This Row],[Total Sales]]*2%</f>
        <v>36746.639999999999</v>
      </c>
      <c r="U278" s="15">
        <f>chocolate_data[[#This Row],[Total Sales]]-chocolate_data[[#This Row],[Total Sales]]*2%</f>
        <v>1800585.36</v>
      </c>
      <c r="V278" t="str">
        <f>TEXT(chocolate_data[[#This Row],[Order date ]],"yyyy")</f>
        <v>2023</v>
      </c>
    </row>
    <row r="279" spans="1:22" x14ac:dyDescent="0.3">
      <c r="A279" s="8">
        <v>275</v>
      </c>
      <c r="B279" s="9" t="s">
        <v>34</v>
      </c>
      <c r="C279" s="9" t="s">
        <v>39</v>
      </c>
      <c r="D279" s="9" t="s">
        <v>10</v>
      </c>
      <c r="E279" s="8">
        <v>2919</v>
      </c>
      <c r="F279" t="str">
        <f>IF(chocolate_data[[#This Row],[Amount]]&gt;=5000,"High Amount","Low Amount")</f>
        <v>Low Amount</v>
      </c>
      <c r="G279" s="8">
        <v>93</v>
      </c>
      <c r="H279" s="8" t="str">
        <f>IF(chocolate_data[[#This Row],[Units]]&lt;=200,"Low Quantity",IF(chocolate_data[[#This Row],[Units]]&lt;=350,"Mediuam Quantity","High Quantity"))</f>
        <v>Low Quantity</v>
      </c>
      <c r="I279" t="str" cm="1">
        <f t="array" ref="I279">_xlfn.IFS(chocolate_data[[#This Row],[Units]]&lt;=200,"Low",chocolate_data[[#This Row],[Units]]&lt;=350,"Med",chocolate_data[[#This Row],[Units]]&gt;350,"High")</f>
        <v>Low</v>
      </c>
      <c r="J279" s="8">
        <f>IF(chocolate_data[[#This Row],[Units]]&gt;300,chocolate_data[[#This Row],[Amount]]*10%,chocolate_data[[#This Row],[Amount]])</f>
        <v>2919</v>
      </c>
      <c r="K279" s="13">
        <f>chocolate_data[[#This Row],[Amount]]*chocolate_data[[#This Row],[Units]]</f>
        <v>271467</v>
      </c>
      <c r="L279" t="str">
        <f>IF(chocolate_data[[#This Row],[Total Sales]]&gt;=AVERAGE(chocolate_data[Total Sales]),"High sales", "Low sales")</f>
        <v>Low sales</v>
      </c>
      <c r="M279" s="10">
        <v>45201</v>
      </c>
      <c r="N279" s="10" t="str">
        <f>IF(chocolate_data[[#This Row],[Order date ]]&gt;DATE(2023,1,31),"New Orders","Old Orders")</f>
        <v>New Orders</v>
      </c>
      <c r="O279">
        <f>MONTH(chocolate_data[[#This Row],[Order date ]])</f>
        <v>10</v>
      </c>
      <c r="P279">
        <f>DAY(chocolate_data[[#This Row],[Order date ]])</f>
        <v>2</v>
      </c>
      <c r="Q279" t="s">
        <v>102</v>
      </c>
      <c r="R279" t="str">
        <f>TEXT(chocolate_data[[#This Row],[Order date ]],"dddd")</f>
        <v>Monday</v>
      </c>
      <c r="S279" s="4" t="s">
        <v>114</v>
      </c>
      <c r="T279" s="14">
        <f>chocolate_data[[#This Row],[Total Sales]]*2%</f>
        <v>5429.34</v>
      </c>
      <c r="U279" s="15">
        <f>chocolate_data[[#This Row],[Total Sales]]-chocolate_data[[#This Row],[Total Sales]]*2%</f>
        <v>266037.65999999997</v>
      </c>
      <c r="V279" t="str">
        <f>TEXT(chocolate_data[[#This Row],[Order date ]],"yyyy")</f>
        <v>2023</v>
      </c>
    </row>
    <row r="280" spans="1:22" x14ac:dyDescent="0.3">
      <c r="A280" s="8">
        <v>276</v>
      </c>
      <c r="B280" s="9" t="s">
        <v>28</v>
      </c>
      <c r="C280" s="9" t="s">
        <v>38</v>
      </c>
      <c r="D280" s="9" t="s">
        <v>24</v>
      </c>
      <c r="E280" s="8">
        <v>3094</v>
      </c>
      <c r="F280" t="str">
        <f>IF(chocolate_data[[#This Row],[Amount]]&gt;=5000,"High Amount","Low Amount")</f>
        <v>Low Amount</v>
      </c>
      <c r="G280" s="8">
        <v>246</v>
      </c>
      <c r="H280" s="8" t="str">
        <f>IF(chocolate_data[[#This Row],[Units]]&lt;=200,"Low Quantity",IF(chocolate_data[[#This Row],[Units]]&lt;=350,"Mediuam Quantity","High Quantity"))</f>
        <v>Mediuam Quantity</v>
      </c>
      <c r="I280" t="str" cm="1">
        <f t="array" ref="I280">_xlfn.IFS(chocolate_data[[#This Row],[Units]]&lt;=200,"Low",chocolate_data[[#This Row],[Units]]&lt;=350,"Med",chocolate_data[[#This Row],[Units]]&gt;350,"High")</f>
        <v>Med</v>
      </c>
      <c r="J280" s="8">
        <f>IF(chocolate_data[[#This Row],[Units]]&gt;300,chocolate_data[[#This Row],[Amount]]*10%,chocolate_data[[#This Row],[Amount]])</f>
        <v>3094</v>
      </c>
      <c r="K280" s="13">
        <f>chocolate_data[[#This Row],[Amount]]*chocolate_data[[#This Row],[Units]]</f>
        <v>761124</v>
      </c>
      <c r="L280" t="str">
        <f>IF(chocolate_data[[#This Row],[Total Sales]]&gt;=AVERAGE(chocolate_data[Total Sales]),"High sales", "Low sales")</f>
        <v>High sales</v>
      </c>
      <c r="M280" s="10">
        <v>45202</v>
      </c>
      <c r="N280" s="10" t="str">
        <f>IF(chocolate_data[[#This Row],[Order date ]]&gt;DATE(2023,1,31),"New Orders","Old Orders")</f>
        <v>New Orders</v>
      </c>
      <c r="O280">
        <f>MONTH(chocolate_data[[#This Row],[Order date ]])</f>
        <v>10</v>
      </c>
      <c r="P280">
        <f>DAY(chocolate_data[[#This Row],[Order date ]])</f>
        <v>3</v>
      </c>
      <c r="Q280" t="s">
        <v>102</v>
      </c>
      <c r="R280" t="str">
        <f>TEXT(chocolate_data[[#This Row],[Order date ]],"dddd")</f>
        <v>Tuesday</v>
      </c>
      <c r="S280" s="4" t="s">
        <v>114</v>
      </c>
      <c r="T280" s="14">
        <f>chocolate_data[[#This Row],[Total Sales]]*2%</f>
        <v>15222.48</v>
      </c>
      <c r="U280" s="15">
        <f>chocolate_data[[#This Row],[Total Sales]]-chocolate_data[[#This Row],[Total Sales]]*2%</f>
        <v>745901.52</v>
      </c>
      <c r="V280" t="str">
        <f>TEXT(chocolate_data[[#This Row],[Order date ]],"yyyy")</f>
        <v>2023</v>
      </c>
    </row>
    <row r="281" spans="1:22" x14ac:dyDescent="0.3">
      <c r="A281" s="8">
        <v>277</v>
      </c>
      <c r="B281" s="9" t="s">
        <v>32</v>
      </c>
      <c r="C281" s="9" t="s">
        <v>43</v>
      </c>
      <c r="D281" s="9" t="s">
        <v>17</v>
      </c>
      <c r="E281" s="8">
        <v>2989</v>
      </c>
      <c r="F281" t="str">
        <f>IF(chocolate_data[[#This Row],[Amount]]&gt;=5000,"High Amount","Low Amount")</f>
        <v>Low Amount</v>
      </c>
      <c r="G281" s="8">
        <v>3</v>
      </c>
      <c r="H281" s="8" t="str">
        <f>IF(chocolate_data[[#This Row],[Units]]&lt;=200,"Low Quantity",IF(chocolate_data[[#This Row],[Units]]&lt;=350,"Mediuam Quantity","High Quantity"))</f>
        <v>Low Quantity</v>
      </c>
      <c r="I281" t="str" cm="1">
        <f t="array" ref="I281">_xlfn.IFS(chocolate_data[[#This Row],[Units]]&lt;=200,"Low",chocolate_data[[#This Row],[Units]]&lt;=350,"Med",chocolate_data[[#This Row],[Units]]&gt;350,"High")</f>
        <v>Low</v>
      </c>
      <c r="J281" s="8">
        <f>IF(chocolate_data[[#This Row],[Units]]&gt;300,chocolate_data[[#This Row],[Amount]]*10%,chocolate_data[[#This Row],[Amount]])</f>
        <v>2989</v>
      </c>
      <c r="K281" s="13">
        <f>chocolate_data[[#This Row],[Amount]]*chocolate_data[[#This Row],[Units]]</f>
        <v>8967</v>
      </c>
      <c r="L281" t="str">
        <f>IF(chocolate_data[[#This Row],[Total Sales]]&gt;=AVERAGE(chocolate_data[Total Sales]),"High sales", "Low sales")</f>
        <v>Low sales</v>
      </c>
      <c r="M281" s="10">
        <v>45203</v>
      </c>
      <c r="N281" s="10" t="str">
        <f>IF(chocolate_data[[#This Row],[Order date ]]&gt;DATE(2023,1,31),"New Orders","Old Orders")</f>
        <v>New Orders</v>
      </c>
      <c r="O281">
        <f>MONTH(chocolate_data[[#This Row],[Order date ]])</f>
        <v>10</v>
      </c>
      <c r="P281">
        <f>DAY(chocolate_data[[#This Row],[Order date ]])</f>
        <v>4</v>
      </c>
      <c r="Q281" t="s">
        <v>102</v>
      </c>
      <c r="R281" t="str">
        <f>TEXT(chocolate_data[[#This Row],[Order date ]],"dddd")</f>
        <v>Wednesday</v>
      </c>
      <c r="S281" s="4" t="s">
        <v>114</v>
      </c>
      <c r="T281" s="14">
        <f>chocolate_data[[#This Row],[Total Sales]]*2%</f>
        <v>179.34</v>
      </c>
      <c r="U281" s="15">
        <f>chocolate_data[[#This Row],[Total Sales]]-chocolate_data[[#This Row],[Total Sales]]*2%</f>
        <v>8787.66</v>
      </c>
      <c r="V281" t="str">
        <f>TEXT(chocolate_data[[#This Row],[Order date ]],"yyyy")</f>
        <v>2023</v>
      </c>
    </row>
    <row r="282" spans="1:22" x14ac:dyDescent="0.3">
      <c r="A282" s="8">
        <v>278</v>
      </c>
      <c r="B282" s="9" t="s">
        <v>29</v>
      </c>
      <c r="C282" s="9" t="s">
        <v>37</v>
      </c>
      <c r="D282" s="9" t="s">
        <v>20</v>
      </c>
      <c r="E282" s="8">
        <v>2268</v>
      </c>
      <c r="F282" t="str">
        <f>IF(chocolate_data[[#This Row],[Amount]]&gt;=5000,"High Amount","Low Amount")</f>
        <v>Low Amount</v>
      </c>
      <c r="G282" s="8">
        <v>63</v>
      </c>
      <c r="H282" s="8" t="str">
        <f>IF(chocolate_data[[#This Row],[Units]]&lt;=200,"Low Quantity",IF(chocolate_data[[#This Row],[Units]]&lt;=350,"Mediuam Quantity","High Quantity"))</f>
        <v>Low Quantity</v>
      </c>
      <c r="I282" t="str" cm="1">
        <f t="array" ref="I282">_xlfn.IFS(chocolate_data[[#This Row],[Units]]&lt;=200,"Low",chocolate_data[[#This Row],[Units]]&lt;=350,"Med",chocolate_data[[#This Row],[Units]]&gt;350,"High")</f>
        <v>Low</v>
      </c>
      <c r="J282" s="8">
        <f>IF(chocolate_data[[#This Row],[Units]]&gt;300,chocolate_data[[#This Row],[Amount]]*10%,chocolate_data[[#This Row],[Amount]])</f>
        <v>2268</v>
      </c>
      <c r="K282" s="13">
        <f>chocolate_data[[#This Row],[Amount]]*chocolate_data[[#This Row],[Units]]</f>
        <v>142884</v>
      </c>
      <c r="L282" t="str">
        <f>IF(chocolate_data[[#This Row],[Total Sales]]&gt;=AVERAGE(chocolate_data[Total Sales]),"High sales", "Low sales")</f>
        <v>Low sales</v>
      </c>
      <c r="M282" s="10">
        <v>45204</v>
      </c>
      <c r="N282" s="10" t="str">
        <f>IF(chocolate_data[[#This Row],[Order date ]]&gt;DATE(2023,1,31),"New Orders","Old Orders")</f>
        <v>New Orders</v>
      </c>
      <c r="O282">
        <f>MONTH(chocolate_data[[#This Row],[Order date ]])</f>
        <v>10</v>
      </c>
      <c r="P282">
        <f>DAY(chocolate_data[[#This Row],[Order date ]])</f>
        <v>5</v>
      </c>
      <c r="Q282" t="s">
        <v>102</v>
      </c>
      <c r="R282" t="str">
        <f>TEXT(chocolate_data[[#This Row],[Order date ]],"dddd")</f>
        <v>Thursday</v>
      </c>
      <c r="S282" s="4" t="s">
        <v>114</v>
      </c>
      <c r="T282" s="14">
        <f>chocolate_data[[#This Row],[Total Sales]]*2%</f>
        <v>2857.68</v>
      </c>
      <c r="U282" s="15">
        <f>chocolate_data[[#This Row],[Total Sales]]-chocolate_data[[#This Row],[Total Sales]]*2%</f>
        <v>140026.32</v>
      </c>
      <c r="V282" t="str">
        <f>TEXT(chocolate_data[[#This Row],[Order date ]],"yyyy")</f>
        <v>2023</v>
      </c>
    </row>
    <row r="283" spans="1:22" x14ac:dyDescent="0.3">
      <c r="A283" s="8">
        <v>279</v>
      </c>
      <c r="B283" s="9" t="s">
        <v>33</v>
      </c>
      <c r="C283" s="9" t="s">
        <v>45</v>
      </c>
      <c r="D283" s="9" t="s">
        <v>24</v>
      </c>
      <c r="E283" s="8">
        <v>4753</v>
      </c>
      <c r="F283" t="str">
        <f>IF(chocolate_data[[#This Row],[Amount]]&gt;=5000,"High Amount","Low Amount")</f>
        <v>Low Amount</v>
      </c>
      <c r="G283" s="8">
        <v>246</v>
      </c>
      <c r="H283" s="8" t="str">
        <f>IF(chocolate_data[[#This Row],[Units]]&lt;=200,"Low Quantity",IF(chocolate_data[[#This Row],[Units]]&lt;=350,"Mediuam Quantity","High Quantity"))</f>
        <v>Mediuam Quantity</v>
      </c>
      <c r="I283" t="str" cm="1">
        <f t="array" ref="I283">_xlfn.IFS(chocolate_data[[#This Row],[Units]]&lt;=200,"Low",chocolate_data[[#This Row],[Units]]&lt;=350,"Med",chocolate_data[[#This Row],[Units]]&gt;350,"High")</f>
        <v>Med</v>
      </c>
      <c r="J283" s="8">
        <f>IF(chocolate_data[[#This Row],[Units]]&gt;300,chocolate_data[[#This Row],[Amount]]*10%,chocolate_data[[#This Row],[Amount]])</f>
        <v>4753</v>
      </c>
      <c r="K283" s="13">
        <f>chocolate_data[[#This Row],[Amount]]*chocolate_data[[#This Row],[Units]]</f>
        <v>1169238</v>
      </c>
      <c r="L283" t="str">
        <f>IF(chocolate_data[[#This Row],[Total Sales]]&gt;=AVERAGE(chocolate_data[Total Sales]),"High sales", "Low sales")</f>
        <v>High sales</v>
      </c>
      <c r="M283" s="10">
        <v>45205</v>
      </c>
      <c r="N283" s="10" t="str">
        <f>IF(chocolate_data[[#This Row],[Order date ]]&gt;DATE(2023,1,31),"New Orders","Old Orders")</f>
        <v>New Orders</v>
      </c>
      <c r="O283">
        <f>MONTH(chocolate_data[[#This Row],[Order date ]])</f>
        <v>10</v>
      </c>
      <c r="P283">
        <f>DAY(chocolate_data[[#This Row],[Order date ]])</f>
        <v>6</v>
      </c>
      <c r="Q283" t="s">
        <v>102</v>
      </c>
      <c r="R283" t="str">
        <f>TEXT(chocolate_data[[#This Row],[Order date ]],"dddd")</f>
        <v>Friday</v>
      </c>
      <c r="S283" s="4" t="s">
        <v>114</v>
      </c>
      <c r="T283" s="14">
        <f>chocolate_data[[#This Row],[Total Sales]]*2%</f>
        <v>23384.760000000002</v>
      </c>
      <c r="U283" s="15">
        <f>chocolate_data[[#This Row],[Total Sales]]-chocolate_data[[#This Row],[Total Sales]]*2%</f>
        <v>1145853.24</v>
      </c>
      <c r="V283" t="str">
        <f>TEXT(chocolate_data[[#This Row],[Order date ]],"yyyy")</f>
        <v>2023</v>
      </c>
    </row>
    <row r="284" spans="1:22" x14ac:dyDescent="0.3">
      <c r="A284" s="8">
        <v>280</v>
      </c>
      <c r="B284" s="9" t="s">
        <v>28</v>
      </c>
      <c r="C284" s="9" t="s">
        <v>39</v>
      </c>
      <c r="D284" s="9" t="s">
        <v>12</v>
      </c>
      <c r="E284" s="8">
        <v>7511</v>
      </c>
      <c r="F284" t="str">
        <f>IF(chocolate_data[[#This Row],[Amount]]&gt;=5000,"High Amount","Low Amount")</f>
        <v>High Amount</v>
      </c>
      <c r="G284" s="8">
        <v>120</v>
      </c>
      <c r="H284" s="8" t="str">
        <f>IF(chocolate_data[[#This Row],[Units]]&lt;=200,"Low Quantity",IF(chocolate_data[[#This Row],[Units]]&lt;=350,"Mediuam Quantity","High Quantity"))</f>
        <v>Low Quantity</v>
      </c>
      <c r="I284" t="str" cm="1">
        <f t="array" ref="I284">_xlfn.IFS(chocolate_data[[#This Row],[Units]]&lt;=200,"Low",chocolate_data[[#This Row],[Units]]&lt;=350,"Med",chocolate_data[[#This Row],[Units]]&gt;350,"High")</f>
        <v>Low</v>
      </c>
      <c r="J284" s="8">
        <f>IF(chocolate_data[[#This Row],[Units]]&gt;300,chocolate_data[[#This Row],[Amount]]*10%,chocolate_data[[#This Row],[Amount]])</f>
        <v>7511</v>
      </c>
      <c r="K284" s="13">
        <f>chocolate_data[[#This Row],[Amount]]*chocolate_data[[#This Row],[Units]]</f>
        <v>901320</v>
      </c>
      <c r="L284" t="str">
        <f>IF(chocolate_data[[#This Row],[Total Sales]]&gt;=AVERAGE(chocolate_data[Total Sales]),"High sales", "Low sales")</f>
        <v>High sales</v>
      </c>
      <c r="M284" s="10">
        <v>45206</v>
      </c>
      <c r="N284" s="10" t="str">
        <f>IF(chocolate_data[[#This Row],[Order date ]]&gt;DATE(2023,1,31),"New Orders","Old Orders")</f>
        <v>New Orders</v>
      </c>
      <c r="O284">
        <f>MONTH(chocolate_data[[#This Row],[Order date ]])</f>
        <v>10</v>
      </c>
      <c r="P284">
        <f>DAY(chocolate_data[[#This Row],[Order date ]])</f>
        <v>7</v>
      </c>
      <c r="Q284" t="s">
        <v>102</v>
      </c>
      <c r="R284" t="str">
        <f>TEXT(chocolate_data[[#This Row],[Order date ]],"dddd")</f>
        <v>Saturday</v>
      </c>
      <c r="S284" s="4" t="s">
        <v>114</v>
      </c>
      <c r="T284" s="14">
        <f>chocolate_data[[#This Row],[Total Sales]]*2%</f>
        <v>18026.400000000001</v>
      </c>
      <c r="U284" s="15">
        <f>chocolate_data[[#This Row],[Total Sales]]-chocolate_data[[#This Row],[Total Sales]]*2%</f>
        <v>883293.6</v>
      </c>
      <c r="V284" t="str">
        <f>TEXT(chocolate_data[[#This Row],[Order date ]],"yyyy")</f>
        <v>2023</v>
      </c>
    </row>
    <row r="285" spans="1:22" x14ac:dyDescent="0.3">
      <c r="A285" s="8">
        <v>281</v>
      </c>
      <c r="B285" s="9" t="s">
        <v>28</v>
      </c>
      <c r="C285" s="9" t="s">
        <v>37</v>
      </c>
      <c r="D285" s="9" t="s">
        <v>24</v>
      </c>
      <c r="E285" s="8">
        <v>4326</v>
      </c>
      <c r="F285" t="str">
        <f>IF(chocolate_data[[#This Row],[Amount]]&gt;=5000,"High Amount","Low Amount")</f>
        <v>Low Amount</v>
      </c>
      <c r="G285" s="8">
        <v>348</v>
      </c>
      <c r="H285" s="8" t="str">
        <f>IF(chocolate_data[[#This Row],[Units]]&lt;=200,"Low Quantity",IF(chocolate_data[[#This Row],[Units]]&lt;=350,"Mediuam Quantity","High Quantity"))</f>
        <v>Mediuam Quantity</v>
      </c>
      <c r="I285" t="str" cm="1">
        <f t="array" ref="I285">_xlfn.IFS(chocolate_data[[#This Row],[Units]]&lt;=200,"Low",chocolate_data[[#This Row],[Units]]&lt;=350,"Med",chocolate_data[[#This Row],[Units]]&gt;350,"High")</f>
        <v>Med</v>
      </c>
      <c r="J285" s="8">
        <f>IF(chocolate_data[[#This Row],[Units]]&gt;300,chocolate_data[[#This Row],[Amount]]*10%,chocolate_data[[#This Row],[Amount]])</f>
        <v>432.6</v>
      </c>
      <c r="K285" s="13">
        <f>chocolate_data[[#This Row],[Amount]]*chocolate_data[[#This Row],[Units]]</f>
        <v>1505448</v>
      </c>
      <c r="L285" t="str">
        <f>IF(chocolate_data[[#This Row],[Total Sales]]&gt;=AVERAGE(chocolate_data[Total Sales]),"High sales", "Low sales")</f>
        <v>High sales</v>
      </c>
      <c r="M285" s="10">
        <v>45207</v>
      </c>
      <c r="N285" s="10" t="str">
        <f>IF(chocolate_data[[#This Row],[Order date ]]&gt;DATE(2023,1,31),"New Orders","Old Orders")</f>
        <v>New Orders</v>
      </c>
      <c r="O285">
        <f>MONTH(chocolate_data[[#This Row],[Order date ]])</f>
        <v>10</v>
      </c>
      <c r="P285">
        <f>DAY(chocolate_data[[#This Row],[Order date ]])</f>
        <v>8</v>
      </c>
      <c r="Q285" t="s">
        <v>102</v>
      </c>
      <c r="R285" t="str">
        <f>TEXT(chocolate_data[[#This Row],[Order date ]],"dddd")</f>
        <v>Sunday</v>
      </c>
      <c r="S285" s="4" t="s">
        <v>114</v>
      </c>
      <c r="T285" s="14">
        <f>chocolate_data[[#This Row],[Total Sales]]*2%</f>
        <v>30108.959999999999</v>
      </c>
      <c r="U285" s="15">
        <f>chocolate_data[[#This Row],[Total Sales]]-chocolate_data[[#This Row],[Total Sales]]*2%</f>
        <v>1475339.04</v>
      </c>
      <c r="V285" t="str">
        <f>TEXT(chocolate_data[[#This Row],[Order date ]],"yyyy")</f>
        <v>2023</v>
      </c>
    </row>
    <row r="286" spans="1:22" x14ac:dyDescent="0.3">
      <c r="A286" s="8">
        <v>282</v>
      </c>
      <c r="B286" s="9" t="s">
        <v>30</v>
      </c>
      <c r="C286" s="9" t="s">
        <v>39</v>
      </c>
      <c r="D286" s="9" t="s">
        <v>16</v>
      </c>
      <c r="E286" s="8">
        <v>4935</v>
      </c>
      <c r="F286" t="str">
        <f>IF(chocolate_data[[#This Row],[Amount]]&gt;=5000,"High Amount","Low Amount")</f>
        <v>Low Amount</v>
      </c>
      <c r="G286" s="8">
        <v>126</v>
      </c>
      <c r="H286" s="8" t="str">
        <f>IF(chocolate_data[[#This Row],[Units]]&lt;=200,"Low Quantity",IF(chocolate_data[[#This Row],[Units]]&lt;=350,"Mediuam Quantity","High Quantity"))</f>
        <v>Low Quantity</v>
      </c>
      <c r="I286" t="str" cm="1">
        <f t="array" ref="I286">_xlfn.IFS(chocolate_data[[#This Row],[Units]]&lt;=200,"Low",chocolate_data[[#This Row],[Units]]&lt;=350,"Med",chocolate_data[[#This Row],[Units]]&gt;350,"High")</f>
        <v>Low</v>
      </c>
      <c r="J286" s="8">
        <f>IF(chocolate_data[[#This Row],[Units]]&gt;300,chocolate_data[[#This Row],[Amount]]*10%,chocolate_data[[#This Row],[Amount]])</f>
        <v>4935</v>
      </c>
      <c r="K286" s="13">
        <f>chocolate_data[[#This Row],[Amount]]*chocolate_data[[#This Row],[Units]]</f>
        <v>621810</v>
      </c>
      <c r="L286" t="str">
        <f>IF(chocolate_data[[#This Row],[Total Sales]]&gt;=AVERAGE(chocolate_data[Total Sales]),"High sales", "Low sales")</f>
        <v>Low sales</v>
      </c>
      <c r="M286" s="10">
        <v>45208</v>
      </c>
      <c r="N286" s="10" t="str">
        <f>IF(chocolate_data[[#This Row],[Order date ]]&gt;DATE(2023,1,31),"New Orders","Old Orders")</f>
        <v>New Orders</v>
      </c>
      <c r="O286">
        <f>MONTH(chocolate_data[[#This Row],[Order date ]])</f>
        <v>10</v>
      </c>
      <c r="P286">
        <f>DAY(chocolate_data[[#This Row],[Order date ]])</f>
        <v>9</v>
      </c>
      <c r="Q286" t="s">
        <v>102</v>
      </c>
      <c r="R286" t="str">
        <f>TEXT(chocolate_data[[#This Row],[Order date ]],"dddd")</f>
        <v>Monday</v>
      </c>
      <c r="S286" s="4" t="s">
        <v>114</v>
      </c>
      <c r="T286" s="14">
        <f>chocolate_data[[#This Row],[Total Sales]]*2%</f>
        <v>12436.2</v>
      </c>
      <c r="U286" s="15">
        <f>chocolate_data[[#This Row],[Total Sales]]-chocolate_data[[#This Row],[Total Sales]]*2%</f>
        <v>609373.80000000005</v>
      </c>
      <c r="V286" t="str">
        <f>TEXT(chocolate_data[[#This Row],[Order date ]],"yyyy")</f>
        <v>2023</v>
      </c>
    </row>
    <row r="287" spans="1:22" x14ac:dyDescent="0.3">
      <c r="A287" s="8">
        <v>283</v>
      </c>
      <c r="B287" s="9" t="s">
        <v>32</v>
      </c>
      <c r="C287" s="9" t="s">
        <v>45</v>
      </c>
      <c r="D287" s="9" t="s">
        <v>23</v>
      </c>
      <c r="E287" s="8">
        <v>4781</v>
      </c>
      <c r="F287" t="str">
        <f>IF(chocolate_data[[#This Row],[Amount]]&gt;=5000,"High Amount","Low Amount")</f>
        <v>Low Amount</v>
      </c>
      <c r="G287" s="8">
        <v>123</v>
      </c>
      <c r="H287" s="8" t="str">
        <f>IF(chocolate_data[[#This Row],[Units]]&lt;=200,"Low Quantity",IF(chocolate_data[[#This Row],[Units]]&lt;=350,"Mediuam Quantity","High Quantity"))</f>
        <v>Low Quantity</v>
      </c>
      <c r="I287" t="str" cm="1">
        <f t="array" ref="I287">_xlfn.IFS(chocolate_data[[#This Row],[Units]]&lt;=200,"Low",chocolate_data[[#This Row],[Units]]&lt;=350,"Med",chocolate_data[[#This Row],[Units]]&gt;350,"High")</f>
        <v>Low</v>
      </c>
      <c r="J287" s="8">
        <f>IF(chocolate_data[[#This Row],[Units]]&gt;300,chocolate_data[[#This Row],[Amount]]*10%,chocolate_data[[#This Row],[Amount]])</f>
        <v>4781</v>
      </c>
      <c r="K287" s="13">
        <f>chocolate_data[[#This Row],[Amount]]*chocolate_data[[#This Row],[Units]]</f>
        <v>588063</v>
      </c>
      <c r="L287" t="str">
        <f>IF(chocolate_data[[#This Row],[Total Sales]]&gt;=AVERAGE(chocolate_data[Total Sales]),"High sales", "Low sales")</f>
        <v>Low sales</v>
      </c>
      <c r="M287" s="10">
        <v>45209</v>
      </c>
      <c r="N287" s="10" t="str">
        <f>IF(chocolate_data[[#This Row],[Order date ]]&gt;DATE(2023,1,31),"New Orders","Old Orders")</f>
        <v>New Orders</v>
      </c>
      <c r="O287">
        <f>MONTH(chocolate_data[[#This Row],[Order date ]])</f>
        <v>10</v>
      </c>
      <c r="P287">
        <f>DAY(chocolate_data[[#This Row],[Order date ]])</f>
        <v>10</v>
      </c>
      <c r="Q287" t="s">
        <v>102</v>
      </c>
      <c r="R287" t="str">
        <f>TEXT(chocolate_data[[#This Row],[Order date ]],"dddd")</f>
        <v>Tuesday</v>
      </c>
      <c r="S287" s="4" t="s">
        <v>114</v>
      </c>
      <c r="T287" s="14">
        <f>chocolate_data[[#This Row],[Total Sales]]*2%</f>
        <v>11761.26</v>
      </c>
      <c r="U287" s="15">
        <f>chocolate_data[[#This Row],[Total Sales]]-chocolate_data[[#This Row],[Total Sales]]*2%</f>
        <v>576301.74</v>
      </c>
      <c r="V287" t="str">
        <f>TEXT(chocolate_data[[#This Row],[Order date ]],"yyyy")</f>
        <v>2023</v>
      </c>
    </row>
    <row r="288" spans="1:22" x14ac:dyDescent="0.3">
      <c r="A288" s="8">
        <v>284</v>
      </c>
      <c r="B288" s="9" t="s">
        <v>33</v>
      </c>
      <c r="C288" s="9" t="s">
        <v>37</v>
      </c>
      <c r="D288" s="9" t="s">
        <v>18</v>
      </c>
      <c r="E288" s="8">
        <v>7483</v>
      </c>
      <c r="F288" t="str">
        <f>IF(chocolate_data[[#This Row],[Amount]]&gt;=5000,"High Amount","Low Amount")</f>
        <v>High Amount</v>
      </c>
      <c r="G288" s="8">
        <v>45</v>
      </c>
      <c r="H288" s="8" t="str">
        <f>IF(chocolate_data[[#This Row],[Units]]&lt;=200,"Low Quantity",IF(chocolate_data[[#This Row],[Units]]&lt;=350,"Mediuam Quantity","High Quantity"))</f>
        <v>Low Quantity</v>
      </c>
      <c r="I288" t="str" cm="1">
        <f t="array" ref="I288">_xlfn.IFS(chocolate_data[[#This Row],[Units]]&lt;=200,"Low",chocolate_data[[#This Row],[Units]]&lt;=350,"Med",chocolate_data[[#This Row],[Units]]&gt;350,"High")</f>
        <v>Low</v>
      </c>
      <c r="J288" s="8">
        <f>IF(chocolate_data[[#This Row],[Units]]&gt;300,chocolate_data[[#This Row],[Amount]]*10%,chocolate_data[[#This Row],[Amount]])</f>
        <v>7483</v>
      </c>
      <c r="K288" s="13">
        <f>chocolate_data[[#This Row],[Amount]]*chocolate_data[[#This Row],[Units]]</f>
        <v>336735</v>
      </c>
      <c r="L288" t="str">
        <f>IF(chocolate_data[[#This Row],[Total Sales]]&gt;=AVERAGE(chocolate_data[Total Sales]),"High sales", "Low sales")</f>
        <v>Low sales</v>
      </c>
      <c r="M288" s="10">
        <v>45210</v>
      </c>
      <c r="N288" s="10" t="str">
        <f>IF(chocolate_data[[#This Row],[Order date ]]&gt;DATE(2023,1,31),"New Orders","Old Orders")</f>
        <v>New Orders</v>
      </c>
      <c r="O288">
        <f>MONTH(chocolate_data[[#This Row],[Order date ]])</f>
        <v>10</v>
      </c>
      <c r="P288">
        <f>DAY(chocolate_data[[#This Row],[Order date ]])</f>
        <v>11</v>
      </c>
      <c r="Q288" t="s">
        <v>102</v>
      </c>
      <c r="R288" t="str">
        <f>TEXT(chocolate_data[[#This Row],[Order date ]],"dddd")</f>
        <v>Wednesday</v>
      </c>
      <c r="S288" s="4" t="s">
        <v>114</v>
      </c>
      <c r="T288" s="14">
        <f>chocolate_data[[#This Row],[Total Sales]]*2%</f>
        <v>6734.7</v>
      </c>
      <c r="U288" s="15">
        <f>chocolate_data[[#This Row],[Total Sales]]-chocolate_data[[#This Row],[Total Sales]]*2%</f>
        <v>330000.3</v>
      </c>
      <c r="V288" t="str">
        <f>TEXT(chocolate_data[[#This Row],[Order date ]],"yyyy")</f>
        <v>2023</v>
      </c>
    </row>
    <row r="289" spans="1:22" x14ac:dyDescent="0.3">
      <c r="A289" s="8">
        <v>285</v>
      </c>
      <c r="B289" s="9" t="s">
        <v>35</v>
      </c>
      <c r="C289" s="9" t="s">
        <v>37</v>
      </c>
      <c r="D289" s="9" t="s">
        <v>2</v>
      </c>
      <c r="E289" s="8">
        <v>6860</v>
      </c>
      <c r="F289" t="str">
        <f>IF(chocolate_data[[#This Row],[Amount]]&gt;=5000,"High Amount","Low Amount")</f>
        <v>High Amount</v>
      </c>
      <c r="G289" s="8">
        <v>126</v>
      </c>
      <c r="H289" s="8" t="str">
        <f>IF(chocolate_data[[#This Row],[Units]]&lt;=200,"Low Quantity",IF(chocolate_data[[#This Row],[Units]]&lt;=350,"Mediuam Quantity","High Quantity"))</f>
        <v>Low Quantity</v>
      </c>
      <c r="I289" t="str" cm="1">
        <f t="array" ref="I289">_xlfn.IFS(chocolate_data[[#This Row],[Units]]&lt;=200,"Low",chocolate_data[[#This Row],[Units]]&lt;=350,"Med",chocolate_data[[#This Row],[Units]]&gt;350,"High")</f>
        <v>Low</v>
      </c>
      <c r="J289" s="8">
        <f>IF(chocolate_data[[#This Row],[Units]]&gt;300,chocolate_data[[#This Row],[Amount]]*10%,chocolate_data[[#This Row],[Amount]])</f>
        <v>6860</v>
      </c>
      <c r="K289" s="13">
        <f>chocolate_data[[#This Row],[Amount]]*chocolate_data[[#This Row],[Units]]</f>
        <v>864360</v>
      </c>
      <c r="L289" t="str">
        <f>IF(chocolate_data[[#This Row],[Total Sales]]&gt;=AVERAGE(chocolate_data[Total Sales]),"High sales", "Low sales")</f>
        <v>High sales</v>
      </c>
      <c r="M289" s="10">
        <v>45211</v>
      </c>
      <c r="N289" s="10" t="str">
        <f>IF(chocolate_data[[#This Row],[Order date ]]&gt;DATE(2023,1,31),"New Orders","Old Orders")</f>
        <v>New Orders</v>
      </c>
      <c r="O289">
        <f>MONTH(chocolate_data[[#This Row],[Order date ]])</f>
        <v>10</v>
      </c>
      <c r="P289">
        <f>DAY(chocolate_data[[#This Row],[Order date ]])</f>
        <v>12</v>
      </c>
      <c r="Q289" t="s">
        <v>102</v>
      </c>
      <c r="R289" t="str">
        <f>TEXT(chocolate_data[[#This Row],[Order date ]],"dddd")</f>
        <v>Thursday</v>
      </c>
      <c r="S289" s="4" t="s">
        <v>114</v>
      </c>
      <c r="T289" s="14">
        <f>chocolate_data[[#This Row],[Total Sales]]*2%</f>
        <v>17287.2</v>
      </c>
      <c r="U289" s="15">
        <f>chocolate_data[[#This Row],[Total Sales]]-chocolate_data[[#This Row],[Total Sales]]*2%</f>
        <v>847072.8</v>
      </c>
      <c r="V289" t="str">
        <f>TEXT(chocolate_data[[#This Row],[Order date ]],"yyyy")</f>
        <v>2023</v>
      </c>
    </row>
    <row r="290" spans="1:22" x14ac:dyDescent="0.3">
      <c r="A290" s="8">
        <v>286</v>
      </c>
      <c r="B290" s="9" t="s">
        <v>36</v>
      </c>
      <c r="C290" s="9" t="s">
        <v>40</v>
      </c>
      <c r="D290" s="9" t="s">
        <v>22</v>
      </c>
      <c r="E290" s="8">
        <v>9002</v>
      </c>
      <c r="F290" t="str">
        <f>IF(chocolate_data[[#This Row],[Amount]]&gt;=5000,"High Amount","Low Amount")</f>
        <v>High Amount</v>
      </c>
      <c r="G290" s="8">
        <v>72</v>
      </c>
      <c r="H290" s="8" t="str">
        <f>IF(chocolate_data[[#This Row],[Units]]&lt;=200,"Low Quantity",IF(chocolate_data[[#This Row],[Units]]&lt;=350,"Mediuam Quantity","High Quantity"))</f>
        <v>Low Quantity</v>
      </c>
      <c r="I290" t="str" cm="1">
        <f t="array" ref="I290">_xlfn.IFS(chocolate_data[[#This Row],[Units]]&lt;=200,"Low",chocolate_data[[#This Row],[Units]]&lt;=350,"Med",chocolate_data[[#This Row],[Units]]&gt;350,"High")</f>
        <v>Low</v>
      </c>
      <c r="J290" s="8">
        <f>IF(chocolate_data[[#This Row],[Units]]&gt;300,chocolate_data[[#This Row],[Amount]]*10%,chocolate_data[[#This Row],[Amount]])</f>
        <v>9002</v>
      </c>
      <c r="K290" s="13">
        <f>chocolate_data[[#This Row],[Amount]]*chocolate_data[[#This Row],[Units]]</f>
        <v>648144</v>
      </c>
      <c r="L290" t="str">
        <f>IF(chocolate_data[[#This Row],[Total Sales]]&gt;=AVERAGE(chocolate_data[Total Sales]),"High sales", "Low sales")</f>
        <v>High sales</v>
      </c>
      <c r="M290" s="10">
        <v>45212</v>
      </c>
      <c r="N290" s="10" t="str">
        <f>IF(chocolate_data[[#This Row],[Order date ]]&gt;DATE(2023,1,31),"New Orders","Old Orders")</f>
        <v>New Orders</v>
      </c>
      <c r="O290">
        <f>MONTH(chocolate_data[[#This Row],[Order date ]])</f>
        <v>10</v>
      </c>
      <c r="P290">
        <f>DAY(chocolate_data[[#This Row],[Order date ]])</f>
        <v>13</v>
      </c>
      <c r="Q290" t="s">
        <v>102</v>
      </c>
      <c r="R290" t="str">
        <f>TEXT(chocolate_data[[#This Row],[Order date ]],"dddd")</f>
        <v>Friday</v>
      </c>
      <c r="S290" s="4" t="s">
        <v>114</v>
      </c>
      <c r="T290" s="14">
        <f>chocolate_data[[#This Row],[Total Sales]]*2%</f>
        <v>12962.880000000001</v>
      </c>
      <c r="U290" s="15">
        <f>chocolate_data[[#This Row],[Total Sales]]-chocolate_data[[#This Row],[Total Sales]]*2%</f>
        <v>635181.12</v>
      </c>
      <c r="V290" t="str">
        <f>TEXT(chocolate_data[[#This Row],[Order date ]],"yyyy")</f>
        <v>2023</v>
      </c>
    </row>
    <row r="291" spans="1:22" x14ac:dyDescent="0.3">
      <c r="A291" s="8">
        <v>287</v>
      </c>
      <c r="B291" s="9" t="s">
        <v>32</v>
      </c>
      <c r="C291" s="9" t="s">
        <v>38</v>
      </c>
      <c r="D291" s="9" t="s">
        <v>22</v>
      </c>
      <c r="E291" s="8">
        <v>1400</v>
      </c>
      <c r="F291" t="str">
        <f>IF(chocolate_data[[#This Row],[Amount]]&gt;=5000,"High Amount","Low Amount")</f>
        <v>Low Amount</v>
      </c>
      <c r="G291" s="8">
        <v>135</v>
      </c>
      <c r="H291" s="8" t="str">
        <f>IF(chocolate_data[[#This Row],[Units]]&lt;=200,"Low Quantity",IF(chocolate_data[[#This Row],[Units]]&lt;=350,"Mediuam Quantity","High Quantity"))</f>
        <v>Low Quantity</v>
      </c>
      <c r="I291" t="str" cm="1">
        <f t="array" ref="I291">_xlfn.IFS(chocolate_data[[#This Row],[Units]]&lt;=200,"Low",chocolate_data[[#This Row],[Units]]&lt;=350,"Med",chocolate_data[[#This Row],[Units]]&gt;350,"High")</f>
        <v>Low</v>
      </c>
      <c r="J291" s="8">
        <f>IF(chocolate_data[[#This Row],[Units]]&gt;300,chocolate_data[[#This Row],[Amount]]*10%,chocolate_data[[#This Row],[Amount]])</f>
        <v>1400</v>
      </c>
      <c r="K291" s="13">
        <f>chocolate_data[[#This Row],[Amount]]*chocolate_data[[#This Row],[Units]]</f>
        <v>189000</v>
      </c>
      <c r="L291" t="str">
        <f>IF(chocolate_data[[#This Row],[Total Sales]]&gt;=AVERAGE(chocolate_data[Total Sales]),"High sales", "Low sales")</f>
        <v>Low sales</v>
      </c>
      <c r="M291" s="10">
        <v>45213</v>
      </c>
      <c r="N291" s="10" t="str">
        <f>IF(chocolate_data[[#This Row],[Order date ]]&gt;DATE(2023,1,31),"New Orders","Old Orders")</f>
        <v>New Orders</v>
      </c>
      <c r="O291">
        <f>MONTH(chocolate_data[[#This Row],[Order date ]])</f>
        <v>10</v>
      </c>
      <c r="P291">
        <f>DAY(chocolate_data[[#This Row],[Order date ]])</f>
        <v>14</v>
      </c>
      <c r="Q291" t="s">
        <v>102</v>
      </c>
      <c r="R291" t="str">
        <f>TEXT(chocolate_data[[#This Row],[Order date ]],"dddd")</f>
        <v>Saturday</v>
      </c>
      <c r="S291" s="4" t="s">
        <v>114</v>
      </c>
      <c r="T291" s="14">
        <f>chocolate_data[[#This Row],[Total Sales]]*2%</f>
        <v>3780</v>
      </c>
      <c r="U291" s="15">
        <f>chocolate_data[[#This Row],[Total Sales]]-chocolate_data[[#This Row],[Total Sales]]*2%</f>
        <v>185220</v>
      </c>
      <c r="V291" t="str">
        <f>TEXT(chocolate_data[[#This Row],[Order date ]],"yyyy")</f>
        <v>2023</v>
      </c>
    </row>
    <row r="292" spans="1:22" x14ac:dyDescent="0.3">
      <c r="A292" s="8">
        <v>288</v>
      </c>
      <c r="B292" s="9" t="s">
        <v>35</v>
      </c>
      <c r="C292" s="9" t="s">
        <v>39</v>
      </c>
      <c r="D292" s="9" t="s">
        <v>15</v>
      </c>
      <c r="E292" s="8">
        <v>4053</v>
      </c>
      <c r="F292" t="str">
        <f>IF(chocolate_data[[#This Row],[Amount]]&gt;=5000,"High Amount","Low Amount")</f>
        <v>Low Amount</v>
      </c>
      <c r="G292" s="8">
        <v>24</v>
      </c>
      <c r="H292" s="8" t="str">
        <f>IF(chocolate_data[[#This Row],[Units]]&lt;=200,"Low Quantity",IF(chocolate_data[[#This Row],[Units]]&lt;=350,"Mediuam Quantity","High Quantity"))</f>
        <v>Low Quantity</v>
      </c>
      <c r="I292" t="str" cm="1">
        <f t="array" ref="I292">_xlfn.IFS(chocolate_data[[#This Row],[Units]]&lt;=200,"Low",chocolate_data[[#This Row],[Units]]&lt;=350,"Med",chocolate_data[[#This Row],[Units]]&gt;350,"High")</f>
        <v>Low</v>
      </c>
      <c r="J292" s="8">
        <f>IF(chocolate_data[[#This Row],[Units]]&gt;300,chocolate_data[[#This Row],[Amount]]*10%,chocolate_data[[#This Row],[Amount]])</f>
        <v>4053</v>
      </c>
      <c r="K292" s="13">
        <f>chocolate_data[[#This Row],[Amount]]*chocolate_data[[#This Row],[Units]]</f>
        <v>97272</v>
      </c>
      <c r="L292" t="str">
        <f>IF(chocolate_data[[#This Row],[Total Sales]]&gt;=AVERAGE(chocolate_data[Total Sales]),"High sales", "Low sales")</f>
        <v>Low sales</v>
      </c>
      <c r="M292" s="10">
        <v>45214</v>
      </c>
      <c r="N292" s="10" t="str">
        <f>IF(chocolate_data[[#This Row],[Order date ]]&gt;DATE(2023,1,31),"New Orders","Old Orders")</f>
        <v>New Orders</v>
      </c>
      <c r="O292">
        <f>MONTH(chocolate_data[[#This Row],[Order date ]])</f>
        <v>10</v>
      </c>
      <c r="P292">
        <f>DAY(chocolate_data[[#This Row],[Order date ]])</f>
        <v>15</v>
      </c>
      <c r="Q292" t="s">
        <v>102</v>
      </c>
      <c r="R292" t="str">
        <f>TEXT(chocolate_data[[#This Row],[Order date ]],"dddd")</f>
        <v>Sunday</v>
      </c>
      <c r="S292" s="4" t="s">
        <v>114</v>
      </c>
      <c r="T292" s="14">
        <f>chocolate_data[[#This Row],[Total Sales]]*2%</f>
        <v>1945.44</v>
      </c>
      <c r="U292" s="15">
        <f>chocolate_data[[#This Row],[Total Sales]]-chocolate_data[[#This Row],[Total Sales]]*2%</f>
        <v>95326.56</v>
      </c>
      <c r="V292" t="str">
        <f>TEXT(chocolate_data[[#This Row],[Order date ]],"yyyy")</f>
        <v>2023</v>
      </c>
    </row>
    <row r="293" spans="1:22" x14ac:dyDescent="0.3">
      <c r="A293" s="8">
        <v>289</v>
      </c>
      <c r="B293" s="9" t="s">
        <v>31</v>
      </c>
      <c r="C293" s="9" t="s">
        <v>38</v>
      </c>
      <c r="D293" s="9" t="s">
        <v>24</v>
      </c>
      <c r="E293" s="8">
        <v>2149</v>
      </c>
      <c r="F293" t="str">
        <f>IF(chocolate_data[[#This Row],[Amount]]&gt;=5000,"High Amount","Low Amount")</f>
        <v>Low Amount</v>
      </c>
      <c r="G293" s="8">
        <v>117</v>
      </c>
      <c r="H293" s="8" t="str">
        <f>IF(chocolate_data[[#This Row],[Units]]&lt;=200,"Low Quantity",IF(chocolate_data[[#This Row],[Units]]&lt;=350,"Mediuam Quantity","High Quantity"))</f>
        <v>Low Quantity</v>
      </c>
      <c r="I293" t="str" cm="1">
        <f t="array" ref="I293">_xlfn.IFS(chocolate_data[[#This Row],[Units]]&lt;=200,"Low",chocolate_data[[#This Row],[Units]]&lt;=350,"Med",chocolate_data[[#This Row],[Units]]&gt;350,"High")</f>
        <v>Low</v>
      </c>
      <c r="J293" s="8">
        <f>IF(chocolate_data[[#This Row],[Units]]&gt;300,chocolate_data[[#This Row],[Amount]]*10%,chocolate_data[[#This Row],[Amount]])</f>
        <v>2149</v>
      </c>
      <c r="K293" s="13">
        <f>chocolate_data[[#This Row],[Amount]]*chocolate_data[[#This Row],[Units]]</f>
        <v>251433</v>
      </c>
      <c r="L293" t="str">
        <f>IF(chocolate_data[[#This Row],[Total Sales]]&gt;=AVERAGE(chocolate_data[Total Sales]),"High sales", "Low sales")</f>
        <v>Low sales</v>
      </c>
      <c r="M293" s="10">
        <v>45215</v>
      </c>
      <c r="N293" s="10" t="str">
        <f>IF(chocolate_data[[#This Row],[Order date ]]&gt;DATE(2023,1,31),"New Orders","Old Orders")</f>
        <v>New Orders</v>
      </c>
      <c r="O293">
        <f>MONTH(chocolate_data[[#This Row],[Order date ]])</f>
        <v>10</v>
      </c>
      <c r="P293">
        <f>DAY(chocolate_data[[#This Row],[Order date ]])</f>
        <v>16</v>
      </c>
      <c r="Q293" t="s">
        <v>102</v>
      </c>
      <c r="R293" t="str">
        <f>TEXT(chocolate_data[[#This Row],[Order date ]],"dddd")</f>
        <v>Monday</v>
      </c>
      <c r="S293" s="4" t="s">
        <v>114</v>
      </c>
      <c r="T293" s="14">
        <f>chocolate_data[[#This Row],[Total Sales]]*2%</f>
        <v>5028.66</v>
      </c>
      <c r="U293" s="15">
        <f>chocolate_data[[#This Row],[Total Sales]]-chocolate_data[[#This Row],[Total Sales]]*2%</f>
        <v>246404.34</v>
      </c>
      <c r="V293" t="str">
        <f>TEXT(chocolate_data[[#This Row],[Order date ]],"yyyy")</f>
        <v>2023</v>
      </c>
    </row>
    <row r="294" spans="1:22" x14ac:dyDescent="0.3">
      <c r="A294" s="8">
        <v>290</v>
      </c>
      <c r="B294" s="9" t="s">
        <v>34</v>
      </c>
      <c r="C294" s="9" t="s">
        <v>43</v>
      </c>
      <c r="D294" s="9" t="s">
        <v>22</v>
      </c>
      <c r="E294" s="8">
        <v>3640</v>
      </c>
      <c r="F294" t="str">
        <f>IF(chocolate_data[[#This Row],[Amount]]&gt;=5000,"High Amount","Low Amount")</f>
        <v>Low Amount</v>
      </c>
      <c r="G294" s="8">
        <v>51</v>
      </c>
      <c r="H294" s="8" t="str">
        <f>IF(chocolate_data[[#This Row],[Units]]&lt;=200,"Low Quantity",IF(chocolate_data[[#This Row],[Units]]&lt;=350,"Mediuam Quantity","High Quantity"))</f>
        <v>Low Quantity</v>
      </c>
      <c r="I294" t="str" cm="1">
        <f t="array" ref="I294">_xlfn.IFS(chocolate_data[[#This Row],[Units]]&lt;=200,"Low",chocolate_data[[#This Row],[Units]]&lt;=350,"Med",chocolate_data[[#This Row],[Units]]&gt;350,"High")</f>
        <v>Low</v>
      </c>
      <c r="J294" s="8">
        <f>IF(chocolate_data[[#This Row],[Units]]&gt;300,chocolate_data[[#This Row],[Amount]]*10%,chocolate_data[[#This Row],[Amount]])</f>
        <v>3640</v>
      </c>
      <c r="K294" s="13">
        <f>chocolate_data[[#This Row],[Amount]]*chocolate_data[[#This Row],[Units]]</f>
        <v>185640</v>
      </c>
      <c r="L294" t="str">
        <f>IF(chocolate_data[[#This Row],[Total Sales]]&gt;=AVERAGE(chocolate_data[Total Sales]),"High sales", "Low sales")</f>
        <v>Low sales</v>
      </c>
      <c r="M294" s="10">
        <v>45216</v>
      </c>
      <c r="N294" s="10" t="str">
        <f>IF(chocolate_data[[#This Row],[Order date ]]&gt;DATE(2023,1,31),"New Orders","Old Orders")</f>
        <v>New Orders</v>
      </c>
      <c r="O294">
        <f>MONTH(chocolate_data[[#This Row],[Order date ]])</f>
        <v>10</v>
      </c>
      <c r="P294">
        <f>DAY(chocolate_data[[#This Row],[Order date ]])</f>
        <v>17</v>
      </c>
      <c r="Q294" t="s">
        <v>102</v>
      </c>
      <c r="R294" t="str">
        <f>TEXT(chocolate_data[[#This Row],[Order date ]],"dddd")</f>
        <v>Tuesday</v>
      </c>
      <c r="S294" s="4" t="s">
        <v>114</v>
      </c>
      <c r="T294" s="14">
        <f>chocolate_data[[#This Row],[Total Sales]]*2%</f>
        <v>3712.8</v>
      </c>
      <c r="U294" s="15">
        <f>chocolate_data[[#This Row],[Total Sales]]-chocolate_data[[#This Row],[Total Sales]]*2%</f>
        <v>181927.2</v>
      </c>
      <c r="V294" t="str">
        <f>TEXT(chocolate_data[[#This Row],[Order date ]],"yyyy")</f>
        <v>2023</v>
      </c>
    </row>
    <row r="295" spans="1:22" x14ac:dyDescent="0.3">
      <c r="A295" s="8">
        <v>291</v>
      </c>
      <c r="B295" s="9" t="s">
        <v>28</v>
      </c>
      <c r="C295" s="9" t="s">
        <v>43</v>
      </c>
      <c r="D295" s="9" t="s">
        <v>16</v>
      </c>
      <c r="E295" s="8">
        <v>630</v>
      </c>
      <c r="F295" t="str">
        <f>IF(chocolate_data[[#This Row],[Amount]]&gt;=5000,"High Amount","Low Amount")</f>
        <v>Low Amount</v>
      </c>
      <c r="G295" s="8">
        <v>36</v>
      </c>
      <c r="H295" s="8" t="str">
        <f>IF(chocolate_data[[#This Row],[Units]]&lt;=200,"Low Quantity",IF(chocolate_data[[#This Row],[Units]]&lt;=350,"Mediuam Quantity","High Quantity"))</f>
        <v>Low Quantity</v>
      </c>
      <c r="I295" t="str" cm="1">
        <f t="array" ref="I295">_xlfn.IFS(chocolate_data[[#This Row],[Units]]&lt;=200,"Low",chocolate_data[[#This Row],[Units]]&lt;=350,"Med",chocolate_data[[#This Row],[Units]]&gt;350,"High")</f>
        <v>Low</v>
      </c>
      <c r="J295" s="8">
        <f>IF(chocolate_data[[#This Row],[Units]]&gt;300,chocolate_data[[#This Row],[Amount]]*10%,chocolate_data[[#This Row],[Amount]])</f>
        <v>630</v>
      </c>
      <c r="K295" s="13">
        <f>chocolate_data[[#This Row],[Amount]]*chocolate_data[[#This Row],[Units]]</f>
        <v>22680</v>
      </c>
      <c r="L295" t="str">
        <f>IF(chocolate_data[[#This Row],[Total Sales]]&gt;=AVERAGE(chocolate_data[Total Sales]),"High sales", "Low sales")</f>
        <v>Low sales</v>
      </c>
      <c r="M295" s="10">
        <v>45217</v>
      </c>
      <c r="N295" s="10" t="str">
        <f>IF(chocolate_data[[#This Row],[Order date ]]&gt;DATE(2023,1,31),"New Orders","Old Orders")</f>
        <v>New Orders</v>
      </c>
      <c r="O295">
        <f>MONTH(chocolate_data[[#This Row],[Order date ]])</f>
        <v>10</v>
      </c>
      <c r="P295">
        <f>DAY(chocolate_data[[#This Row],[Order date ]])</f>
        <v>18</v>
      </c>
      <c r="Q295" t="s">
        <v>102</v>
      </c>
      <c r="R295" t="str">
        <f>TEXT(chocolate_data[[#This Row],[Order date ]],"dddd")</f>
        <v>Wednesday</v>
      </c>
      <c r="S295" s="4" t="s">
        <v>114</v>
      </c>
      <c r="T295" s="14">
        <f>chocolate_data[[#This Row],[Total Sales]]*2%</f>
        <v>453.6</v>
      </c>
      <c r="U295" s="15">
        <f>chocolate_data[[#This Row],[Total Sales]]-chocolate_data[[#This Row],[Total Sales]]*2%</f>
        <v>22226.400000000001</v>
      </c>
      <c r="V295" t="str">
        <f>TEXT(chocolate_data[[#This Row],[Order date ]],"yyyy")</f>
        <v>2023</v>
      </c>
    </row>
    <row r="296" spans="1:22" x14ac:dyDescent="0.3">
      <c r="A296" s="8">
        <v>292</v>
      </c>
      <c r="B296" s="9" t="s">
        <v>3</v>
      </c>
      <c r="C296" s="9" t="s">
        <v>45</v>
      </c>
      <c r="D296" s="9" t="s">
        <v>20</v>
      </c>
      <c r="E296" s="8">
        <v>2429</v>
      </c>
      <c r="F296" t="str">
        <f>IF(chocolate_data[[#This Row],[Amount]]&gt;=5000,"High Amount","Low Amount")</f>
        <v>Low Amount</v>
      </c>
      <c r="G296" s="8">
        <v>144</v>
      </c>
      <c r="H296" s="8" t="str">
        <f>IF(chocolate_data[[#This Row],[Units]]&lt;=200,"Low Quantity",IF(chocolate_data[[#This Row],[Units]]&lt;=350,"Mediuam Quantity","High Quantity"))</f>
        <v>Low Quantity</v>
      </c>
      <c r="I296" t="str" cm="1">
        <f t="array" ref="I296">_xlfn.IFS(chocolate_data[[#This Row],[Units]]&lt;=200,"Low",chocolate_data[[#This Row],[Units]]&lt;=350,"Med",chocolate_data[[#This Row],[Units]]&gt;350,"High")</f>
        <v>Low</v>
      </c>
      <c r="J296" s="8">
        <f>IF(chocolate_data[[#This Row],[Units]]&gt;300,chocolate_data[[#This Row],[Amount]]*10%,chocolate_data[[#This Row],[Amount]])</f>
        <v>2429</v>
      </c>
      <c r="K296" s="13">
        <f>chocolate_data[[#This Row],[Amount]]*chocolate_data[[#This Row],[Units]]</f>
        <v>349776</v>
      </c>
      <c r="L296" t="str">
        <f>IF(chocolate_data[[#This Row],[Total Sales]]&gt;=AVERAGE(chocolate_data[Total Sales]),"High sales", "Low sales")</f>
        <v>Low sales</v>
      </c>
      <c r="M296" s="10">
        <v>45218</v>
      </c>
      <c r="N296" s="10" t="str">
        <f>IF(chocolate_data[[#This Row],[Order date ]]&gt;DATE(2023,1,31),"New Orders","Old Orders")</f>
        <v>New Orders</v>
      </c>
      <c r="O296">
        <f>MONTH(chocolate_data[[#This Row],[Order date ]])</f>
        <v>10</v>
      </c>
      <c r="P296">
        <f>DAY(chocolate_data[[#This Row],[Order date ]])</f>
        <v>19</v>
      </c>
      <c r="Q296" t="s">
        <v>102</v>
      </c>
      <c r="R296" t="str">
        <f>TEXT(chocolate_data[[#This Row],[Order date ]],"dddd")</f>
        <v>Thursday</v>
      </c>
      <c r="S296" s="4" t="s">
        <v>114</v>
      </c>
      <c r="T296" s="14">
        <f>chocolate_data[[#This Row],[Total Sales]]*2%</f>
        <v>6995.52</v>
      </c>
      <c r="U296" s="15">
        <f>chocolate_data[[#This Row],[Total Sales]]-chocolate_data[[#This Row],[Total Sales]]*2%</f>
        <v>342780.48</v>
      </c>
      <c r="V296" t="str">
        <f>TEXT(chocolate_data[[#This Row],[Order date ]],"yyyy")</f>
        <v>2023</v>
      </c>
    </row>
    <row r="297" spans="1:22" x14ac:dyDescent="0.3">
      <c r="A297" s="8">
        <v>293</v>
      </c>
      <c r="B297" s="9" t="s">
        <v>3</v>
      </c>
      <c r="C297" s="9" t="s">
        <v>38</v>
      </c>
      <c r="D297" s="9" t="s">
        <v>18</v>
      </c>
      <c r="E297" s="8">
        <v>2142</v>
      </c>
      <c r="F297" t="str">
        <f>IF(chocolate_data[[#This Row],[Amount]]&gt;=5000,"High Amount","Low Amount")</f>
        <v>Low Amount</v>
      </c>
      <c r="G297" s="8">
        <v>114</v>
      </c>
      <c r="H297" s="8" t="str">
        <f>IF(chocolate_data[[#This Row],[Units]]&lt;=200,"Low Quantity",IF(chocolate_data[[#This Row],[Units]]&lt;=350,"Mediuam Quantity","High Quantity"))</f>
        <v>Low Quantity</v>
      </c>
      <c r="I297" t="str" cm="1">
        <f t="array" ref="I297">_xlfn.IFS(chocolate_data[[#This Row],[Units]]&lt;=200,"Low",chocolate_data[[#This Row],[Units]]&lt;=350,"Med",chocolate_data[[#This Row],[Units]]&gt;350,"High")</f>
        <v>Low</v>
      </c>
      <c r="J297" s="8">
        <f>IF(chocolate_data[[#This Row],[Units]]&gt;300,chocolate_data[[#This Row],[Amount]]*10%,chocolate_data[[#This Row],[Amount]])</f>
        <v>2142</v>
      </c>
      <c r="K297" s="13">
        <f>chocolate_data[[#This Row],[Amount]]*chocolate_data[[#This Row],[Units]]</f>
        <v>244188</v>
      </c>
      <c r="L297" t="str">
        <f>IF(chocolate_data[[#This Row],[Total Sales]]&gt;=AVERAGE(chocolate_data[Total Sales]),"High sales", "Low sales")</f>
        <v>Low sales</v>
      </c>
      <c r="M297" s="10">
        <v>45219</v>
      </c>
      <c r="N297" s="10" t="str">
        <f>IF(chocolate_data[[#This Row],[Order date ]]&gt;DATE(2023,1,31),"New Orders","Old Orders")</f>
        <v>New Orders</v>
      </c>
      <c r="O297">
        <f>MONTH(chocolate_data[[#This Row],[Order date ]])</f>
        <v>10</v>
      </c>
      <c r="P297">
        <f>DAY(chocolate_data[[#This Row],[Order date ]])</f>
        <v>20</v>
      </c>
      <c r="Q297" t="s">
        <v>102</v>
      </c>
      <c r="R297" t="str">
        <f>TEXT(chocolate_data[[#This Row],[Order date ]],"dddd")</f>
        <v>Friday</v>
      </c>
      <c r="S297" s="4" t="s">
        <v>114</v>
      </c>
      <c r="T297" s="14">
        <f>chocolate_data[[#This Row],[Total Sales]]*2%</f>
        <v>4883.76</v>
      </c>
      <c r="U297" s="15">
        <f>chocolate_data[[#This Row],[Total Sales]]-chocolate_data[[#This Row],[Total Sales]]*2%</f>
        <v>239304.24</v>
      </c>
      <c r="V297" t="str">
        <f>TEXT(chocolate_data[[#This Row],[Order date ]],"yyyy")</f>
        <v>2023</v>
      </c>
    </row>
    <row r="298" spans="1:22" x14ac:dyDescent="0.3">
      <c r="A298" s="8">
        <v>294</v>
      </c>
      <c r="B298" s="9" t="s">
        <v>31</v>
      </c>
      <c r="C298" s="9" t="s">
        <v>40</v>
      </c>
      <c r="D298" s="9" t="s">
        <v>23</v>
      </c>
      <c r="E298" s="8">
        <v>6454</v>
      </c>
      <c r="F298" t="str">
        <f>IF(chocolate_data[[#This Row],[Amount]]&gt;=5000,"High Amount","Low Amount")</f>
        <v>High Amount</v>
      </c>
      <c r="G298" s="8">
        <v>54</v>
      </c>
      <c r="H298" s="8" t="str">
        <f>IF(chocolate_data[[#This Row],[Units]]&lt;=200,"Low Quantity",IF(chocolate_data[[#This Row],[Units]]&lt;=350,"Mediuam Quantity","High Quantity"))</f>
        <v>Low Quantity</v>
      </c>
      <c r="I298" t="str" cm="1">
        <f t="array" ref="I298">_xlfn.IFS(chocolate_data[[#This Row],[Units]]&lt;=200,"Low",chocolate_data[[#This Row],[Units]]&lt;=350,"Med",chocolate_data[[#This Row],[Units]]&gt;350,"High")</f>
        <v>Low</v>
      </c>
      <c r="J298" s="8">
        <f>IF(chocolate_data[[#This Row],[Units]]&gt;300,chocolate_data[[#This Row],[Amount]]*10%,chocolate_data[[#This Row],[Amount]])</f>
        <v>6454</v>
      </c>
      <c r="K298" s="13">
        <f>chocolate_data[[#This Row],[Amount]]*chocolate_data[[#This Row],[Units]]</f>
        <v>348516</v>
      </c>
      <c r="L298" t="str">
        <f>IF(chocolate_data[[#This Row],[Total Sales]]&gt;=AVERAGE(chocolate_data[Total Sales]),"High sales", "Low sales")</f>
        <v>Low sales</v>
      </c>
      <c r="M298" s="10">
        <v>45220</v>
      </c>
      <c r="N298" s="10" t="str">
        <f>IF(chocolate_data[[#This Row],[Order date ]]&gt;DATE(2023,1,31),"New Orders","Old Orders")</f>
        <v>New Orders</v>
      </c>
      <c r="O298">
        <f>MONTH(chocolate_data[[#This Row],[Order date ]])</f>
        <v>10</v>
      </c>
      <c r="P298">
        <f>DAY(chocolate_data[[#This Row],[Order date ]])</f>
        <v>21</v>
      </c>
      <c r="Q298" t="s">
        <v>102</v>
      </c>
      <c r="R298" t="str">
        <f>TEXT(chocolate_data[[#This Row],[Order date ]],"dddd")</f>
        <v>Saturday</v>
      </c>
      <c r="S298" s="4" t="s">
        <v>114</v>
      </c>
      <c r="T298" s="14">
        <f>chocolate_data[[#This Row],[Total Sales]]*2%</f>
        <v>6970.32</v>
      </c>
      <c r="U298" s="15">
        <f>chocolate_data[[#This Row],[Total Sales]]-chocolate_data[[#This Row],[Total Sales]]*2%</f>
        <v>341545.68</v>
      </c>
      <c r="V298" t="str">
        <f>TEXT(chocolate_data[[#This Row],[Order date ]],"yyyy")</f>
        <v>2023</v>
      </c>
    </row>
    <row r="299" spans="1:22" x14ac:dyDescent="0.3">
      <c r="A299" s="8">
        <v>295</v>
      </c>
      <c r="B299" s="9" t="s">
        <v>31</v>
      </c>
      <c r="C299" s="9" t="s">
        <v>40</v>
      </c>
      <c r="D299" s="9" t="s">
        <v>9</v>
      </c>
      <c r="E299" s="8">
        <v>4487</v>
      </c>
      <c r="F299" t="str">
        <f>IF(chocolate_data[[#This Row],[Amount]]&gt;=5000,"High Amount","Low Amount")</f>
        <v>Low Amount</v>
      </c>
      <c r="G299" s="8">
        <v>333</v>
      </c>
      <c r="H299" s="8" t="str">
        <f>IF(chocolate_data[[#This Row],[Units]]&lt;=200,"Low Quantity",IF(chocolate_data[[#This Row],[Units]]&lt;=350,"Mediuam Quantity","High Quantity"))</f>
        <v>Mediuam Quantity</v>
      </c>
      <c r="I299" t="str" cm="1">
        <f t="array" ref="I299">_xlfn.IFS(chocolate_data[[#This Row],[Units]]&lt;=200,"Low",chocolate_data[[#This Row],[Units]]&lt;=350,"Med",chocolate_data[[#This Row],[Units]]&gt;350,"High")</f>
        <v>Med</v>
      </c>
      <c r="J299" s="8">
        <f>IF(chocolate_data[[#This Row],[Units]]&gt;300,chocolate_data[[#This Row],[Amount]]*10%,chocolate_data[[#This Row],[Amount]])</f>
        <v>448.70000000000005</v>
      </c>
      <c r="K299" s="13">
        <f>chocolate_data[[#This Row],[Amount]]*chocolate_data[[#This Row],[Units]]</f>
        <v>1494171</v>
      </c>
      <c r="L299" t="str">
        <f>IF(chocolate_data[[#This Row],[Total Sales]]&gt;=AVERAGE(chocolate_data[Total Sales]),"High sales", "Low sales")</f>
        <v>High sales</v>
      </c>
      <c r="M299" s="10">
        <v>45221</v>
      </c>
      <c r="N299" s="10" t="str">
        <f>IF(chocolate_data[[#This Row],[Order date ]]&gt;DATE(2023,1,31),"New Orders","Old Orders")</f>
        <v>New Orders</v>
      </c>
      <c r="O299">
        <f>MONTH(chocolate_data[[#This Row],[Order date ]])</f>
        <v>10</v>
      </c>
      <c r="P299">
        <f>DAY(chocolate_data[[#This Row],[Order date ]])</f>
        <v>22</v>
      </c>
      <c r="Q299" t="s">
        <v>102</v>
      </c>
      <c r="R299" t="str">
        <f>TEXT(chocolate_data[[#This Row],[Order date ]],"dddd")</f>
        <v>Sunday</v>
      </c>
      <c r="S299" s="4" t="s">
        <v>114</v>
      </c>
      <c r="T299" s="14">
        <f>chocolate_data[[#This Row],[Total Sales]]*2%</f>
        <v>29883.420000000002</v>
      </c>
      <c r="U299" s="15">
        <f>chocolate_data[[#This Row],[Total Sales]]-chocolate_data[[#This Row],[Total Sales]]*2%</f>
        <v>1464287.58</v>
      </c>
      <c r="V299" t="str">
        <f>TEXT(chocolate_data[[#This Row],[Order date ]],"yyyy")</f>
        <v>2023</v>
      </c>
    </row>
    <row r="300" spans="1:22" x14ac:dyDescent="0.3">
      <c r="A300" s="8">
        <v>296</v>
      </c>
      <c r="B300" s="9" t="s">
        <v>34</v>
      </c>
      <c r="C300" s="9" t="s">
        <v>40</v>
      </c>
      <c r="D300" s="9" t="s">
        <v>2</v>
      </c>
      <c r="E300" s="8">
        <v>938</v>
      </c>
      <c r="F300" t="str">
        <f>IF(chocolate_data[[#This Row],[Amount]]&gt;=5000,"High Amount","Low Amount")</f>
        <v>Low Amount</v>
      </c>
      <c r="G300" s="8">
        <v>366</v>
      </c>
      <c r="H300" s="8" t="str">
        <f>IF(chocolate_data[[#This Row],[Units]]&lt;=200,"Low Quantity",IF(chocolate_data[[#This Row],[Units]]&lt;=350,"Mediuam Quantity","High Quantity"))</f>
        <v>High Quantity</v>
      </c>
      <c r="I300" t="str" cm="1">
        <f t="array" ref="I300">_xlfn.IFS(chocolate_data[[#This Row],[Units]]&lt;=200,"Low",chocolate_data[[#This Row],[Units]]&lt;=350,"Med",chocolate_data[[#This Row],[Units]]&gt;350,"High")</f>
        <v>High</v>
      </c>
      <c r="J300" s="8">
        <f>IF(chocolate_data[[#This Row],[Units]]&gt;300,chocolate_data[[#This Row],[Amount]]*10%,chocolate_data[[#This Row],[Amount]])</f>
        <v>93.800000000000011</v>
      </c>
      <c r="K300" s="13">
        <f>chocolate_data[[#This Row],[Amount]]*chocolate_data[[#This Row],[Units]]</f>
        <v>343308</v>
      </c>
      <c r="L300" t="str">
        <f>IF(chocolate_data[[#This Row],[Total Sales]]&gt;=AVERAGE(chocolate_data[Total Sales]),"High sales", "Low sales")</f>
        <v>Low sales</v>
      </c>
      <c r="M300" s="10">
        <v>45222</v>
      </c>
      <c r="N300" s="10" t="str">
        <f>IF(chocolate_data[[#This Row],[Order date ]]&gt;DATE(2023,1,31),"New Orders","Old Orders")</f>
        <v>New Orders</v>
      </c>
      <c r="O300">
        <f>MONTH(chocolate_data[[#This Row],[Order date ]])</f>
        <v>10</v>
      </c>
      <c r="P300">
        <f>DAY(chocolate_data[[#This Row],[Order date ]])</f>
        <v>23</v>
      </c>
      <c r="Q300" t="s">
        <v>102</v>
      </c>
      <c r="R300" t="str">
        <f>TEXT(chocolate_data[[#This Row],[Order date ]],"dddd")</f>
        <v>Monday</v>
      </c>
      <c r="S300" s="4" t="s">
        <v>114</v>
      </c>
      <c r="T300" s="14">
        <f>chocolate_data[[#This Row],[Total Sales]]*2%</f>
        <v>6866.16</v>
      </c>
      <c r="U300" s="15">
        <f>chocolate_data[[#This Row],[Total Sales]]-chocolate_data[[#This Row],[Total Sales]]*2%</f>
        <v>336441.84</v>
      </c>
      <c r="V300" t="str">
        <f>TEXT(chocolate_data[[#This Row],[Order date ]],"yyyy")</f>
        <v>2023</v>
      </c>
    </row>
    <row r="301" spans="1:22" x14ac:dyDescent="0.3">
      <c r="A301" s="8">
        <v>297</v>
      </c>
      <c r="B301" s="9" t="s">
        <v>34</v>
      </c>
      <c r="C301" s="9" t="s">
        <v>37</v>
      </c>
      <c r="D301" s="9" t="s">
        <v>19</v>
      </c>
      <c r="E301" s="8">
        <v>8841</v>
      </c>
      <c r="F301" t="str">
        <f>IF(chocolate_data[[#This Row],[Amount]]&gt;=5000,"High Amount","Low Amount")</f>
        <v>High Amount</v>
      </c>
      <c r="G301" s="8">
        <v>303</v>
      </c>
      <c r="H301" s="8" t="str">
        <f>IF(chocolate_data[[#This Row],[Units]]&lt;=200,"Low Quantity",IF(chocolate_data[[#This Row],[Units]]&lt;=350,"Mediuam Quantity","High Quantity"))</f>
        <v>Mediuam Quantity</v>
      </c>
      <c r="I301" t="str" cm="1">
        <f t="array" ref="I301">_xlfn.IFS(chocolate_data[[#This Row],[Units]]&lt;=200,"Low",chocolate_data[[#This Row],[Units]]&lt;=350,"Med",chocolate_data[[#This Row],[Units]]&gt;350,"High")</f>
        <v>Med</v>
      </c>
      <c r="J301" s="8">
        <f>IF(chocolate_data[[#This Row],[Units]]&gt;300,chocolate_data[[#This Row],[Amount]]*10%,chocolate_data[[#This Row],[Amount]])</f>
        <v>884.1</v>
      </c>
      <c r="K301" s="13">
        <f>chocolate_data[[#This Row],[Amount]]*chocolate_data[[#This Row],[Units]]</f>
        <v>2678823</v>
      </c>
      <c r="L301" t="str">
        <f>IF(chocolate_data[[#This Row],[Total Sales]]&gt;=AVERAGE(chocolate_data[Total Sales]),"High sales", "Low sales")</f>
        <v>High sales</v>
      </c>
      <c r="M301" s="10">
        <v>45223</v>
      </c>
      <c r="N301" s="10" t="str">
        <f>IF(chocolate_data[[#This Row],[Order date ]]&gt;DATE(2023,1,31),"New Orders","Old Orders")</f>
        <v>New Orders</v>
      </c>
      <c r="O301">
        <f>MONTH(chocolate_data[[#This Row],[Order date ]])</f>
        <v>10</v>
      </c>
      <c r="P301">
        <f>DAY(chocolate_data[[#This Row],[Order date ]])</f>
        <v>24</v>
      </c>
      <c r="Q301" t="s">
        <v>102</v>
      </c>
      <c r="R301" t="str">
        <f>TEXT(chocolate_data[[#This Row],[Order date ]],"dddd")</f>
        <v>Tuesday</v>
      </c>
      <c r="S301" s="4" t="s">
        <v>114</v>
      </c>
      <c r="T301" s="14">
        <f>chocolate_data[[#This Row],[Total Sales]]*2%</f>
        <v>53576.46</v>
      </c>
      <c r="U301" s="15">
        <f>chocolate_data[[#This Row],[Total Sales]]-chocolate_data[[#This Row],[Total Sales]]*2%</f>
        <v>2625246.54</v>
      </c>
      <c r="V301" t="str">
        <f>TEXT(chocolate_data[[#This Row],[Order date ]],"yyyy")</f>
        <v>2023</v>
      </c>
    </row>
    <row r="302" spans="1:22" x14ac:dyDescent="0.3">
      <c r="A302" s="8">
        <v>298</v>
      </c>
      <c r="B302" s="9" t="s">
        <v>28</v>
      </c>
      <c r="C302" s="9" t="s">
        <v>43</v>
      </c>
      <c r="D302" s="9" t="s">
        <v>26</v>
      </c>
      <c r="E302" s="8">
        <v>4018</v>
      </c>
      <c r="F302" t="str">
        <f>IF(chocolate_data[[#This Row],[Amount]]&gt;=5000,"High Amount","Low Amount")</f>
        <v>Low Amount</v>
      </c>
      <c r="G302" s="8">
        <v>126</v>
      </c>
      <c r="H302" s="8" t="str">
        <f>IF(chocolate_data[[#This Row],[Units]]&lt;=200,"Low Quantity",IF(chocolate_data[[#This Row],[Units]]&lt;=350,"Mediuam Quantity","High Quantity"))</f>
        <v>Low Quantity</v>
      </c>
      <c r="I302" t="str" cm="1">
        <f t="array" ref="I302">_xlfn.IFS(chocolate_data[[#This Row],[Units]]&lt;=200,"Low",chocolate_data[[#This Row],[Units]]&lt;=350,"Med",chocolate_data[[#This Row],[Units]]&gt;350,"High")</f>
        <v>Low</v>
      </c>
      <c r="J302" s="8">
        <f>IF(chocolate_data[[#This Row],[Units]]&gt;300,chocolate_data[[#This Row],[Amount]]*10%,chocolate_data[[#This Row],[Amount]])</f>
        <v>4018</v>
      </c>
      <c r="K302" s="13">
        <f>chocolate_data[[#This Row],[Amount]]*chocolate_data[[#This Row],[Units]]</f>
        <v>506268</v>
      </c>
      <c r="L302" t="str">
        <f>IF(chocolate_data[[#This Row],[Total Sales]]&gt;=AVERAGE(chocolate_data[Total Sales]),"High sales", "Low sales")</f>
        <v>Low sales</v>
      </c>
      <c r="M302" s="10">
        <v>45224</v>
      </c>
      <c r="N302" s="10" t="str">
        <f>IF(chocolate_data[[#This Row],[Order date ]]&gt;DATE(2023,1,31),"New Orders","Old Orders")</f>
        <v>New Orders</v>
      </c>
      <c r="O302">
        <f>MONTH(chocolate_data[[#This Row],[Order date ]])</f>
        <v>10</v>
      </c>
      <c r="P302">
        <f>DAY(chocolate_data[[#This Row],[Order date ]])</f>
        <v>25</v>
      </c>
      <c r="Q302" t="s">
        <v>102</v>
      </c>
      <c r="R302" t="str">
        <f>TEXT(chocolate_data[[#This Row],[Order date ]],"dddd")</f>
        <v>Wednesday</v>
      </c>
      <c r="S302" s="4" t="s">
        <v>114</v>
      </c>
      <c r="T302" s="14">
        <f>chocolate_data[[#This Row],[Total Sales]]*2%</f>
        <v>10125.36</v>
      </c>
      <c r="U302" s="15">
        <f>chocolate_data[[#This Row],[Total Sales]]-chocolate_data[[#This Row],[Total Sales]]*2%</f>
        <v>496142.64</v>
      </c>
      <c r="V302" t="str">
        <f>TEXT(chocolate_data[[#This Row],[Order date ]],"yyyy")</f>
        <v>2023</v>
      </c>
    </row>
    <row r="303" spans="1:22" x14ac:dyDescent="0.3">
      <c r="A303" s="8">
        <v>299</v>
      </c>
      <c r="B303" s="9" t="s">
        <v>30</v>
      </c>
      <c r="C303" s="9" t="s">
        <v>40</v>
      </c>
      <c r="D303" s="9" t="s">
        <v>8</v>
      </c>
      <c r="E303" s="8">
        <v>714</v>
      </c>
      <c r="F303" t="str">
        <f>IF(chocolate_data[[#This Row],[Amount]]&gt;=5000,"High Amount","Low Amount")</f>
        <v>Low Amount</v>
      </c>
      <c r="G303" s="8">
        <v>231</v>
      </c>
      <c r="H303" s="8" t="str">
        <f>IF(chocolate_data[[#This Row],[Units]]&lt;=200,"Low Quantity",IF(chocolate_data[[#This Row],[Units]]&lt;=350,"Mediuam Quantity","High Quantity"))</f>
        <v>Mediuam Quantity</v>
      </c>
      <c r="I303" t="str" cm="1">
        <f t="array" ref="I303">_xlfn.IFS(chocolate_data[[#This Row],[Units]]&lt;=200,"Low",chocolate_data[[#This Row],[Units]]&lt;=350,"Med",chocolate_data[[#This Row],[Units]]&gt;350,"High")</f>
        <v>Med</v>
      </c>
      <c r="J303" s="8">
        <f>IF(chocolate_data[[#This Row],[Units]]&gt;300,chocolate_data[[#This Row],[Amount]]*10%,chocolate_data[[#This Row],[Amount]])</f>
        <v>714</v>
      </c>
      <c r="K303" s="13">
        <f>chocolate_data[[#This Row],[Amount]]*chocolate_data[[#This Row],[Units]]</f>
        <v>164934</v>
      </c>
      <c r="L303" t="str">
        <f>IF(chocolate_data[[#This Row],[Total Sales]]&gt;=AVERAGE(chocolate_data[Total Sales]),"High sales", "Low sales")</f>
        <v>Low sales</v>
      </c>
      <c r="M303" s="10">
        <v>45225</v>
      </c>
      <c r="N303" s="10" t="str">
        <f>IF(chocolate_data[[#This Row],[Order date ]]&gt;DATE(2023,1,31),"New Orders","Old Orders")</f>
        <v>New Orders</v>
      </c>
      <c r="O303">
        <f>MONTH(chocolate_data[[#This Row],[Order date ]])</f>
        <v>10</v>
      </c>
      <c r="P303">
        <f>DAY(chocolate_data[[#This Row],[Order date ]])</f>
        <v>26</v>
      </c>
      <c r="Q303" t="s">
        <v>102</v>
      </c>
      <c r="R303" t="str">
        <f>TEXT(chocolate_data[[#This Row],[Order date ]],"dddd")</f>
        <v>Thursday</v>
      </c>
      <c r="S303" s="4" t="s">
        <v>114</v>
      </c>
      <c r="T303" s="14">
        <f>chocolate_data[[#This Row],[Total Sales]]*2%</f>
        <v>3298.6800000000003</v>
      </c>
      <c r="U303" s="15">
        <f>chocolate_data[[#This Row],[Total Sales]]-chocolate_data[[#This Row],[Total Sales]]*2%</f>
        <v>161635.32</v>
      </c>
      <c r="V303" t="str">
        <f>TEXT(chocolate_data[[#This Row],[Order date ]],"yyyy")</f>
        <v>2023</v>
      </c>
    </row>
    <row r="304" spans="1:22" x14ac:dyDescent="0.3">
      <c r="A304" s="8">
        <v>300</v>
      </c>
      <c r="B304" s="9" t="s">
        <v>3</v>
      </c>
      <c r="C304" s="9" t="s">
        <v>37</v>
      </c>
      <c r="D304" s="9" t="s">
        <v>18</v>
      </c>
      <c r="E304" s="8">
        <v>3850</v>
      </c>
      <c r="F304" t="str">
        <f>IF(chocolate_data[[#This Row],[Amount]]&gt;=5000,"High Amount","Low Amount")</f>
        <v>Low Amount</v>
      </c>
      <c r="G304" s="8">
        <v>102</v>
      </c>
      <c r="H304" s="8" t="str">
        <f>IF(chocolate_data[[#This Row],[Units]]&lt;=200,"Low Quantity",IF(chocolate_data[[#This Row],[Units]]&lt;=350,"Mediuam Quantity","High Quantity"))</f>
        <v>Low Quantity</v>
      </c>
      <c r="I304" t="str" cm="1">
        <f t="array" ref="I304">_xlfn.IFS(chocolate_data[[#This Row],[Units]]&lt;=200,"Low",chocolate_data[[#This Row],[Units]]&lt;=350,"Med",chocolate_data[[#This Row],[Units]]&gt;350,"High")</f>
        <v>Low</v>
      </c>
      <c r="J304" s="8">
        <f>IF(chocolate_data[[#This Row],[Units]]&gt;300,chocolate_data[[#This Row],[Amount]]*10%,chocolate_data[[#This Row],[Amount]])</f>
        <v>3850</v>
      </c>
      <c r="K304" s="13">
        <f>chocolate_data[[#This Row],[Amount]]*chocolate_data[[#This Row],[Units]]</f>
        <v>392700</v>
      </c>
      <c r="L304" t="str">
        <f>IF(chocolate_data[[#This Row],[Total Sales]]&gt;=AVERAGE(chocolate_data[Total Sales]),"High sales", "Low sales")</f>
        <v>Low sales</v>
      </c>
      <c r="M304" s="10">
        <v>45226</v>
      </c>
      <c r="N304" s="10" t="str">
        <f>IF(chocolate_data[[#This Row],[Order date ]]&gt;DATE(2023,1,31),"New Orders","Old Orders")</f>
        <v>New Orders</v>
      </c>
      <c r="O304">
        <f>MONTH(chocolate_data[[#This Row],[Order date ]])</f>
        <v>10</v>
      </c>
      <c r="P304">
        <f>DAY(chocolate_data[[#This Row],[Order date ]])</f>
        <v>27</v>
      </c>
      <c r="Q304" t="s">
        <v>102</v>
      </c>
      <c r="R304" t="str">
        <f>TEXT(chocolate_data[[#This Row],[Order date ]],"dddd")</f>
        <v>Friday</v>
      </c>
      <c r="S304" s="4" t="s">
        <v>114</v>
      </c>
      <c r="T304" s="14">
        <f>chocolate_data[[#This Row],[Total Sales]]*2%</f>
        <v>7854</v>
      </c>
      <c r="U304" s="15">
        <f>chocolate_data[[#This Row],[Total Sales]]-chocolate_data[[#This Row],[Total Sales]]*2%</f>
        <v>384846</v>
      </c>
      <c r="V304" t="str">
        <f>TEXT(chocolate_data[[#This Row],[Order date ]],"yyyy")</f>
        <v>2023</v>
      </c>
    </row>
    <row r="305" spans="1:22" x14ac:dyDescent="0.3">
      <c r="A305" s="8">
        <v>301</v>
      </c>
      <c r="B305" s="9" t="s">
        <v>28</v>
      </c>
      <c r="C305" s="9" t="s">
        <v>37</v>
      </c>
      <c r="D305" s="9" t="s">
        <v>24</v>
      </c>
      <c r="E305" s="8">
        <v>4326</v>
      </c>
      <c r="F305" t="str">
        <f>IF(chocolate_data[[#This Row],[Amount]]&gt;=5000,"High Amount","Low Amount")</f>
        <v>Low Amount</v>
      </c>
      <c r="G305" s="8">
        <v>348</v>
      </c>
      <c r="H305" s="8" t="str">
        <f>IF(chocolate_data[[#This Row],[Units]]&lt;=200,"Low Quantity",IF(chocolate_data[[#This Row],[Units]]&lt;=350,"Mediuam Quantity","High Quantity"))</f>
        <v>Mediuam Quantity</v>
      </c>
      <c r="I305" t="str" cm="1">
        <f t="array" ref="I305">_xlfn.IFS(chocolate_data[[#This Row],[Units]]&lt;=200,"Low",chocolate_data[[#This Row],[Units]]&lt;=350,"Med",chocolate_data[[#This Row],[Units]]&gt;350,"High")</f>
        <v>Med</v>
      </c>
      <c r="J305" s="8">
        <f>IF(chocolate_data[[#This Row],[Units]]&gt;300,chocolate_data[[#This Row],[Amount]]*10%,chocolate_data[[#This Row],[Amount]])</f>
        <v>432.6</v>
      </c>
      <c r="K305" s="13">
        <f>chocolate_data[[#This Row],[Amount]]*chocolate_data[[#This Row],[Units]]</f>
        <v>1505448</v>
      </c>
      <c r="L305" t="str">
        <f>IF(chocolate_data[[#This Row],[Total Sales]]&gt;=AVERAGE(chocolate_data[Total Sales]),"High sales", "Low sales")</f>
        <v>High sales</v>
      </c>
      <c r="M305" s="10">
        <v>45227</v>
      </c>
      <c r="N305" s="10" t="str">
        <f>IF(chocolate_data[[#This Row],[Order date ]]&gt;DATE(2023,1,31),"New Orders","Old Orders")</f>
        <v>New Orders</v>
      </c>
      <c r="O305">
        <f>MONTH(chocolate_data[[#This Row],[Order date ]])</f>
        <v>10</v>
      </c>
      <c r="P305">
        <f>DAY(chocolate_data[[#This Row],[Order date ]])</f>
        <v>28</v>
      </c>
      <c r="Q305" t="s">
        <v>102</v>
      </c>
      <c r="R305" t="str">
        <f>TEXT(chocolate_data[[#This Row],[Order date ]],"dddd")</f>
        <v>Saturday</v>
      </c>
      <c r="S305" s="4" t="s">
        <v>114</v>
      </c>
      <c r="T305" s="14">
        <f>chocolate_data[[#This Row],[Total Sales]]*2%</f>
        <v>30108.959999999999</v>
      </c>
      <c r="U305" s="15">
        <f>chocolate_data[[#This Row],[Total Sales]]-chocolate_data[[#This Row],[Total Sales]]*2%</f>
        <v>1475339.04</v>
      </c>
      <c r="V305" t="str">
        <f>TEXT(chocolate_data[[#This Row],[Order date ]],"yyyy")</f>
        <v>2023</v>
      </c>
    </row>
    <row r="306" spans="1:22" x14ac:dyDescent="0.3">
      <c r="A306" s="8">
        <v>302</v>
      </c>
      <c r="B306" s="9" t="s">
        <v>30</v>
      </c>
      <c r="C306" s="9" t="s">
        <v>39</v>
      </c>
      <c r="D306" s="9" t="s">
        <v>16</v>
      </c>
      <c r="E306" s="8">
        <v>4935</v>
      </c>
      <c r="F306" t="str">
        <f>IF(chocolate_data[[#This Row],[Amount]]&gt;=5000,"High Amount","Low Amount")</f>
        <v>Low Amount</v>
      </c>
      <c r="G306" s="8">
        <v>126</v>
      </c>
      <c r="H306" s="8" t="str">
        <f>IF(chocolate_data[[#This Row],[Units]]&lt;=200,"Low Quantity",IF(chocolate_data[[#This Row],[Units]]&lt;=350,"Mediuam Quantity","High Quantity"))</f>
        <v>Low Quantity</v>
      </c>
      <c r="I306" t="str" cm="1">
        <f t="array" ref="I306">_xlfn.IFS(chocolate_data[[#This Row],[Units]]&lt;=200,"Low",chocolate_data[[#This Row],[Units]]&lt;=350,"Med",chocolate_data[[#This Row],[Units]]&gt;350,"High")</f>
        <v>Low</v>
      </c>
      <c r="J306" s="8">
        <f>IF(chocolate_data[[#This Row],[Units]]&gt;300,chocolate_data[[#This Row],[Amount]]*10%,chocolate_data[[#This Row],[Amount]])</f>
        <v>4935</v>
      </c>
      <c r="K306" s="13">
        <f>chocolate_data[[#This Row],[Amount]]*chocolate_data[[#This Row],[Units]]</f>
        <v>621810</v>
      </c>
      <c r="L306" t="str">
        <f>IF(chocolate_data[[#This Row],[Total Sales]]&gt;=AVERAGE(chocolate_data[Total Sales]),"High sales", "Low sales")</f>
        <v>Low sales</v>
      </c>
      <c r="M306" s="10">
        <v>45228</v>
      </c>
      <c r="N306" s="10" t="str">
        <f>IF(chocolate_data[[#This Row],[Order date ]]&gt;DATE(2023,1,31),"New Orders","Old Orders")</f>
        <v>New Orders</v>
      </c>
      <c r="O306">
        <f>MONTH(chocolate_data[[#This Row],[Order date ]])</f>
        <v>10</v>
      </c>
      <c r="P306">
        <f>DAY(chocolate_data[[#This Row],[Order date ]])</f>
        <v>29</v>
      </c>
      <c r="Q306" t="s">
        <v>102</v>
      </c>
      <c r="R306" t="str">
        <f>TEXT(chocolate_data[[#This Row],[Order date ]],"dddd")</f>
        <v>Sunday</v>
      </c>
      <c r="S306" s="4" t="s">
        <v>114</v>
      </c>
      <c r="T306" s="14">
        <f>chocolate_data[[#This Row],[Total Sales]]*2%</f>
        <v>12436.2</v>
      </c>
      <c r="U306" s="15">
        <f>chocolate_data[[#This Row],[Total Sales]]-chocolate_data[[#This Row],[Total Sales]]*2%</f>
        <v>609373.80000000005</v>
      </c>
      <c r="V306" t="str">
        <f>TEXT(chocolate_data[[#This Row],[Order date ]],"yyyy")</f>
        <v>2023</v>
      </c>
    </row>
    <row r="307" spans="1:22" x14ac:dyDescent="0.3">
      <c r="A307" s="8">
        <v>303</v>
      </c>
      <c r="B307" s="9" t="s">
        <v>32</v>
      </c>
      <c r="C307" s="9" t="s">
        <v>45</v>
      </c>
      <c r="D307" s="9" t="s">
        <v>23</v>
      </c>
      <c r="E307" s="8">
        <v>4781</v>
      </c>
      <c r="F307" t="str">
        <f>IF(chocolate_data[[#This Row],[Amount]]&gt;=5000,"High Amount","Low Amount")</f>
        <v>Low Amount</v>
      </c>
      <c r="G307" s="8">
        <v>123</v>
      </c>
      <c r="H307" s="8" t="str">
        <f>IF(chocolate_data[[#This Row],[Units]]&lt;=200,"Low Quantity",IF(chocolate_data[[#This Row],[Units]]&lt;=350,"Mediuam Quantity","High Quantity"))</f>
        <v>Low Quantity</v>
      </c>
      <c r="I307" t="str" cm="1">
        <f t="array" ref="I307">_xlfn.IFS(chocolate_data[[#This Row],[Units]]&lt;=200,"Low",chocolate_data[[#This Row],[Units]]&lt;=350,"Med",chocolate_data[[#This Row],[Units]]&gt;350,"High")</f>
        <v>Low</v>
      </c>
      <c r="J307" s="8">
        <f>IF(chocolate_data[[#This Row],[Units]]&gt;300,chocolate_data[[#This Row],[Amount]]*10%,chocolate_data[[#This Row],[Amount]])</f>
        <v>4781</v>
      </c>
      <c r="K307" s="13">
        <f>chocolate_data[[#This Row],[Amount]]*chocolate_data[[#This Row],[Units]]</f>
        <v>588063</v>
      </c>
      <c r="L307" t="str">
        <f>IF(chocolate_data[[#This Row],[Total Sales]]&gt;=AVERAGE(chocolate_data[Total Sales]),"High sales", "Low sales")</f>
        <v>Low sales</v>
      </c>
      <c r="M307" s="10">
        <v>45229</v>
      </c>
      <c r="N307" s="10" t="str">
        <f>IF(chocolate_data[[#This Row],[Order date ]]&gt;DATE(2023,1,31),"New Orders","Old Orders")</f>
        <v>New Orders</v>
      </c>
      <c r="O307">
        <f>MONTH(chocolate_data[[#This Row],[Order date ]])</f>
        <v>10</v>
      </c>
      <c r="P307">
        <f>DAY(chocolate_data[[#This Row],[Order date ]])</f>
        <v>30</v>
      </c>
      <c r="Q307" t="s">
        <v>102</v>
      </c>
      <c r="R307" t="str">
        <f>TEXT(chocolate_data[[#This Row],[Order date ]],"dddd")</f>
        <v>Monday</v>
      </c>
      <c r="S307" s="4" t="s">
        <v>114</v>
      </c>
      <c r="T307" s="14">
        <f>chocolate_data[[#This Row],[Total Sales]]*2%</f>
        <v>11761.26</v>
      </c>
      <c r="U307" s="15">
        <f>chocolate_data[[#This Row],[Total Sales]]-chocolate_data[[#This Row],[Total Sales]]*2%</f>
        <v>576301.74</v>
      </c>
      <c r="V307" t="str">
        <f>TEXT(chocolate_data[[#This Row],[Order date ]],"yyyy")</f>
        <v>2023</v>
      </c>
    </row>
    <row r="308" spans="1:22" x14ac:dyDescent="0.3">
      <c r="A308" s="8">
        <v>304</v>
      </c>
      <c r="B308" s="9" t="s">
        <v>33</v>
      </c>
      <c r="C308" s="9" t="s">
        <v>37</v>
      </c>
      <c r="D308" s="9" t="s">
        <v>18</v>
      </c>
      <c r="E308" s="8">
        <v>7483</v>
      </c>
      <c r="F308" t="str">
        <f>IF(chocolate_data[[#This Row],[Amount]]&gt;=5000,"High Amount","Low Amount")</f>
        <v>High Amount</v>
      </c>
      <c r="G308" s="8">
        <v>45</v>
      </c>
      <c r="H308" s="8" t="str">
        <f>IF(chocolate_data[[#This Row],[Units]]&lt;=200,"Low Quantity",IF(chocolate_data[[#This Row],[Units]]&lt;=350,"Mediuam Quantity","High Quantity"))</f>
        <v>Low Quantity</v>
      </c>
      <c r="I308" t="str" cm="1">
        <f t="array" ref="I308">_xlfn.IFS(chocolate_data[[#This Row],[Units]]&lt;=200,"Low",chocolate_data[[#This Row],[Units]]&lt;=350,"Med",chocolate_data[[#This Row],[Units]]&gt;350,"High")</f>
        <v>Low</v>
      </c>
      <c r="J308" s="8">
        <f>IF(chocolate_data[[#This Row],[Units]]&gt;300,chocolate_data[[#This Row],[Amount]]*10%,chocolate_data[[#This Row],[Amount]])</f>
        <v>7483</v>
      </c>
      <c r="K308" s="13">
        <f>chocolate_data[[#This Row],[Amount]]*chocolate_data[[#This Row],[Units]]</f>
        <v>336735</v>
      </c>
      <c r="L308" t="str">
        <f>IF(chocolate_data[[#This Row],[Total Sales]]&gt;=AVERAGE(chocolate_data[Total Sales]),"High sales", "Low sales")</f>
        <v>Low sales</v>
      </c>
      <c r="M308" s="10">
        <v>45230</v>
      </c>
      <c r="N308" s="10" t="str">
        <f>IF(chocolate_data[[#This Row],[Order date ]]&gt;DATE(2023,1,31),"New Orders","Old Orders")</f>
        <v>New Orders</v>
      </c>
      <c r="O308">
        <f>MONTH(chocolate_data[[#This Row],[Order date ]])</f>
        <v>10</v>
      </c>
      <c r="P308">
        <f>DAY(chocolate_data[[#This Row],[Order date ]])</f>
        <v>31</v>
      </c>
      <c r="Q308" t="s">
        <v>102</v>
      </c>
      <c r="R308" t="str">
        <f>TEXT(chocolate_data[[#This Row],[Order date ]],"dddd")</f>
        <v>Tuesday</v>
      </c>
      <c r="S308" s="4" t="s">
        <v>114</v>
      </c>
      <c r="T308" s="14">
        <f>chocolate_data[[#This Row],[Total Sales]]*2%</f>
        <v>6734.7</v>
      </c>
      <c r="U308" s="15">
        <f>chocolate_data[[#This Row],[Total Sales]]-chocolate_data[[#This Row],[Total Sales]]*2%</f>
        <v>330000.3</v>
      </c>
      <c r="V308" t="str">
        <f>TEXT(chocolate_data[[#This Row],[Order date ]],"yyyy")</f>
        <v>2023</v>
      </c>
    </row>
    <row r="309" spans="1:22" x14ac:dyDescent="0.3">
      <c r="A309" s="8">
        <v>305</v>
      </c>
      <c r="B309" s="9" t="s">
        <v>35</v>
      </c>
      <c r="C309" s="9" t="s">
        <v>37</v>
      </c>
      <c r="D309" s="9" t="s">
        <v>2</v>
      </c>
      <c r="E309" s="8">
        <v>6860</v>
      </c>
      <c r="F309" t="str">
        <f>IF(chocolate_data[[#This Row],[Amount]]&gt;=5000,"High Amount","Low Amount")</f>
        <v>High Amount</v>
      </c>
      <c r="G309" s="8">
        <v>126</v>
      </c>
      <c r="H309" s="8" t="str">
        <f>IF(chocolate_data[[#This Row],[Units]]&lt;=200,"Low Quantity",IF(chocolate_data[[#This Row],[Units]]&lt;=350,"Mediuam Quantity","High Quantity"))</f>
        <v>Low Quantity</v>
      </c>
      <c r="I309" t="str" cm="1">
        <f t="array" ref="I309">_xlfn.IFS(chocolate_data[[#This Row],[Units]]&lt;=200,"Low",chocolate_data[[#This Row],[Units]]&lt;=350,"Med",chocolate_data[[#This Row],[Units]]&gt;350,"High")</f>
        <v>Low</v>
      </c>
      <c r="J309" s="8">
        <f>IF(chocolate_data[[#This Row],[Units]]&gt;300,chocolate_data[[#This Row],[Amount]]*10%,chocolate_data[[#This Row],[Amount]])</f>
        <v>6860</v>
      </c>
      <c r="K309" s="13">
        <f>chocolate_data[[#This Row],[Amount]]*chocolate_data[[#This Row],[Units]]</f>
        <v>864360</v>
      </c>
      <c r="L309" t="str">
        <f>IF(chocolate_data[[#This Row],[Total Sales]]&gt;=AVERAGE(chocolate_data[Total Sales]),"High sales", "Low sales")</f>
        <v>High sales</v>
      </c>
      <c r="M309" s="10">
        <v>45231</v>
      </c>
      <c r="N309" s="10" t="str">
        <f>IF(chocolate_data[[#This Row],[Order date ]]&gt;DATE(2023,1,31),"New Orders","Old Orders")</f>
        <v>New Orders</v>
      </c>
      <c r="O309">
        <f>MONTH(chocolate_data[[#This Row],[Order date ]])</f>
        <v>11</v>
      </c>
      <c r="P309">
        <f>DAY(chocolate_data[[#This Row],[Order date ]])</f>
        <v>1</v>
      </c>
      <c r="Q309" t="s">
        <v>103</v>
      </c>
      <c r="R309" t="str">
        <f>TEXT(chocolate_data[[#This Row],[Order date ]],"dddd")</f>
        <v>Wednesday</v>
      </c>
      <c r="S309" s="4" t="s">
        <v>114</v>
      </c>
      <c r="T309" s="14">
        <f>chocolate_data[[#This Row],[Total Sales]]*2%</f>
        <v>17287.2</v>
      </c>
      <c r="U309" s="15">
        <f>chocolate_data[[#This Row],[Total Sales]]-chocolate_data[[#This Row],[Total Sales]]*2%</f>
        <v>847072.8</v>
      </c>
      <c r="V309" t="str">
        <f>TEXT(chocolate_data[[#This Row],[Order date ]],"yyyy")</f>
        <v>2023</v>
      </c>
    </row>
    <row r="310" spans="1:22" x14ac:dyDescent="0.3">
      <c r="A310" s="8">
        <v>306</v>
      </c>
      <c r="B310" s="9" t="s">
        <v>28</v>
      </c>
      <c r="C310" s="9" t="s">
        <v>37</v>
      </c>
      <c r="D310" s="9" t="s">
        <v>24</v>
      </c>
      <c r="E310" s="8">
        <v>4326</v>
      </c>
      <c r="F310" t="str">
        <f>IF(chocolate_data[[#This Row],[Amount]]&gt;=5000,"High Amount","Low Amount")</f>
        <v>Low Amount</v>
      </c>
      <c r="G310" s="8">
        <v>348</v>
      </c>
      <c r="H310" s="8" t="str">
        <f>IF(chocolate_data[[#This Row],[Units]]&lt;=200,"Low Quantity",IF(chocolate_data[[#This Row],[Units]]&lt;=350,"Mediuam Quantity","High Quantity"))</f>
        <v>Mediuam Quantity</v>
      </c>
      <c r="I310" t="str" cm="1">
        <f t="array" ref="I310">_xlfn.IFS(chocolate_data[[#This Row],[Units]]&lt;=200,"Low",chocolate_data[[#This Row],[Units]]&lt;=350,"Med",chocolate_data[[#This Row],[Units]]&gt;350,"High")</f>
        <v>Med</v>
      </c>
      <c r="J310" s="8">
        <f>IF(chocolate_data[[#This Row],[Units]]&gt;300,chocolate_data[[#This Row],[Amount]]*10%,chocolate_data[[#This Row],[Amount]])</f>
        <v>432.6</v>
      </c>
      <c r="K310" s="13">
        <f>chocolate_data[[#This Row],[Amount]]*chocolate_data[[#This Row],[Units]]</f>
        <v>1505448</v>
      </c>
      <c r="L310" t="str">
        <f>IF(chocolate_data[[#This Row],[Total Sales]]&gt;=AVERAGE(chocolate_data[Total Sales]),"High sales", "Low sales")</f>
        <v>High sales</v>
      </c>
      <c r="M310" s="10">
        <v>45232</v>
      </c>
      <c r="N310" s="10" t="str">
        <f>IF(chocolate_data[[#This Row],[Order date ]]&gt;DATE(2023,1,31),"New Orders","Old Orders")</f>
        <v>New Orders</v>
      </c>
      <c r="O310">
        <f>MONTH(chocolate_data[[#This Row],[Order date ]])</f>
        <v>11</v>
      </c>
      <c r="P310">
        <f>DAY(chocolate_data[[#This Row],[Order date ]])</f>
        <v>2</v>
      </c>
      <c r="Q310" t="s">
        <v>103</v>
      </c>
      <c r="R310" t="str">
        <f>TEXT(chocolate_data[[#This Row],[Order date ]],"dddd")</f>
        <v>Thursday</v>
      </c>
      <c r="S310" s="4" t="s">
        <v>114</v>
      </c>
      <c r="T310" s="14">
        <f>chocolate_data[[#This Row],[Total Sales]]*2%</f>
        <v>30108.959999999999</v>
      </c>
      <c r="U310" s="15">
        <f>chocolate_data[[#This Row],[Total Sales]]-chocolate_data[[#This Row],[Total Sales]]*2%</f>
        <v>1475339.04</v>
      </c>
      <c r="V310" t="str">
        <f>TEXT(chocolate_data[[#This Row],[Order date ]],"yyyy")</f>
        <v>2023</v>
      </c>
    </row>
    <row r="311" spans="1:22" x14ac:dyDescent="0.3">
      <c r="A311" s="8">
        <v>307</v>
      </c>
      <c r="B311" s="9" t="s">
        <v>30</v>
      </c>
      <c r="C311" s="9" t="s">
        <v>39</v>
      </c>
      <c r="D311" s="9" t="s">
        <v>16</v>
      </c>
      <c r="E311" s="8">
        <v>4935</v>
      </c>
      <c r="F311" t="str">
        <f>IF(chocolate_data[[#This Row],[Amount]]&gt;=5000,"High Amount","Low Amount")</f>
        <v>Low Amount</v>
      </c>
      <c r="G311" s="8">
        <v>126</v>
      </c>
      <c r="H311" s="8" t="str">
        <f>IF(chocolate_data[[#This Row],[Units]]&lt;=200,"Low Quantity",IF(chocolate_data[[#This Row],[Units]]&lt;=350,"Mediuam Quantity","High Quantity"))</f>
        <v>Low Quantity</v>
      </c>
      <c r="I311" t="str" cm="1">
        <f t="array" ref="I311">_xlfn.IFS(chocolate_data[[#This Row],[Units]]&lt;=200,"Low",chocolate_data[[#This Row],[Units]]&lt;=350,"Med",chocolate_data[[#This Row],[Units]]&gt;350,"High")</f>
        <v>Low</v>
      </c>
      <c r="J311" s="8">
        <f>IF(chocolate_data[[#This Row],[Units]]&gt;300,chocolate_data[[#This Row],[Amount]]*10%,chocolate_data[[#This Row],[Amount]])</f>
        <v>4935</v>
      </c>
      <c r="K311" s="13">
        <f>chocolate_data[[#This Row],[Amount]]*chocolate_data[[#This Row],[Units]]</f>
        <v>621810</v>
      </c>
      <c r="L311" t="str">
        <f>IF(chocolate_data[[#This Row],[Total Sales]]&gt;=AVERAGE(chocolate_data[Total Sales]),"High sales", "Low sales")</f>
        <v>Low sales</v>
      </c>
      <c r="M311" s="10">
        <v>45233</v>
      </c>
      <c r="N311" s="10" t="str">
        <f>IF(chocolate_data[[#This Row],[Order date ]]&gt;DATE(2023,1,31),"New Orders","Old Orders")</f>
        <v>New Orders</v>
      </c>
      <c r="O311">
        <f>MONTH(chocolate_data[[#This Row],[Order date ]])</f>
        <v>11</v>
      </c>
      <c r="P311">
        <f>DAY(chocolate_data[[#This Row],[Order date ]])</f>
        <v>3</v>
      </c>
      <c r="Q311" t="s">
        <v>103</v>
      </c>
      <c r="R311" t="str">
        <f>TEXT(chocolate_data[[#This Row],[Order date ]],"dddd")</f>
        <v>Friday</v>
      </c>
      <c r="S311" s="4" t="s">
        <v>114</v>
      </c>
      <c r="T311" s="14">
        <f>chocolate_data[[#This Row],[Total Sales]]*2%</f>
        <v>12436.2</v>
      </c>
      <c r="U311" s="15">
        <f>chocolate_data[[#This Row],[Total Sales]]-chocolate_data[[#This Row],[Total Sales]]*2%</f>
        <v>609373.80000000005</v>
      </c>
      <c r="V311" t="str">
        <f>TEXT(chocolate_data[[#This Row],[Order date ]],"yyyy")</f>
        <v>2023</v>
      </c>
    </row>
    <row r="312" spans="1:22" x14ac:dyDescent="0.3">
      <c r="A312" s="8">
        <v>308</v>
      </c>
      <c r="B312" s="9" t="s">
        <v>32</v>
      </c>
      <c r="C312" s="9" t="s">
        <v>45</v>
      </c>
      <c r="D312" s="9" t="s">
        <v>23</v>
      </c>
      <c r="E312" s="8">
        <v>4781</v>
      </c>
      <c r="F312" t="str">
        <f>IF(chocolate_data[[#This Row],[Amount]]&gt;=5000,"High Amount","Low Amount")</f>
        <v>Low Amount</v>
      </c>
      <c r="G312" s="8">
        <v>123</v>
      </c>
      <c r="H312" s="8" t="str">
        <f>IF(chocolate_data[[#This Row],[Units]]&lt;=200,"Low Quantity",IF(chocolate_data[[#This Row],[Units]]&lt;=350,"Mediuam Quantity","High Quantity"))</f>
        <v>Low Quantity</v>
      </c>
      <c r="I312" t="str" cm="1">
        <f t="array" ref="I312">_xlfn.IFS(chocolate_data[[#This Row],[Units]]&lt;=200,"Low",chocolate_data[[#This Row],[Units]]&lt;=350,"Med",chocolate_data[[#This Row],[Units]]&gt;350,"High")</f>
        <v>Low</v>
      </c>
      <c r="J312" s="8">
        <f>IF(chocolate_data[[#This Row],[Units]]&gt;300,chocolate_data[[#This Row],[Amount]]*10%,chocolate_data[[#This Row],[Amount]])</f>
        <v>4781</v>
      </c>
      <c r="K312" s="13">
        <f>chocolate_data[[#This Row],[Amount]]*chocolate_data[[#This Row],[Units]]</f>
        <v>588063</v>
      </c>
      <c r="L312" t="str">
        <f>IF(chocolate_data[[#This Row],[Total Sales]]&gt;=AVERAGE(chocolate_data[Total Sales]),"High sales", "Low sales")</f>
        <v>Low sales</v>
      </c>
      <c r="M312" s="10">
        <v>45234</v>
      </c>
      <c r="N312" s="10" t="str">
        <f>IF(chocolate_data[[#This Row],[Order date ]]&gt;DATE(2023,1,31),"New Orders","Old Orders")</f>
        <v>New Orders</v>
      </c>
      <c r="O312">
        <f>MONTH(chocolate_data[[#This Row],[Order date ]])</f>
        <v>11</v>
      </c>
      <c r="P312">
        <f>DAY(chocolate_data[[#This Row],[Order date ]])</f>
        <v>4</v>
      </c>
      <c r="Q312" t="s">
        <v>103</v>
      </c>
      <c r="R312" t="str">
        <f>TEXT(chocolate_data[[#This Row],[Order date ]],"dddd")</f>
        <v>Saturday</v>
      </c>
      <c r="S312" s="4" t="s">
        <v>114</v>
      </c>
      <c r="T312" s="14">
        <f>chocolate_data[[#This Row],[Total Sales]]*2%</f>
        <v>11761.26</v>
      </c>
      <c r="U312" s="15">
        <f>chocolate_data[[#This Row],[Total Sales]]-chocolate_data[[#This Row],[Total Sales]]*2%</f>
        <v>576301.74</v>
      </c>
      <c r="V312" t="str">
        <f>TEXT(chocolate_data[[#This Row],[Order date ]],"yyyy")</f>
        <v>2023</v>
      </c>
    </row>
    <row r="313" spans="1:22" x14ac:dyDescent="0.3">
      <c r="A313" s="8">
        <v>309</v>
      </c>
      <c r="B313" s="9" t="s">
        <v>33</v>
      </c>
      <c r="C313" s="9" t="s">
        <v>37</v>
      </c>
      <c r="D313" s="9" t="s">
        <v>18</v>
      </c>
      <c r="E313" s="8">
        <v>7483</v>
      </c>
      <c r="F313" t="str">
        <f>IF(chocolate_data[[#This Row],[Amount]]&gt;=5000,"High Amount","Low Amount")</f>
        <v>High Amount</v>
      </c>
      <c r="G313" s="8">
        <v>45</v>
      </c>
      <c r="H313" s="8" t="str">
        <f>IF(chocolate_data[[#This Row],[Units]]&lt;=200,"Low Quantity",IF(chocolate_data[[#This Row],[Units]]&lt;=350,"Mediuam Quantity","High Quantity"))</f>
        <v>Low Quantity</v>
      </c>
      <c r="I313" t="str" cm="1">
        <f t="array" ref="I313">_xlfn.IFS(chocolate_data[[#This Row],[Units]]&lt;=200,"Low",chocolate_data[[#This Row],[Units]]&lt;=350,"Med",chocolate_data[[#This Row],[Units]]&gt;350,"High")</f>
        <v>Low</v>
      </c>
      <c r="J313" s="8">
        <f>IF(chocolate_data[[#This Row],[Units]]&gt;300,chocolate_data[[#This Row],[Amount]]*10%,chocolate_data[[#This Row],[Amount]])</f>
        <v>7483</v>
      </c>
      <c r="K313" s="13">
        <f>chocolate_data[[#This Row],[Amount]]*chocolate_data[[#This Row],[Units]]</f>
        <v>336735</v>
      </c>
      <c r="L313" t="str">
        <f>IF(chocolate_data[[#This Row],[Total Sales]]&gt;=AVERAGE(chocolate_data[Total Sales]),"High sales", "Low sales")</f>
        <v>Low sales</v>
      </c>
      <c r="M313" s="10">
        <v>45235</v>
      </c>
      <c r="N313" s="10" t="str">
        <f>IF(chocolate_data[[#This Row],[Order date ]]&gt;DATE(2023,1,31),"New Orders","Old Orders")</f>
        <v>New Orders</v>
      </c>
      <c r="O313">
        <f>MONTH(chocolate_data[[#This Row],[Order date ]])</f>
        <v>11</v>
      </c>
      <c r="P313">
        <f>DAY(chocolate_data[[#This Row],[Order date ]])</f>
        <v>5</v>
      </c>
      <c r="Q313" t="s">
        <v>103</v>
      </c>
      <c r="R313" t="str">
        <f>TEXT(chocolate_data[[#This Row],[Order date ]],"dddd")</f>
        <v>Sunday</v>
      </c>
      <c r="S313" s="4" t="s">
        <v>114</v>
      </c>
      <c r="T313" s="14">
        <f>chocolate_data[[#This Row],[Total Sales]]*2%</f>
        <v>6734.7</v>
      </c>
      <c r="U313" s="15">
        <f>chocolate_data[[#This Row],[Total Sales]]-chocolate_data[[#This Row],[Total Sales]]*2%</f>
        <v>330000.3</v>
      </c>
      <c r="V313" t="str">
        <f>TEXT(chocolate_data[[#This Row],[Order date ]],"yyyy")</f>
        <v>2023</v>
      </c>
    </row>
    <row r="314" spans="1:22" x14ac:dyDescent="0.3">
      <c r="A314" s="8">
        <v>310</v>
      </c>
      <c r="B314" s="9" t="s">
        <v>35</v>
      </c>
      <c r="C314" s="9" t="s">
        <v>37</v>
      </c>
      <c r="D314" s="9" t="s">
        <v>2</v>
      </c>
      <c r="E314" s="8">
        <v>6860</v>
      </c>
      <c r="F314" t="str">
        <f>IF(chocolate_data[[#This Row],[Amount]]&gt;=5000,"High Amount","Low Amount")</f>
        <v>High Amount</v>
      </c>
      <c r="G314" s="8">
        <v>126</v>
      </c>
      <c r="H314" s="8" t="str">
        <f>IF(chocolate_data[[#This Row],[Units]]&lt;=200,"Low Quantity",IF(chocolate_data[[#This Row],[Units]]&lt;=350,"Mediuam Quantity","High Quantity"))</f>
        <v>Low Quantity</v>
      </c>
      <c r="I314" t="str" cm="1">
        <f t="array" ref="I314">_xlfn.IFS(chocolate_data[[#This Row],[Units]]&lt;=200,"Low",chocolate_data[[#This Row],[Units]]&lt;=350,"Med",chocolate_data[[#This Row],[Units]]&gt;350,"High")</f>
        <v>Low</v>
      </c>
      <c r="J314" s="8">
        <f>IF(chocolate_data[[#This Row],[Units]]&gt;300,chocolate_data[[#This Row],[Amount]]*10%,chocolate_data[[#This Row],[Amount]])</f>
        <v>6860</v>
      </c>
      <c r="K314" s="13">
        <f>chocolate_data[[#This Row],[Amount]]*chocolate_data[[#This Row],[Units]]</f>
        <v>864360</v>
      </c>
      <c r="L314" t="str">
        <f>IF(chocolate_data[[#This Row],[Total Sales]]&gt;=AVERAGE(chocolate_data[Total Sales]),"High sales", "Low sales")</f>
        <v>High sales</v>
      </c>
      <c r="M314" s="10">
        <v>45236</v>
      </c>
      <c r="N314" s="10" t="str">
        <f>IF(chocolate_data[[#This Row],[Order date ]]&gt;DATE(2023,1,31),"New Orders","Old Orders")</f>
        <v>New Orders</v>
      </c>
      <c r="O314">
        <f>MONTH(chocolate_data[[#This Row],[Order date ]])</f>
        <v>11</v>
      </c>
      <c r="P314">
        <f>DAY(chocolate_data[[#This Row],[Order date ]])</f>
        <v>6</v>
      </c>
      <c r="Q314" t="s">
        <v>103</v>
      </c>
      <c r="R314" t="str">
        <f>TEXT(chocolate_data[[#This Row],[Order date ]],"dddd")</f>
        <v>Monday</v>
      </c>
      <c r="S314" s="4" t="s">
        <v>114</v>
      </c>
      <c r="T314" s="14">
        <f>chocolate_data[[#This Row],[Total Sales]]*2%</f>
        <v>17287.2</v>
      </c>
      <c r="U314" s="15">
        <f>chocolate_data[[#This Row],[Total Sales]]-chocolate_data[[#This Row],[Total Sales]]*2%</f>
        <v>847072.8</v>
      </c>
      <c r="V314" t="str">
        <f>TEXT(chocolate_data[[#This Row],[Order date ]],"yyyy")</f>
        <v>2023</v>
      </c>
    </row>
    <row r="315" spans="1:22" x14ac:dyDescent="0.3">
      <c r="A315" s="8">
        <v>311</v>
      </c>
      <c r="B315" s="9" t="s">
        <v>28</v>
      </c>
      <c r="C315" s="9" t="s">
        <v>37</v>
      </c>
      <c r="D315" s="9" t="s">
        <v>24</v>
      </c>
      <c r="E315" s="8">
        <v>4326</v>
      </c>
      <c r="F315" t="str">
        <f>IF(chocolate_data[[#This Row],[Amount]]&gt;=5000,"High Amount","Low Amount")</f>
        <v>Low Amount</v>
      </c>
      <c r="G315" s="8">
        <v>348</v>
      </c>
      <c r="H315" s="8" t="str">
        <f>IF(chocolate_data[[#This Row],[Units]]&lt;=200,"Low Quantity",IF(chocolate_data[[#This Row],[Units]]&lt;=350,"Mediuam Quantity","High Quantity"))</f>
        <v>Mediuam Quantity</v>
      </c>
      <c r="I315" t="str" cm="1">
        <f t="array" ref="I315">_xlfn.IFS(chocolate_data[[#This Row],[Units]]&lt;=200,"Low",chocolate_data[[#This Row],[Units]]&lt;=350,"Med",chocolate_data[[#This Row],[Units]]&gt;350,"High")</f>
        <v>Med</v>
      </c>
      <c r="J315" s="8">
        <f>IF(chocolate_data[[#This Row],[Units]]&gt;300,chocolate_data[[#This Row],[Amount]]*10%,chocolate_data[[#This Row],[Amount]])</f>
        <v>432.6</v>
      </c>
      <c r="K315" s="13">
        <f>chocolate_data[[#This Row],[Amount]]*chocolate_data[[#This Row],[Units]]</f>
        <v>1505448</v>
      </c>
      <c r="L315" t="str">
        <f>IF(chocolate_data[[#This Row],[Total Sales]]&gt;=AVERAGE(chocolate_data[Total Sales]),"High sales", "Low sales")</f>
        <v>High sales</v>
      </c>
      <c r="M315" s="10">
        <v>45237</v>
      </c>
      <c r="N315" s="10" t="str">
        <f>IF(chocolate_data[[#This Row],[Order date ]]&gt;DATE(2023,1,31),"New Orders","Old Orders")</f>
        <v>New Orders</v>
      </c>
      <c r="O315">
        <f>MONTH(chocolate_data[[#This Row],[Order date ]])</f>
        <v>11</v>
      </c>
      <c r="P315">
        <f>DAY(chocolate_data[[#This Row],[Order date ]])</f>
        <v>7</v>
      </c>
      <c r="Q315" t="s">
        <v>103</v>
      </c>
      <c r="R315" t="str">
        <f>TEXT(chocolate_data[[#This Row],[Order date ]],"dddd")</f>
        <v>Tuesday</v>
      </c>
      <c r="S315" s="4" t="s">
        <v>114</v>
      </c>
      <c r="T315" s="14">
        <f>chocolate_data[[#This Row],[Total Sales]]*2%</f>
        <v>30108.959999999999</v>
      </c>
      <c r="U315" s="15">
        <f>chocolate_data[[#This Row],[Total Sales]]-chocolate_data[[#This Row],[Total Sales]]*2%</f>
        <v>1475339.04</v>
      </c>
      <c r="V315" t="str">
        <f>TEXT(chocolate_data[[#This Row],[Order date ]],"yyyy")</f>
        <v>2023</v>
      </c>
    </row>
    <row r="316" spans="1:22" x14ac:dyDescent="0.3">
      <c r="A316" s="8">
        <v>312</v>
      </c>
      <c r="B316" s="9" t="s">
        <v>30</v>
      </c>
      <c r="C316" s="9" t="s">
        <v>39</v>
      </c>
      <c r="D316" s="9" t="s">
        <v>16</v>
      </c>
      <c r="E316" s="8">
        <v>4935</v>
      </c>
      <c r="F316" t="str">
        <f>IF(chocolate_data[[#This Row],[Amount]]&gt;=5000,"High Amount","Low Amount")</f>
        <v>Low Amount</v>
      </c>
      <c r="G316" s="8">
        <v>126</v>
      </c>
      <c r="H316" s="8" t="str">
        <f>IF(chocolate_data[[#This Row],[Units]]&lt;=200,"Low Quantity",IF(chocolate_data[[#This Row],[Units]]&lt;=350,"Mediuam Quantity","High Quantity"))</f>
        <v>Low Quantity</v>
      </c>
      <c r="I316" t="str" cm="1">
        <f t="array" ref="I316">_xlfn.IFS(chocolate_data[[#This Row],[Units]]&lt;=200,"Low",chocolate_data[[#This Row],[Units]]&lt;=350,"Med",chocolate_data[[#This Row],[Units]]&gt;350,"High")</f>
        <v>Low</v>
      </c>
      <c r="J316" s="8">
        <f>IF(chocolate_data[[#This Row],[Units]]&gt;300,chocolate_data[[#This Row],[Amount]]*10%,chocolate_data[[#This Row],[Amount]])</f>
        <v>4935</v>
      </c>
      <c r="K316" s="13">
        <f>chocolate_data[[#This Row],[Amount]]*chocolate_data[[#This Row],[Units]]</f>
        <v>621810</v>
      </c>
      <c r="L316" t="str">
        <f>IF(chocolate_data[[#This Row],[Total Sales]]&gt;=AVERAGE(chocolate_data[Total Sales]),"High sales", "Low sales")</f>
        <v>Low sales</v>
      </c>
      <c r="M316" s="10">
        <v>45238</v>
      </c>
      <c r="N316" s="10" t="str">
        <f>IF(chocolate_data[[#This Row],[Order date ]]&gt;DATE(2023,1,31),"New Orders","Old Orders")</f>
        <v>New Orders</v>
      </c>
      <c r="O316">
        <f>MONTH(chocolate_data[[#This Row],[Order date ]])</f>
        <v>11</v>
      </c>
      <c r="P316">
        <f>DAY(chocolate_data[[#This Row],[Order date ]])</f>
        <v>8</v>
      </c>
      <c r="Q316" t="s">
        <v>103</v>
      </c>
      <c r="R316" t="str">
        <f>TEXT(chocolate_data[[#This Row],[Order date ]],"dddd")</f>
        <v>Wednesday</v>
      </c>
      <c r="S316" s="4" t="s">
        <v>114</v>
      </c>
      <c r="T316" s="14">
        <f>chocolate_data[[#This Row],[Total Sales]]*2%</f>
        <v>12436.2</v>
      </c>
      <c r="U316" s="15">
        <f>chocolate_data[[#This Row],[Total Sales]]-chocolate_data[[#This Row],[Total Sales]]*2%</f>
        <v>609373.80000000005</v>
      </c>
      <c r="V316" t="str">
        <f>TEXT(chocolate_data[[#This Row],[Order date ]],"yyyy")</f>
        <v>2023</v>
      </c>
    </row>
    <row r="317" spans="1:22" x14ac:dyDescent="0.3">
      <c r="A317" s="8">
        <v>313</v>
      </c>
      <c r="B317" s="9" t="s">
        <v>32</v>
      </c>
      <c r="C317" s="9" t="s">
        <v>45</v>
      </c>
      <c r="D317" s="9" t="s">
        <v>23</v>
      </c>
      <c r="E317" s="8">
        <v>4781</v>
      </c>
      <c r="F317" t="str">
        <f>IF(chocolate_data[[#This Row],[Amount]]&gt;=5000,"High Amount","Low Amount")</f>
        <v>Low Amount</v>
      </c>
      <c r="G317" s="8">
        <v>123</v>
      </c>
      <c r="H317" s="8" t="str">
        <f>IF(chocolate_data[[#This Row],[Units]]&lt;=200,"Low Quantity",IF(chocolate_data[[#This Row],[Units]]&lt;=350,"Mediuam Quantity","High Quantity"))</f>
        <v>Low Quantity</v>
      </c>
      <c r="I317" t="str" cm="1">
        <f t="array" ref="I317">_xlfn.IFS(chocolate_data[[#This Row],[Units]]&lt;=200,"Low",chocolate_data[[#This Row],[Units]]&lt;=350,"Med",chocolate_data[[#This Row],[Units]]&gt;350,"High")</f>
        <v>Low</v>
      </c>
      <c r="J317" s="8">
        <f>IF(chocolate_data[[#This Row],[Units]]&gt;300,chocolate_data[[#This Row],[Amount]]*10%,chocolate_data[[#This Row],[Amount]])</f>
        <v>4781</v>
      </c>
      <c r="K317" s="13">
        <f>chocolate_data[[#This Row],[Amount]]*chocolate_data[[#This Row],[Units]]</f>
        <v>588063</v>
      </c>
      <c r="L317" t="str">
        <f>IF(chocolate_data[[#This Row],[Total Sales]]&gt;=AVERAGE(chocolate_data[Total Sales]),"High sales", "Low sales")</f>
        <v>Low sales</v>
      </c>
      <c r="M317" s="10">
        <v>45239</v>
      </c>
      <c r="N317" s="10" t="str">
        <f>IF(chocolate_data[[#This Row],[Order date ]]&gt;DATE(2023,1,31),"New Orders","Old Orders")</f>
        <v>New Orders</v>
      </c>
      <c r="O317">
        <f>MONTH(chocolate_data[[#This Row],[Order date ]])</f>
        <v>11</v>
      </c>
      <c r="P317">
        <f>DAY(chocolate_data[[#This Row],[Order date ]])</f>
        <v>9</v>
      </c>
      <c r="Q317" t="s">
        <v>103</v>
      </c>
      <c r="R317" t="str">
        <f>TEXT(chocolate_data[[#This Row],[Order date ]],"dddd")</f>
        <v>Thursday</v>
      </c>
      <c r="S317" s="4" t="s">
        <v>114</v>
      </c>
      <c r="T317" s="14">
        <f>chocolate_data[[#This Row],[Total Sales]]*2%</f>
        <v>11761.26</v>
      </c>
      <c r="U317" s="15">
        <f>chocolate_data[[#This Row],[Total Sales]]-chocolate_data[[#This Row],[Total Sales]]*2%</f>
        <v>576301.74</v>
      </c>
      <c r="V317" t="str">
        <f>TEXT(chocolate_data[[#This Row],[Order date ]],"yyyy")</f>
        <v>2023</v>
      </c>
    </row>
    <row r="318" spans="1:22" x14ac:dyDescent="0.3">
      <c r="A318" s="8">
        <v>314</v>
      </c>
      <c r="B318" s="9" t="s">
        <v>33</v>
      </c>
      <c r="C318" s="9" t="s">
        <v>37</v>
      </c>
      <c r="D318" s="9" t="s">
        <v>18</v>
      </c>
      <c r="E318" s="8">
        <v>7483</v>
      </c>
      <c r="F318" t="str">
        <f>IF(chocolate_data[[#This Row],[Amount]]&gt;=5000,"High Amount","Low Amount")</f>
        <v>High Amount</v>
      </c>
      <c r="G318" s="8">
        <v>45</v>
      </c>
      <c r="H318" s="8" t="str">
        <f>IF(chocolate_data[[#This Row],[Units]]&lt;=200,"Low Quantity",IF(chocolate_data[[#This Row],[Units]]&lt;=350,"Mediuam Quantity","High Quantity"))</f>
        <v>Low Quantity</v>
      </c>
      <c r="I318" t="str" cm="1">
        <f t="array" ref="I318">_xlfn.IFS(chocolate_data[[#This Row],[Units]]&lt;=200,"Low",chocolate_data[[#This Row],[Units]]&lt;=350,"Med",chocolate_data[[#This Row],[Units]]&gt;350,"High")</f>
        <v>Low</v>
      </c>
      <c r="J318" s="8">
        <f>IF(chocolate_data[[#This Row],[Units]]&gt;300,chocolate_data[[#This Row],[Amount]]*10%,chocolate_data[[#This Row],[Amount]])</f>
        <v>7483</v>
      </c>
      <c r="K318" s="13">
        <f>chocolate_data[[#This Row],[Amount]]*chocolate_data[[#This Row],[Units]]</f>
        <v>336735</v>
      </c>
      <c r="L318" t="str">
        <f>IF(chocolate_data[[#This Row],[Total Sales]]&gt;=AVERAGE(chocolate_data[Total Sales]),"High sales", "Low sales")</f>
        <v>Low sales</v>
      </c>
      <c r="M318" s="10">
        <v>45240</v>
      </c>
      <c r="N318" s="10" t="str">
        <f>IF(chocolate_data[[#This Row],[Order date ]]&gt;DATE(2023,1,31),"New Orders","Old Orders")</f>
        <v>New Orders</v>
      </c>
      <c r="O318">
        <f>MONTH(chocolate_data[[#This Row],[Order date ]])</f>
        <v>11</v>
      </c>
      <c r="P318">
        <f>DAY(chocolate_data[[#This Row],[Order date ]])</f>
        <v>10</v>
      </c>
      <c r="Q318" t="s">
        <v>103</v>
      </c>
      <c r="R318" t="str">
        <f>TEXT(chocolate_data[[#This Row],[Order date ]],"dddd")</f>
        <v>Friday</v>
      </c>
      <c r="S318" s="4" t="s">
        <v>114</v>
      </c>
      <c r="T318" s="14">
        <f>chocolate_data[[#This Row],[Total Sales]]*2%</f>
        <v>6734.7</v>
      </c>
      <c r="U318" s="15">
        <f>chocolate_data[[#This Row],[Total Sales]]-chocolate_data[[#This Row],[Total Sales]]*2%</f>
        <v>330000.3</v>
      </c>
      <c r="V318" t="str">
        <f>TEXT(chocolate_data[[#This Row],[Order date ]],"yyyy")</f>
        <v>2023</v>
      </c>
    </row>
    <row r="319" spans="1:22" x14ac:dyDescent="0.3">
      <c r="A319" s="8">
        <v>315</v>
      </c>
      <c r="B319" s="9" t="s">
        <v>35</v>
      </c>
      <c r="C319" s="9" t="s">
        <v>37</v>
      </c>
      <c r="D319" s="9" t="s">
        <v>2</v>
      </c>
      <c r="E319" s="8">
        <v>6860</v>
      </c>
      <c r="F319" t="str">
        <f>IF(chocolate_data[[#This Row],[Amount]]&gt;=5000,"High Amount","Low Amount")</f>
        <v>High Amount</v>
      </c>
      <c r="G319" s="8">
        <v>126</v>
      </c>
      <c r="H319" s="8" t="str">
        <f>IF(chocolate_data[[#This Row],[Units]]&lt;=200,"Low Quantity",IF(chocolate_data[[#This Row],[Units]]&lt;=350,"Mediuam Quantity","High Quantity"))</f>
        <v>Low Quantity</v>
      </c>
      <c r="I319" t="str" cm="1">
        <f t="array" ref="I319">_xlfn.IFS(chocolate_data[[#This Row],[Units]]&lt;=200,"Low",chocolate_data[[#This Row],[Units]]&lt;=350,"Med",chocolate_data[[#This Row],[Units]]&gt;350,"High")</f>
        <v>Low</v>
      </c>
      <c r="J319" s="8">
        <f>IF(chocolate_data[[#This Row],[Units]]&gt;300,chocolate_data[[#This Row],[Amount]]*10%,chocolate_data[[#This Row],[Amount]])</f>
        <v>6860</v>
      </c>
      <c r="K319" s="13">
        <f>chocolate_data[[#This Row],[Amount]]*chocolate_data[[#This Row],[Units]]</f>
        <v>864360</v>
      </c>
      <c r="L319" t="str">
        <f>IF(chocolate_data[[#This Row],[Total Sales]]&gt;=AVERAGE(chocolate_data[Total Sales]),"High sales", "Low sales")</f>
        <v>High sales</v>
      </c>
      <c r="M319" s="10">
        <v>45241</v>
      </c>
      <c r="N319" s="10" t="str">
        <f>IF(chocolate_data[[#This Row],[Order date ]]&gt;DATE(2023,1,31),"New Orders","Old Orders")</f>
        <v>New Orders</v>
      </c>
      <c r="O319">
        <f>MONTH(chocolate_data[[#This Row],[Order date ]])</f>
        <v>11</v>
      </c>
      <c r="P319">
        <f>DAY(chocolate_data[[#This Row],[Order date ]])</f>
        <v>11</v>
      </c>
      <c r="Q319" t="s">
        <v>103</v>
      </c>
      <c r="R319" t="str">
        <f>TEXT(chocolate_data[[#This Row],[Order date ]],"dddd")</f>
        <v>Saturday</v>
      </c>
      <c r="S319" s="4" t="s">
        <v>114</v>
      </c>
      <c r="T319" s="14">
        <f>chocolate_data[[#This Row],[Total Sales]]*2%</f>
        <v>17287.2</v>
      </c>
      <c r="U319" s="15">
        <f>chocolate_data[[#This Row],[Total Sales]]-chocolate_data[[#This Row],[Total Sales]]*2%</f>
        <v>847072.8</v>
      </c>
      <c r="V319" t="str">
        <f>TEXT(chocolate_data[[#This Row],[Order date ]],"yyyy")</f>
        <v>2023</v>
      </c>
    </row>
    <row r="321" spans="1:1" x14ac:dyDescent="0.3">
      <c r="A321">
        <f>IF(COUNTIF(A$2:A$317, ROW()-1)=0, ROW()-1, "")</f>
        <v>320</v>
      </c>
    </row>
  </sheetData>
  <conditionalFormatting sqref="A5:A319">
    <cfRule type="duplicateValues" dxfId="0" priority="3"/>
  </conditionalFormatting>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Funcions vs Formulas</vt:lpstr>
      <vt:lpstr>Data Types</vt:lpstr>
      <vt:lpstr>Functions</vt:lpstr>
      <vt:lpstr>IF</vt:lpstr>
      <vt:lpstr>Aggregations with if</vt:lpstr>
      <vt:lpstr>Meta-data </vt:lpstr>
      <vt:lpstr>Raw-data </vt:lpstr>
      <vt:lpstr>answers with pivot table</vt:lpstr>
      <vt:lpstr>Dashboard</vt:lpstr>
      <vt:lpstr>Questions</vt:lpstr>
      <vt:lpstr>Solve Questions</vt:lpstr>
      <vt:lpstr>data cleaning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Sandy Medhat</cp:lastModifiedBy>
  <dcterms:created xsi:type="dcterms:W3CDTF">2021-03-14T20:21:32Z</dcterms:created>
  <dcterms:modified xsi:type="dcterms:W3CDTF">2025-07-23T13:50:13Z</dcterms:modified>
</cp:coreProperties>
</file>