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y\Documents\UTRM\TI51\Calidad de software\p2\"/>
    </mc:Choice>
  </mc:AlternateContent>
  <bookViews>
    <workbookView xWindow="0" yWindow="0" windowWidth="15345" windowHeight="46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M79" i="1"/>
  <c r="K79" i="1"/>
  <c r="N58" i="1"/>
  <c r="N57" i="1"/>
  <c r="N56" i="1"/>
  <c r="N55" i="1"/>
  <c r="N54" i="1"/>
  <c r="N53" i="1"/>
  <c r="N52" i="1"/>
  <c r="N59" i="1"/>
  <c r="K61" i="1"/>
  <c r="K62" i="1"/>
  <c r="J73" i="1"/>
  <c r="Q34" i="1"/>
  <c r="C49" i="1"/>
  <c r="I77" i="1"/>
  <c r="I79" i="1"/>
  <c r="I80" i="1"/>
  <c r="J74" i="1"/>
  <c r="S34" i="1"/>
  <c r="O35" i="1"/>
  <c r="T8" i="1"/>
  <c r="T9" i="1"/>
  <c r="T10" i="1"/>
  <c r="T11" i="1"/>
  <c r="T12" i="1"/>
  <c r="T13" i="1"/>
  <c r="T7" i="1"/>
  <c r="T5" i="1"/>
  <c r="T14" i="1"/>
  <c r="Q16" i="1"/>
  <c r="Q17" i="1"/>
  <c r="M18" i="1"/>
  <c r="M19" i="1"/>
  <c r="M20" i="1"/>
  <c r="M21" i="1"/>
  <c r="M22" i="1"/>
  <c r="M23" i="1"/>
  <c r="M24" i="1"/>
  <c r="M25" i="1"/>
  <c r="M26" i="1"/>
  <c r="M27" i="1"/>
  <c r="M28" i="1"/>
  <c r="M17" i="1"/>
  <c r="M16" i="1"/>
  <c r="M29" i="1"/>
  <c r="J31" i="1"/>
  <c r="J32" i="1"/>
  <c r="E43" i="1"/>
  <c r="E44" i="1"/>
  <c r="E45" i="1"/>
  <c r="E12" i="1"/>
  <c r="E10" i="1"/>
  <c r="E11" i="1"/>
  <c r="E46" i="1"/>
  <c r="E13" i="1"/>
  <c r="P28" i="1"/>
  <c r="O32" i="1"/>
  <c r="O34" i="1"/>
  <c r="P29" i="1"/>
</calcChain>
</file>

<file path=xl/sharedStrings.xml><?xml version="1.0" encoding="utf-8"?>
<sst xmlns="http://schemas.openxmlformats.org/spreadsheetml/2006/main" count="175" uniqueCount="120">
  <si>
    <t>UUCP=UAW+UUCW</t>
  </si>
  <si>
    <t>UUCP=Puntos de Casos de USo sin Ajustar</t>
  </si>
  <si>
    <t>UAW=Factor de peso de los actores sin ajustar</t>
  </si>
  <si>
    <t>UUCW=Factor de peso de los casos de uso sin ajustar</t>
  </si>
  <si>
    <t>Tipo de actor</t>
  </si>
  <si>
    <t>peso</t>
  </si>
  <si>
    <t>Cantidad</t>
  </si>
  <si>
    <t>total</t>
  </si>
  <si>
    <t>Simple</t>
  </si>
  <si>
    <t>Medio</t>
  </si>
  <si>
    <t>Complejo</t>
  </si>
  <si>
    <t>Usuarios Encontrados</t>
  </si>
  <si>
    <t>UAW</t>
  </si>
  <si>
    <t>Tipo de caso deuso</t>
  </si>
  <si>
    <t>Peso</t>
  </si>
  <si>
    <t>Total</t>
  </si>
  <si>
    <t>UUCW</t>
  </si>
  <si>
    <t>UUCP=</t>
  </si>
  <si>
    <t xml:space="preserve">Cálculo de Puntos de Casos de Uso ajustados </t>
  </si>
  <si>
    <t>Cálculo de los Puntos de Caso de Uso sin ajustar</t>
  </si>
  <si>
    <t>recepcionista</t>
  </si>
  <si>
    <t>UCP = UUCP * TCF * EF</t>
  </si>
  <si>
    <t xml:space="preserve">UCP: Puntos de Casos de Uso ajustados </t>
  </si>
  <si>
    <t xml:space="preserve">UUCP: Puntos de Casos de Uso sin ajustar  </t>
  </si>
  <si>
    <t xml:space="preserve">TCF: Factor de complejidad técnica </t>
  </si>
  <si>
    <t xml:space="preserve">EF: Factor de ambiente </t>
  </si>
  <si>
    <t>Valor</t>
  </si>
  <si>
    <t>Significado</t>
  </si>
  <si>
    <t>Inrrelevante</t>
  </si>
  <si>
    <t>Esencial</t>
  </si>
  <si>
    <t>Promedio</t>
  </si>
  <si>
    <t>Valores de influencia</t>
  </si>
  <si>
    <t>Factor</t>
  </si>
  <si>
    <t>Descripción</t>
  </si>
  <si>
    <t>Influencia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</si>
  <si>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</si>
  <si>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</si>
  <si>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</si>
  <si>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</si>
  <si>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</si>
  <si>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</si>
  <si>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</si>
  <si>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</si>
  <si>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</si>
  <si>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</si>
  <si>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</si>
  <si>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</si>
  <si>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</si>
  <si>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Sistema Distribuido</t>
  </si>
  <si>
    <t>Tiempo de Respuesta y Desempeño</t>
  </si>
  <si>
    <t xml:space="preserve">Eficiencia  respecto al usuario final </t>
  </si>
  <si>
    <t>Procesamiento interno complejo</t>
  </si>
  <si>
    <t>Código reutilizable en otras aplicaciones</t>
  </si>
  <si>
    <t xml:space="preserve"> Facilidad en la instalación</t>
  </si>
  <si>
    <t>Usabilidad (Fácil de usar)</t>
  </si>
  <si>
    <t>Portabilidad</t>
  </si>
  <si>
    <t xml:space="preserve">Facilidad en mantener </t>
  </si>
  <si>
    <t>Acesos simultáneos (concurrentes)</t>
  </si>
  <si>
    <t xml:space="preserve"> Incluye objetivos especiales de seguridad</t>
  </si>
  <si>
    <t xml:space="preserve"> Provee acceso directo a terceros</t>
  </si>
  <si>
    <t xml:space="preserve">Se requiere facilidades especiales de entrenamiento a usuarios  </t>
  </si>
  <si>
    <t>TCF = 0.6 + 0.01 x V (Pesoix Valor asignadoi)</t>
  </si>
  <si>
    <t>Influencia (0-5)</t>
  </si>
  <si>
    <t xml:space="preserve"> Factores de Ambiente (EF) </t>
  </si>
  <si>
    <t xml:space="preserve">Familiarizado con el proceso de desarrollo (RUP) </t>
  </si>
  <si>
    <t xml:space="preserve">Factor </t>
  </si>
  <si>
    <t>Resultado</t>
  </si>
  <si>
    <t>E1</t>
  </si>
  <si>
    <t>E2</t>
  </si>
  <si>
    <t>E3</t>
  </si>
  <si>
    <t>E4</t>
  </si>
  <si>
    <t>E5</t>
  </si>
  <si>
    <t>E6</t>
  </si>
  <si>
    <t>E7</t>
  </si>
  <si>
    <t>E8</t>
  </si>
  <si>
    <t>Experiencia en la aplicación</t>
  </si>
  <si>
    <t>Experiencia en orientación a objetos</t>
  </si>
  <si>
    <t>Capacidades de análisis</t>
  </si>
  <si>
    <t>Motivación</t>
  </si>
  <si>
    <t>Requisitos estables</t>
  </si>
  <si>
    <t xml:space="preserve">Trabajadores a tiempo parcial </t>
  </si>
  <si>
    <t>Lenguaje complejo</t>
  </si>
  <si>
    <t>EF =1.4 - 0.03 x V (Pesoix Valor asignadoi)</t>
  </si>
  <si>
    <t>EF=</t>
  </si>
  <si>
    <t xml:space="preserve"> Cálculo del Esfuerzo</t>
  </si>
  <si>
    <t>Horas-Persona (CF)</t>
  </si>
  <si>
    <t>Si el valor es&lt;=2</t>
  </si>
  <si>
    <t>Si el valor es&lt;=4</t>
  </si>
  <si>
    <t>Si el valor es&gt;=5</t>
  </si>
  <si>
    <t>E=</t>
  </si>
  <si>
    <t>UCP=</t>
  </si>
  <si>
    <t>TCF=</t>
  </si>
  <si>
    <t>Tiempo</t>
  </si>
  <si>
    <t>Tiempo de duración</t>
  </si>
  <si>
    <t>Horas-hombre</t>
  </si>
  <si>
    <t>Personas</t>
  </si>
  <si>
    <t>Dias</t>
  </si>
  <si>
    <t>Horas</t>
  </si>
  <si>
    <t>Mes</t>
  </si>
  <si>
    <t>Cliente</t>
  </si>
  <si>
    <t>Administradr</t>
  </si>
  <si>
    <t>Terapeuta</t>
  </si>
  <si>
    <t>Caso de uso</t>
  </si>
  <si>
    <t>Tipo de peso</t>
  </si>
  <si>
    <t>Registrar_cliente</t>
  </si>
  <si>
    <t>Imprime formato</t>
  </si>
  <si>
    <t>Registrar_terapeuta</t>
  </si>
  <si>
    <t>Firma de aceptacion</t>
  </si>
  <si>
    <t>Califica servicio</t>
  </si>
  <si>
    <t>Crear hoja de deslinde de responsabilidad</t>
  </si>
  <si>
    <t>Firma de servicio
Firma de servicio</t>
  </si>
  <si>
    <t>Generar reportes</t>
  </si>
  <si>
    <t>Gestion de hoteles</t>
  </si>
  <si>
    <t>Gestion de clientes</t>
  </si>
  <si>
    <t>Gestion de tratamientos</t>
  </si>
  <si>
    <t>Gestion de paises</t>
  </si>
  <si>
    <t>Gestion de idiomas</t>
  </si>
  <si>
    <t>Gestion condiciones medicas</t>
  </si>
  <si>
    <t>NO.</t>
  </si>
  <si>
    <t>Gestion de agencias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</si>
</sst>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52525"/>
      <name val="Arial"/>
      <family val="2"/>
    </font>
    <font>
      <b/>
      <sz val="11"/>
      <color rgb="FF252525"/>
      <name val="Arial"/>
      <family val="2"/>
    </font>
    <font>
      <b/>
      <sz val="10"/>
      <color rgb="FF252525"/>
      <name val="Arial"/>
      <family val="2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3" xfId="0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/>
    <xf numFmtId="0" fontId="0" fillId="2" borderId="4" xfId="0" applyFill="1" applyBorder="1"/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1" fillId="4" borderId="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1" xfId="0" applyFill="1" applyBorder="1"/>
    <xf numFmtId="0" fontId="0" fillId="0" borderId="1" xfId="0" applyBorder="1"/>
    <xf numFmtId="0" fontId="0" fillId="0" borderId="12" xfId="0" applyBorder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11" xfId="0" applyFont="1" applyFill="1" applyBorder="1"/>
    <xf numFmtId="0" fontId="1" fillId="2" borderId="11" xfId="0" applyFont="1" applyFill="1" applyBorder="1"/>
    <xf numFmtId="0" fontId="0" fillId="2" borderId="11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1" fillId="2" borderId="14" xfId="0" applyFont="1" applyFill="1" applyBorder="1"/>
    <xf numFmtId="0" fontId="0" fillId="2" borderId="14" xfId="0" applyFill="1" applyBorder="1"/>
    <xf numFmtId="0" fontId="0" fillId="0" borderId="15" xfId="0" applyBorder="1"/>
    <xf numFmtId="0" fontId="0" fillId="0" borderId="7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wrapText="1"/>
    </xf>
    <xf numFmtId="0" fontId="0" fillId="0" borderId="6" xfId="0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/>
    <xf numFmtId="0" fontId="1" fillId="2" borderId="3" xfId="0" applyFont="1" applyFill="1" applyBorder="1" applyAlignment="1">
      <alignment wrapText="1"/>
    </xf>
    <xf numFmtId="0" fontId="0" fillId="0" borderId="17" xfId="0" applyFill="1" applyBorder="1" applyAlignment="1">
      <alignment horizontal="center" vertical="center" wrapText="1"/>
    </xf>
    <xf numFmtId="0" fontId="0" fillId="0" borderId="0" xfId="0" applyBorder="1"/>
    <xf numFmtId="0" fontId="1" fillId="0" borderId="5" xfId="0" applyFont="1" applyFill="1" applyBorder="1" applyAlignment="1">
      <alignment wrapText="1"/>
    </xf>
    <xf numFmtId="0" fontId="0" fillId="0" borderId="5" xfId="0" applyFill="1" applyBorder="1" applyAlignment="1">
      <alignment horizontal="center" vertical="center" wrapText="1"/>
    </xf>
    <xf numFmtId="0" fontId="0" fillId="0" borderId="18" xfId="0" applyBorder="1"/>
    <xf numFmtId="0" fontId="1" fillId="0" borderId="2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2" borderId="4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5" xfId="0" applyFill="1" applyBorder="1"/>
    <xf numFmtId="0" fontId="0" fillId="0" borderId="19" xfId="0" applyFill="1" applyBorder="1"/>
    <xf numFmtId="0" fontId="0" fillId="0" borderId="7" xfId="0" applyBorder="1" applyAlignment="1"/>
    <xf numFmtId="0" fontId="0" fillId="0" borderId="12" xfId="0" applyBorder="1" applyAlignment="1"/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view="pageLayout" topLeftCell="A6" zoomScale="46" zoomScaleNormal="86" zoomScalePageLayoutView="46" workbookViewId="0">
      <selection activeCell="P39" sqref="P39"/>
    </sheetView>
  </sheetViews>
  <sheetFormatPr baseColWidth="10" defaultRowHeight="15" x14ac:dyDescent="0.25"/>
  <cols>
    <col min="1" max="1" width="8.5703125" customWidth="1"/>
    <col min="2" max="2" width="13.42578125" customWidth="1"/>
    <col min="4" max="4" width="11.85546875" bestFit="1" customWidth="1"/>
    <col min="5" max="5" width="12" bestFit="1" customWidth="1"/>
    <col min="7" max="7" width="14.85546875" customWidth="1"/>
    <col min="8" max="8" width="7.28515625" customWidth="1"/>
    <col min="9" max="9" width="7.5703125" customWidth="1"/>
    <col min="10" max="10" width="28.28515625" customWidth="1"/>
    <col min="13" max="13" width="15.28515625" customWidth="1"/>
    <col min="14" max="14" width="12.5703125" customWidth="1"/>
    <col min="17" max="17" width="11.42578125" customWidth="1"/>
  </cols>
  <sheetData>
    <row r="1" spans="1:20" ht="18.75" x14ac:dyDescent="0.3">
      <c r="B1" s="64" t="s">
        <v>19</v>
      </c>
      <c r="C1" s="64"/>
      <c r="D1" s="64"/>
      <c r="E1" s="64"/>
      <c r="F1" s="64"/>
      <c r="I1" s="64" t="s">
        <v>18</v>
      </c>
      <c r="J1" s="64"/>
      <c r="K1" s="64"/>
      <c r="L1" s="64"/>
      <c r="M1" s="64"/>
      <c r="O1" s="64" t="s">
        <v>63</v>
      </c>
      <c r="P1" s="64"/>
      <c r="Q1" s="64"/>
      <c r="R1" s="64"/>
      <c r="S1" s="64"/>
    </row>
    <row r="3" spans="1:20" x14ac:dyDescent="0.25">
      <c r="A3" s="93" t="s">
        <v>0</v>
      </c>
      <c r="B3" s="93"/>
      <c r="C3" s="93"/>
      <c r="D3" s="93"/>
      <c r="E3" s="93"/>
      <c r="H3" s="93" t="s">
        <v>21</v>
      </c>
      <c r="I3" s="93"/>
      <c r="J3" s="93"/>
      <c r="K3" s="93"/>
    </row>
    <row r="4" spans="1:20" x14ac:dyDescent="0.25">
      <c r="A4" s="93" t="s">
        <v>1</v>
      </c>
      <c r="B4" s="93"/>
      <c r="C4" s="93"/>
      <c r="D4" s="93"/>
      <c r="E4" s="93"/>
      <c r="H4" s="93" t="s">
        <v>22</v>
      </c>
      <c r="I4" s="93"/>
      <c r="J4" s="93"/>
      <c r="K4" s="93"/>
      <c r="N4" s="24" t="s">
        <v>65</v>
      </c>
      <c r="O4" s="79" t="s">
        <v>33</v>
      </c>
      <c r="P4" s="79"/>
      <c r="Q4" s="79"/>
      <c r="R4" s="24" t="s">
        <v>14</v>
      </c>
      <c r="S4" s="24" t="s">
        <v>34</v>
      </c>
      <c r="T4" s="24" t="s">
        <v>66</v>
      </c>
    </row>
    <row r="5" spans="1:20" ht="15" customHeight="1" x14ac:dyDescent="0.25">
      <c r="A5" s="93" t="s">
        <v>2</v>
      </c>
      <c r="B5" s="93"/>
      <c r="C5" s="93"/>
      <c r="D5" s="93"/>
      <c r="E5" s="93"/>
      <c r="H5" s="93" t="s">
        <v>23</v>
      </c>
      <c r="I5" s="93"/>
      <c r="J5" s="93"/>
      <c r="K5" s="93"/>
      <c r="N5" s="69" t="s">
        <v>67</v>
      </c>
      <c r="O5" s="70" t="s">
        <v>64</v>
      </c>
      <c r="P5" s="70"/>
      <c r="Q5" s="70"/>
      <c r="R5" s="71">
        <v>1.5</v>
      </c>
      <c r="S5" s="71">
        <v>3</v>
      </c>
      <c r="T5" s="71">
        <f>R5*S5</f>
        <v>4.5</v>
      </c>
    </row>
    <row r="6" spans="1:20" x14ac:dyDescent="0.25">
      <c r="A6" s="93" t="s">
        <v>3</v>
      </c>
      <c r="B6" s="93"/>
      <c r="C6" s="93"/>
      <c r="D6" s="93"/>
      <c r="E6" s="93"/>
      <c r="H6" s="93" t="s">
        <v>24</v>
      </c>
      <c r="I6" s="93"/>
      <c r="J6" s="93"/>
      <c r="K6" s="93"/>
      <c r="N6" s="69"/>
      <c r="O6" s="70"/>
      <c r="P6" s="70"/>
      <c r="Q6" s="70"/>
      <c r="R6" s="72"/>
      <c r="S6" s="72"/>
      <c r="T6" s="72"/>
    </row>
    <row r="7" spans="1:20" x14ac:dyDescent="0.25">
      <c r="H7" s="93" t="s">
        <v>25</v>
      </c>
      <c r="I7" s="93"/>
      <c r="J7" s="93"/>
      <c r="K7" s="93"/>
      <c r="N7" s="22" t="s">
        <v>68</v>
      </c>
      <c r="O7" s="63" t="s">
        <v>75</v>
      </c>
      <c r="P7" s="63"/>
      <c r="Q7" s="63"/>
      <c r="R7" s="15">
        <v>0.5</v>
      </c>
      <c r="S7" s="15">
        <v>3</v>
      </c>
      <c r="T7" s="15">
        <f>R7*S7</f>
        <v>1.5</v>
      </c>
    </row>
    <row r="8" spans="1:20" x14ac:dyDescent="0.25">
      <c r="B8" s="74" t="s">
        <v>2</v>
      </c>
      <c r="C8" s="74"/>
      <c r="D8" s="74"/>
      <c r="E8" s="74"/>
      <c r="N8" s="22" t="s">
        <v>69</v>
      </c>
      <c r="O8" s="63" t="s">
        <v>76</v>
      </c>
      <c r="P8" s="63"/>
      <c r="Q8" s="63"/>
      <c r="R8" s="15">
        <v>1</v>
      </c>
      <c r="S8" s="15">
        <v>3</v>
      </c>
      <c r="T8" s="15">
        <f t="shared" ref="T8:T13" si="0">R8*S8</f>
        <v>3</v>
      </c>
    </row>
    <row r="9" spans="1:20" ht="18.75" customHeight="1" thickBot="1" x14ac:dyDescent="0.3">
      <c r="B9" s="2" t="s">
        <v>4</v>
      </c>
      <c r="C9" s="2" t="s">
        <v>5</v>
      </c>
      <c r="D9" s="2" t="s">
        <v>6</v>
      </c>
      <c r="E9" s="2" t="s">
        <v>7</v>
      </c>
      <c r="I9" s="97" t="s">
        <v>31</v>
      </c>
      <c r="J9" s="97"/>
      <c r="N9" s="31" t="s">
        <v>70</v>
      </c>
      <c r="O9" s="67" t="s">
        <v>77</v>
      </c>
      <c r="P9" s="67"/>
      <c r="Q9" s="67"/>
      <c r="R9" s="32">
        <v>0.5</v>
      </c>
      <c r="S9" s="32">
        <v>3</v>
      </c>
      <c r="T9" s="32">
        <f t="shared" si="0"/>
        <v>1.5</v>
      </c>
    </row>
    <row r="10" spans="1:20" ht="15.75" thickTop="1" x14ac:dyDescent="0.25">
      <c r="B10" s="3" t="s">
        <v>8</v>
      </c>
      <c r="C10" s="1">
        <v>1</v>
      </c>
      <c r="D10" s="1">
        <v>3</v>
      </c>
      <c r="E10" s="1">
        <f>C10*D10</f>
        <v>3</v>
      </c>
      <c r="I10" s="2" t="s">
        <v>26</v>
      </c>
      <c r="J10" s="2" t="s">
        <v>27</v>
      </c>
      <c r="N10" s="30" t="s">
        <v>71</v>
      </c>
      <c r="O10" s="68" t="s">
        <v>78</v>
      </c>
      <c r="P10" s="68"/>
      <c r="Q10" s="68"/>
      <c r="R10" s="26">
        <v>1</v>
      </c>
      <c r="S10" s="26">
        <v>3</v>
      </c>
      <c r="T10" s="26">
        <f t="shared" si="0"/>
        <v>3</v>
      </c>
    </row>
    <row r="11" spans="1:20" x14ac:dyDescent="0.25">
      <c r="B11" s="3" t="s">
        <v>9</v>
      </c>
      <c r="C11" s="1">
        <v>2</v>
      </c>
      <c r="D11" s="1">
        <v>0</v>
      </c>
      <c r="E11" s="1">
        <f>C11*D11</f>
        <v>0</v>
      </c>
      <c r="I11" s="12">
        <v>0</v>
      </c>
      <c r="J11" s="4" t="s">
        <v>28</v>
      </c>
      <c r="N11" s="22" t="s">
        <v>72</v>
      </c>
      <c r="O11" s="63" t="s">
        <v>79</v>
      </c>
      <c r="P11" s="63"/>
      <c r="Q11" s="63"/>
      <c r="R11" s="15">
        <v>2</v>
      </c>
      <c r="S11" s="15">
        <v>3</v>
      </c>
      <c r="T11" s="15">
        <f t="shared" si="0"/>
        <v>6</v>
      </c>
    </row>
    <row r="12" spans="1:20" x14ac:dyDescent="0.25">
      <c r="B12" s="5" t="s">
        <v>10</v>
      </c>
      <c r="C12" s="6">
        <v>3</v>
      </c>
      <c r="D12" s="6">
        <v>1</v>
      </c>
      <c r="E12" s="6">
        <f>C12*D12</f>
        <v>3</v>
      </c>
      <c r="I12" s="12">
        <v>3</v>
      </c>
      <c r="J12" s="4" t="s">
        <v>30</v>
      </c>
      <c r="N12" s="22" t="s">
        <v>73</v>
      </c>
      <c r="O12" s="63" t="s">
        <v>80</v>
      </c>
      <c r="P12" s="63"/>
      <c r="Q12" s="63"/>
      <c r="R12" s="15">
        <v>-1</v>
      </c>
      <c r="S12" s="15">
        <v>3</v>
      </c>
      <c r="T12" s="15">
        <f t="shared" si="0"/>
        <v>-3</v>
      </c>
    </row>
    <row r="13" spans="1:20" ht="15.75" thickBot="1" x14ac:dyDescent="0.3">
      <c r="B13" s="7" t="s">
        <v>12</v>
      </c>
      <c r="C13" s="8"/>
      <c r="D13" s="8"/>
      <c r="E13" s="10">
        <f>SUM(E10:E12)</f>
        <v>6</v>
      </c>
      <c r="I13" s="12">
        <v>5</v>
      </c>
      <c r="J13" s="4" t="s">
        <v>29</v>
      </c>
      <c r="N13" s="22" t="s">
        <v>74</v>
      </c>
      <c r="O13" s="63" t="s">
        <v>81</v>
      </c>
      <c r="P13" s="63"/>
      <c r="Q13" s="63"/>
      <c r="R13" s="15">
        <v>-1</v>
      </c>
      <c r="S13" s="15">
        <v>3</v>
      </c>
      <c r="T13" s="15">
        <f t="shared" si="0"/>
        <v>-3</v>
      </c>
    </row>
    <row r="14" spans="1:20" ht="15" customHeight="1" thickBot="1" x14ac:dyDescent="0.3">
      <c r="N14" s="8"/>
      <c r="O14" s="8"/>
      <c r="P14" s="8"/>
      <c r="Q14" s="8"/>
      <c r="R14" s="8"/>
      <c r="S14" s="8"/>
      <c r="T14" s="58">
        <f>SUM(T5:T13)</f>
        <v>13.5</v>
      </c>
    </row>
    <row r="15" spans="1:20" ht="32.25" customHeight="1" x14ac:dyDescent="0.25">
      <c r="H15" s="2" t="s">
        <v>32</v>
      </c>
      <c r="I15" s="98" t="s">
        <v>33</v>
      </c>
      <c r="J15" s="98"/>
      <c r="K15" s="2" t="s">
        <v>14</v>
      </c>
      <c r="L15" s="13" t="s">
        <v>62</v>
      </c>
      <c r="M15" s="2" t="s">
        <v>15</v>
      </c>
      <c r="O15" s="28" t="s">
        <v>82</v>
      </c>
      <c r="P15" s="28"/>
      <c r="Q15" s="28"/>
    </row>
    <row r="16" spans="1:20" ht="14.25" customHeight="1" x14ac:dyDescent="0.25">
      <c r="B16" s="94" t="s">
        <v>11</v>
      </c>
      <c r="C16" s="94"/>
      <c r="D16" s="95"/>
      <c r="E16" s="95"/>
      <c r="H16" s="9" t="s">
        <v>35</v>
      </c>
      <c r="I16" s="70" t="s">
        <v>48</v>
      </c>
      <c r="J16" s="70"/>
      <c r="K16" s="15">
        <v>2</v>
      </c>
      <c r="L16" s="15">
        <v>3</v>
      </c>
      <c r="M16" s="15">
        <f>K16*L16</f>
        <v>6</v>
      </c>
      <c r="O16" s="29"/>
      <c r="P16" s="29"/>
      <c r="Q16" s="29">
        <f>0.03*T14</f>
        <v>0.40499999999999997</v>
      </c>
    </row>
    <row r="17" spans="1:19" ht="15.75" thickBot="1" x14ac:dyDescent="0.3">
      <c r="B17" s="41" t="s">
        <v>20</v>
      </c>
      <c r="C17" s="42">
        <v>1</v>
      </c>
      <c r="D17" s="96"/>
      <c r="E17" s="92"/>
      <c r="H17" s="9" t="s">
        <v>36</v>
      </c>
      <c r="I17" s="70" t="s">
        <v>49</v>
      </c>
      <c r="J17" s="70"/>
      <c r="K17" s="15">
        <v>1</v>
      </c>
      <c r="L17" s="15">
        <v>5</v>
      </c>
      <c r="M17" s="15">
        <f>K17*L17</f>
        <v>5</v>
      </c>
      <c r="O17" s="33" t="s">
        <v>83</v>
      </c>
      <c r="P17" s="27"/>
      <c r="Q17" s="27">
        <f>1.4-Q16</f>
        <v>0.99499999999999988</v>
      </c>
    </row>
    <row r="18" spans="1:19" x14ac:dyDescent="0.25">
      <c r="B18" s="11" t="s">
        <v>99</v>
      </c>
      <c r="C18" s="40">
        <v>1</v>
      </c>
      <c r="D18" s="96"/>
      <c r="E18" s="92"/>
      <c r="H18" s="9" t="s">
        <v>37</v>
      </c>
      <c r="I18" s="70" t="s">
        <v>50</v>
      </c>
      <c r="J18" s="70"/>
      <c r="K18" s="15">
        <v>1</v>
      </c>
      <c r="L18" s="15">
        <v>5</v>
      </c>
      <c r="M18" s="15">
        <f t="shared" ref="M18:M28" si="1">K18*L18</f>
        <v>5</v>
      </c>
    </row>
    <row r="19" spans="1:19" ht="13.5" customHeight="1" x14ac:dyDescent="0.25">
      <c r="B19" s="11" t="s">
        <v>100</v>
      </c>
      <c r="C19" s="40">
        <v>3</v>
      </c>
      <c r="D19" s="96"/>
      <c r="E19" s="92"/>
      <c r="H19" s="9" t="s">
        <v>38</v>
      </c>
      <c r="I19" s="70" t="s">
        <v>51</v>
      </c>
      <c r="J19" s="70"/>
      <c r="K19" s="15">
        <v>1</v>
      </c>
      <c r="L19" s="15">
        <v>5</v>
      </c>
      <c r="M19" s="15">
        <f t="shared" si="1"/>
        <v>5</v>
      </c>
    </row>
    <row r="20" spans="1:19" ht="14.25" customHeight="1" x14ac:dyDescent="0.3">
      <c r="B20" s="50" t="s">
        <v>101</v>
      </c>
      <c r="C20" s="51">
        <v>1</v>
      </c>
      <c r="D20" s="96"/>
      <c r="E20" s="92"/>
      <c r="H20" s="9" t="s">
        <v>39</v>
      </c>
      <c r="I20" s="70" t="s">
        <v>52</v>
      </c>
      <c r="J20" s="70"/>
      <c r="K20" s="15">
        <v>1</v>
      </c>
      <c r="L20" s="15">
        <v>1</v>
      </c>
      <c r="M20" s="15">
        <f t="shared" si="1"/>
        <v>1</v>
      </c>
      <c r="O20" s="64" t="s">
        <v>84</v>
      </c>
      <c r="P20" s="64"/>
      <c r="Q20" s="64"/>
      <c r="R20" s="64"/>
      <c r="S20" s="64"/>
    </row>
    <row r="21" spans="1:19" x14ac:dyDescent="0.25">
      <c r="A21" s="52"/>
      <c r="B21" s="53"/>
      <c r="C21" s="54"/>
      <c r="D21" s="92"/>
      <c r="E21" s="92"/>
      <c r="H21" s="9" t="s">
        <v>40</v>
      </c>
      <c r="I21" s="70" t="s">
        <v>53</v>
      </c>
      <c r="J21" s="70"/>
      <c r="K21" s="15">
        <v>0.5</v>
      </c>
      <c r="L21" s="15">
        <v>5</v>
      </c>
      <c r="M21" s="15">
        <f t="shared" si="1"/>
        <v>2.5</v>
      </c>
    </row>
    <row r="22" spans="1:19" ht="27.75" customHeight="1" x14ac:dyDescent="0.25">
      <c r="A22" s="23" t="s">
        <v>118</v>
      </c>
      <c r="B22" s="89" t="s">
        <v>102</v>
      </c>
      <c r="C22" s="90"/>
      <c r="D22" s="90"/>
      <c r="E22" s="91"/>
      <c r="F22" s="56" t="s">
        <v>103</v>
      </c>
      <c r="G22" s="55"/>
      <c r="H22" s="9" t="s">
        <v>41</v>
      </c>
      <c r="I22" s="70" t="s">
        <v>54</v>
      </c>
      <c r="J22" s="70"/>
      <c r="K22" s="15">
        <v>0.5</v>
      </c>
      <c r="L22" s="15">
        <v>5</v>
      </c>
      <c r="M22" s="15">
        <f t="shared" si="1"/>
        <v>2.5</v>
      </c>
      <c r="O22" s="65" t="s">
        <v>85</v>
      </c>
      <c r="P22" s="66"/>
      <c r="Q22" s="65" t="s">
        <v>33</v>
      </c>
      <c r="R22" s="66"/>
    </row>
    <row r="23" spans="1:19" ht="18.75" customHeight="1" x14ac:dyDescent="0.25">
      <c r="A23" s="15">
        <v>1</v>
      </c>
      <c r="B23" s="83" t="s">
        <v>104</v>
      </c>
      <c r="C23" s="84"/>
      <c r="D23" s="84"/>
      <c r="E23" s="85"/>
      <c r="F23" s="26">
        <v>5</v>
      </c>
      <c r="H23" s="9" t="s">
        <v>42</v>
      </c>
      <c r="I23" s="70" t="s">
        <v>55</v>
      </c>
      <c r="J23" s="70"/>
      <c r="K23" s="15">
        <v>2</v>
      </c>
      <c r="L23" s="15">
        <v>1</v>
      </c>
      <c r="M23" s="15">
        <f t="shared" si="1"/>
        <v>2</v>
      </c>
      <c r="O23" s="61">
        <v>20</v>
      </c>
      <c r="P23" s="62"/>
      <c r="Q23" s="61" t="s">
        <v>86</v>
      </c>
      <c r="R23" s="62"/>
    </row>
    <row r="24" spans="1:19" ht="18.75" customHeight="1" x14ac:dyDescent="0.25">
      <c r="A24" s="15">
        <v>2</v>
      </c>
      <c r="B24" s="83" t="s">
        <v>105</v>
      </c>
      <c r="C24" s="84"/>
      <c r="D24" s="84"/>
      <c r="E24" s="85"/>
      <c r="F24" s="15">
        <v>5</v>
      </c>
      <c r="H24" s="9" t="s">
        <v>43</v>
      </c>
      <c r="I24" s="70" t="s">
        <v>56</v>
      </c>
      <c r="J24" s="70"/>
      <c r="K24" s="15">
        <v>1</v>
      </c>
      <c r="L24" s="15">
        <v>5</v>
      </c>
      <c r="M24" s="15">
        <f t="shared" si="1"/>
        <v>5</v>
      </c>
      <c r="O24" s="61">
        <v>28</v>
      </c>
      <c r="P24" s="62"/>
      <c r="Q24" s="61" t="s">
        <v>87</v>
      </c>
      <c r="R24" s="62"/>
    </row>
    <row r="25" spans="1:19" ht="19.5" customHeight="1" x14ac:dyDescent="0.25">
      <c r="A25" s="15">
        <v>3</v>
      </c>
      <c r="B25" s="83" t="s">
        <v>106</v>
      </c>
      <c r="C25" s="84"/>
      <c r="D25" s="84"/>
      <c r="E25" s="85"/>
      <c r="F25" s="15">
        <v>5</v>
      </c>
      <c r="H25" s="9" t="s">
        <v>44</v>
      </c>
      <c r="I25" s="70" t="s">
        <v>57</v>
      </c>
      <c r="J25" s="70"/>
      <c r="K25" s="15">
        <v>1</v>
      </c>
      <c r="L25" s="15">
        <v>3</v>
      </c>
      <c r="M25" s="15">
        <f t="shared" si="1"/>
        <v>3</v>
      </c>
      <c r="O25" s="61">
        <v>36</v>
      </c>
      <c r="P25" s="62"/>
      <c r="Q25" s="61" t="s">
        <v>88</v>
      </c>
      <c r="R25" s="62"/>
    </row>
    <row r="26" spans="1:19" ht="15" customHeight="1" x14ac:dyDescent="0.25">
      <c r="A26" s="15">
        <v>4</v>
      </c>
      <c r="B26" s="86" t="s">
        <v>110</v>
      </c>
      <c r="C26" s="87"/>
      <c r="D26" s="87"/>
      <c r="E26" s="88"/>
      <c r="F26" s="15">
        <v>5</v>
      </c>
      <c r="H26" s="9" t="s">
        <v>45</v>
      </c>
      <c r="I26" s="70" t="s">
        <v>58</v>
      </c>
      <c r="J26" s="70"/>
      <c r="K26" s="15">
        <v>1</v>
      </c>
      <c r="L26" s="15">
        <v>3</v>
      </c>
      <c r="M26" s="15">
        <f t="shared" si="1"/>
        <v>3</v>
      </c>
    </row>
    <row r="27" spans="1:19" ht="15" customHeight="1" x14ac:dyDescent="0.25">
      <c r="A27" s="15">
        <v>5</v>
      </c>
      <c r="B27" s="83" t="s">
        <v>107</v>
      </c>
      <c r="C27" s="84"/>
      <c r="D27" s="84"/>
      <c r="E27" s="85"/>
      <c r="F27" s="15">
        <v>5</v>
      </c>
      <c r="H27" s="9" t="s">
        <v>46</v>
      </c>
      <c r="I27" s="70" t="s">
        <v>59</v>
      </c>
      <c r="J27" s="70"/>
      <c r="K27" s="15">
        <v>1</v>
      </c>
      <c r="L27" s="15">
        <v>0</v>
      </c>
      <c r="M27" s="15">
        <f t="shared" si="1"/>
        <v>0</v>
      </c>
      <c r="O27" s="36"/>
      <c r="P27" s="36"/>
      <c r="Q27" s="36"/>
    </row>
    <row r="28" spans="1:19" ht="15.75" customHeight="1" thickBot="1" x14ac:dyDescent="0.3">
      <c r="A28" s="15">
        <v>6</v>
      </c>
      <c r="B28" s="83" t="s">
        <v>108</v>
      </c>
      <c r="C28" s="84"/>
      <c r="D28" s="84"/>
      <c r="E28" s="85"/>
      <c r="F28" s="15">
        <v>5</v>
      </c>
      <c r="H28" s="9" t="s">
        <v>47</v>
      </c>
      <c r="I28" s="70" t="s">
        <v>60</v>
      </c>
      <c r="J28" s="70"/>
      <c r="K28" s="15">
        <v>1</v>
      </c>
      <c r="L28" s="15">
        <v>5</v>
      </c>
      <c r="M28" s="25">
        <f t="shared" si="1"/>
        <v>5</v>
      </c>
      <c r="O28" s="34" t="s">
        <v>90</v>
      </c>
      <c r="P28" s="35">
        <f>C49*J32*Q17</f>
        <v>147.30975000000001</v>
      </c>
      <c r="Q28" s="60" t="s">
        <v>94</v>
      </c>
      <c r="R28" s="60"/>
    </row>
    <row r="29" spans="1:19" ht="15.75" customHeight="1" thickBot="1" x14ac:dyDescent="0.3">
      <c r="A29" s="15">
        <v>7</v>
      </c>
      <c r="B29" s="83" t="s">
        <v>109</v>
      </c>
      <c r="C29" s="84"/>
      <c r="D29" s="84"/>
      <c r="E29" s="85"/>
      <c r="F29" s="15">
        <v>10</v>
      </c>
      <c r="M29" s="59">
        <f>SUM(M16:M28)</f>
        <v>45</v>
      </c>
      <c r="O29" s="37" t="s">
        <v>89</v>
      </c>
      <c r="P29" s="38">
        <f>P28*20</f>
        <v>2946.1950000000002</v>
      </c>
      <c r="Q29" s="19"/>
    </row>
    <row r="30" spans="1:19" ht="15" customHeight="1" x14ac:dyDescent="0.25">
      <c r="A30" s="15">
        <v>8</v>
      </c>
      <c r="B30" s="83" t="s">
        <v>111</v>
      </c>
      <c r="C30" s="84"/>
      <c r="D30" s="84"/>
      <c r="E30" s="85"/>
      <c r="F30" s="15">
        <v>10</v>
      </c>
      <c r="I30" s="18" t="s">
        <v>61</v>
      </c>
      <c r="J30" s="18"/>
      <c r="K30" s="14"/>
    </row>
    <row r="31" spans="1:19" ht="16.5" customHeight="1" thickBot="1" x14ac:dyDescent="0.3">
      <c r="A31" s="15">
        <v>9</v>
      </c>
      <c r="B31" s="75" t="s">
        <v>112</v>
      </c>
      <c r="C31" s="76"/>
      <c r="D31" s="76"/>
      <c r="E31" s="77"/>
      <c r="F31" s="15">
        <v>10</v>
      </c>
      <c r="J31">
        <f>0.01*M29</f>
        <v>0.45</v>
      </c>
      <c r="N31" s="43" t="s">
        <v>93</v>
      </c>
      <c r="O31" s="43"/>
      <c r="P31" s="43"/>
      <c r="Q31" s="43"/>
      <c r="R31" s="43"/>
      <c r="S31" s="39"/>
    </row>
    <row r="32" spans="1:19" ht="30.75" customHeight="1" thickTop="1" thickBot="1" x14ac:dyDescent="0.3">
      <c r="A32" s="15">
        <v>10</v>
      </c>
      <c r="B32" s="75" t="s">
        <v>113</v>
      </c>
      <c r="C32" s="76"/>
      <c r="D32" s="76"/>
      <c r="E32" s="77"/>
      <c r="F32" s="15">
        <v>10</v>
      </c>
      <c r="I32" s="21" t="s">
        <v>91</v>
      </c>
      <c r="J32" s="20">
        <f>0.6+J31</f>
        <v>1.05</v>
      </c>
      <c r="N32" s="44" t="s">
        <v>94</v>
      </c>
      <c r="O32" s="45">
        <f>P28</f>
        <v>147.30975000000001</v>
      </c>
      <c r="P32" s="46" t="s">
        <v>96</v>
      </c>
      <c r="Q32" s="45">
        <v>29</v>
      </c>
      <c r="R32" s="46" t="s">
        <v>98</v>
      </c>
      <c r="S32" s="45">
        <v>1</v>
      </c>
    </row>
    <row r="33" spans="1:19" ht="16.5" customHeight="1" x14ac:dyDescent="0.25">
      <c r="A33" s="15">
        <v>11</v>
      </c>
      <c r="B33" s="86" t="s">
        <v>119</v>
      </c>
      <c r="C33" s="87"/>
      <c r="D33" s="87"/>
      <c r="E33" s="88"/>
      <c r="F33" s="15">
        <v>10</v>
      </c>
      <c r="N33" s="47" t="s">
        <v>95</v>
      </c>
      <c r="O33" s="48">
        <v>1</v>
      </c>
      <c r="P33" s="47" t="s">
        <v>97</v>
      </c>
      <c r="Q33" s="48">
        <v>50</v>
      </c>
      <c r="R33" s="47" t="s">
        <v>96</v>
      </c>
      <c r="S33" s="48">
        <v>29</v>
      </c>
    </row>
    <row r="34" spans="1:19" ht="15" customHeight="1" x14ac:dyDescent="0.25">
      <c r="A34" s="15">
        <v>12</v>
      </c>
      <c r="B34" s="75" t="s">
        <v>114</v>
      </c>
      <c r="C34" s="76"/>
      <c r="D34" s="76"/>
      <c r="E34" s="77"/>
      <c r="F34" s="15">
        <v>10</v>
      </c>
      <c r="N34" s="14"/>
      <c r="O34" s="14">
        <f>O32/O33</f>
        <v>147.30975000000001</v>
      </c>
      <c r="P34" s="14"/>
      <c r="Q34" s="14">
        <f>Q32/Q33</f>
        <v>0.57999999999999996</v>
      </c>
      <c r="R34" s="14"/>
      <c r="S34">
        <f>S32/S33</f>
        <v>3.4482758620689655E-2</v>
      </c>
    </row>
    <row r="35" spans="1:19" ht="15.75" thickBot="1" x14ac:dyDescent="0.3">
      <c r="A35" s="15">
        <v>13</v>
      </c>
      <c r="B35" s="75" t="s">
        <v>115</v>
      </c>
      <c r="C35" s="76"/>
      <c r="D35" s="76"/>
      <c r="E35" s="77"/>
      <c r="F35" s="15">
        <v>15</v>
      </c>
      <c r="N35" s="49" t="s">
        <v>92</v>
      </c>
      <c r="O35" s="49">
        <f>O34*Q34*S34</f>
        <v>2.9461949999999999</v>
      </c>
      <c r="P35" s="14"/>
      <c r="Q35" s="14"/>
      <c r="R35" s="14"/>
    </row>
    <row r="36" spans="1:19" x14ac:dyDescent="0.25">
      <c r="A36" s="25">
        <v>14</v>
      </c>
      <c r="B36" s="80" t="s">
        <v>116</v>
      </c>
      <c r="C36" s="81"/>
      <c r="D36" s="81"/>
      <c r="E36" s="82"/>
      <c r="F36" s="15">
        <v>15</v>
      </c>
      <c r="N36" s="14"/>
      <c r="O36" s="14"/>
      <c r="P36" s="14"/>
      <c r="Q36" s="14"/>
      <c r="R36" s="14"/>
    </row>
    <row r="37" spans="1:19" x14ac:dyDescent="0.25">
      <c r="A37" s="15">
        <v>15</v>
      </c>
      <c r="B37" s="73" t="s">
        <v>117</v>
      </c>
      <c r="C37" s="73"/>
      <c r="D37" s="73"/>
      <c r="E37" s="73"/>
      <c r="F37" s="15">
        <v>15</v>
      </c>
      <c r="N37" s="14"/>
      <c r="O37" s="14"/>
      <c r="P37" s="14"/>
      <c r="Q37" s="14"/>
      <c r="R37" s="14"/>
    </row>
    <row r="38" spans="1:19" x14ac:dyDescent="0.25">
      <c r="A38" s="57"/>
      <c r="B38" s="52"/>
      <c r="C38" s="52"/>
      <c r="D38" s="52"/>
      <c r="E38" s="52"/>
      <c r="F38" s="57"/>
    </row>
    <row r="40" spans="1:19" ht="17.25" customHeight="1" x14ac:dyDescent="0.25"/>
    <row r="41" spans="1:19" ht="27.75" customHeight="1" x14ac:dyDescent="0.25">
      <c r="B41" s="74" t="s">
        <v>3</v>
      </c>
      <c r="C41" s="74"/>
      <c r="D41" s="74"/>
      <c r="E41" s="74"/>
    </row>
    <row r="42" spans="1:19" ht="30" x14ac:dyDescent="0.25">
      <c r="B42" s="17" t="s">
        <v>13</v>
      </c>
      <c r="C42" s="17" t="s">
        <v>14</v>
      </c>
      <c r="D42" s="17" t="s">
        <v>6</v>
      </c>
      <c r="E42" s="17" t="s">
        <v>15</v>
      </c>
    </row>
    <row r="43" spans="1:19" x14ac:dyDescent="0.25">
      <c r="B43" s="3" t="s">
        <v>8</v>
      </c>
      <c r="C43" s="15">
        <v>5</v>
      </c>
      <c r="D43" s="15">
        <v>6</v>
      </c>
      <c r="E43" s="15">
        <f>D43*C43</f>
        <v>30</v>
      </c>
    </row>
    <row r="44" spans="1:19" x14ac:dyDescent="0.25">
      <c r="B44" s="3" t="s">
        <v>9</v>
      </c>
      <c r="C44" s="15">
        <v>10</v>
      </c>
      <c r="D44" s="15">
        <v>6</v>
      </c>
      <c r="E44" s="15">
        <f>D44*C44</f>
        <v>60</v>
      </c>
    </row>
    <row r="45" spans="1:19" x14ac:dyDescent="0.25">
      <c r="B45" s="5" t="s">
        <v>10</v>
      </c>
      <c r="C45" s="15">
        <v>15</v>
      </c>
      <c r="D45" s="15">
        <v>3</v>
      </c>
      <c r="E45" s="15">
        <f>D45*C45</f>
        <v>45</v>
      </c>
    </row>
    <row r="46" spans="1:19" ht="19.5" thickBot="1" x14ac:dyDescent="0.35">
      <c r="B46" s="7" t="s">
        <v>16</v>
      </c>
      <c r="C46" s="7"/>
      <c r="D46" s="7"/>
      <c r="E46" s="7">
        <f>SUM(E43:E45)</f>
        <v>135</v>
      </c>
      <c r="H46" s="16"/>
      <c r="I46" s="64" t="s">
        <v>63</v>
      </c>
      <c r="J46" s="64"/>
      <c r="K46" s="64"/>
      <c r="L46" s="64"/>
      <c r="M46" s="64"/>
      <c r="N46" s="16"/>
    </row>
    <row r="47" spans="1:19" x14ac:dyDescent="0.25">
      <c r="B47" s="16"/>
      <c r="C47" s="16"/>
      <c r="D47" s="16"/>
      <c r="E47" s="16"/>
      <c r="H47" s="16"/>
      <c r="I47" s="16"/>
      <c r="J47" s="16"/>
      <c r="K47" s="16"/>
      <c r="L47" s="16"/>
      <c r="M47" s="16"/>
      <c r="N47" s="16"/>
    </row>
    <row r="48" spans="1:19" x14ac:dyDescent="0.25">
      <c r="B48" s="18" t="s">
        <v>0</v>
      </c>
      <c r="C48" s="18"/>
      <c r="D48" s="18"/>
      <c r="E48" s="16"/>
      <c r="H48" s="16"/>
      <c r="I48" s="16"/>
      <c r="J48" s="16"/>
      <c r="K48" s="16"/>
      <c r="L48" s="16"/>
      <c r="M48" s="16"/>
      <c r="N48" s="16"/>
    </row>
    <row r="49" spans="2:14" ht="15.75" thickBot="1" x14ac:dyDescent="0.3">
      <c r="B49" s="7" t="s">
        <v>17</v>
      </c>
      <c r="C49" s="78">
        <f>E13+E46</f>
        <v>141</v>
      </c>
      <c r="D49" s="78"/>
      <c r="E49" s="16"/>
      <c r="H49" s="24" t="s">
        <v>65</v>
      </c>
      <c r="I49" s="79" t="s">
        <v>33</v>
      </c>
      <c r="J49" s="79"/>
      <c r="K49" s="79"/>
      <c r="L49" s="24" t="s">
        <v>14</v>
      </c>
      <c r="M49" s="24" t="s">
        <v>34</v>
      </c>
      <c r="N49" s="24" t="s">
        <v>66</v>
      </c>
    </row>
    <row r="50" spans="2:14" x14ac:dyDescent="0.25">
      <c r="H50" s="69" t="s">
        <v>67</v>
      </c>
      <c r="I50" s="70" t="s">
        <v>64</v>
      </c>
      <c r="J50" s="70"/>
      <c r="K50" s="70"/>
      <c r="L50" s="71">
        <v>1.5</v>
      </c>
      <c r="M50" s="71">
        <v>3</v>
      </c>
      <c r="N50" s="71">
        <f>L50*M50</f>
        <v>4.5</v>
      </c>
    </row>
    <row r="51" spans="2:14" x14ac:dyDescent="0.25">
      <c r="H51" s="69"/>
      <c r="I51" s="70"/>
      <c r="J51" s="70"/>
      <c r="K51" s="70"/>
      <c r="L51" s="72"/>
      <c r="M51" s="72"/>
      <c r="N51" s="72"/>
    </row>
    <row r="52" spans="2:14" x14ac:dyDescent="0.25">
      <c r="H52" s="23" t="s">
        <v>68</v>
      </c>
      <c r="I52" s="63" t="s">
        <v>75</v>
      </c>
      <c r="J52" s="63"/>
      <c r="K52" s="63"/>
      <c r="L52" s="15">
        <v>0.5</v>
      </c>
      <c r="M52" s="15">
        <v>3</v>
      </c>
      <c r="N52" s="15">
        <f>L52*M52</f>
        <v>1.5</v>
      </c>
    </row>
    <row r="53" spans="2:14" x14ac:dyDescent="0.25">
      <c r="H53" s="23" t="s">
        <v>69</v>
      </c>
      <c r="I53" s="63" t="s">
        <v>76</v>
      </c>
      <c r="J53" s="63"/>
      <c r="K53" s="63"/>
      <c r="L53" s="15">
        <v>1</v>
      </c>
      <c r="M53" s="15">
        <v>3</v>
      </c>
      <c r="N53" s="15">
        <f t="shared" ref="N53:N58" si="2">L53*M53</f>
        <v>3</v>
      </c>
    </row>
    <row r="54" spans="2:14" ht="15.75" thickBot="1" x14ac:dyDescent="0.3">
      <c r="H54" s="31" t="s">
        <v>70</v>
      </c>
      <c r="I54" s="67" t="s">
        <v>77</v>
      </c>
      <c r="J54" s="67"/>
      <c r="K54" s="67"/>
      <c r="L54" s="32">
        <v>0.5</v>
      </c>
      <c r="M54" s="32">
        <v>3</v>
      </c>
      <c r="N54" s="32">
        <f t="shared" si="2"/>
        <v>1.5</v>
      </c>
    </row>
    <row r="55" spans="2:14" ht="15.75" thickTop="1" x14ac:dyDescent="0.25">
      <c r="H55" s="30" t="s">
        <v>71</v>
      </c>
      <c r="I55" s="68" t="s">
        <v>78</v>
      </c>
      <c r="J55" s="68"/>
      <c r="K55" s="68"/>
      <c r="L55" s="26">
        <v>1</v>
      </c>
      <c r="M55" s="26">
        <v>3</v>
      </c>
      <c r="N55" s="26">
        <f t="shared" si="2"/>
        <v>3</v>
      </c>
    </row>
    <row r="56" spans="2:14" x14ac:dyDescent="0.25">
      <c r="H56" s="23" t="s">
        <v>72</v>
      </c>
      <c r="I56" s="63" t="s">
        <v>79</v>
      </c>
      <c r="J56" s="63"/>
      <c r="K56" s="63"/>
      <c r="L56" s="15">
        <v>2</v>
      </c>
      <c r="M56" s="15">
        <v>3</v>
      </c>
      <c r="N56" s="15">
        <f t="shared" si="2"/>
        <v>6</v>
      </c>
    </row>
    <row r="57" spans="2:14" x14ac:dyDescent="0.25">
      <c r="H57" s="23" t="s">
        <v>73</v>
      </c>
      <c r="I57" s="63" t="s">
        <v>80</v>
      </c>
      <c r="J57" s="63"/>
      <c r="K57" s="63"/>
      <c r="L57" s="15">
        <v>-1</v>
      </c>
      <c r="M57" s="15">
        <v>3</v>
      </c>
      <c r="N57" s="15">
        <f t="shared" si="2"/>
        <v>-3</v>
      </c>
    </row>
    <row r="58" spans="2:14" x14ac:dyDescent="0.25">
      <c r="H58" s="23" t="s">
        <v>74</v>
      </c>
      <c r="I58" s="63" t="s">
        <v>81</v>
      </c>
      <c r="J58" s="63"/>
      <c r="K58" s="63"/>
      <c r="L58" s="15">
        <v>-1</v>
      </c>
      <c r="M58" s="15">
        <v>3</v>
      </c>
      <c r="N58" s="15">
        <f t="shared" si="2"/>
        <v>-3</v>
      </c>
    </row>
    <row r="59" spans="2:14" ht="15.75" thickBot="1" x14ac:dyDescent="0.3">
      <c r="H59" s="8"/>
      <c r="I59" s="8"/>
      <c r="J59" s="8"/>
      <c r="K59" s="8"/>
      <c r="L59" s="8"/>
      <c r="M59" s="8"/>
      <c r="N59" s="58">
        <f>SUM(N50:N58)</f>
        <v>13.5</v>
      </c>
    </row>
    <row r="60" spans="2:14" x14ac:dyDescent="0.25">
      <c r="H60" s="16"/>
      <c r="I60" s="28" t="s">
        <v>82</v>
      </c>
      <c r="J60" s="28"/>
      <c r="K60" s="28"/>
      <c r="L60" s="16"/>
      <c r="M60" s="16"/>
      <c r="N60" s="16"/>
    </row>
    <row r="61" spans="2:14" x14ac:dyDescent="0.25">
      <c r="H61" s="16"/>
      <c r="I61" s="29"/>
      <c r="J61" s="29"/>
      <c r="K61" s="29">
        <f>0.03*N59</f>
        <v>0.40499999999999997</v>
      </c>
      <c r="L61" s="16"/>
      <c r="M61" s="16"/>
      <c r="N61" s="16"/>
    </row>
    <row r="62" spans="2:14" ht="15.75" thickBot="1" x14ac:dyDescent="0.3">
      <c r="H62" s="16"/>
      <c r="I62" s="33" t="s">
        <v>83</v>
      </c>
      <c r="J62" s="27"/>
      <c r="K62" s="27">
        <f>1.4-K61</f>
        <v>0.99499999999999988</v>
      </c>
      <c r="L62" s="16"/>
      <c r="M62" s="16"/>
      <c r="N62" s="16"/>
    </row>
    <row r="63" spans="2:14" x14ac:dyDescent="0.25">
      <c r="H63" s="16"/>
      <c r="I63" s="16"/>
      <c r="J63" s="16"/>
      <c r="K63" s="16"/>
      <c r="L63" s="16"/>
      <c r="M63" s="16"/>
      <c r="N63" s="16"/>
    </row>
    <row r="64" spans="2:14" x14ac:dyDescent="0.25">
      <c r="H64" s="16"/>
      <c r="I64" s="16"/>
      <c r="J64" s="16"/>
      <c r="K64" s="16"/>
      <c r="L64" s="16"/>
      <c r="M64" s="16"/>
      <c r="N64" s="16"/>
    </row>
    <row r="65" spans="8:14" ht="18.75" x14ac:dyDescent="0.3">
      <c r="H65" s="16"/>
      <c r="I65" s="64" t="s">
        <v>84</v>
      </c>
      <c r="J65" s="64"/>
      <c r="K65" s="64"/>
      <c r="L65" s="64"/>
      <c r="M65" s="64"/>
      <c r="N65" s="16"/>
    </row>
    <row r="66" spans="8:14" x14ac:dyDescent="0.25">
      <c r="H66" s="16"/>
      <c r="I66" s="16"/>
      <c r="J66" s="16"/>
      <c r="K66" s="16"/>
      <c r="L66" s="16"/>
      <c r="M66" s="16"/>
      <c r="N66" s="16"/>
    </row>
    <row r="67" spans="8:14" x14ac:dyDescent="0.25">
      <c r="H67" s="16"/>
      <c r="I67" s="65" t="s">
        <v>85</v>
      </c>
      <c r="J67" s="66"/>
      <c r="K67" s="65" t="s">
        <v>33</v>
      </c>
      <c r="L67" s="66"/>
      <c r="M67" s="16"/>
      <c r="N67" s="16"/>
    </row>
    <row r="68" spans="8:14" x14ac:dyDescent="0.25">
      <c r="H68" s="16"/>
      <c r="I68" s="61">
        <v>20</v>
      </c>
      <c r="J68" s="62"/>
      <c r="K68" s="61" t="s">
        <v>86</v>
      </c>
      <c r="L68" s="62"/>
      <c r="M68" s="16"/>
      <c r="N68" s="16"/>
    </row>
    <row r="69" spans="8:14" x14ac:dyDescent="0.25">
      <c r="H69" s="16"/>
      <c r="I69" s="61">
        <v>28</v>
      </c>
      <c r="J69" s="62"/>
      <c r="K69" s="61" t="s">
        <v>87</v>
      </c>
      <c r="L69" s="62"/>
      <c r="M69" s="16"/>
      <c r="N69" s="16"/>
    </row>
    <row r="70" spans="8:14" x14ac:dyDescent="0.25">
      <c r="H70" s="16"/>
      <c r="I70" s="61">
        <v>36</v>
      </c>
      <c r="J70" s="62"/>
      <c r="K70" s="61" t="s">
        <v>88</v>
      </c>
      <c r="L70" s="62"/>
      <c r="M70" s="16"/>
      <c r="N70" s="16"/>
    </row>
    <row r="71" spans="8:14" x14ac:dyDescent="0.25">
      <c r="H71" s="16"/>
      <c r="I71" s="16"/>
      <c r="J71" s="16"/>
      <c r="K71" s="16"/>
      <c r="L71" s="16"/>
      <c r="M71" s="16"/>
      <c r="N71" s="16"/>
    </row>
    <row r="72" spans="8:14" x14ac:dyDescent="0.25">
      <c r="H72" s="16"/>
      <c r="I72" s="36"/>
      <c r="J72" s="36"/>
      <c r="K72" s="36"/>
      <c r="L72" s="16"/>
      <c r="M72" s="16"/>
      <c r="N72" s="16"/>
    </row>
    <row r="73" spans="8:14" ht="15.75" thickBot="1" x14ac:dyDescent="0.3">
      <c r="H73" s="16"/>
      <c r="I73" s="34" t="s">
        <v>90</v>
      </c>
      <c r="J73" s="35" t="e">
        <f>#REF!*D77*K62</f>
        <v>#REF!</v>
      </c>
      <c r="K73" s="60" t="s">
        <v>94</v>
      </c>
      <c r="L73" s="60"/>
      <c r="M73" s="16"/>
      <c r="N73" s="16"/>
    </row>
    <row r="74" spans="8:14" ht="15.75" thickBot="1" x14ac:dyDescent="0.3">
      <c r="H74" s="16"/>
      <c r="I74" s="37" t="s">
        <v>89</v>
      </c>
      <c r="J74" s="38" t="e">
        <f>J73*20</f>
        <v>#REF!</v>
      </c>
      <c r="K74" s="19"/>
      <c r="L74" s="16"/>
      <c r="M74" s="16"/>
      <c r="N74" s="16"/>
    </row>
    <row r="75" spans="8:14" x14ac:dyDescent="0.25">
      <c r="H75" s="16"/>
      <c r="I75" s="16"/>
      <c r="J75" s="16"/>
      <c r="K75" s="16"/>
      <c r="L75" s="16"/>
      <c r="M75" s="16"/>
      <c r="N75" s="16"/>
    </row>
    <row r="76" spans="8:14" ht="15.75" thickBot="1" x14ac:dyDescent="0.3">
      <c r="H76" s="43" t="s">
        <v>93</v>
      </c>
      <c r="I76" s="43"/>
      <c r="J76" s="43"/>
      <c r="K76" s="43"/>
      <c r="L76" s="43"/>
      <c r="M76" s="39"/>
      <c r="N76" s="16"/>
    </row>
    <row r="77" spans="8:14" ht="45.75" thickTop="1" x14ac:dyDescent="0.25">
      <c r="H77" s="44" t="s">
        <v>94</v>
      </c>
      <c r="I77" s="45" t="e">
        <f>J73</f>
        <v>#REF!</v>
      </c>
      <c r="J77" s="46" t="s">
        <v>96</v>
      </c>
      <c r="K77" s="45">
        <v>29</v>
      </c>
      <c r="L77" s="46" t="s">
        <v>98</v>
      </c>
      <c r="M77" s="45">
        <v>1</v>
      </c>
      <c r="N77" s="16"/>
    </row>
    <row r="78" spans="8:14" x14ac:dyDescent="0.25">
      <c r="H78" s="47" t="s">
        <v>95</v>
      </c>
      <c r="I78" s="48">
        <v>1</v>
      </c>
      <c r="J78" s="47" t="s">
        <v>97</v>
      </c>
      <c r="K78" s="48">
        <v>50</v>
      </c>
      <c r="L78" s="47" t="s">
        <v>96</v>
      </c>
      <c r="M78" s="48">
        <v>29</v>
      </c>
      <c r="N78" s="16"/>
    </row>
    <row r="79" spans="8:14" x14ac:dyDescent="0.25">
      <c r="H79" s="16"/>
      <c r="I79" s="16" t="e">
        <f>I77/I78</f>
        <v>#REF!</v>
      </c>
      <c r="J79" s="16"/>
      <c r="K79" s="16">
        <f>K77/K78</f>
        <v>0.57999999999999996</v>
      </c>
      <c r="L79" s="16"/>
      <c r="M79" s="16">
        <f>M77/M78</f>
        <v>3.4482758620689655E-2</v>
      </c>
      <c r="N79" s="16"/>
    </row>
    <row r="80" spans="8:14" ht="15.75" thickBot="1" x14ac:dyDescent="0.3">
      <c r="H80" s="49" t="s">
        <v>92</v>
      </c>
      <c r="I80" s="49" t="e">
        <f>I79*K79*M79</f>
        <v>#REF!</v>
      </c>
      <c r="J80" s="16"/>
      <c r="K80" s="16"/>
      <c r="L80" s="16"/>
      <c r="M80" s="16"/>
      <c r="N80" s="16"/>
    </row>
    <row r="81" spans="8:14" x14ac:dyDescent="0.25">
      <c r="H81" s="16"/>
      <c r="I81" s="16"/>
      <c r="J81" s="16"/>
      <c r="K81" s="16"/>
      <c r="L81" s="16"/>
      <c r="M81" s="16"/>
      <c r="N81" s="16"/>
    </row>
    <row r="82" spans="8:14" x14ac:dyDescent="0.25">
      <c r="H82" s="16"/>
      <c r="I82" s="16"/>
      <c r="J82" s="16"/>
      <c r="K82" s="16"/>
      <c r="L82" s="16"/>
      <c r="M82" s="16"/>
      <c r="N82" s="16"/>
    </row>
    <row r="83" spans="8:14" x14ac:dyDescent="0.25">
      <c r="H83" s="16"/>
      <c r="I83" s="16"/>
      <c r="J83" s="16"/>
      <c r="K83" s="16"/>
      <c r="L83" s="16"/>
      <c r="M83" s="16"/>
      <c r="N83" s="16"/>
    </row>
    <row r="84" spans="8:14" x14ac:dyDescent="0.25">
      <c r="H84" s="16"/>
      <c r="I84" s="16"/>
      <c r="J84" s="16"/>
      <c r="K84" s="16"/>
      <c r="L84" s="16"/>
      <c r="M84" s="16"/>
      <c r="N84" s="16"/>
    </row>
    <row r="85" spans="8:14" x14ac:dyDescent="0.25">
      <c r="H85" s="16"/>
      <c r="I85" s="16"/>
      <c r="J85" s="16"/>
      <c r="K85" s="16"/>
      <c r="L85" s="16"/>
      <c r="M85" s="16"/>
      <c r="N85" s="16"/>
    </row>
    <row r="86" spans="8:14" x14ac:dyDescent="0.25">
      <c r="H86" s="16"/>
      <c r="I86" s="16"/>
      <c r="J86" s="16"/>
      <c r="K86" s="16"/>
      <c r="L86" s="16"/>
      <c r="M86" s="16"/>
      <c r="N86" s="16"/>
    </row>
  </sheetData>
  <mergeCells count="100">
    <mergeCell ref="O24:P24"/>
    <mergeCell ref="Q23:R23"/>
    <mergeCell ref="Q24:R24"/>
    <mergeCell ref="O11:Q11"/>
    <mergeCell ref="O12:Q12"/>
    <mergeCell ref="O22:P22"/>
    <mergeCell ref="Q22:R22"/>
    <mergeCell ref="O23:P23"/>
    <mergeCell ref="T5:T6"/>
    <mergeCell ref="O4:Q4"/>
    <mergeCell ref="O7:Q7"/>
    <mergeCell ref="O8:Q8"/>
    <mergeCell ref="O9:Q9"/>
    <mergeCell ref="O5:Q6"/>
    <mergeCell ref="R5:R6"/>
    <mergeCell ref="S5:S6"/>
    <mergeCell ref="O1:S1"/>
    <mergeCell ref="I27:J27"/>
    <mergeCell ref="I28:J28"/>
    <mergeCell ref="I21:J21"/>
    <mergeCell ref="I22:J22"/>
    <mergeCell ref="I23:J23"/>
    <mergeCell ref="I24:J24"/>
    <mergeCell ref="I25:J25"/>
    <mergeCell ref="I26:J26"/>
    <mergeCell ref="O25:P25"/>
    <mergeCell ref="Q25:R25"/>
    <mergeCell ref="Q28:R28"/>
    <mergeCell ref="O20:S20"/>
    <mergeCell ref="N5:N6"/>
    <mergeCell ref="O13:Q13"/>
    <mergeCell ref="O10:Q10"/>
    <mergeCell ref="I15:J15"/>
    <mergeCell ref="I16:J16"/>
    <mergeCell ref="I17:J17"/>
    <mergeCell ref="I18:J18"/>
    <mergeCell ref="I19:J19"/>
    <mergeCell ref="H4:K4"/>
    <mergeCell ref="H5:K5"/>
    <mergeCell ref="H6:K6"/>
    <mergeCell ref="H7:K7"/>
    <mergeCell ref="I9:J9"/>
    <mergeCell ref="D21:E21"/>
    <mergeCell ref="B1:F1"/>
    <mergeCell ref="I1:M1"/>
    <mergeCell ref="A3:E3"/>
    <mergeCell ref="A4:E4"/>
    <mergeCell ref="A5:E5"/>
    <mergeCell ref="A6:E6"/>
    <mergeCell ref="B16:C16"/>
    <mergeCell ref="B8:E8"/>
    <mergeCell ref="D16:E16"/>
    <mergeCell ref="D17:E17"/>
    <mergeCell ref="D18:E18"/>
    <mergeCell ref="D19:E19"/>
    <mergeCell ref="D20:E20"/>
    <mergeCell ref="I20:J20"/>
    <mergeCell ref="H3:K3"/>
    <mergeCell ref="B28:E28"/>
    <mergeCell ref="B29:E29"/>
    <mergeCell ref="B30:E30"/>
    <mergeCell ref="B33:E33"/>
    <mergeCell ref="B22:E22"/>
    <mergeCell ref="B23:E23"/>
    <mergeCell ref="B25:E25"/>
    <mergeCell ref="B26:E26"/>
    <mergeCell ref="B27:E27"/>
    <mergeCell ref="B24:E24"/>
    <mergeCell ref="B37:E37"/>
    <mergeCell ref="B41:E41"/>
    <mergeCell ref="B31:E31"/>
    <mergeCell ref="C49:D49"/>
    <mergeCell ref="I46:M46"/>
    <mergeCell ref="I49:K49"/>
    <mergeCell ref="B32:E32"/>
    <mergeCell ref="B34:E34"/>
    <mergeCell ref="B35:E35"/>
    <mergeCell ref="B36:E36"/>
    <mergeCell ref="H50:H51"/>
    <mergeCell ref="I50:K51"/>
    <mergeCell ref="L50:L51"/>
    <mergeCell ref="M50:M51"/>
    <mergeCell ref="N50:N51"/>
    <mergeCell ref="I52:K52"/>
    <mergeCell ref="I53:K53"/>
    <mergeCell ref="I54:K54"/>
    <mergeCell ref="I55:K55"/>
    <mergeCell ref="I56:K56"/>
    <mergeCell ref="I57:K57"/>
    <mergeCell ref="I58:K58"/>
    <mergeCell ref="I65:M65"/>
    <mergeCell ref="I67:J67"/>
    <mergeCell ref="K67:L67"/>
    <mergeCell ref="K73:L73"/>
    <mergeCell ref="I68:J68"/>
    <mergeCell ref="K68:L68"/>
    <mergeCell ref="I69:J69"/>
    <mergeCell ref="K69:L69"/>
    <mergeCell ref="I70:J70"/>
    <mergeCell ref="K70:L70"/>
  </mergeCells>
  <pageMargins left="0.71614583333333337" right="0.52083333333333337" top="0.75" bottom="0.75" header="0.3" footer="0.3"/>
  <pageSetup paperSize="9" orientation="portrait" horizontalDpi="4294967293" verticalDpi="0" r:id="rId1"/>
  <headerFooter>
    <oddHeader xml:space="preserve">&amp;LTI51_EstimacionBasada
encasosdeuso&amp;RPech Colli Sand Karina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Pech</dc:creator>
  <cp:lastModifiedBy>Sandy Pech</cp:lastModifiedBy>
  <cp:lastPrinted>2016-02-16T16:03:45Z</cp:lastPrinted>
  <dcterms:created xsi:type="dcterms:W3CDTF">2016-02-10T16:51:28Z</dcterms:created>
  <dcterms:modified xsi:type="dcterms:W3CDTF">2016-03-07T18:14:28Z</dcterms:modified>
</cp:coreProperties>
</file>