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E:\Tops Technologies\1.ASSIGNMENT (17-3-24)\"/>
    </mc:Choice>
  </mc:AlternateContent>
  <xr:revisionPtr revIDLastSave="0" documentId="13_ncr:1_{BC73BC47-F020-4E95-A88F-A8A76FF7CAB3}" xr6:coauthVersionLast="47" xr6:coauthVersionMax="47" xr10:uidLastSave="{00000000-0000-0000-0000-000000000000}"/>
  <bookViews>
    <workbookView xWindow="-120" yWindow="-120" windowWidth="20730" windowHeight="11310" xr2:uid="{00000000-000D-0000-FFFF-FFFF00000000}"/>
  </bookViews>
  <sheets>
    <sheet name="ASSIGNMENT" sheetId="1" r:id="rId1"/>
  </sheets>
  <definedNames>
    <definedName name="_xlnm._FilterDatabase" localSheetId="0" hidden="1">ASSIGNMENT!$A$1:$DR$1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11" i="1" l="1"/>
  <c r="E1272" i="1"/>
  <c r="D1272" i="1"/>
  <c r="C1272" i="1"/>
  <c r="E1267" i="1"/>
  <c r="D1267" i="1"/>
  <c r="C1267" i="1"/>
  <c r="E1239" i="1"/>
  <c r="D1239" i="1"/>
  <c r="C1239" i="1"/>
  <c r="E1233" i="1"/>
  <c r="D1233" i="1"/>
  <c r="C1233" i="1"/>
  <c r="E1209" i="1"/>
  <c r="D1209" i="1"/>
  <c r="C1209" i="1"/>
  <c r="E1204" i="1"/>
  <c r="D1204" i="1"/>
  <c r="C1204" i="1"/>
  <c r="E1184" i="1"/>
  <c r="D1184" i="1"/>
  <c r="C1184" i="1" l="1"/>
  <c r="C1179" i="1"/>
  <c r="E1179" i="1"/>
  <c r="D1179" i="1"/>
  <c r="D1159" i="1"/>
  <c r="D1158" i="1"/>
  <c r="D1157" i="1"/>
  <c r="D1156" i="1"/>
  <c r="E1149" i="1"/>
  <c r="D1149" i="1"/>
  <c r="C1149" i="1"/>
  <c r="D821" i="1" l="1"/>
  <c r="D820" i="1"/>
  <c r="D819" i="1"/>
  <c r="C723" i="1"/>
  <c r="C640" i="1"/>
  <c r="D557" i="1" l="1"/>
  <c r="C551" i="1" l="1"/>
  <c r="C546" i="1"/>
  <c r="C513" i="1"/>
  <c r="C509" i="1"/>
  <c r="C504" i="1"/>
  <c r="D468" i="1" l="1"/>
  <c r="D467" i="1"/>
  <c r="D466" i="1"/>
  <c r="D465" i="1"/>
  <c r="D464" i="1"/>
  <c r="D460" i="1"/>
  <c r="D459" i="1"/>
  <c r="D458" i="1"/>
  <c r="D457" i="1"/>
  <c r="D456" i="1"/>
  <c r="D452" i="1"/>
  <c r="D451" i="1"/>
  <c r="D450" i="1"/>
  <c r="D449" i="1"/>
  <c r="D448" i="1"/>
  <c r="C433" i="1"/>
  <c r="C429" i="1"/>
  <c r="C424" i="1"/>
  <c r="C403" i="1"/>
  <c r="C394" i="1"/>
  <c r="C374" i="1"/>
  <c r="C367" i="1"/>
  <c r="C351"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D293" i="1"/>
  <c r="E293" i="1" s="1"/>
  <c r="C290" i="1"/>
  <c r="C282" i="1"/>
  <c r="C267"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D202" i="1"/>
  <c r="E202" i="1" s="1"/>
  <c r="C199" i="1"/>
  <c r="C190" i="1"/>
  <c r="C175" i="1"/>
  <c r="I161" i="1"/>
  <c r="K160" i="1"/>
  <c r="K159" i="1"/>
  <c r="K158" i="1"/>
  <c r="K157" i="1"/>
  <c r="K156" i="1"/>
  <c r="K155" i="1"/>
  <c r="K154" i="1"/>
  <c r="K153" i="1"/>
  <c r="K152" i="1"/>
  <c r="K151" i="1"/>
  <c r="C161" i="1"/>
  <c r="C147" i="1"/>
  <c r="C122" i="1"/>
  <c r="C104" i="1"/>
  <c r="C82" i="1"/>
  <c r="C50" i="1"/>
  <c r="C74" i="1"/>
  <c r="C34" i="1"/>
  <c r="C18" i="1"/>
  <c r="C26" i="1"/>
  <c r="E343" i="1" l="1"/>
  <c r="E232" i="1"/>
  <c r="K161" i="1"/>
</calcChain>
</file>

<file path=xl/sharedStrings.xml><?xml version="1.0" encoding="utf-8"?>
<sst xmlns="http://schemas.openxmlformats.org/spreadsheetml/2006/main" count="715" uniqueCount="418">
  <si>
    <t>Questions on measure of central tendency</t>
  </si>
  <si>
    <t>1) Business Problem: A retail store wants to analyze the sales data of a particular product category to understand the typical sales performance and make strategic decisions.</t>
  </si>
  <si>
    <t>Data: Let's consider the weekly sales data (in units) for the past month for a specific product category:</t>
  </si>
  <si>
    <t>Week 2: 60 units</t>
  </si>
  <si>
    <t>Week 3: 55 units</t>
  </si>
  <si>
    <t xml:space="preserve">Week 1: 50 units </t>
  </si>
  <si>
    <t>Week 4: 70 units</t>
  </si>
  <si>
    <t>Ans :</t>
  </si>
  <si>
    <t>NO REPETITIVE DATA AVAILABLE</t>
  </si>
  <si>
    <t>2) Business Problem: A restaurant wants to analyze the waiting times of its customers to understand the typical waiting experience and improve service efficiency.</t>
  </si>
  <si>
    <t>Data:</t>
  </si>
  <si>
    <t>Let's consider the waiting times (in minutes) for the past 20 customers:</t>
  </si>
  <si>
    <t>15, 10, 20, 25, 15, 10, 30, 20, 15, 10, 10, 25, 15, 20, 20, 15, 10, 10, 20, 25</t>
  </si>
  <si>
    <t>3) Business Problem: A car rental company wants to analyze the rental durations of its customers to understand the typical rental period and optimize its pricing and fleet management strategies.</t>
  </si>
  <si>
    <t>Let's consider the rental durations (in days) for a sample of 50 customers:</t>
  </si>
  <si>
    <t>3, 2, 5, 4, 7, 2, 3, 3, 1, 6,</t>
  </si>
  <si>
    <t>4, 2, 3, 5, 2, 4, 2, 1, 3, 5,</t>
  </si>
  <si>
    <t>6, 3, 2, 1, 4, 2, 4, 5, 3, 2,</t>
  </si>
  <si>
    <t>7, 2, 3, 4, 5, 1, 6, 2, 4, 3,</t>
  </si>
  <si>
    <t>5, 3, 2, 4, 2, 6, 3, 2, 4, 5</t>
  </si>
  <si>
    <t>Questions on measure of dispersion</t>
  </si>
  <si>
    <t>1) Problem: A manufacturing company wants to analyze the production output of a specific machine to understand the variability or spread in its performance.</t>
  </si>
  <si>
    <t>Let's consider the number of units produced per hour by the machine for a sample of 10 working days:</t>
  </si>
  <si>
    <t>Day 1: 120 units</t>
  </si>
  <si>
    <t>Day 2: 110 units</t>
  </si>
  <si>
    <t>Day 3: 130 units</t>
  </si>
  <si>
    <t>Day 4: 115 units</t>
  </si>
  <si>
    <t>Day 5: 125 units</t>
  </si>
  <si>
    <t>Day 6: 105 units</t>
  </si>
  <si>
    <t>Day 7: 135 units</t>
  </si>
  <si>
    <t>Day 8: 115 units</t>
  </si>
  <si>
    <t>Day 9: 125 units</t>
  </si>
  <si>
    <t>Day 10: 140 units</t>
  </si>
  <si>
    <t>Question:</t>
  </si>
  <si>
    <t>day 1</t>
  </si>
  <si>
    <t>day 2</t>
  </si>
  <si>
    <t>day 3</t>
  </si>
  <si>
    <t>day 4</t>
  </si>
  <si>
    <t>day 5</t>
  </si>
  <si>
    <t>day 6</t>
  </si>
  <si>
    <t>day 7</t>
  </si>
  <si>
    <t>day 8</t>
  </si>
  <si>
    <t>day 9</t>
  </si>
  <si>
    <t>day 10</t>
  </si>
  <si>
    <t>Avg &gt;</t>
  </si>
  <si>
    <t>2) Problem: A retail store wants to analyze the sales of a specific product to understand the variability in daily sales and assess its inventory management.</t>
  </si>
  <si>
    <t>Let's consider the daily sales (in dollars) for the past 30 days:</t>
  </si>
  <si>
    <t>$500, $700, $400, $600, $550, $750, $650, $500, $600, $550,</t>
  </si>
  <si>
    <t>$800, $450, $700, $550, $600, $400, $650, $500, $750, $550,</t>
  </si>
  <si>
    <t>$700, $600, $500, $800, $550, $650, $400, $600, $750, $550</t>
  </si>
  <si>
    <t>Mean</t>
  </si>
  <si>
    <t>3) Problem: An e-commerce platform wants to analyze the delivery times of its shipments to understand the variability in order fulfillment and optimize its logistics operations.</t>
  </si>
  <si>
    <t>Let's consider the delivery times (in days) for a sample of 50 shipments:</t>
  </si>
  <si>
    <t>4) Problem : A company wants to analyze the monthly revenue generated by one of its products to understand its performance and variability</t>
  </si>
  <si>
    <t>Let's consider the monthly revenue (in thousands of dollars) for the past 12 months:</t>
  </si>
  <si>
    <t>$120, $150, $110, $135, $125, $140, $130, $155, $115, $145, $135, $130</t>
  </si>
  <si>
    <t>Ans  :</t>
  </si>
  <si>
    <t>5) Problem : A survey was conducted to gather feedback from customers regarding their satisfaction with a particular service on a scale of 1 to 10.</t>
  </si>
  <si>
    <t>Let's consider the satisfaction ratings from 50 customers:</t>
  </si>
  <si>
    <t>6) Problem :A company wants to analyze the customer wait times at its call center to assess the efficiency of its customer service operations.</t>
  </si>
  <si>
    <t>Let's consider the wait times (in minutes) for a sample of 100 randomly selected customer calls:</t>
  </si>
  <si>
    <t>7) Problem : A transportation company wants to analyze the fuel efficiency of its vehicle fleet to identify any variations across different vehicle models.</t>
  </si>
  <si>
    <t>Model A</t>
  </si>
  <si>
    <t>Model B</t>
  </si>
  <si>
    <t>Model C</t>
  </si>
  <si>
    <t>Model D</t>
  </si>
  <si>
    <t>Model E</t>
  </si>
  <si>
    <t>More Statistics Questions</t>
  </si>
  <si>
    <t>8) Problem : A company wants to analyze the ages of its employees to understand the age distribution and demographics within the organization.</t>
  </si>
  <si>
    <t>Let's consider the ages of 100 employees:</t>
  </si>
  <si>
    <t>Bins</t>
  </si>
  <si>
    <t>Bin</t>
  </si>
  <si>
    <t>More</t>
  </si>
  <si>
    <t>Frequency</t>
  </si>
  <si>
    <t>9) Problem :A retail store wants to analyze the purchase amounts made by customers to understand their spending habits.</t>
  </si>
  <si>
    <t>Let's consider the purchase amounts (in dollars) for a sample of 50 customers:</t>
  </si>
  <si>
    <t>Q1</t>
  </si>
  <si>
    <t>Q3</t>
  </si>
  <si>
    <t>B</t>
  </si>
  <si>
    <t>10) Problem : A manufacturing company wants to analyze the defect rates of its production line to identify the frequency of different types of defects.</t>
  </si>
  <si>
    <t>Let's consider the types of defects and their corresponding frequencies observed in a sample of 200 products:</t>
  </si>
  <si>
    <t>Defect Type:</t>
  </si>
  <si>
    <t>Frequency:</t>
  </si>
  <si>
    <t>A</t>
  </si>
  <si>
    <t>C</t>
  </si>
  <si>
    <t>D</t>
  </si>
  <si>
    <t>E</t>
  </si>
  <si>
    <t>F</t>
  </si>
  <si>
    <t>G</t>
  </si>
  <si>
    <t>11) Problem : A survey was conducted to gather feedback from customers about their satisfaction levels with a specific service on a scale of 1 to 5.</t>
  </si>
  <si>
    <t>Let's consider the satisfaction ratings from 100 customers:</t>
  </si>
  <si>
    <t xml:space="preserve">Ratings: </t>
  </si>
  <si>
    <t>Sum</t>
  </si>
  <si>
    <t>Count</t>
  </si>
  <si>
    <t>12) Problem : A company wants to analyze the monthly sales figures of its products to understand the sales distribution across different price ranges.</t>
  </si>
  <si>
    <t>Let's consider the monthly sales figures (in thousands of dollars) for a sample of 50 products:</t>
  </si>
  <si>
    <t>Sales:</t>
  </si>
  <si>
    <t>bin</t>
  </si>
  <si>
    <t>13) Problem : A study was conducted to analyze the response times of a website for different user locations.</t>
  </si>
  <si>
    <t>Let's consider the response times (in milliseconds) for a sample of 200 user requests:</t>
  </si>
  <si>
    <t>Response Times:</t>
  </si>
  <si>
    <t>14) Problem : A company wants to analyze the sales performance of its products across different regions.</t>
  </si>
  <si>
    <t>Data :</t>
  </si>
  <si>
    <t>Let's consider the sales figures (in thousands of dollars) for a sample of 50 products in three regions:</t>
  </si>
  <si>
    <t>Region 1:</t>
  </si>
  <si>
    <t>Region 2:</t>
  </si>
  <si>
    <t>Region 3:</t>
  </si>
  <si>
    <t>Range</t>
  </si>
  <si>
    <t>Questions on Measure of Skewness and Kurtosis</t>
  </si>
  <si>
    <t>1) Question : A company wants to analyze the monthly returns of its investment portfolio to understand the distribution and risk associated with the returns.</t>
  </si>
  <si>
    <t>Let's consider the monthly returns (%) for the portfolio over a one-year period:</t>
  </si>
  <si>
    <t>Returns:</t>
  </si>
  <si>
    <t>Column1</t>
  </si>
  <si>
    <t>Standard Error</t>
  </si>
  <si>
    <t>Median</t>
  </si>
  <si>
    <t>Mode</t>
  </si>
  <si>
    <t>Standard Deviation</t>
  </si>
  <si>
    <t>Sample Variance</t>
  </si>
  <si>
    <t>Kurtosis</t>
  </si>
  <si>
    <t>Skewness</t>
  </si>
  <si>
    <t>Minimum</t>
  </si>
  <si>
    <t>Maximum</t>
  </si>
  <si>
    <t xml:space="preserve"> skewness of the monthly returns is 0.04546</t>
  </si>
  <si>
    <t>kurtosis of the monthly returns is -1.30425</t>
  </si>
  <si>
    <t>Ans:</t>
  </si>
  <si>
    <t>2) Question : A research study wants to analyze the income distribution of a population to understand the level of income inequality.</t>
  </si>
  <si>
    <t>3) Question : A survey was conducted to analyze the satisfaction ratings of customers on a scale of 1 to 5 for a specific product.</t>
  </si>
  <si>
    <t>Ratings: 4, 5, 3, 4, 4, 3, 2, 5, 4, 3, 5, 4, 2, 3, 4, 5, 3, 4, 5, 3, 4, 3, 2, 4, 5, 3, 4, 5, 4, 3, 3, 4, 5, 2, 3, 4, 4, 3, 5, 4, 3, 4, 5, 4, 2, 3, 4, 5, 3, 4, 5, 4, 3, 4, 5, 3, 4, 5, 4, 3, 3, 4, 5, 2, 3, 4, 4, 3, 5, 4, 3, 4, 5, 4, 2, 3, 4, 5, 3, 4, 5, 4, 3, 4, 5, 3, 4, 5, 4, 3, 3, 4, 5, 2, 3, 4, 4, 3, 5, 4</t>
  </si>
  <si>
    <t>4) Question : A study wants to analyze the distribution of house prices in a specific city to understand the market trends.</t>
  </si>
  <si>
    <t>House Prices: 280, 350, 310, 270, 390, 320, 290, 340, 310, 380, 270, 350, 300, 330, 370, 310, 280, 320, 350, 290, 270, 350, 300, 330, 370, 310, 280, 320, 350, 290, 270, 350, 300, 330, 370, 310, 280, 320, 350, 290, 270, 350, 300, 330, 370, 310, 280, 320, 350, 290, 270, 350, 300, 330, 370, 310, 280, 320, 350, 290, 270, 350, 300, 330, 370, 310, 280, 320, 350, 290, 270, 350, 300, 330, 370, 310, 280, 320, 350, 290, 270, 350, 300, 330, 370, 310, 280, 320, 350, 290, 270, 350, 300, 330, 370, 310, 280, 320, 350, 290</t>
  </si>
  <si>
    <t>5) Question : A company wants to analyze the waiting times of customers at a service center to improve operational efficiency.</t>
  </si>
  <si>
    <t>Let's consider the waiting times (in minutes) for a sample of 100 customers:</t>
  </si>
  <si>
    <t>Waiting Times: 12, 18, 15, 22, 20, 14, 16, 21, 19, 17, 22, 19, 13, 16, 21, 22, 17, 19, 22, 18, 14, 20, 19, 17, 22, 18, 15, 21, 20, 16, 12, 18, 15, 22, 20, 14, 16, 21, 19, 17, 22, 19, 13, 16, 21, 22, 17, 19, 22, 18, 14, 20, 19, 17, 22, 18, 15, 21, 20, 16, 12, 18, 15, 22, 20, 14, 16, 21, 19, 17, 22, 19, 13, 16, 21, 22, 17, 19, 22, 18, 14, 20, 19, 17, 22, 18, 15, 21, 20, 16, 12, 18, 15, 22, 20, 14, 16, 21, 19, 17</t>
  </si>
  <si>
    <t>Questions on Percentile and Quartiles</t>
  </si>
  <si>
    <t>1) Question : A company wants to analyze the salary distribution of its employees to determine the income levels at different percentiles.</t>
  </si>
  <si>
    <t>Data: Let's consider the monthly salaries (in thousands of dollars) of a sample of 200 employees:</t>
  </si>
  <si>
    <t>MEDIAN Q2</t>
  </si>
  <si>
    <t>10th Percentile</t>
  </si>
  <si>
    <t>25th Percentile</t>
  </si>
  <si>
    <t>75th Percentile</t>
  </si>
  <si>
    <t>90th Percentile</t>
  </si>
  <si>
    <t>2) Question : A research study wants to analyze the weight distribution of a sample of individuals to assess their health and body composition.</t>
  </si>
  <si>
    <t>Data: Let's consider the weights (in kilograms) of a sample of 100 individuals:</t>
  </si>
  <si>
    <t>Weights:</t>
  </si>
  <si>
    <t>Q2 (Median)</t>
  </si>
  <si>
    <t>2. Percentiles: Calculate the 15th percentile, 50th percentile, and 85th percentile of the weight distribution.</t>
  </si>
  <si>
    <t>15th Percentile</t>
  </si>
  <si>
    <t>50th Percentile</t>
  </si>
  <si>
    <t>85th Percentile</t>
  </si>
  <si>
    <t>3) Question : A retail store wants to analyze the distribution of customer purchase amounts to identify their spending patterns</t>
  </si>
  <si>
    <t>Data: Let's consider the purchase amounts (in dollars) of a sample of 150 customers:</t>
  </si>
  <si>
    <t>Purchase Amt :</t>
  </si>
  <si>
    <t>Median Q2</t>
  </si>
  <si>
    <t>20th Percentile</t>
  </si>
  <si>
    <t>40th Percentile</t>
  </si>
  <si>
    <t>80th Percentile</t>
  </si>
  <si>
    <t>4) Question : A study wants to analyze the distribution of commute times of employees to determine the average time spent traveling to work.</t>
  </si>
  <si>
    <t>Data: Let's consider the commute times (in minutes) of a sample of 250 employees:</t>
  </si>
  <si>
    <t>Commute Times:</t>
  </si>
  <si>
    <t>30th Percentile</t>
  </si>
  <si>
    <t>70th Percentile</t>
  </si>
  <si>
    <t>5) Question : A manufacturing company wants to analyze the defect rates in its production process to evaluate product quality.</t>
  </si>
  <si>
    <t>Data: Let's consider the defect rates (in percentage) for a sample of 300 products:</t>
  </si>
  <si>
    <t xml:space="preserve"> 1.0 0.6</t>
  </si>
  <si>
    <t xml:space="preserve"> 0.9 0.4</t>
  </si>
  <si>
    <t>Defect Rates:</t>
  </si>
  <si>
    <t>Questions on Correlation and Covariance</t>
  </si>
  <si>
    <t>Q1. Mean: What is the average weekly sales of the product category?</t>
  </si>
  <si>
    <t>Q2. Median: What is the typical or central sales value for the product category?</t>
  </si>
  <si>
    <t>Q3. Mode: Are there any recurring or most frequently occurring sales figures for the product category?</t>
  </si>
  <si>
    <t>Q1. Mean: What is the average waiting time for customers at the restaurant?</t>
  </si>
  <si>
    <t>Q2. Median: What is the typical or central waiting time experienced by customers?</t>
  </si>
  <si>
    <t>Q3. Mode: Are there any recurring or most frequently occurring waiting times for customers?</t>
  </si>
  <si>
    <t>Q1. Mean: What is the average rental duration for customers at the car rental company?</t>
  </si>
  <si>
    <t>Q2. Median: What is the typical or central rental duration experienced by customers?</t>
  </si>
  <si>
    <t>Q3. Mode: Are there any recurring or most frequently occurring rental durations for customers?</t>
  </si>
  <si>
    <t>Q1. Range: What is the range of the production output for the machine?</t>
  </si>
  <si>
    <t>Q2. Variance: What is the variance of the production output for the machine?</t>
  </si>
  <si>
    <t>Q3. Standard Deviation: What is the standard deviation of the production output for the machine?</t>
  </si>
  <si>
    <t>Q1. Range: What is the range of the daily sales?</t>
  </si>
  <si>
    <t>Q2. Variance: What is the variance of the daily sales?</t>
  </si>
  <si>
    <t>Q3. Standard Deviation: What is the standard deviation of the daily sales?</t>
  </si>
  <si>
    <t>Q1. Range: What is the range of the delivery times?</t>
  </si>
  <si>
    <t>Q2. Variance: What is the variance of the delivery times?</t>
  </si>
  <si>
    <t>Q3. Standard Deviation: What is the standard deviation of the delivery times?</t>
  </si>
  <si>
    <t>Q1. Measure of Central Tendency: What is the average monthly revenue for the product?</t>
  </si>
  <si>
    <t>Q2. Measure of Dispersion: What is the range of monthly revenue for the product?</t>
  </si>
  <si>
    <t>Q1. Measure of Central Tendency: What is the average satisfaction rating?</t>
  </si>
  <si>
    <t>Q2. Measure of Dispersion: What is the standard deviation of the satisfaction ratings?</t>
  </si>
  <si>
    <t>Q1. Measure of Central Tendency: What is the average wait time for customers at the call center?</t>
  </si>
  <si>
    <t>Q2. Measure of Dispersion: What is the range of wait times for customers at the call center?</t>
  </si>
  <si>
    <t>Q3. Measure of Dispersion: What is the standard deviation of the wait times for customers at the call center?</t>
  </si>
  <si>
    <t>Data:Let's consider the fuel efficiency (in miles per gallon, mpg) for a sample of 50 vehicles:</t>
  </si>
  <si>
    <t>Q1. Measure of Central Tendency: What is the average fuel efficiency for each vehicle model?</t>
  </si>
  <si>
    <t>Q2. Measure of Dispersion: What is the range of fuel efficiency for each vehicle model?</t>
  </si>
  <si>
    <t>Q3. Measure of Dispersion: What is the variance of the fuel efficiency for each vehicle model?</t>
  </si>
  <si>
    <t>Q1. Frequency Distribution: Create a frequency distribution table for the ages of the employees.</t>
  </si>
  <si>
    <t>Q2. Mode: What is the mode (most common age) among the employees?</t>
  </si>
  <si>
    <t>Q1. Frequency Distribution: Create a frequency distribution table for the purchase amounts.</t>
  </si>
  <si>
    <t>Q2. Mode: What is the mode (most common purchase amount) among the customers?</t>
  </si>
  <si>
    <t>Q3. Median: What is the median purchase amount among the customers?</t>
  </si>
  <si>
    <t>Q4. Interquartile Range: What is the interquartile range of the purchase amounts?</t>
  </si>
  <si>
    <t>Q1. Bar Chart: Create a bar chart to visualize the frequency of different defect types.</t>
  </si>
  <si>
    <t>Q2. Most Common Defect: Which defect type has the highest frequency?</t>
  </si>
  <si>
    <t>Q3. Histogram: Create a histogram to represent the defect frequencies.</t>
  </si>
  <si>
    <t>Q1. Histogram: Create a histogram to visualize the distribution of satisfaction ratings.</t>
  </si>
  <si>
    <t>Q2. Mode: Which satisfaction rating has the highest frequency?</t>
  </si>
  <si>
    <t>Q3. Bar Chart: Create a bar chart to display the frequency of each satisfaction rating.</t>
  </si>
  <si>
    <t>Q1. Histogram: Create a histogram to visualize the sales distribution across different price ranges.</t>
  </si>
  <si>
    <t>Q2. Measure of Central Tendency: What is the average monthly sales figure?</t>
  </si>
  <si>
    <t>Q3. Bar Chart: Create a bar chart to display the frequency of sales in different price ranges.</t>
  </si>
  <si>
    <t>Q1. Histogram: Create a histogram to visualize the distribution of response times.</t>
  </si>
  <si>
    <t>Q2. Measure of Central Tendency: What is the median response time?</t>
  </si>
  <si>
    <t>Q3. Bar Chart: Create a bar chart to display the frequency of response times within different ranges.</t>
  </si>
  <si>
    <t>Q2. Measure of Central Tendency: What is the average sales figure for each region?</t>
  </si>
  <si>
    <t>Q1. Bar Chart: Create a bar chart to compare the sales figures across the three regions.</t>
  </si>
  <si>
    <t>Q3. Measure of Dispersion : What is the range of sales figures in each region?</t>
  </si>
  <si>
    <t>Q1. Skewness: Calculate the skewness of the monthly returns.</t>
  </si>
  <si>
    <t>Q2. Kurtosis: Calculate the kurtosis of the monthly returns.</t>
  </si>
  <si>
    <t>Q3. Interpretation: Based on the skewness and kurtosis values, what can be said about the distribution of returns?</t>
  </si>
  <si>
    <t>Q1. Skewness: Calculate the skewness of the satisfaction ratings.</t>
  </si>
  <si>
    <t>Q3. Interpretation: Based on the skewness and kurtosis values, what can be inferred about the satisfaction ratings distribution?</t>
  </si>
  <si>
    <t>Q1. Skewness: Calculate the skewness of the house price distribution.</t>
  </si>
  <si>
    <t>Q3. Interpretation: Based on the skewness and kurtosis values, what can be inferred about the distribution of house prices?</t>
  </si>
  <si>
    <t>Q1. Skewness: Calculate the skewness of the waiting time distribution.</t>
  </si>
  <si>
    <t>Q2. Kurtosis : Calculate the kurtosis of the waiting time distribution.</t>
  </si>
  <si>
    <t>Q3. Interpretation: Based on the skewness and kurtosis values, what can be inferred about the waiting time distribution?</t>
  </si>
  <si>
    <t>Q1. Quartiles: Calculate the first quartile (Q1), median (Q2), and third quartile (Q3) of the salary distribution.</t>
  </si>
  <si>
    <t>Q2. Percentiles: Calculate the 10th percentile, 25th percentile, 75th percentile, and 90th percentile of the salary distribution.</t>
  </si>
  <si>
    <t>Q3. Interpretation: Based on the quartiles and percentiles, what can be inferred about the income distribution of the employees?</t>
  </si>
  <si>
    <t>Q1. Quartiles: Calculate the first quartile (Q1), median (Q2), and third quartile (Q3) of the weight distribution.</t>
  </si>
  <si>
    <t>Q3. Interpretation: Based on the quartiles and percentiles, what can be inferred about the weight distribution of the individuals?</t>
  </si>
  <si>
    <t>Q1. Quartiles: Calculate the first quartile (Q1), median (Q2), and third quartile (Q3) of the purchase amount distribution.</t>
  </si>
  <si>
    <t>Q2. Percentiles: Calculate the 20th percentile, 40th percentile, and 80th percentile of the purchase amount distribution.</t>
  </si>
  <si>
    <t>Q3. Interpretation: Based on the quartiles and percentiles, what can be inferred about the spending patterns of the customers?</t>
  </si>
  <si>
    <t>Q1. Quartiles: Calculate the first quartile (Q1), median (Q2), and third quartile (Q3) of the commute time distribution.</t>
  </si>
  <si>
    <t>Q2. Percentiles: Calculate the 30th percentile, 50th percentile, and 70th percentile of the commute time distribution.</t>
  </si>
  <si>
    <t>Q1. Quartiles: Calculate the first quartile (Q1), median (Q2), and third quartile (Q3) of the defect rate distribution.</t>
  </si>
  <si>
    <t>Q2. Percentiles: Calculate the 25th percentile, 50th percentile, and 75th percentile of the defect rate distribution.</t>
  </si>
  <si>
    <t>Q3. Interpretation: Based on the quartiles and percentiles, what can be inferred about the quality of the products?</t>
  </si>
  <si>
    <t>Q3. Median: What is the median age of the employees?</t>
  </si>
  <si>
    <t>Q4. Range: What is the range of ages among the employees?</t>
  </si>
  <si>
    <t>Q2. Kurtosis: Calculate the kurtosis of the satisfaction ratings.</t>
  </si>
  <si>
    <t>Q2. Kurtosis: Calculate the kurtosis of the house price distribution.</t>
  </si>
  <si>
    <t>Q3. Interpretation: Based on the quartiles and percentiles, what can be inferred about the average commute time of the employees?</t>
  </si>
  <si>
    <t>1) Question : A marketing department wants to understand the relationship between advertising expenditure and sales revenue to assess the effectiveness of their advertising campaigns.</t>
  </si>
  <si>
    <t>Data: Let's consider the monthly advertising expenditure (in thousands of dollars) and corresponding sales revenue (in thousands of dollars) for a sample of 12 months:</t>
  </si>
  <si>
    <t>Calculate the correlation coefficient between advertising expenditure and sales revenue. Interpret the value of the correlation coefficient and explain the nature of the relationship between advertising expenditure and sales revenue.</t>
  </si>
  <si>
    <t xml:space="preserve">Advertising Expenditure: </t>
  </si>
  <si>
    <t>Sales Revenue:</t>
  </si>
  <si>
    <t>2) Question : An investment analyst wants to assess the relationship between the stock prices of two companies to identify potential investment opportunities.</t>
  </si>
  <si>
    <t>Data: Let's consider the daily closing prices (in dollars) of Company A and Company B for a sample of 20 trading days:</t>
  </si>
  <si>
    <t>Company A: 45, 47, 48, 50, 52, 53, 55, 56, 58, 60, 62, 64, 65, 67, 69, 70, 72, 74, 76, 77</t>
  </si>
  <si>
    <t>Company B: 52, 54, 55, 57, 59, 60, 61, 62, 64, 66, 67, 69, 71, 73, 74, 76, 78, 80, 82, 83</t>
  </si>
  <si>
    <t>Question :</t>
  </si>
  <si>
    <t>Calculate the covariance between the stock prices of Company A and Company B. Interpret the value of the covariance and explain the nature of the relationship between the two stocks.</t>
  </si>
  <si>
    <t>3) Question : A researcher wants to examine the relationship between the hours spent studying and the exam scores of a group of students.</t>
  </si>
  <si>
    <t>Data: Let's consider the number of hours spent studying and the corresponding exam scores for a sample of 30 students:</t>
  </si>
  <si>
    <t>Hours Spent Studying: 10, 12, 15, 18, 20, 22, 25, 28, 30, 32, 35, 38, 40, 42, 45, 48, 50, 52, 55, 58, 60, 62, 65, 68, 70, 72, 75, 78, 80, 82</t>
  </si>
  <si>
    <t>Exam Scores: 60, 65, 70, 75, 80, 82, 85, 88, 90, 92, 93, 95, 96, 97, 98, 99, 100, 102, 105, 106, 107, 108, 110, 112, 114, 115, 116, 118, 120, 122</t>
  </si>
  <si>
    <t>Calculate the correlation coefficient between the hours spent studying and the exam scores. Interpret the value of the correlation coefficient and explain the nature of the relationship between studying hours and exam scores.</t>
  </si>
  <si>
    <t>Questions on discrete and continuous random variable</t>
  </si>
  <si>
    <t>Discrete Random Variable:</t>
  </si>
  <si>
    <t xml:space="preserve">Q1. Problem: A fair six-sided die is rolled 100 times. What is the probability of rolling exactly five 3's? </t>
  </si>
  <si>
    <t>Data: Number of rolls (n) = 100</t>
  </si>
  <si>
    <t>Q2. Problem: In a deck of 52 playing cards, five cards are randomly drawn without replacement. What is the probability of getting two hearts?</t>
  </si>
  <si>
    <t>Data: Number of hearts in the deck (N) = 13, Number of cards drawn (n) = 5</t>
  </si>
  <si>
    <t>Q3. Problem: A multiple-choice test consists of 10 questions, each with four possible answers. If a student randomly guesses on each question, what is the probability of getting at least 8 questions correct?</t>
  </si>
  <si>
    <t>Data: Number of questions (n) = 10, Number of possible answers per question (k) = 4</t>
  </si>
  <si>
    <t xml:space="preserve"> Data: Number of blue balls in the bag (N) = 20</t>
  </si>
  <si>
    <t xml:space="preserve"> Number of balls drawn (n) = 3</t>
  </si>
  <si>
    <t>Q4. Problem: A bag contains 30 red balls, 20 blue balls, and 10 green balls. Three balls are drawn without replacement. What is the probability that all three balls are blue?</t>
  </si>
  <si>
    <t>Q5. Problem: In a football match, a player scores a goal with a 0.3 probability per shot. If the player takes 10 shots, what is the probability of scoring exactly three goals?</t>
  </si>
  <si>
    <t>Data: Number of shots (n) = 10, Probability of scoring per shot (p) = 0.3</t>
  </si>
  <si>
    <t>Continuous Random Variable:</t>
  </si>
  <si>
    <t>Q1. Problem: The heights of students in a class are normally distributed with a mean of 165 cm and a standard deviation of 10 cm. What is the probability that a randomly selected student is taller than 180 cm?</t>
  </si>
  <si>
    <t>Data: Mean height (μ) = 165 cm, Standard deviation (σ) = 10 cm, Height threshold (x) = 180 cm</t>
  </si>
  <si>
    <t>Q2. Problem: The waiting times at a coffee shop are exponentially distributed with a mean of 5 minutes. What is the probability that a customer waits less than 3 minutes?</t>
  </si>
  <si>
    <t>Data: Mean waiting time (μ) = 5 minutes, Waiting time threshold (x) = 3 minutes</t>
  </si>
  <si>
    <t>Q3. Problem: The lifetimes of a certain brand of light bulbs are normally distributed with a mean of 1000 hours and a standard deviation of 100 hours. What is the probability that a randomly selected light bulb lasts between 900 and 1100 hours?</t>
  </si>
  <si>
    <t>Data: Mean lifetime (μ) = 1000 hours, Standard deviation (σ) = 100 hours, Lifetime range (lower limit x1, upper limit x2)</t>
  </si>
  <si>
    <t>Q4. Problem: The weights of apples in a basket follow a uniform distribution between 100 grams and 200 grams. What is the probability that a randomly selected apple weighs between 150 and 170 grams?</t>
  </si>
  <si>
    <t>Data: Weight range (lower limit x1, upper limit x2)</t>
  </si>
  <si>
    <t>Q5. Problem: The time taken to complete a task is exponentially distributed with a mean of 20 minutes. What is the probability that the task is completed in less than 15 minutes?</t>
  </si>
  <si>
    <t>Data: Mean time (μ) = 20 minutes, Time threshold (x) = 15 minutes</t>
  </si>
  <si>
    <t>Questions on Discrete Distribution and Continuous Distribution</t>
  </si>
  <si>
    <t>Discrete Distribution:</t>
  </si>
  <si>
    <t>Data: Mean number of defects (λ) = 2, Number of defects (x) = 3</t>
  </si>
  <si>
    <t>Q1. Problem: A company sells smartphones, and the number of defects per batch follows a Poisson distribution with a mean of 2 defects. What is the probability of having exactly 3 defects in a randomly selected batch?</t>
  </si>
  <si>
    <t>Explanation: The problem involves a discrete distribution (Poisson) because we are dealing with the count of defects in a batch of smartphones. The Poisson distribution models the probability of a given number of events occurring within a fixed interval of time or space.</t>
  </si>
  <si>
    <t>Q3. Problem: A six-sided fair die is rolled three times. What is the probability of obtaining at least one 6?</t>
  </si>
  <si>
    <t>Data: Number of rolls (n) = 3</t>
  </si>
  <si>
    <t>Explanation: Here, we have a discrete distribution (Geometric) since we are interested in the number of trials required to achieve the first success (rolling a 6) in a sequence of independent trials. The Geometric distribution models the probability of achieving the first success on a specific trial.</t>
  </si>
  <si>
    <t>Continuous Distribution:</t>
  </si>
  <si>
    <t>Q1. Problem: The weights of apples in a basket follow a normal distribution with a mean of 150 grams and a standard deviation of 10 grams. What is the probability that a randomly selected apple weighs between 140 and 160 grams?</t>
  </si>
  <si>
    <t>Data: Mean weight (μ) = 150 grams, Standard deviation (σ) = 10 grams, Weight range (lower limit x1, upper limit x2)</t>
  </si>
  <si>
    <t>Explanation: This problem involves a continuous distribution (Normal) since we are dealing with the weights of apples, which can take on any value within a range. The Normal distribution is commonly used to model continuous variables with a symmetric bell-shaped distribution.</t>
  </si>
  <si>
    <t>2. Problem: The lifetimes of a certain brand of light bulbs are exponentially distributed with a mean of 1000 hours. What is the probability that a randomly selected light bulb lasts more than 900 hours?</t>
  </si>
  <si>
    <t>Data: Mean lifetime (μ) = 1000 hours, Lifetime threshold (x) = 900 hours</t>
  </si>
  <si>
    <t>Questions on Confidence Interval and Hypothesis Testings</t>
  </si>
  <si>
    <t>Confidence Interval Problems:</t>
  </si>
  <si>
    <t>Q1. Problem: A study is conducted to estimate the mean height of a population. A random sample of 100 individuals is selected, and their heights are measured. Calculate a 95% confidence interval for the population mean height, given that the sample mean height is 170 cm and the sample standard deviation is 8 cm.</t>
  </si>
  <si>
    <t>Data: Sample size (n) = 100, Sample mean (x̄) = 170 cm, Sample standard deviation (s) = 8 cm, Confidence level = 95%</t>
  </si>
  <si>
    <t>Q2. Problem: A survey is conducted to estimate the proportion of people in a city who support a particular policy. A random sample of 500 individuals is surveyed, and 320 of them express support for the policy. Calculate a 90% confidence interval for the population proportion, given the sample proportion.</t>
  </si>
  <si>
    <t>Data: Sample size (n) = 500, Number of successes (x) = 320, Confidence level = 90%</t>
  </si>
  <si>
    <t>Hypothesis Testing Problems:</t>
  </si>
  <si>
    <t>Q3. Problem: A researcher wants to test whether a new teaching method improves student performance. A random sample of 50 students is divided into two groups: one group taught using the new method and the other using the traditional method. The average test scores of the two groups are compared. State the null and alternative hypotheses for this study.</t>
  </si>
  <si>
    <t>Data: Sample size (n) = 50, Test scores of the two groups</t>
  </si>
  <si>
    <t>In other words, there is a longer tail on the right side of the distribution compared to the left side, suggesting that there is a higher probability of observing extreme positive returns.</t>
  </si>
  <si>
    <t xml:space="preserve"> A leptokurtic distribution has more extreme tails and a higher peak compared to a normal distribution. </t>
  </si>
  <si>
    <t>In this case, it suggests that the distribution of monthly returns has a higher probability of observing both very high and very low returns compared to a normal distribution.</t>
  </si>
  <si>
    <t>Overall, the combination of positive skewness and negative kurtosis suggests that the distribution of monthly returns is slightly skewed to the right and has fatter tails than</t>
  </si>
  <si>
    <t xml:space="preserve"> a normal distribution. This implies that there is a higher chance of observing both positive and negative outliers in the returns compared to a normal distribution.</t>
  </si>
  <si>
    <t>Q1.Skewness: Calculate the skewness of the monthly returns.</t>
  </si>
  <si>
    <t xml:space="preserve"> skewness of the monthly returns is 0.224025364545422</t>
  </si>
  <si>
    <t>kurtosis of the monthly returns is -0.931209124525289</t>
  </si>
  <si>
    <t xml:space="preserve"> extreme tails and a higher peak compared to a normal distribution. In this case, it suggests that the distribution of monthly returns has a higher probability of observing both</t>
  </si>
  <si>
    <t xml:space="preserve"> very high and very low returns compared to a normal distribution.</t>
  </si>
  <si>
    <t>fatter tails than a normal distribution. This implies that there is a higher chance of observing both positive and negative outliers in the returns compared to a normal distribution.</t>
  </si>
  <si>
    <t xml:space="preserve">Overall, the combination of positive skewness and negative kurtosis suggests that the distribution of monthly returns is slightly skewed to the right and has </t>
  </si>
  <si>
    <t>skewness of the Satisfacting Rating is -0.21090974</t>
  </si>
  <si>
    <t>kurtosis of the Satisfacting Rating is -0.745256272</t>
  </si>
  <si>
    <t>Based on the skewness and kurtosis values, the distribution of satisfaction ratings is likely negatively skewed and leptokurtic.</t>
  </si>
  <si>
    <t xml:space="preserve"> of ratings around the average satisfaction level, with a few outliers on both ends (very satisfied and very unsatisfied).</t>
  </si>
  <si>
    <t xml:space="preserve">Imagine a bell-shaped curve representing a normal distribution. A negatively skewed curve would lean more towards the positive side, and a leptokurtic curve would have </t>
  </si>
  <si>
    <t>a sharper peak and thicker tails compared to the normal curve.</t>
  </si>
  <si>
    <r>
      <rPr>
        <b/>
        <sz val="12"/>
        <rFont val="Calibri"/>
        <family val="2"/>
        <scheme val="minor"/>
      </rPr>
      <t xml:space="preserve">Negatively skewed </t>
    </r>
    <r>
      <rPr>
        <sz val="12"/>
        <rFont val="Calibri"/>
        <family val="2"/>
        <scheme val="minor"/>
      </rPr>
      <t>means there are more ratings on the positive side than the negative side. In simpler terms, most people tend to rate things as more satisfying than not.</t>
    </r>
  </si>
  <si>
    <r>
      <t>Leptokurtic</t>
    </r>
    <r>
      <rPr>
        <sz val="12"/>
        <rFont val="Calibri"/>
        <family val="2"/>
        <scheme val="minor"/>
      </rPr>
      <t xml:space="preserve"> means the distribution has a sharper peak around the average than a normal distribution and fatter tails. This indicates that there is a higher concentration</t>
    </r>
  </si>
  <si>
    <r>
      <rPr>
        <b/>
        <sz val="12"/>
        <rFont val="Calibri"/>
        <family val="2"/>
        <scheme val="minor"/>
      </rPr>
      <t>Skewness:</t>
    </r>
    <r>
      <rPr>
        <sz val="12"/>
        <rFont val="Calibri"/>
        <family val="2"/>
        <scheme val="minor"/>
      </rPr>
      <t xml:space="preserve"> The skewness of the monthly returns is 0.04546, which is a positive value. This indicates that the distribution is slightly skewed to the right. </t>
    </r>
  </si>
  <si>
    <r>
      <rPr>
        <b/>
        <sz val="12"/>
        <rFont val="Calibri"/>
        <family val="2"/>
        <scheme val="minor"/>
      </rPr>
      <t xml:space="preserve">Kurtosis: </t>
    </r>
    <r>
      <rPr>
        <sz val="12"/>
        <rFont val="Calibri"/>
        <family val="2"/>
        <scheme val="minor"/>
      </rPr>
      <t>The kurtosis of the monthly returns is -1.30425, which is a negative value. This indicates that the distribution is leptokurtic. A leptokurtic distribution has more</t>
    </r>
  </si>
  <si>
    <r>
      <rPr>
        <b/>
        <sz val="12"/>
        <rFont val="Calibri"/>
        <family val="2"/>
        <scheme val="minor"/>
      </rPr>
      <t xml:space="preserve">Skewness: </t>
    </r>
    <r>
      <rPr>
        <sz val="12"/>
        <rFont val="Calibri"/>
        <family val="2"/>
        <scheme val="minor"/>
      </rPr>
      <t xml:space="preserve">The skewness of the monthly returns is 0.04546, which is a positive value. This indicates that the distribution is slightly skewed to the right. </t>
    </r>
  </si>
  <si>
    <r>
      <rPr>
        <b/>
        <sz val="12"/>
        <rFont val="Calibri"/>
        <family val="2"/>
        <scheme val="minor"/>
      </rPr>
      <t xml:space="preserve">Kurtosis: </t>
    </r>
    <r>
      <rPr>
        <sz val="12"/>
        <rFont val="Calibri"/>
        <family val="2"/>
        <scheme val="minor"/>
      </rPr>
      <t>The kurtosis of the monthly returns is -1.30425, which is a negative value. This indicates that the distribution is leptokurtic.</t>
    </r>
  </si>
  <si>
    <t xml:space="preserve"> skewness of the house price distribution is 0.209218625</t>
  </si>
  <si>
    <t xml:space="preserve"> kurtosis of the house price distribution is -1.037424485</t>
  </si>
  <si>
    <t xml:space="preserve"> of house prices likely has fewer outliers on both ends (very expensive and very inexpensive houses) compared to a normal bell curve.</t>
  </si>
  <si>
    <r>
      <rPr>
        <b/>
        <sz val="12"/>
        <rFont val="Calibri"/>
        <family val="2"/>
        <scheme val="minor"/>
      </rPr>
      <t xml:space="preserve">Kurtosis: </t>
    </r>
    <r>
      <rPr>
        <sz val="12"/>
        <rFont val="Calibri"/>
        <family val="2"/>
        <scheme val="minor"/>
      </rPr>
      <t>A kurtosis of -1.037424485 is negative. This indicates a lighter tailed distribution compared to a normal distribution. In simpler terms, the distribution</t>
    </r>
  </si>
  <si>
    <t xml:space="preserve"> This means there might be a slightly higher concentration of houses towards the lower end (more affordable houses) compared to the higher end (expensive houses).</t>
  </si>
  <si>
    <r>
      <rPr>
        <b/>
        <sz val="12"/>
        <rFont val="Calibri"/>
        <family val="2"/>
        <scheme val="minor"/>
      </rPr>
      <t>Skewness:</t>
    </r>
    <r>
      <rPr>
        <sz val="12"/>
        <rFont val="Calibri"/>
        <family val="2"/>
        <scheme val="minor"/>
      </rPr>
      <t xml:space="preserve"> A skewness of 0.209218625 is positive, but with a relatively low value. This suggests a slightly positively skewed distribution.</t>
    </r>
  </si>
  <si>
    <t>Combining these two observations:</t>
  </si>
  <si>
    <t>However, it's important to note that these are just general inferences based on the values provided. For a more complete understanding, it would be helpful to see the actual distribution of the house prices.</t>
  </si>
  <si>
    <t>The house price distribution is likely bell-shaped but with slightly fewer outliers and a small lean towards the more affordable side.</t>
  </si>
  <si>
    <t>skewness of the waiting time distribution is -0.335012872</t>
  </si>
  <si>
    <t>kurtosis of the waiting time distribution is -0.881011447</t>
  </si>
  <si>
    <t>to be clustered around lower values, with a longer tail towards higher waiting times.</t>
  </si>
  <si>
    <r>
      <rPr>
        <b/>
        <sz val="12"/>
        <rFont val="Calibri"/>
        <family val="2"/>
        <scheme val="minor"/>
      </rPr>
      <t>Skewness:</t>
    </r>
    <r>
      <rPr>
        <sz val="12"/>
        <rFont val="Calibri"/>
        <family val="2"/>
        <scheme val="minor"/>
      </rPr>
      <t xml:space="preserve"> The skewness value is negative (-0.335012872), indicating that the waiting time distribution is negatively skewed. This implies that the waiting times tend </t>
    </r>
  </si>
  <si>
    <t xml:space="preserve">normal distribution. In the context of waiting times, this suggests that there might be more frequent occurrences of waiting times around a central value, with a higher </t>
  </si>
  <si>
    <t>probability of experiencing both very short and very long waiting times compared to a normal distribution.</t>
  </si>
  <si>
    <r>
      <rPr>
        <b/>
        <sz val="12"/>
        <rFont val="Calibri"/>
        <family val="2"/>
        <scheme val="minor"/>
      </rPr>
      <t>Kurtosis</t>
    </r>
    <r>
      <rPr>
        <sz val="12"/>
        <rFont val="Calibri"/>
        <family val="2"/>
        <scheme val="minor"/>
      </rPr>
      <t xml:space="preserve">: The kurtosis value is also negative (-0.881011447), signifying a leptokurtic distribution. Leptokurtic distributions have a sharper peak and heavier tails compared to a </t>
    </r>
  </si>
  <si>
    <t xml:space="preserve">the waiting time distribution exhibits a negative skew with a sharper peak and heavier tails, suggesting a clustering of waiting times on the lower end with a </t>
  </si>
  <si>
    <t>possibility of extreme values on both ends.</t>
  </si>
  <si>
    <t>There's a possibility that the distribution could be relatively symmetrical, with a central peak around the median.</t>
  </si>
  <si>
    <t xml:space="preserve">The median (247.5) is closer to Q3 (371.25) than Q1 (123.75), suggesting a possible slight positive skew. </t>
  </si>
  <si>
    <r>
      <t>Median:</t>
    </r>
    <r>
      <rPr>
        <sz val="12"/>
        <rFont val="Calibri"/>
        <family val="2"/>
        <scheme val="minor"/>
      </rPr>
      <t> The median weight is 267.5, which represents the 50th percentile. This indicates that half of the individuals weigh more than 267.5 and the other half weigh less.</t>
    </r>
  </si>
  <si>
    <r>
      <t>Interquartile range (IQR):</t>
    </r>
    <r>
      <rPr>
        <sz val="12"/>
        <rFont val="Calibri"/>
        <family val="2"/>
        <scheme val="minor"/>
      </rPr>
      <t> The IQR is the difference between the Q3 (391.25) and Q1 (143.75), which is 247.5.</t>
    </r>
  </si>
  <si>
    <t>i can infer that the distribution is likely symmetric or at most moderately skewed.</t>
  </si>
  <si>
    <r>
      <t>Symmetry:</t>
    </r>
    <r>
      <rPr>
        <sz val="12"/>
        <rFont val="Calibri"/>
        <family val="2"/>
        <scheme val="minor"/>
      </rPr>
      <t> Since the difference between the two halves of the data (Q3 - median) (123.75) is similar to the difference between the median (Q1) (123.75)</t>
    </r>
  </si>
  <si>
    <t>Based on the quartiles and percentiles, the data is likely right-skewed, indicating that a higher proportion of customers spend less. This is further supported by the fact that</t>
  </si>
  <si>
    <t xml:space="preserve"> the difference between the median and Q1 (292.5 - 156.25 = 136.25) is smaller than the difference between Q3 and the median (428.75 - 292.5 = 136.25), and </t>
  </si>
  <si>
    <t>the 20th percentile (129) is closer to the median (292.5) than the 80th percentile (456).</t>
  </si>
  <si>
    <t xml:space="preserve">In other words, there are more customers who spend closer to the lower end (Q1) than the higher end (Q3) of the spending range. The 20th and 80th </t>
  </si>
  <si>
    <t>percentiles confirm this trend as well, showing a larger concentration of customers towards the lower end.</t>
  </si>
  <si>
    <t>The interquartile range (IQR) is the difference between the third quartile (Q3) and the first quartile (Q1). In this case, IQR is 461.25 - 163.75 = 297.5 minutes.</t>
  </si>
  <si>
    <t>Assuming a normal distribution of commute times, the average commute time (median) is likely to fall within 1.5 times the IQR of the median itself.</t>
  </si>
  <si>
    <t>Calculation:</t>
  </si>
  <si>
    <t xml:space="preserve">Lower bound = Median - (1.5 * IQR) = 312.5 - (1.5 * 297.5) = -133.75 minutes (This negative value suggests outliers on the lower end, which is unusual for commute times. </t>
  </si>
  <si>
    <t>We can interpret this as a data quality issue or a possibility that the distribution is not perfectly normal.)</t>
  </si>
  <si>
    <t>Upper bound = Median + (1.5 * IQR) = 312.5 + (1.5 * 297.5) = 758.75 minutes</t>
  </si>
  <si>
    <t>Interpretation:</t>
  </si>
  <si>
    <t>While the calculation gives a range of -133.75 to 758.75 minutes, the negative lower bound indicates potential issues with the data or the assumption</t>
  </si>
  <si>
    <t xml:space="preserve"> of normality. A more reliable estimate would be limited to the upper bound, suggesting the average commute time to be likely below 758.75 minutes.</t>
  </si>
  <si>
    <t>the difference between Q3 and Q1 is 0.5 (0.9 - 0.4) . A large IQR, in this case 0.5, could indicate more variability in the quality of the products.</t>
  </si>
  <si>
    <r>
      <t>Interquartile Range (IQR):</t>
    </r>
    <r>
      <rPr>
        <sz val="12"/>
        <rFont val="Calibri"/>
        <family val="2"/>
        <scheme val="minor"/>
      </rPr>
      <t xml:space="preserve"> IQR is the difference between the third quartile (Q3) and the first quartile (Q1). It represents the range that contains the middle half of the data.</t>
    </r>
  </si>
  <si>
    <r>
      <t>Large IQR:</t>
    </r>
    <r>
      <rPr>
        <sz val="12"/>
        <rFont val="Calibri"/>
        <family val="2"/>
        <scheme val="minor"/>
      </rPr>
      <t xml:space="preserve"> A large IQR signifies that there's a significant spread between the values in the middle half of the data set. In other words, there's a larger difference </t>
    </r>
  </si>
  <si>
    <t>between the products with good quality (closer to Q3) and those with lower quality (closer to Q1). This could be indicative of inconsistent quality.</t>
  </si>
  <si>
    <t xml:space="preserve">It's important to note that quartiles alone don't provide the complete picture about the distribution of the data. Other factors, such as the presence of outliers, </t>
  </si>
  <si>
    <t>can also influence the interpretation.</t>
  </si>
  <si>
    <t xml:space="preserve">The correlation coefficient between advertising expenditure and sales revenue is 0.9992, which indicates a very strong positive relationship. This means that there is a positive </t>
  </si>
  <si>
    <t>association between advertising expenditure and sales revenue. In other words, as advertising expenditure increases, sales revenue also tends to increase.</t>
  </si>
  <si>
    <t>Correlation Coefficient</t>
  </si>
  <si>
    <t>Nature of Relationship</t>
  </si>
  <si>
    <t>&gt; 0.8</t>
  </si>
  <si>
    <t>Strong positive</t>
  </si>
  <si>
    <t>&gt; 0.5</t>
  </si>
  <si>
    <t>Moderate positive</t>
  </si>
  <si>
    <t>&gt; 0</t>
  </si>
  <si>
    <t>Weak positive</t>
  </si>
  <si>
    <t>No linear</t>
  </si>
  <si>
    <t>&lt; -0.5</t>
  </si>
  <si>
    <t>Moderate negative</t>
  </si>
  <si>
    <t>&lt; 0</t>
  </si>
  <si>
    <t>Weak negative</t>
  </si>
  <si>
    <t>The covariance is positive. This indicates a positive relationship between the two stocks. When the price of Company A increases, the price of Company B tends</t>
  </si>
  <si>
    <t xml:space="preserve"> to increase as well, and vice versa. Covariance between Company A and Company B: 97.52631578947367</t>
  </si>
  <si>
    <t xml:space="preserve">if the stock prices of Company A and Company B move together in the same direction (both increase or both decrease), the covariance will be positive. Conversely, </t>
  </si>
  <si>
    <t xml:space="preserve">if the stock prices move in opposite directions (one increases while the other decreases), the covariance will be negative. A covariance of zero indicates that there is no linear </t>
  </si>
  <si>
    <t>relationship between the two stocks.</t>
  </si>
  <si>
    <t xml:space="preserve">Positive covariance does not necessarily imply that one stock price causes the other to move. It simply means that the two stocks tend to move in the same direction. </t>
  </si>
  <si>
    <t>There could be other factors that are affecting both stock prices simultaneously.</t>
  </si>
  <si>
    <t xml:space="preserve">The correlation coefficient between hours spent studying and exam scores is 0.977. This is a strong positive correlation, which means that there is a positive trend between </t>
  </si>
  <si>
    <t>the two variables. In other words, as the number of hours spent studying increases, the exam scores tend to increase as well.</t>
  </si>
  <si>
    <t>the probability of rolling exactly five 3's in 100 rolls of a fair six-sided die is approximately 0.00029 or 0.029%.</t>
  </si>
  <si>
    <t>Probability of getting two hearts = 78 / 3,118,752</t>
  </si>
  <si>
    <t>the probability of getting at least 8 questions correct while randomly guessing on a 10-question, 4-answer multiple-choice test is approximately 0.2444.</t>
  </si>
  <si>
    <t>the probability of drawing 3 blue balls out of the bag without replacement is approximately 0.037 or 3.7%.</t>
  </si>
  <si>
    <t>the probability of the player scoring exactly 3 goals in 10 shots is approximately 0.215 or 21.5%.</t>
  </si>
  <si>
    <t>probability of a randomly selected student being taller than 180 cm is approximately 6.68%</t>
  </si>
  <si>
    <t>approximately a 54.88% chance that a customer will wait less than 3 minutes at the coffee shop</t>
  </si>
  <si>
    <t>the probability of a randomly selected light bulb lasting between 900 and 1100 hours is approximately 68.26%</t>
  </si>
  <si>
    <t>There is a 20% chance that a randomly chosen apple from the basket will weigh between 150 and 170 grams, given the uniform distribution of weights between 100 and 200 grams</t>
  </si>
  <si>
    <t>the probability of having exactly 3 defects in a randomly selected batch is approximately 0.1804</t>
  </si>
  <si>
    <t>the probability of obtaining at least one 6 in three rolls of a fair die is 91/216</t>
  </si>
  <si>
    <t>the probability of a randomly chosen apple weighing between 140 and 160 grams is approximately 68.27%</t>
  </si>
  <si>
    <t>the probability that a randomly selected light bulb from this brand lasts more than 900 hours is approximately 0.5934 or 59.34%</t>
  </si>
  <si>
    <t>the 95% confidence interval for the population mean height is : 168.43 cm to 171.57 cm</t>
  </si>
  <si>
    <t>the 90% confidence interval for the population proportion is between 0.586 and 0.694</t>
  </si>
  <si>
    <t>The null hypothesis represents the baseline assumption that there's no effect from the new teaching method</t>
  </si>
  <si>
    <t>The alternative hypothesis is what the researcher is interested in finding evidence for. They expect a difference in performance due to the teaching method</t>
  </si>
  <si>
    <t>E defect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</si>
</sst>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8" x14ac:knownFonts="1">
    <font>
      <sz val="11"/>
      <color theme="1"/>
      <name val="Calibri"/>
      <family val="2"/>
      <scheme val="minor"/>
    </font>
    <font>
      <b/>
      <sz val="11"/>
      <color theme="1"/>
      <name val="Calibri"/>
      <family val="2"/>
      <scheme val="minor"/>
    </font>
    <font>
      <i/>
      <sz val="11"/>
      <color theme="1"/>
      <name val="Calibri"/>
      <family val="2"/>
      <scheme val="minor"/>
    </font>
    <font>
      <sz val="10"/>
      <color theme="1"/>
      <name val="Calibri"/>
      <family val="2"/>
      <scheme val="minor"/>
    </font>
    <font>
      <b/>
      <sz val="11"/>
      <name val="Calibri"/>
      <family val="2"/>
      <scheme val="minor"/>
    </font>
    <font>
      <sz val="11"/>
      <name val="Calibri"/>
      <family val="2"/>
      <scheme val="minor"/>
    </font>
    <font>
      <b/>
      <sz val="11"/>
      <color rgb="FFC00000"/>
      <name val="Calibri"/>
      <family val="2"/>
      <scheme val="minor"/>
    </font>
    <font>
      <b/>
      <i/>
      <sz val="11"/>
      <color rgb="FFC00000"/>
      <name val="Calibri"/>
      <family val="2"/>
      <scheme val="minor"/>
    </font>
    <font>
      <i/>
      <sz val="11"/>
      <color rgb="FFC00000"/>
      <name val="Calibri"/>
      <family val="2"/>
      <scheme val="minor"/>
    </font>
    <font>
      <b/>
      <i/>
      <u/>
      <sz val="14"/>
      <color rgb="FFFF0000"/>
      <name val="Calibri"/>
      <family val="2"/>
      <scheme val="minor"/>
    </font>
    <font>
      <sz val="11"/>
      <color rgb="FFC00000"/>
      <name val="Calibri"/>
      <family val="2"/>
      <scheme val="minor"/>
    </font>
    <font>
      <u/>
      <sz val="11"/>
      <color theme="1"/>
      <name val="Calibri"/>
      <family val="2"/>
      <scheme val="minor"/>
    </font>
    <font>
      <b/>
      <i/>
      <u/>
      <sz val="16"/>
      <color rgb="FFFF0000"/>
      <name val="Calibri"/>
      <family val="2"/>
      <scheme val="minor"/>
    </font>
    <font>
      <u/>
      <sz val="12"/>
      <color theme="1"/>
      <name val="Calibri"/>
      <family val="2"/>
      <scheme val="minor"/>
    </font>
    <font>
      <b/>
      <u/>
      <sz val="14"/>
      <color rgb="FFFF0000"/>
      <name val="Calibri"/>
      <family val="2"/>
      <scheme val="minor"/>
    </font>
    <font>
      <b/>
      <i/>
      <u/>
      <sz val="12"/>
      <color rgb="FF0070C0"/>
      <name val="Calibri"/>
      <family val="2"/>
      <scheme val="minor"/>
    </font>
    <font>
      <b/>
      <i/>
      <u/>
      <sz val="11"/>
      <color rgb="FF0070C0"/>
      <name val="Calibri"/>
      <family val="2"/>
      <scheme val="minor"/>
    </font>
    <font>
      <b/>
      <u/>
      <sz val="12"/>
      <color rgb="FF0070C0"/>
      <name val="Calibri"/>
      <family val="2"/>
      <scheme val="minor"/>
    </font>
    <font>
      <b/>
      <i/>
      <u/>
      <sz val="14"/>
      <color rgb="FF0070C0"/>
      <name val="Calibri"/>
      <family val="2"/>
      <scheme val="minor"/>
    </font>
    <font>
      <b/>
      <sz val="11"/>
      <color rgb="FFFF0000"/>
      <name val="Calibri"/>
      <family val="2"/>
      <scheme val="minor"/>
    </font>
    <font>
      <sz val="11"/>
      <color theme="1"/>
      <name val="Calibri Light"/>
      <family val="2"/>
      <scheme val="major"/>
    </font>
    <font>
      <b/>
      <sz val="11"/>
      <color theme="1"/>
      <name val="Calibri Light"/>
      <family val="2"/>
      <scheme val="major"/>
    </font>
    <font>
      <b/>
      <sz val="12"/>
      <name val="Calibri"/>
      <family val="2"/>
      <scheme val="minor"/>
    </font>
    <font>
      <b/>
      <sz val="11"/>
      <color rgb="FFC00000"/>
      <name val="Calibri Light"/>
      <family val="2"/>
      <scheme val="major"/>
    </font>
    <font>
      <sz val="12"/>
      <name val="Calibri"/>
      <family val="2"/>
      <scheme val="minor"/>
    </font>
    <font>
      <b/>
      <sz val="12"/>
      <color rgb="FFE3E3E3"/>
      <name val="Calibri"/>
      <family val="2"/>
      <scheme val="minor"/>
    </font>
    <font>
      <sz val="12"/>
      <color rgb="FFE3E3E3"/>
      <name val="Calibri"/>
      <family val="2"/>
      <scheme val="minor"/>
    </font>
    <font>
      <sz val="12"/>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66">
    <xf numFmtId="0" fontId="0" fillId="0" borderId="0" xfId="0"/>
    <xf numFmtId="0" fontId="1" fillId="0" borderId="0" xfId="0" applyFont="1"/>
    <xf numFmtId="0" fontId="0" fillId="0" borderId="0" xfId="0" applyAlignment="1">
      <alignment horizontal="center"/>
    </xf>
    <xf numFmtId="0" fontId="1" fillId="0" borderId="0" xfId="0" applyFont="1" applyAlignment="1">
      <alignment horizontal="center"/>
    </xf>
    <xf numFmtId="0" fontId="0" fillId="0" borderId="0" xfId="0" applyAlignment="1">
      <alignment horizontal="right"/>
    </xf>
    <xf numFmtId="164" fontId="0" fillId="0" borderId="0" xfId="0" applyNumberFormat="1"/>
    <xf numFmtId="0" fontId="0" fillId="0" borderId="0" xfId="0" applyAlignment="1">
      <alignment vertical="top" wrapText="1"/>
    </xf>
    <xf numFmtId="0" fontId="0" fillId="0" borderId="1" xfId="0" applyBorder="1"/>
    <xf numFmtId="0" fontId="2" fillId="0" borderId="2" xfId="0" applyFont="1" applyBorder="1" applyAlignment="1">
      <alignment horizontal="center"/>
    </xf>
    <xf numFmtId="0" fontId="3" fillId="0" borderId="0" xfId="0" applyFont="1"/>
    <xf numFmtId="0" fontId="0" fillId="0" borderId="0" xfId="0" applyAlignment="1">
      <alignment horizontal="center" vertical="center"/>
    </xf>
    <xf numFmtId="0" fontId="2" fillId="0" borderId="2" xfId="0" applyFont="1" applyBorder="1" applyAlignment="1">
      <alignment horizontal="centerContinuous"/>
    </xf>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6" fillId="0" borderId="0" xfId="0" applyFont="1" applyAlignment="1">
      <alignment horizontal="center"/>
    </xf>
    <xf numFmtId="0" fontId="10" fillId="0" borderId="0" xfId="0" applyFont="1" applyAlignment="1">
      <alignment horizontal="center"/>
    </xf>
    <xf numFmtId="0" fontId="10" fillId="0" borderId="0" xfId="0" applyFont="1"/>
    <xf numFmtId="2" fontId="6" fillId="0" borderId="0" xfId="0" applyNumberFormat="1" applyFont="1" applyAlignment="1">
      <alignment horizontal="center"/>
    </xf>
    <xf numFmtId="164" fontId="6" fillId="0" borderId="0" xfId="0" applyNumberFormat="1" applyFont="1" applyAlignment="1">
      <alignment horizontal="center"/>
    </xf>
    <xf numFmtId="1" fontId="6" fillId="0" borderId="0" xfId="0" applyNumberFormat="1" applyFont="1" applyAlignment="1">
      <alignment horizontal="center"/>
    </xf>
    <xf numFmtId="0" fontId="11" fillId="0" borderId="0" xfId="0" applyFont="1"/>
    <xf numFmtId="165" fontId="6" fillId="0" borderId="0" xfId="0" applyNumberFormat="1" applyFont="1"/>
    <xf numFmtId="0" fontId="12" fillId="0" borderId="0" xfId="0" applyFont="1"/>
    <xf numFmtId="0" fontId="7" fillId="0" borderId="2" xfId="0" applyFont="1" applyBorder="1" applyAlignment="1">
      <alignment horizontal="center"/>
    </xf>
    <xf numFmtId="0" fontId="6" fillId="0" borderId="1" xfId="0" applyFont="1" applyBorder="1" applyAlignment="1">
      <alignment horizontal="center"/>
    </xf>
    <xf numFmtId="0" fontId="8" fillId="0" borderId="2" xfId="0" applyFont="1" applyBorder="1" applyAlignment="1">
      <alignment horizontal="center"/>
    </xf>
    <xf numFmtId="0" fontId="10" fillId="0" borderId="1" xfId="0" applyFont="1" applyBorder="1" applyAlignment="1">
      <alignment horizontal="center"/>
    </xf>
    <xf numFmtId="0" fontId="13" fillId="0" borderId="0" xfId="0" applyFont="1"/>
    <xf numFmtId="0" fontId="14" fillId="0" borderId="0" xfId="0" applyFont="1"/>
    <xf numFmtId="0" fontId="15" fillId="0" borderId="0" xfId="0" applyFont="1"/>
    <xf numFmtId="0" fontId="16" fillId="0" borderId="0" xfId="0" applyFont="1"/>
    <xf numFmtId="0" fontId="17" fillId="0" borderId="0" xfId="0" applyFont="1"/>
    <xf numFmtId="0" fontId="0" fillId="0" borderId="0" xfId="0" applyAlignment="1">
      <alignment horizontal="left"/>
    </xf>
    <xf numFmtId="0" fontId="0" fillId="0" borderId="0" xfId="0" applyAlignment="1">
      <alignment vertical="center"/>
    </xf>
    <xf numFmtId="0" fontId="18" fillId="0" borderId="0" xfId="0" applyFont="1"/>
    <xf numFmtId="0" fontId="4"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4" fillId="0" borderId="0" xfId="0" applyFont="1" applyAlignment="1">
      <alignment horizontal="left" vertical="center" indent="1"/>
    </xf>
    <xf numFmtId="0" fontId="22" fillId="0" borderId="0" xfId="0" applyFont="1" applyAlignment="1">
      <alignment horizontal="left" vertical="center" indent="1"/>
    </xf>
    <xf numFmtId="0" fontId="24" fillId="0" borderId="0" xfId="0" applyFont="1" applyAlignment="1">
      <alignment horizontal="left" vertical="center"/>
    </xf>
    <xf numFmtId="0" fontId="24" fillId="0" borderId="0" xfId="0" applyFont="1" applyAlignment="1">
      <alignment vertical="center"/>
    </xf>
    <xf numFmtId="0" fontId="25" fillId="0" borderId="0" xfId="0" applyFont="1" applyAlignment="1">
      <alignment horizontal="left" vertical="center" wrapText="1" indent="1"/>
    </xf>
    <xf numFmtId="0" fontId="24" fillId="0" borderId="0" xfId="0" applyFont="1" applyAlignment="1">
      <alignment horizontal="left" vertical="top"/>
    </xf>
    <xf numFmtId="0" fontId="0" fillId="0" borderId="0" xfId="0" applyAlignment="1">
      <alignment horizontal="left" vertical="top"/>
    </xf>
    <xf numFmtId="0" fontId="26" fillId="0" borderId="0" xfId="0" applyFont="1" applyAlignment="1">
      <alignment vertical="center"/>
    </xf>
    <xf numFmtId="0" fontId="5" fillId="0" borderId="0" xfId="0" applyFont="1" applyAlignment="1">
      <alignment wrapText="1"/>
    </xf>
    <xf numFmtId="0" fontId="22" fillId="0" borderId="0" xfId="0" applyFont="1" applyAlignment="1">
      <alignment vertical="center"/>
    </xf>
    <xf numFmtId="0" fontId="5" fillId="0" borderId="0" xfId="0" applyFont="1" applyAlignment="1">
      <alignment horizontal="left" vertical="center" indent="1"/>
    </xf>
    <xf numFmtId="0" fontId="22" fillId="0" borderId="0" xfId="0" applyFont="1" applyAlignment="1">
      <alignment horizontal="left" vertical="center"/>
    </xf>
    <xf numFmtId="0" fontId="5" fillId="0" borderId="0" xfId="0" applyFont="1" applyAlignment="1">
      <alignment horizontal="left"/>
    </xf>
    <xf numFmtId="0" fontId="5" fillId="0" borderId="0" xfId="0" applyFont="1" applyAlignment="1">
      <alignment horizontal="left" vertical="top"/>
    </xf>
    <xf numFmtId="0" fontId="27" fillId="0" borderId="0" xfId="0" applyFont="1" applyAlignment="1">
      <alignment horizontal="left" vertical="center" wrapText="1"/>
    </xf>
    <xf numFmtId="0" fontId="24" fillId="0" borderId="0" xfId="0" applyFont="1" applyAlignment="1">
      <alignment horizontal="left" vertical="center" wrapText="1" indent="1"/>
    </xf>
    <xf numFmtId="0" fontId="0" fillId="0" borderId="0" xfId="0" applyAlignment="1">
      <alignment horizontal="left" vertical="top" wrapText="1"/>
    </xf>
    <xf numFmtId="0" fontId="1" fillId="0" borderId="0" xfId="0" applyFont="1" applyAlignment="1">
      <alignment horizontal="left" vertical="top" wrapText="1"/>
    </xf>
    <xf numFmtId="0" fontId="0" fillId="0" borderId="0" xfId="0" applyAlignment="1">
      <alignment horizontal="left" wrapText="1"/>
    </xf>
    <xf numFmtId="0" fontId="1" fillId="0" borderId="0" xfId="0" applyFont="1" applyAlignment="1">
      <alignment horizontal="left" vertical="center" wrapText="1"/>
    </xf>
    <xf numFmtId="0" fontId="1"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ASSIGNMENT!$C$567</c:f>
              <c:strCache>
                <c:ptCount val="1"/>
                <c:pt idx="0">
                  <c:v>Frequency: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ASSIGNMENT!$D$566:$J$566</c:f>
              <c:strCache>
                <c:ptCount val="7"/>
                <c:pt idx="0">
                  <c:v>A</c:v>
                </c:pt>
                <c:pt idx="1">
                  <c:v>B</c:v>
                </c:pt>
                <c:pt idx="2">
                  <c:v>C</c:v>
                </c:pt>
                <c:pt idx="3">
                  <c:v>D</c:v>
                </c:pt>
                <c:pt idx="4">
                  <c:v>E</c:v>
                </c:pt>
                <c:pt idx="5">
                  <c:v>F</c:v>
                </c:pt>
                <c:pt idx="6">
                  <c:v>G</c:v>
                </c:pt>
              </c:strCache>
            </c:strRef>
          </c:cat>
          <c:val>
            <c:numRef>
              <c:f>ASSIGNMENT!$D$567:$J$567</c:f>
              <c:numCache>
                <c:formatCode>General</c:formatCode>
                <c:ptCount val="7"/>
                <c:pt idx="0">
                  <c:v>30</c:v>
                </c:pt>
                <c:pt idx="1">
                  <c:v>40</c:v>
                </c:pt>
                <c:pt idx="2">
                  <c:v>20</c:v>
                </c:pt>
                <c:pt idx="3">
                  <c:v>10</c:v>
                </c:pt>
                <c:pt idx="4">
                  <c:v>45</c:v>
                </c:pt>
                <c:pt idx="5">
                  <c:v>25</c:v>
                </c:pt>
                <c:pt idx="6">
                  <c:v>30</c:v>
                </c:pt>
              </c:numCache>
            </c:numRef>
          </c:val>
          <c:extLst>
            <c:ext xmlns:c16="http://schemas.microsoft.com/office/drawing/2014/chart" uri="{C3380CC4-5D6E-409C-BE32-E72D297353CC}">
              <c16:uniqueId val="{00000000-7348-49F7-B4CE-22135A6AFA42}"/>
            </c:ext>
          </c:extLst>
        </c:ser>
        <c:dLbls>
          <c:dLblPos val="outEnd"/>
          <c:showLegendKey val="0"/>
          <c:showVal val="1"/>
          <c:showCatName val="0"/>
          <c:showSerName val="0"/>
          <c:showPercent val="0"/>
          <c:showBubbleSize val="0"/>
        </c:dLbls>
        <c:gapWidth val="182"/>
        <c:axId val="1608438175"/>
        <c:axId val="1608440095"/>
      </c:barChart>
      <c:catAx>
        <c:axId val="1608438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440095"/>
        <c:crosses val="autoZero"/>
        <c:auto val="1"/>
        <c:lblAlgn val="ctr"/>
        <c:lblOffset val="100"/>
        <c:noMultiLvlLbl val="0"/>
      </c:catAx>
      <c:valAx>
        <c:axId val="1608440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438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BAR</a:t>
            </a:r>
            <a:r>
              <a:rPr lang="en-IN" baseline="0"/>
              <a:t> CHART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0-494F-4D3A-887C-9103A5861107}"/>
            </c:ext>
          </c:extLst>
        </c:ser>
        <c:ser>
          <c:idx val="1"/>
          <c:order val="1"/>
          <c:spPr>
            <a:solidFill>
              <a:schemeClr val="accent2"/>
            </a:solidFill>
            <a:ln>
              <a:noFill/>
            </a:ln>
            <a:effectLst/>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1-494F-4D3A-887C-9103A5861107}"/>
            </c:ext>
          </c:extLst>
        </c:ser>
        <c:ser>
          <c:idx val="2"/>
          <c:order val="2"/>
          <c:spPr>
            <a:solidFill>
              <a:schemeClr val="accent3"/>
            </a:solidFill>
            <a:ln>
              <a:noFill/>
            </a:ln>
            <a:effectLst/>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2-494F-4D3A-887C-9103A5861107}"/>
            </c:ext>
          </c:extLst>
        </c:ser>
        <c:dLbls>
          <c:showLegendKey val="0"/>
          <c:showVal val="0"/>
          <c:showCatName val="0"/>
          <c:showSerName val="0"/>
          <c:showPercent val="0"/>
          <c:showBubbleSize val="0"/>
        </c:dLbls>
        <c:gapWidth val="182"/>
        <c:axId val="741225808"/>
        <c:axId val="741221008"/>
      </c:barChart>
      <c:catAx>
        <c:axId val="741225808"/>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221008"/>
        <c:crosses val="autoZero"/>
        <c:auto val="1"/>
        <c:lblAlgn val="ctr"/>
        <c:lblOffset val="100"/>
        <c:noMultiLvlLbl val="0"/>
      </c:catAx>
      <c:valAx>
        <c:axId val="741221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225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tx>
            <c:v>Frequency</c:v>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ASSIGNMENT!$E$597:$E$605</c:f>
              <c:strCache>
                <c:ptCount val="9"/>
                <c:pt idx="0">
                  <c:v>10</c:v>
                </c:pt>
                <c:pt idx="1">
                  <c:v>15</c:v>
                </c:pt>
                <c:pt idx="2">
                  <c:v>20</c:v>
                </c:pt>
                <c:pt idx="3">
                  <c:v>25</c:v>
                </c:pt>
                <c:pt idx="4">
                  <c:v>30</c:v>
                </c:pt>
                <c:pt idx="5">
                  <c:v>35</c:v>
                </c:pt>
                <c:pt idx="6">
                  <c:v>40</c:v>
                </c:pt>
                <c:pt idx="7">
                  <c:v>45</c:v>
                </c:pt>
                <c:pt idx="8">
                  <c:v>More</c:v>
                </c:pt>
              </c:strCache>
            </c:strRef>
          </c:cat>
          <c:val>
            <c:numRef>
              <c:f>ASSIGNMENT!$F$597:$F$605</c:f>
              <c:numCache>
                <c:formatCode>General</c:formatCode>
                <c:ptCount val="9"/>
                <c:pt idx="0">
                  <c:v>1</c:v>
                </c:pt>
                <c:pt idx="1">
                  <c:v>0</c:v>
                </c:pt>
                <c:pt idx="2">
                  <c:v>1</c:v>
                </c:pt>
                <c:pt idx="3">
                  <c:v>1</c:v>
                </c:pt>
                <c:pt idx="4">
                  <c:v>2</c:v>
                </c:pt>
                <c:pt idx="5">
                  <c:v>0</c:v>
                </c:pt>
                <c:pt idx="6">
                  <c:v>1</c:v>
                </c:pt>
                <c:pt idx="7">
                  <c:v>1</c:v>
                </c:pt>
                <c:pt idx="8">
                  <c:v>0</c:v>
                </c:pt>
              </c:numCache>
            </c:numRef>
          </c:val>
          <c:extLst>
            <c:ext xmlns:c16="http://schemas.microsoft.com/office/drawing/2014/chart" uri="{C3380CC4-5D6E-409C-BE32-E72D297353CC}">
              <c16:uniqueId val="{00000000-6318-421C-AF02-B810A002839E}"/>
            </c:ext>
          </c:extLst>
        </c:ser>
        <c:dLbls>
          <c:dLblPos val="outEnd"/>
          <c:showLegendKey val="0"/>
          <c:showVal val="1"/>
          <c:showCatName val="0"/>
          <c:showSerName val="0"/>
          <c:showPercent val="0"/>
          <c:showBubbleSize val="0"/>
        </c:dLbls>
        <c:gapWidth val="150"/>
        <c:axId val="1230521935"/>
        <c:axId val="1230522895"/>
      </c:barChart>
      <c:catAx>
        <c:axId val="1230521935"/>
        <c:scaling>
          <c:orientation val="minMax"/>
        </c:scaling>
        <c:delete val="0"/>
        <c:axPos val="b"/>
        <c:title>
          <c:tx>
            <c:rich>
              <a:bodyPr/>
              <a:lstStyle/>
              <a:p>
                <a:pPr>
                  <a:defRPr/>
                </a:pPr>
                <a:r>
                  <a:rPr lang="en-IN"/>
                  <a:t>Bin</a:t>
                </a:r>
              </a:p>
            </c:rich>
          </c:tx>
          <c:overlay val="0"/>
        </c:title>
        <c:numFmt formatCode="General" sourceLinked="1"/>
        <c:majorTickMark val="out"/>
        <c:minorTickMark val="none"/>
        <c:tickLblPos val="nextTo"/>
        <c:crossAx val="1230522895"/>
        <c:crosses val="autoZero"/>
        <c:auto val="1"/>
        <c:lblAlgn val="ctr"/>
        <c:lblOffset val="100"/>
        <c:noMultiLvlLbl val="0"/>
      </c:catAx>
      <c:valAx>
        <c:axId val="1230522895"/>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1230521935"/>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tx>
            <c:v>Frequency</c:v>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ASSIGNMENT!$E$628:$E$633</c:f>
              <c:strCache>
                <c:ptCount val="6"/>
                <c:pt idx="0">
                  <c:v>1</c:v>
                </c:pt>
                <c:pt idx="1">
                  <c:v>2</c:v>
                </c:pt>
                <c:pt idx="2">
                  <c:v>3</c:v>
                </c:pt>
                <c:pt idx="3">
                  <c:v>4</c:v>
                </c:pt>
                <c:pt idx="4">
                  <c:v>5</c:v>
                </c:pt>
                <c:pt idx="5">
                  <c:v>More</c:v>
                </c:pt>
              </c:strCache>
            </c:strRef>
          </c:cat>
          <c:val>
            <c:numRef>
              <c:f>ASSIGNMENT!$F$628:$F$633</c:f>
              <c:numCache>
                <c:formatCode>General</c:formatCode>
                <c:ptCount val="6"/>
                <c:pt idx="0">
                  <c:v>0</c:v>
                </c:pt>
                <c:pt idx="1">
                  <c:v>8</c:v>
                </c:pt>
                <c:pt idx="2">
                  <c:v>30</c:v>
                </c:pt>
                <c:pt idx="3">
                  <c:v>39</c:v>
                </c:pt>
                <c:pt idx="4">
                  <c:v>23</c:v>
                </c:pt>
                <c:pt idx="5">
                  <c:v>0</c:v>
                </c:pt>
              </c:numCache>
            </c:numRef>
          </c:val>
          <c:extLst>
            <c:ext xmlns:c16="http://schemas.microsoft.com/office/drawing/2014/chart" uri="{C3380CC4-5D6E-409C-BE32-E72D297353CC}">
              <c16:uniqueId val="{00000000-4A42-42DA-9103-C9EC59DD0EBC}"/>
            </c:ext>
          </c:extLst>
        </c:ser>
        <c:dLbls>
          <c:dLblPos val="outEnd"/>
          <c:showLegendKey val="0"/>
          <c:showVal val="1"/>
          <c:showCatName val="0"/>
          <c:showSerName val="0"/>
          <c:showPercent val="0"/>
          <c:showBubbleSize val="0"/>
        </c:dLbls>
        <c:gapWidth val="150"/>
        <c:axId val="1404487039"/>
        <c:axId val="1404487519"/>
      </c:barChart>
      <c:catAx>
        <c:axId val="1404487039"/>
        <c:scaling>
          <c:orientation val="minMax"/>
        </c:scaling>
        <c:delete val="0"/>
        <c:axPos val="b"/>
        <c:title>
          <c:tx>
            <c:rich>
              <a:bodyPr/>
              <a:lstStyle/>
              <a:p>
                <a:pPr>
                  <a:defRPr/>
                </a:pPr>
                <a:r>
                  <a:rPr lang="en-IN"/>
                  <a:t>Bin</a:t>
                </a:r>
              </a:p>
            </c:rich>
          </c:tx>
          <c:overlay val="0"/>
        </c:title>
        <c:numFmt formatCode="General" sourceLinked="1"/>
        <c:majorTickMark val="out"/>
        <c:minorTickMark val="none"/>
        <c:tickLblPos val="nextTo"/>
        <c:crossAx val="1404487519"/>
        <c:crosses val="autoZero"/>
        <c:auto val="1"/>
        <c:lblAlgn val="ctr"/>
        <c:lblOffset val="100"/>
        <c:noMultiLvlLbl val="0"/>
      </c:catAx>
      <c:valAx>
        <c:axId val="1404487519"/>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1404487039"/>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ASSIGNMENT!$E$627</c:f>
              <c:strCache>
                <c:ptCount val="1"/>
                <c:pt idx="0">
                  <c:v>Bin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ASSIGNMENT!$E$628:$E$632</c:f>
              <c:numCache>
                <c:formatCode>General</c:formatCode>
                <c:ptCount val="5"/>
                <c:pt idx="0">
                  <c:v>1</c:v>
                </c:pt>
                <c:pt idx="1">
                  <c:v>2</c:v>
                </c:pt>
                <c:pt idx="2">
                  <c:v>3</c:v>
                </c:pt>
                <c:pt idx="3">
                  <c:v>4</c:v>
                </c:pt>
                <c:pt idx="4">
                  <c:v>5</c:v>
                </c:pt>
              </c:numCache>
            </c:numRef>
          </c:val>
          <c:extLst>
            <c:ext xmlns:c16="http://schemas.microsoft.com/office/drawing/2014/chart" uri="{C3380CC4-5D6E-409C-BE32-E72D297353CC}">
              <c16:uniqueId val="{00000000-162E-4106-8725-5E745279827A}"/>
            </c:ext>
          </c:extLst>
        </c:ser>
        <c:ser>
          <c:idx val="1"/>
          <c:order val="1"/>
          <c:tx>
            <c:strRef>
              <c:f>ASSIGNMENT!$F$627</c:f>
              <c:strCache>
                <c:ptCount val="1"/>
                <c:pt idx="0">
                  <c:v>Frequency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ASSIGNMENT!$F$628:$F$632</c:f>
              <c:numCache>
                <c:formatCode>General</c:formatCode>
                <c:ptCount val="5"/>
                <c:pt idx="0">
                  <c:v>0</c:v>
                </c:pt>
                <c:pt idx="1">
                  <c:v>8</c:v>
                </c:pt>
                <c:pt idx="2">
                  <c:v>30</c:v>
                </c:pt>
                <c:pt idx="3">
                  <c:v>39</c:v>
                </c:pt>
                <c:pt idx="4">
                  <c:v>23</c:v>
                </c:pt>
              </c:numCache>
            </c:numRef>
          </c:val>
          <c:extLst>
            <c:ext xmlns:c16="http://schemas.microsoft.com/office/drawing/2014/chart" uri="{C3380CC4-5D6E-409C-BE32-E72D297353CC}">
              <c16:uniqueId val="{00000001-162E-4106-8725-5E745279827A}"/>
            </c:ext>
          </c:extLst>
        </c:ser>
        <c:dLbls>
          <c:dLblPos val="outEnd"/>
          <c:showLegendKey val="0"/>
          <c:showVal val="1"/>
          <c:showCatName val="0"/>
          <c:showSerName val="0"/>
          <c:showPercent val="0"/>
          <c:showBubbleSize val="0"/>
        </c:dLbls>
        <c:gapWidth val="182"/>
        <c:axId val="1413831567"/>
        <c:axId val="1413807087"/>
      </c:barChart>
      <c:catAx>
        <c:axId val="1413831567"/>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807087"/>
        <c:crosses val="autoZero"/>
        <c:auto val="1"/>
        <c:lblAlgn val="ctr"/>
        <c:lblOffset val="100"/>
        <c:noMultiLvlLbl val="0"/>
      </c:catAx>
      <c:valAx>
        <c:axId val="14138070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8315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tx>
            <c:v>Frequency</c:v>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ASSIGNMENT!$H$671:$H$675</c:f>
              <c:strCache>
                <c:ptCount val="5"/>
                <c:pt idx="0">
                  <c:v>28</c:v>
                </c:pt>
                <c:pt idx="1">
                  <c:v>35</c:v>
                </c:pt>
                <c:pt idx="2">
                  <c:v>40</c:v>
                </c:pt>
                <c:pt idx="3">
                  <c:v>47</c:v>
                </c:pt>
                <c:pt idx="4">
                  <c:v>More</c:v>
                </c:pt>
              </c:strCache>
            </c:strRef>
          </c:cat>
          <c:val>
            <c:numRef>
              <c:f>ASSIGNMENT!$I$671:$I$675</c:f>
              <c:numCache>
                <c:formatCode>General</c:formatCode>
                <c:ptCount val="5"/>
                <c:pt idx="0">
                  <c:v>4</c:v>
                </c:pt>
                <c:pt idx="1">
                  <c:v>19</c:v>
                </c:pt>
                <c:pt idx="2">
                  <c:v>15</c:v>
                </c:pt>
                <c:pt idx="3">
                  <c:v>12</c:v>
                </c:pt>
                <c:pt idx="4">
                  <c:v>0</c:v>
                </c:pt>
              </c:numCache>
            </c:numRef>
          </c:val>
          <c:extLst>
            <c:ext xmlns:c16="http://schemas.microsoft.com/office/drawing/2014/chart" uri="{C3380CC4-5D6E-409C-BE32-E72D297353CC}">
              <c16:uniqueId val="{00000000-0774-4B5F-A53E-E0000F75E21C}"/>
            </c:ext>
          </c:extLst>
        </c:ser>
        <c:dLbls>
          <c:dLblPos val="outEnd"/>
          <c:showLegendKey val="0"/>
          <c:showVal val="1"/>
          <c:showCatName val="0"/>
          <c:showSerName val="0"/>
          <c:showPercent val="0"/>
          <c:showBubbleSize val="0"/>
        </c:dLbls>
        <c:gapWidth val="150"/>
        <c:axId val="1413823407"/>
        <c:axId val="1413815727"/>
      </c:barChart>
      <c:catAx>
        <c:axId val="1413823407"/>
        <c:scaling>
          <c:orientation val="minMax"/>
        </c:scaling>
        <c:delete val="0"/>
        <c:axPos val="b"/>
        <c:title>
          <c:tx>
            <c:rich>
              <a:bodyPr/>
              <a:lstStyle/>
              <a:p>
                <a:pPr>
                  <a:defRPr/>
                </a:pPr>
                <a:r>
                  <a:rPr lang="en-IN"/>
                  <a:t>Bin</a:t>
                </a:r>
              </a:p>
            </c:rich>
          </c:tx>
          <c:overlay val="0"/>
        </c:title>
        <c:numFmt formatCode="General" sourceLinked="1"/>
        <c:majorTickMark val="out"/>
        <c:minorTickMark val="none"/>
        <c:tickLblPos val="nextTo"/>
        <c:crossAx val="1413815727"/>
        <c:crosses val="autoZero"/>
        <c:auto val="1"/>
        <c:lblAlgn val="ctr"/>
        <c:lblOffset val="100"/>
        <c:noMultiLvlLbl val="0"/>
      </c:catAx>
      <c:valAx>
        <c:axId val="1413815727"/>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1413823407"/>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ASSIGNMENT!$H$670</c:f>
              <c:strCache>
                <c:ptCount val="1"/>
                <c:pt idx="0">
                  <c:v>Bin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ASSIGNMENT!$H$671:$H$674</c:f>
              <c:numCache>
                <c:formatCode>General</c:formatCode>
                <c:ptCount val="4"/>
                <c:pt idx="0">
                  <c:v>28</c:v>
                </c:pt>
                <c:pt idx="1">
                  <c:v>35</c:v>
                </c:pt>
                <c:pt idx="2">
                  <c:v>40</c:v>
                </c:pt>
                <c:pt idx="3">
                  <c:v>47</c:v>
                </c:pt>
              </c:numCache>
            </c:numRef>
          </c:val>
          <c:extLst>
            <c:ext xmlns:c16="http://schemas.microsoft.com/office/drawing/2014/chart" uri="{C3380CC4-5D6E-409C-BE32-E72D297353CC}">
              <c16:uniqueId val="{00000000-95F2-4994-A498-531DC9D34AB8}"/>
            </c:ext>
          </c:extLst>
        </c:ser>
        <c:ser>
          <c:idx val="1"/>
          <c:order val="1"/>
          <c:tx>
            <c:strRef>
              <c:f>ASSIGNMENT!$I$670</c:f>
              <c:strCache>
                <c:ptCount val="1"/>
                <c:pt idx="0">
                  <c:v>Frequency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ASSIGNMENT!$I$671:$I$674</c:f>
              <c:numCache>
                <c:formatCode>General</c:formatCode>
                <c:ptCount val="4"/>
                <c:pt idx="0">
                  <c:v>4</c:v>
                </c:pt>
                <c:pt idx="1">
                  <c:v>19</c:v>
                </c:pt>
                <c:pt idx="2">
                  <c:v>15</c:v>
                </c:pt>
                <c:pt idx="3">
                  <c:v>12</c:v>
                </c:pt>
              </c:numCache>
            </c:numRef>
          </c:val>
          <c:extLst>
            <c:ext xmlns:c16="http://schemas.microsoft.com/office/drawing/2014/chart" uri="{C3380CC4-5D6E-409C-BE32-E72D297353CC}">
              <c16:uniqueId val="{00000001-95F2-4994-A498-531DC9D34AB8}"/>
            </c:ext>
          </c:extLst>
        </c:ser>
        <c:dLbls>
          <c:dLblPos val="outEnd"/>
          <c:showLegendKey val="0"/>
          <c:showVal val="1"/>
          <c:showCatName val="0"/>
          <c:showSerName val="0"/>
          <c:showPercent val="0"/>
          <c:showBubbleSize val="0"/>
        </c:dLbls>
        <c:gapWidth val="182"/>
        <c:axId val="1411014399"/>
        <c:axId val="1411009599"/>
      </c:barChart>
      <c:catAx>
        <c:axId val="1411014399"/>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009599"/>
        <c:crosses val="autoZero"/>
        <c:auto val="1"/>
        <c:lblAlgn val="ctr"/>
        <c:lblOffset val="100"/>
        <c:noMultiLvlLbl val="0"/>
      </c:catAx>
      <c:valAx>
        <c:axId val="14110095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0143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tx>
            <c:v>Frequency</c:v>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ASSIGNMENT!$D$752:$D$762</c:f>
              <c:strCache>
                <c:ptCount val="11"/>
                <c:pt idx="0">
                  <c:v>118</c:v>
                </c:pt>
                <c:pt idx="1">
                  <c:v>121</c:v>
                </c:pt>
                <c:pt idx="2">
                  <c:v>124</c:v>
                </c:pt>
                <c:pt idx="3">
                  <c:v>127</c:v>
                </c:pt>
                <c:pt idx="4">
                  <c:v>130</c:v>
                </c:pt>
                <c:pt idx="5">
                  <c:v>133</c:v>
                </c:pt>
                <c:pt idx="6">
                  <c:v>136</c:v>
                </c:pt>
                <c:pt idx="7">
                  <c:v>139</c:v>
                </c:pt>
                <c:pt idx="8">
                  <c:v>142</c:v>
                </c:pt>
                <c:pt idx="9">
                  <c:v>145</c:v>
                </c:pt>
                <c:pt idx="10">
                  <c:v>More</c:v>
                </c:pt>
              </c:strCache>
            </c:strRef>
          </c:cat>
          <c:val>
            <c:numRef>
              <c:f>ASSIGNMENT!$E$752:$E$762</c:f>
              <c:numCache>
                <c:formatCode>General</c:formatCode>
                <c:ptCount val="11"/>
                <c:pt idx="0">
                  <c:v>1</c:v>
                </c:pt>
                <c:pt idx="1">
                  <c:v>5</c:v>
                </c:pt>
                <c:pt idx="2">
                  <c:v>10</c:v>
                </c:pt>
                <c:pt idx="3">
                  <c:v>19</c:v>
                </c:pt>
                <c:pt idx="4">
                  <c:v>15</c:v>
                </c:pt>
                <c:pt idx="5">
                  <c:v>19</c:v>
                </c:pt>
                <c:pt idx="6">
                  <c:v>18</c:v>
                </c:pt>
                <c:pt idx="7">
                  <c:v>2</c:v>
                </c:pt>
                <c:pt idx="8">
                  <c:v>9</c:v>
                </c:pt>
                <c:pt idx="9">
                  <c:v>1</c:v>
                </c:pt>
                <c:pt idx="10">
                  <c:v>1</c:v>
                </c:pt>
              </c:numCache>
            </c:numRef>
          </c:val>
          <c:extLst>
            <c:ext xmlns:c16="http://schemas.microsoft.com/office/drawing/2014/chart" uri="{C3380CC4-5D6E-409C-BE32-E72D297353CC}">
              <c16:uniqueId val="{00000000-BCA9-4F8E-88C9-1645A4E28F43}"/>
            </c:ext>
          </c:extLst>
        </c:ser>
        <c:dLbls>
          <c:dLblPos val="outEnd"/>
          <c:showLegendKey val="0"/>
          <c:showVal val="1"/>
          <c:showCatName val="0"/>
          <c:showSerName val="0"/>
          <c:showPercent val="0"/>
          <c:showBubbleSize val="0"/>
        </c:dLbls>
        <c:gapWidth val="150"/>
        <c:axId val="1411009119"/>
        <c:axId val="1411008639"/>
      </c:barChart>
      <c:catAx>
        <c:axId val="1411009119"/>
        <c:scaling>
          <c:orientation val="minMax"/>
        </c:scaling>
        <c:delete val="0"/>
        <c:axPos val="b"/>
        <c:title>
          <c:tx>
            <c:rich>
              <a:bodyPr/>
              <a:lstStyle/>
              <a:p>
                <a:pPr>
                  <a:defRPr/>
                </a:pPr>
                <a:r>
                  <a:rPr lang="en-IN"/>
                  <a:t>Bin</a:t>
                </a:r>
              </a:p>
            </c:rich>
          </c:tx>
          <c:overlay val="0"/>
        </c:title>
        <c:numFmt formatCode="General" sourceLinked="1"/>
        <c:majorTickMark val="out"/>
        <c:minorTickMark val="none"/>
        <c:tickLblPos val="nextTo"/>
        <c:crossAx val="1411008639"/>
        <c:crosses val="autoZero"/>
        <c:auto val="1"/>
        <c:lblAlgn val="ctr"/>
        <c:lblOffset val="100"/>
        <c:noMultiLvlLbl val="0"/>
      </c:catAx>
      <c:valAx>
        <c:axId val="1411008639"/>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1411009119"/>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120</c:v>
              </c:pt>
              <c:pt idx="1">
                <c:v>122-134</c:v>
              </c:pt>
              <c:pt idx="2">
                <c:v>135-148</c:v>
              </c:pt>
            </c:strLit>
          </c:cat>
          <c:val>
            <c:numLit>
              <c:formatCode>General</c:formatCode>
              <c:ptCount val="3"/>
              <c:pt idx="0">
                <c:v>5</c:v>
              </c:pt>
              <c:pt idx="1">
                <c:v>67</c:v>
              </c:pt>
              <c:pt idx="2">
                <c:v>27</c:v>
              </c:pt>
            </c:numLit>
          </c:val>
          <c:extLst>
            <c:ext xmlns:c16="http://schemas.microsoft.com/office/drawing/2014/chart" uri="{C3380CC4-5D6E-409C-BE32-E72D297353CC}">
              <c16:uniqueId val="{00000000-5576-48D8-A460-A1BE49FB6443}"/>
            </c:ext>
          </c:extLst>
        </c:ser>
        <c:dLbls>
          <c:dLblPos val="outEnd"/>
          <c:showLegendKey val="0"/>
          <c:showVal val="1"/>
          <c:showCatName val="0"/>
          <c:showSerName val="0"/>
          <c:showPercent val="0"/>
          <c:showBubbleSize val="0"/>
        </c:dLbls>
        <c:gapWidth val="219"/>
        <c:overlap val="-27"/>
        <c:axId val="1585611119"/>
        <c:axId val="1585612079"/>
      </c:barChart>
      <c:catAx>
        <c:axId val="1585611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612079"/>
        <c:crosses val="autoZero"/>
        <c:auto val="1"/>
        <c:lblAlgn val="ctr"/>
        <c:lblOffset val="100"/>
        <c:noMultiLvlLbl val="0"/>
      </c:catAx>
      <c:valAx>
        <c:axId val="1585612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611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COLUMN</a:t>
            </a:r>
            <a:r>
              <a:rPr lang="en-IN" baseline="0"/>
              <a:t>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Region 1</c:v>
              </c:pt>
              <c:pt idx="1">
                <c:v>Region 2</c:v>
              </c:pt>
              <c:pt idx="2">
                <c:v>Region 3</c:v>
              </c:pt>
            </c:strLit>
          </c:cat>
          <c:val>
            <c:numLit>
              <c:formatCode>General</c:formatCode>
              <c:ptCount val="3"/>
              <c:pt idx="0">
                <c:v>359</c:v>
              </c:pt>
              <c:pt idx="1">
                <c:v>325</c:v>
              </c:pt>
              <c:pt idx="2">
                <c:v>410</c:v>
              </c:pt>
            </c:numLit>
          </c:val>
          <c:extLst>
            <c:ext xmlns:c16="http://schemas.microsoft.com/office/drawing/2014/chart" uri="{C3380CC4-5D6E-409C-BE32-E72D297353CC}">
              <c16:uniqueId val="{00000000-3F6C-4FDB-86CE-07D812EA995F}"/>
            </c:ext>
          </c:extLst>
        </c:ser>
        <c:dLbls>
          <c:dLblPos val="outEnd"/>
          <c:showLegendKey val="0"/>
          <c:showVal val="1"/>
          <c:showCatName val="0"/>
          <c:showSerName val="0"/>
          <c:showPercent val="0"/>
          <c:showBubbleSize val="0"/>
        </c:dLbls>
        <c:gapWidth val="219"/>
        <c:overlap val="-27"/>
        <c:axId val="1660109791"/>
        <c:axId val="1660087231"/>
      </c:barChart>
      <c:catAx>
        <c:axId val="1660109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087231"/>
        <c:crosses val="autoZero"/>
        <c:auto val="1"/>
        <c:lblAlgn val="ctr"/>
        <c:lblOffset val="100"/>
        <c:noMultiLvlLbl val="0"/>
      </c:catAx>
      <c:valAx>
        <c:axId val="1660087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109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28575</xdr:colOff>
      <xdr:row>569</xdr:row>
      <xdr:rowOff>157162</xdr:rowOff>
    </xdr:from>
    <xdr:to>
      <xdr:col>9</xdr:col>
      <xdr:colOff>495300</xdr:colOff>
      <xdr:row>584</xdr:row>
      <xdr:rowOff>42862</xdr:rowOff>
    </xdr:to>
    <xdr:graphicFrame macro="">
      <xdr:nvGraphicFramePr>
        <xdr:cNvPr id="2" name="Chart 1">
          <a:extLst>
            <a:ext uri="{FF2B5EF4-FFF2-40B4-BE49-F238E27FC236}">
              <a16:creationId xmlns:a16="http://schemas.microsoft.com/office/drawing/2014/main" id="{8605A780-408B-298F-D9FD-6257472533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219075</xdr:colOff>
      <xdr:row>595</xdr:row>
      <xdr:rowOff>38100</xdr:rowOff>
    </xdr:from>
    <xdr:to>
      <xdr:col>12</xdr:col>
      <xdr:colOff>219075</xdr:colOff>
      <xdr:row>605</xdr:row>
      <xdr:rowOff>28575</xdr:rowOff>
    </xdr:to>
    <xdr:graphicFrame macro="">
      <xdr:nvGraphicFramePr>
        <xdr:cNvPr id="4" name="Chart 3">
          <a:extLst>
            <a:ext uri="{FF2B5EF4-FFF2-40B4-BE49-F238E27FC236}">
              <a16:creationId xmlns:a16="http://schemas.microsoft.com/office/drawing/2014/main" id="{89EB105B-2683-4768-BECD-63C4A83581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626</xdr:row>
      <xdr:rowOff>0</xdr:rowOff>
    </xdr:from>
    <xdr:to>
      <xdr:col>13</xdr:col>
      <xdr:colOff>0</xdr:colOff>
      <xdr:row>635</xdr:row>
      <xdr:rowOff>180975</xdr:rowOff>
    </xdr:to>
    <xdr:graphicFrame macro="">
      <xdr:nvGraphicFramePr>
        <xdr:cNvPr id="6" name="Chart 5">
          <a:extLst>
            <a:ext uri="{FF2B5EF4-FFF2-40B4-BE49-F238E27FC236}">
              <a16:creationId xmlns:a16="http://schemas.microsoft.com/office/drawing/2014/main" id="{394F166F-ACCB-4BF3-95A9-EEBE53CD2D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257175</xdr:colOff>
      <xdr:row>643</xdr:row>
      <xdr:rowOff>71437</xdr:rowOff>
    </xdr:from>
    <xdr:to>
      <xdr:col>9</xdr:col>
      <xdr:colOff>466725</xdr:colOff>
      <xdr:row>657</xdr:row>
      <xdr:rowOff>147637</xdr:rowOff>
    </xdr:to>
    <xdr:graphicFrame macro="">
      <xdr:nvGraphicFramePr>
        <xdr:cNvPr id="8" name="Chart 7">
          <a:extLst>
            <a:ext uri="{FF2B5EF4-FFF2-40B4-BE49-F238E27FC236}">
              <a16:creationId xmlns:a16="http://schemas.microsoft.com/office/drawing/2014/main" id="{83A2727A-56E2-B839-C2E8-EF78A80349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669</xdr:row>
      <xdr:rowOff>0</xdr:rowOff>
    </xdr:from>
    <xdr:to>
      <xdr:col>16</xdr:col>
      <xdr:colOff>0</xdr:colOff>
      <xdr:row>678</xdr:row>
      <xdr:rowOff>180975</xdr:rowOff>
    </xdr:to>
    <xdr:graphicFrame macro="">
      <xdr:nvGraphicFramePr>
        <xdr:cNvPr id="10" name="Chart 9">
          <a:extLst>
            <a:ext uri="{FF2B5EF4-FFF2-40B4-BE49-F238E27FC236}">
              <a16:creationId xmlns:a16="http://schemas.microsoft.com/office/drawing/2014/main" id="{B3940D2B-A552-46DC-8C08-5FF1A504EF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247650</xdr:colOff>
      <xdr:row>726</xdr:row>
      <xdr:rowOff>52387</xdr:rowOff>
    </xdr:from>
    <xdr:to>
      <xdr:col>8</xdr:col>
      <xdr:colOff>457200</xdr:colOff>
      <xdr:row>740</xdr:row>
      <xdr:rowOff>128587</xdr:rowOff>
    </xdr:to>
    <xdr:graphicFrame macro="">
      <xdr:nvGraphicFramePr>
        <xdr:cNvPr id="11" name="Chart 10">
          <a:extLst>
            <a:ext uri="{FF2B5EF4-FFF2-40B4-BE49-F238E27FC236}">
              <a16:creationId xmlns:a16="http://schemas.microsoft.com/office/drawing/2014/main" id="{CCCFC9FA-EFA5-D86B-0D85-E3CBF4533B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247650</xdr:colOff>
      <xdr:row>751</xdr:row>
      <xdr:rowOff>114300</xdr:rowOff>
    </xdr:from>
    <xdr:to>
      <xdr:col>12</xdr:col>
      <xdr:colOff>247650</xdr:colOff>
      <xdr:row>761</xdr:row>
      <xdr:rowOff>123825</xdr:rowOff>
    </xdr:to>
    <xdr:graphicFrame macro="">
      <xdr:nvGraphicFramePr>
        <xdr:cNvPr id="12" name="Chart 11">
          <a:extLst>
            <a:ext uri="{FF2B5EF4-FFF2-40B4-BE49-F238E27FC236}">
              <a16:creationId xmlns:a16="http://schemas.microsoft.com/office/drawing/2014/main" id="{B6095D70-782F-4662-8C20-4A3A4F8609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352425</xdr:colOff>
      <xdr:row>771</xdr:row>
      <xdr:rowOff>85725</xdr:rowOff>
    </xdr:from>
    <xdr:to>
      <xdr:col>9</xdr:col>
      <xdr:colOff>180975</xdr:colOff>
      <xdr:row>785</xdr:row>
      <xdr:rowOff>161925</xdr:rowOff>
    </xdr:to>
    <xdr:graphicFrame macro="">
      <xdr:nvGraphicFramePr>
        <xdr:cNvPr id="14" name="Chart 13">
          <a:extLst>
            <a:ext uri="{FF2B5EF4-FFF2-40B4-BE49-F238E27FC236}">
              <a16:creationId xmlns:a16="http://schemas.microsoft.com/office/drawing/2014/main" id="{F3A055E1-D7F1-4D0C-A91D-926F6678ED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609600</xdr:colOff>
      <xdr:row>799</xdr:row>
      <xdr:rowOff>161925</xdr:rowOff>
    </xdr:from>
    <xdr:to>
      <xdr:col>8</xdr:col>
      <xdr:colOff>561975</xdr:colOff>
      <xdr:row>814</xdr:row>
      <xdr:rowOff>47625</xdr:rowOff>
    </xdr:to>
    <xdr:graphicFrame macro="">
      <xdr:nvGraphicFramePr>
        <xdr:cNvPr id="15" name="Chart 14">
          <a:extLst>
            <a:ext uri="{FF2B5EF4-FFF2-40B4-BE49-F238E27FC236}">
              <a16:creationId xmlns:a16="http://schemas.microsoft.com/office/drawing/2014/main" id="{C8B34DE5-C879-4017-9B9C-B7883CC7B7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95250</xdr:colOff>
      <xdr:row>799</xdr:row>
      <xdr:rowOff>76200</xdr:rowOff>
    </xdr:from>
    <xdr:to>
      <xdr:col>17</xdr:col>
      <xdr:colOff>409575</xdr:colOff>
      <xdr:row>815</xdr:row>
      <xdr:rowOff>119063</xdr:rowOff>
    </xdr:to>
    <xdr:graphicFrame macro="">
      <xdr:nvGraphicFramePr>
        <xdr:cNvPr id="3" name="Chart 2">
          <a:extLst>
            <a:ext uri="{FF2B5EF4-FFF2-40B4-BE49-F238E27FC236}">
              <a16:creationId xmlns:a16="http://schemas.microsoft.com/office/drawing/2014/main" id="{0082A2EF-D82B-4BEE-903F-26E6A8D34F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R1484"/>
  <sheetViews>
    <sheetView showGridLines="0" tabSelected="1" zoomScaleNormal="100" workbookViewId="0"/>
  </sheetViews>
  <sheetFormatPr defaultRowHeight="15" x14ac:dyDescent="0.25"/>
  <cols>
    <col min="1" max="1" width="5" customWidth="1"/>
    <col min="2" max="2" width="13" customWidth="1"/>
    <col min="3" max="3" width="18.85546875" customWidth="1"/>
    <col min="4" max="4" width="14.5703125" bestFit="1" customWidth="1"/>
    <col min="5" max="5" width="14.7109375" customWidth="1"/>
  </cols>
  <sheetData>
    <row r="1" spans="2:6" ht="18.75" x14ac:dyDescent="0.3">
      <c r="B1" s="16" t="s">
        <v>0</v>
      </c>
    </row>
    <row r="3" spans="2:6" ht="15.75" x14ac:dyDescent="0.25">
      <c r="B3" s="32" t="s">
        <v>1</v>
      </c>
    </row>
    <row r="5" spans="2:6" x14ac:dyDescent="0.25">
      <c r="B5" t="s">
        <v>2</v>
      </c>
    </row>
    <row r="7" spans="2:6" x14ac:dyDescent="0.25">
      <c r="B7" t="s">
        <v>5</v>
      </c>
    </row>
    <row r="8" spans="2:6" x14ac:dyDescent="0.25">
      <c r="B8" t="s">
        <v>3</v>
      </c>
    </row>
    <row r="9" spans="2:6" x14ac:dyDescent="0.25">
      <c r="B9" t="s">
        <v>4</v>
      </c>
    </row>
    <row r="10" spans="2:6" x14ac:dyDescent="0.25">
      <c r="B10" t="s">
        <v>6</v>
      </c>
    </row>
    <row r="12" spans="2:6" x14ac:dyDescent="0.25">
      <c r="B12" s="1" t="s">
        <v>167</v>
      </c>
    </row>
    <row r="14" spans="2:6" x14ac:dyDescent="0.25">
      <c r="C14" s="2">
        <v>50</v>
      </c>
    </row>
    <row r="15" spans="2:6" x14ac:dyDescent="0.25">
      <c r="B15" s="3"/>
      <c r="C15" s="2">
        <v>60</v>
      </c>
      <c r="F15" s="4"/>
    </row>
    <row r="16" spans="2:6" x14ac:dyDescent="0.25">
      <c r="B16" s="3"/>
      <c r="C16" s="2">
        <v>55</v>
      </c>
      <c r="F16" s="4"/>
    </row>
    <row r="17" spans="2:6" x14ac:dyDescent="0.25">
      <c r="B17" s="3"/>
      <c r="C17" s="2">
        <v>70</v>
      </c>
      <c r="F17" s="4"/>
    </row>
    <row r="18" spans="2:6" x14ac:dyDescent="0.25">
      <c r="B18" s="17" t="s">
        <v>7</v>
      </c>
      <c r="C18" s="17">
        <f>AVERAGE(C14:C17)</f>
        <v>58.75</v>
      </c>
      <c r="F18" s="4"/>
    </row>
    <row r="20" spans="2:6" x14ac:dyDescent="0.25">
      <c r="B20" s="1" t="s">
        <v>168</v>
      </c>
    </row>
    <row r="22" spans="2:6" x14ac:dyDescent="0.25">
      <c r="C22" s="2">
        <v>50</v>
      </c>
    </row>
    <row r="23" spans="2:6" x14ac:dyDescent="0.25">
      <c r="C23" s="2">
        <v>55</v>
      </c>
    </row>
    <row r="24" spans="2:6" x14ac:dyDescent="0.25">
      <c r="C24" s="2">
        <v>60</v>
      </c>
    </row>
    <row r="25" spans="2:6" x14ac:dyDescent="0.25">
      <c r="C25" s="2">
        <v>70</v>
      </c>
    </row>
    <row r="26" spans="2:6" x14ac:dyDescent="0.25">
      <c r="B26" s="17" t="s">
        <v>7</v>
      </c>
      <c r="C26" s="17">
        <f>MEDIAN(C22:C25)</f>
        <v>57.5</v>
      </c>
    </row>
    <row r="28" spans="2:6" x14ac:dyDescent="0.25">
      <c r="B28" s="1" t="s">
        <v>169</v>
      </c>
    </row>
    <row r="30" spans="2:6" x14ac:dyDescent="0.25">
      <c r="C30" s="2">
        <v>50</v>
      </c>
    </row>
    <row r="31" spans="2:6" x14ac:dyDescent="0.25">
      <c r="C31" s="2">
        <v>60</v>
      </c>
    </row>
    <row r="32" spans="2:6" x14ac:dyDescent="0.25">
      <c r="C32" s="2">
        <v>55</v>
      </c>
    </row>
    <row r="33" spans="2:12" x14ac:dyDescent="0.25">
      <c r="C33" s="2">
        <v>70</v>
      </c>
    </row>
    <row r="34" spans="2:12" x14ac:dyDescent="0.25">
      <c r="B34" s="18" t="s">
        <v>7</v>
      </c>
      <c r="C34" s="2" t="e">
        <f>_xlfn.MODE.SNGL(C30:C33)</f>
        <v>#N/A</v>
      </c>
      <c r="D34" s="19" t="s">
        <v>8</v>
      </c>
    </row>
    <row r="37" spans="2:12" ht="15.75" x14ac:dyDescent="0.25">
      <c r="B37" s="32" t="s">
        <v>9</v>
      </c>
    </row>
    <row r="39" spans="2:12" x14ac:dyDescent="0.25">
      <c r="B39" t="s">
        <v>10</v>
      </c>
    </row>
    <row r="40" spans="2:12" x14ac:dyDescent="0.25">
      <c r="B40" t="s">
        <v>11</v>
      </c>
    </row>
    <row r="42" spans="2:12" x14ac:dyDescent="0.25">
      <c r="B42" t="s">
        <v>12</v>
      </c>
    </row>
    <row r="44" spans="2:12" s="1" customFormat="1" x14ac:dyDescent="0.25">
      <c r="B44" s="1" t="s">
        <v>170</v>
      </c>
    </row>
    <row r="46" spans="2:12" x14ac:dyDescent="0.25">
      <c r="C46" s="2">
        <v>15</v>
      </c>
      <c r="D46" s="2">
        <v>10</v>
      </c>
      <c r="E46" s="2">
        <v>20</v>
      </c>
      <c r="F46" s="2">
        <v>25</v>
      </c>
      <c r="G46" s="2">
        <v>15</v>
      </c>
      <c r="H46" s="2">
        <v>10</v>
      </c>
      <c r="I46" s="2">
        <v>30</v>
      </c>
      <c r="J46" s="2">
        <v>20</v>
      </c>
      <c r="K46" s="2">
        <v>15</v>
      </c>
      <c r="L46" s="2">
        <v>10</v>
      </c>
    </row>
    <row r="47" spans="2:12" x14ac:dyDescent="0.25">
      <c r="B47" s="1"/>
    </row>
    <row r="48" spans="2:12" x14ac:dyDescent="0.25">
      <c r="B48" s="1"/>
      <c r="C48" s="2">
        <v>10</v>
      </c>
      <c r="D48" s="2">
        <v>25</v>
      </c>
      <c r="E48" s="2">
        <v>15</v>
      </c>
      <c r="F48" s="2">
        <v>20</v>
      </c>
      <c r="G48" s="2">
        <v>20</v>
      </c>
      <c r="H48" s="2">
        <v>15</v>
      </c>
      <c r="I48" s="2">
        <v>10</v>
      </c>
      <c r="J48" s="2">
        <v>10</v>
      </c>
      <c r="K48" s="2">
        <v>20</v>
      </c>
      <c r="L48" s="2">
        <v>25</v>
      </c>
    </row>
    <row r="49" spans="2:3" x14ac:dyDescent="0.25">
      <c r="C49" s="2"/>
    </row>
    <row r="50" spans="2:3" x14ac:dyDescent="0.25">
      <c r="B50" s="13" t="s">
        <v>7</v>
      </c>
      <c r="C50" s="17">
        <f>AVERAGE(C46:L48)</f>
        <v>17</v>
      </c>
    </row>
    <row r="52" spans="2:3" x14ac:dyDescent="0.25">
      <c r="B52" s="1" t="s">
        <v>171</v>
      </c>
    </row>
    <row r="54" spans="2:3" x14ac:dyDescent="0.25">
      <c r="C54" s="2">
        <v>15</v>
      </c>
    </row>
    <row r="55" spans="2:3" x14ac:dyDescent="0.25">
      <c r="C55" s="2">
        <v>10</v>
      </c>
    </row>
    <row r="56" spans="2:3" x14ac:dyDescent="0.25">
      <c r="C56" s="2">
        <v>10</v>
      </c>
    </row>
    <row r="57" spans="2:3" x14ac:dyDescent="0.25">
      <c r="C57" s="2">
        <v>10</v>
      </c>
    </row>
    <row r="58" spans="2:3" x14ac:dyDescent="0.25">
      <c r="C58" s="2">
        <v>10</v>
      </c>
    </row>
    <row r="59" spans="2:3" x14ac:dyDescent="0.25">
      <c r="C59" s="2">
        <v>10</v>
      </c>
    </row>
    <row r="60" spans="2:3" x14ac:dyDescent="0.25">
      <c r="C60" s="2">
        <v>10</v>
      </c>
    </row>
    <row r="61" spans="2:3" x14ac:dyDescent="0.25">
      <c r="C61" s="2">
        <v>15</v>
      </c>
    </row>
    <row r="62" spans="2:3" x14ac:dyDescent="0.25">
      <c r="C62" s="2">
        <v>15</v>
      </c>
    </row>
    <row r="63" spans="2:3" x14ac:dyDescent="0.25">
      <c r="C63" s="2">
        <v>15</v>
      </c>
    </row>
    <row r="64" spans="2:3" x14ac:dyDescent="0.25">
      <c r="C64" s="2">
        <v>15</v>
      </c>
    </row>
    <row r="65" spans="2:12" x14ac:dyDescent="0.25">
      <c r="C65" s="2">
        <v>20</v>
      </c>
    </row>
    <row r="66" spans="2:12" x14ac:dyDescent="0.25">
      <c r="C66" s="2">
        <v>20</v>
      </c>
    </row>
    <row r="67" spans="2:12" x14ac:dyDescent="0.25">
      <c r="C67" s="2">
        <v>20</v>
      </c>
    </row>
    <row r="68" spans="2:12" x14ac:dyDescent="0.25">
      <c r="C68" s="2">
        <v>20</v>
      </c>
    </row>
    <row r="69" spans="2:12" x14ac:dyDescent="0.25">
      <c r="C69" s="2">
        <v>20</v>
      </c>
    </row>
    <row r="70" spans="2:12" x14ac:dyDescent="0.25">
      <c r="C70" s="2">
        <v>25</v>
      </c>
    </row>
    <row r="71" spans="2:12" x14ac:dyDescent="0.25">
      <c r="C71" s="2">
        <v>25</v>
      </c>
    </row>
    <row r="72" spans="2:12" x14ac:dyDescent="0.25">
      <c r="C72" s="2">
        <v>25</v>
      </c>
    </row>
    <row r="73" spans="2:12" x14ac:dyDescent="0.25">
      <c r="C73" s="2">
        <v>30</v>
      </c>
    </row>
    <row r="74" spans="2:12" x14ac:dyDescent="0.25">
      <c r="B74" s="13" t="s">
        <v>7</v>
      </c>
      <c r="C74" s="17">
        <f>MEDIAN(C54:C73)</f>
        <v>15</v>
      </c>
    </row>
    <row r="76" spans="2:12" x14ac:dyDescent="0.25">
      <c r="B76" s="1" t="s">
        <v>172</v>
      </c>
    </row>
    <row r="78" spans="2:12" x14ac:dyDescent="0.25">
      <c r="C78" s="2">
        <v>15</v>
      </c>
      <c r="D78" s="2">
        <v>10</v>
      </c>
      <c r="E78" s="2">
        <v>20</v>
      </c>
      <c r="F78" s="2">
        <v>25</v>
      </c>
      <c r="G78" s="2">
        <v>15</v>
      </c>
      <c r="H78" s="2">
        <v>10</v>
      </c>
      <c r="I78" s="2">
        <v>30</v>
      </c>
      <c r="J78" s="2">
        <v>20</v>
      </c>
      <c r="K78" s="2">
        <v>15</v>
      </c>
      <c r="L78" s="2">
        <v>10</v>
      </c>
    </row>
    <row r="80" spans="2:12" x14ac:dyDescent="0.25">
      <c r="C80" s="2">
        <v>10</v>
      </c>
      <c r="D80" s="2">
        <v>25</v>
      </c>
      <c r="E80" s="2">
        <v>15</v>
      </c>
      <c r="F80" s="2">
        <v>20</v>
      </c>
      <c r="G80" s="2">
        <v>20</v>
      </c>
      <c r="H80" s="2">
        <v>15</v>
      </c>
      <c r="I80" s="2">
        <v>10</v>
      </c>
      <c r="J80" s="2">
        <v>10</v>
      </c>
      <c r="K80" s="2">
        <v>20</v>
      </c>
      <c r="L80" s="2">
        <v>25</v>
      </c>
    </row>
    <row r="82" spans="2:3" x14ac:dyDescent="0.25">
      <c r="B82" s="13" t="s">
        <v>7</v>
      </c>
      <c r="C82" s="17">
        <f>_xlfn.MODE.SNGL(C78:L80)</f>
        <v>10</v>
      </c>
    </row>
    <row r="84" spans="2:3" ht="15.75" x14ac:dyDescent="0.25">
      <c r="B84" s="32" t="s">
        <v>13</v>
      </c>
    </row>
    <row r="86" spans="2:3" x14ac:dyDescent="0.25">
      <c r="B86" t="s">
        <v>10</v>
      </c>
    </row>
    <row r="87" spans="2:3" x14ac:dyDescent="0.25">
      <c r="B87" t="s">
        <v>14</v>
      </c>
    </row>
    <row r="89" spans="2:3" x14ac:dyDescent="0.25">
      <c r="B89" t="s">
        <v>15</v>
      </c>
    </row>
    <row r="90" spans="2:3" x14ac:dyDescent="0.25">
      <c r="B90" t="s">
        <v>16</v>
      </c>
    </row>
    <row r="91" spans="2:3" x14ac:dyDescent="0.25">
      <c r="B91" t="s">
        <v>17</v>
      </c>
    </row>
    <row r="92" spans="2:3" x14ac:dyDescent="0.25">
      <c r="B92" t="s">
        <v>18</v>
      </c>
    </row>
    <row r="93" spans="2:3" x14ac:dyDescent="0.25">
      <c r="B93" t="s">
        <v>19</v>
      </c>
    </row>
    <row r="94" spans="2:3" x14ac:dyDescent="0.25">
      <c r="B94" s="1"/>
    </row>
    <row r="96" spans="2:3" x14ac:dyDescent="0.25">
      <c r="B96" s="1" t="s">
        <v>173</v>
      </c>
    </row>
    <row r="98" spans="2:52" x14ac:dyDescent="0.25">
      <c r="B98">
        <v>3</v>
      </c>
      <c r="C98">
        <v>2</v>
      </c>
      <c r="D98">
        <v>5</v>
      </c>
      <c r="E98">
        <v>4</v>
      </c>
      <c r="F98">
        <v>7</v>
      </c>
      <c r="G98">
        <v>2</v>
      </c>
      <c r="H98">
        <v>3</v>
      </c>
      <c r="I98">
        <v>3</v>
      </c>
      <c r="J98">
        <v>1</v>
      </c>
      <c r="K98">
        <v>6</v>
      </c>
    </row>
    <row r="99" spans="2:52" x14ac:dyDescent="0.25">
      <c r="B99">
        <v>4</v>
      </c>
      <c r="C99">
        <v>2</v>
      </c>
      <c r="D99">
        <v>3</v>
      </c>
      <c r="E99">
        <v>5</v>
      </c>
      <c r="F99">
        <v>2</v>
      </c>
      <c r="G99">
        <v>4</v>
      </c>
      <c r="H99">
        <v>2</v>
      </c>
      <c r="I99">
        <v>1</v>
      </c>
      <c r="J99">
        <v>3</v>
      </c>
      <c r="K99">
        <v>5</v>
      </c>
    </row>
    <row r="100" spans="2:52" x14ac:dyDescent="0.25">
      <c r="B100">
        <v>6</v>
      </c>
      <c r="C100">
        <v>3</v>
      </c>
      <c r="D100">
        <v>2</v>
      </c>
      <c r="E100">
        <v>1</v>
      </c>
      <c r="F100">
        <v>4</v>
      </c>
      <c r="G100">
        <v>2</v>
      </c>
      <c r="H100">
        <v>4</v>
      </c>
      <c r="I100">
        <v>5</v>
      </c>
      <c r="J100">
        <v>3</v>
      </c>
      <c r="K100">
        <v>2</v>
      </c>
    </row>
    <row r="101" spans="2:52" x14ac:dyDescent="0.25">
      <c r="B101">
        <v>7</v>
      </c>
      <c r="C101">
        <v>2</v>
      </c>
      <c r="D101">
        <v>3</v>
      </c>
      <c r="E101">
        <v>4</v>
      </c>
      <c r="F101">
        <v>5</v>
      </c>
      <c r="G101">
        <v>1</v>
      </c>
      <c r="H101">
        <v>6</v>
      </c>
      <c r="I101">
        <v>2</v>
      </c>
      <c r="J101">
        <v>4</v>
      </c>
      <c r="K101">
        <v>3</v>
      </c>
    </row>
    <row r="102" spans="2:52" x14ac:dyDescent="0.25">
      <c r="B102">
        <v>5</v>
      </c>
      <c r="C102">
        <v>3</v>
      </c>
      <c r="D102">
        <v>2</v>
      </c>
      <c r="E102">
        <v>4</v>
      </c>
      <c r="F102">
        <v>2</v>
      </c>
      <c r="G102">
        <v>6</v>
      </c>
      <c r="H102">
        <v>3</v>
      </c>
      <c r="I102">
        <v>2</v>
      </c>
      <c r="J102">
        <v>4</v>
      </c>
      <c r="K102">
        <v>5</v>
      </c>
    </row>
    <row r="104" spans="2:52" x14ac:dyDescent="0.25">
      <c r="B104" s="17" t="s">
        <v>7</v>
      </c>
      <c r="C104" s="18">
        <f>AVERAGE(B98:K102)</f>
        <v>3.44</v>
      </c>
    </row>
    <row r="106" spans="2:52" x14ac:dyDescent="0.25">
      <c r="B106" s="1" t="s">
        <v>174</v>
      </c>
    </row>
    <row r="109" spans="2:52" x14ac:dyDescent="0.25">
      <c r="C109" s="2">
        <v>1</v>
      </c>
      <c r="D109" s="2">
        <v>1</v>
      </c>
      <c r="E109" s="2">
        <v>1</v>
      </c>
      <c r="F109" s="2">
        <v>1</v>
      </c>
      <c r="G109" s="2">
        <v>2</v>
      </c>
      <c r="H109" s="2">
        <v>2</v>
      </c>
      <c r="I109" s="2">
        <v>2</v>
      </c>
      <c r="J109" s="2">
        <v>2</v>
      </c>
      <c r="K109" s="2">
        <v>2</v>
      </c>
      <c r="L109" s="2">
        <v>2</v>
      </c>
      <c r="M109" s="2">
        <v>2</v>
      </c>
      <c r="N109" s="2">
        <v>2</v>
      </c>
      <c r="O109" s="2">
        <v>2</v>
      </c>
      <c r="P109" s="2">
        <v>2</v>
      </c>
      <c r="Q109" s="2">
        <v>2</v>
      </c>
      <c r="R109" s="2">
        <v>2</v>
      </c>
      <c r="S109" s="2">
        <v>2</v>
      </c>
      <c r="T109" s="2">
        <v>3</v>
      </c>
      <c r="U109" s="2">
        <v>3</v>
      </c>
      <c r="V109" s="2">
        <v>3</v>
      </c>
      <c r="W109" s="2">
        <v>3</v>
      </c>
      <c r="X109" s="2">
        <v>3</v>
      </c>
      <c r="Y109" s="2">
        <v>3</v>
      </c>
      <c r="Z109" s="2">
        <v>3</v>
      </c>
      <c r="AA109" s="2">
        <v>3</v>
      </c>
      <c r="AB109" s="2">
        <v>3</v>
      </c>
      <c r="AC109" s="2">
        <v>3</v>
      </c>
      <c r="AD109" s="2">
        <v>3</v>
      </c>
      <c r="AE109" s="2">
        <v>4</v>
      </c>
      <c r="AF109" s="2">
        <v>4</v>
      </c>
      <c r="AG109" s="2">
        <v>4</v>
      </c>
      <c r="AH109" s="2">
        <v>4</v>
      </c>
      <c r="AI109" s="2">
        <v>4</v>
      </c>
      <c r="AJ109" s="2">
        <v>4</v>
      </c>
      <c r="AK109" s="2">
        <v>4</v>
      </c>
      <c r="AL109" s="2">
        <v>4</v>
      </c>
      <c r="AM109" s="2">
        <v>4</v>
      </c>
      <c r="AN109" s="2">
        <v>5</v>
      </c>
      <c r="AO109" s="2">
        <v>5</v>
      </c>
      <c r="AP109" s="2">
        <v>5</v>
      </c>
      <c r="AQ109" s="2">
        <v>5</v>
      </c>
      <c r="AR109" s="2">
        <v>5</v>
      </c>
      <c r="AS109" s="2">
        <v>5</v>
      </c>
      <c r="AT109" s="2">
        <v>5</v>
      </c>
      <c r="AU109" s="2">
        <v>6</v>
      </c>
      <c r="AV109" s="2">
        <v>6</v>
      </c>
      <c r="AW109" s="2">
        <v>6</v>
      </c>
      <c r="AX109" s="2">
        <v>6</v>
      </c>
      <c r="AY109" s="2">
        <v>7</v>
      </c>
      <c r="AZ109" s="2">
        <v>7</v>
      </c>
    </row>
    <row r="111" spans="2:52" x14ac:dyDescent="0.25">
      <c r="B111" s="17" t="s">
        <v>7</v>
      </c>
      <c r="C111" s="22">
        <f>MEDIAN(C109:AZ109)</f>
        <v>3</v>
      </c>
    </row>
    <row r="114" spans="2:11" x14ac:dyDescent="0.25">
      <c r="B114" s="1" t="s">
        <v>175</v>
      </c>
    </row>
    <row r="116" spans="2:11" x14ac:dyDescent="0.25">
      <c r="B116">
        <v>3</v>
      </c>
      <c r="C116">
        <v>2</v>
      </c>
      <c r="D116">
        <v>5</v>
      </c>
      <c r="E116">
        <v>4</v>
      </c>
      <c r="F116">
        <v>7</v>
      </c>
      <c r="G116">
        <v>2</v>
      </c>
      <c r="H116">
        <v>3</v>
      </c>
      <c r="I116">
        <v>3</v>
      </c>
      <c r="J116">
        <v>1</v>
      </c>
      <c r="K116">
        <v>6</v>
      </c>
    </row>
    <row r="117" spans="2:11" x14ac:dyDescent="0.25">
      <c r="B117">
        <v>4</v>
      </c>
      <c r="C117">
        <v>2</v>
      </c>
      <c r="D117">
        <v>3</v>
      </c>
      <c r="E117">
        <v>5</v>
      </c>
      <c r="F117">
        <v>2</v>
      </c>
      <c r="G117">
        <v>4</v>
      </c>
      <c r="H117">
        <v>2</v>
      </c>
      <c r="I117">
        <v>1</v>
      </c>
      <c r="J117">
        <v>3</v>
      </c>
      <c r="K117">
        <v>5</v>
      </c>
    </row>
    <row r="118" spans="2:11" x14ac:dyDescent="0.25">
      <c r="B118">
        <v>6</v>
      </c>
      <c r="C118">
        <v>3</v>
      </c>
      <c r="D118">
        <v>2</v>
      </c>
      <c r="E118">
        <v>1</v>
      </c>
      <c r="F118">
        <v>4</v>
      </c>
      <c r="G118">
        <v>2</v>
      </c>
      <c r="H118">
        <v>4</v>
      </c>
      <c r="I118">
        <v>5</v>
      </c>
      <c r="J118">
        <v>3</v>
      </c>
      <c r="K118">
        <v>2</v>
      </c>
    </row>
    <row r="119" spans="2:11" x14ac:dyDescent="0.25">
      <c r="B119">
        <v>7</v>
      </c>
      <c r="C119">
        <v>2</v>
      </c>
      <c r="D119">
        <v>3</v>
      </c>
      <c r="E119">
        <v>4</v>
      </c>
      <c r="F119">
        <v>5</v>
      </c>
      <c r="G119">
        <v>1</v>
      </c>
      <c r="H119">
        <v>6</v>
      </c>
      <c r="I119">
        <v>2</v>
      </c>
      <c r="J119">
        <v>4</v>
      </c>
      <c r="K119">
        <v>3</v>
      </c>
    </row>
    <row r="120" spans="2:11" x14ac:dyDescent="0.25">
      <c r="B120">
        <v>5</v>
      </c>
      <c r="C120">
        <v>3</v>
      </c>
      <c r="D120">
        <v>2</v>
      </c>
      <c r="E120">
        <v>4</v>
      </c>
      <c r="F120">
        <v>2</v>
      </c>
      <c r="G120">
        <v>6</v>
      </c>
      <c r="H120">
        <v>3</v>
      </c>
      <c r="I120">
        <v>2</v>
      </c>
      <c r="J120">
        <v>4</v>
      </c>
      <c r="K120">
        <v>5</v>
      </c>
    </row>
    <row r="122" spans="2:11" x14ac:dyDescent="0.25">
      <c r="B122" s="17" t="s">
        <v>7</v>
      </c>
      <c r="C122" s="17">
        <f>_xlfn.MODE.SNGL(B116:K120)</f>
        <v>2</v>
      </c>
    </row>
    <row r="124" spans="2:11" ht="18.75" x14ac:dyDescent="0.3">
      <c r="B124" s="16" t="s">
        <v>20</v>
      </c>
    </row>
    <row r="126" spans="2:11" ht="15.75" x14ac:dyDescent="0.25">
      <c r="B126" s="32" t="s">
        <v>21</v>
      </c>
    </row>
    <row r="128" spans="2:11" x14ac:dyDescent="0.25">
      <c r="B128" s="1" t="s">
        <v>10</v>
      </c>
    </row>
    <row r="130" spans="2:2" x14ac:dyDescent="0.25">
      <c r="B130" t="s">
        <v>22</v>
      </c>
    </row>
    <row r="132" spans="2:2" x14ac:dyDescent="0.25">
      <c r="B132" t="s">
        <v>23</v>
      </c>
    </row>
    <row r="133" spans="2:2" x14ac:dyDescent="0.25">
      <c r="B133" t="s">
        <v>24</v>
      </c>
    </row>
    <row r="134" spans="2:2" x14ac:dyDescent="0.25">
      <c r="B134" t="s">
        <v>25</v>
      </c>
    </row>
    <row r="135" spans="2:2" x14ac:dyDescent="0.25">
      <c r="B135" t="s">
        <v>26</v>
      </c>
    </row>
    <row r="136" spans="2:2" x14ac:dyDescent="0.25">
      <c r="B136" t="s">
        <v>27</v>
      </c>
    </row>
    <row r="137" spans="2:2" x14ac:dyDescent="0.25">
      <c r="B137" t="s">
        <v>28</v>
      </c>
    </row>
    <row r="138" spans="2:2" x14ac:dyDescent="0.25">
      <c r="B138" t="s">
        <v>29</v>
      </c>
    </row>
    <row r="139" spans="2:2" x14ac:dyDescent="0.25">
      <c r="B139" t="s">
        <v>30</v>
      </c>
    </row>
    <row r="140" spans="2:2" x14ac:dyDescent="0.25">
      <c r="B140" t="s">
        <v>31</v>
      </c>
    </row>
    <row r="141" spans="2:2" x14ac:dyDescent="0.25">
      <c r="B141" t="s">
        <v>32</v>
      </c>
    </row>
    <row r="143" spans="2:2" x14ac:dyDescent="0.25">
      <c r="B143" s="1"/>
    </row>
    <row r="145" spans="2:11" x14ac:dyDescent="0.25">
      <c r="B145" s="1" t="s">
        <v>176</v>
      </c>
    </row>
    <row r="147" spans="2:11" x14ac:dyDescent="0.25">
      <c r="B147" s="13" t="s">
        <v>7</v>
      </c>
      <c r="C147" s="17">
        <f>140-105</f>
        <v>35</v>
      </c>
    </row>
    <row r="149" spans="2:11" x14ac:dyDescent="0.25">
      <c r="B149" s="1" t="s">
        <v>177</v>
      </c>
    </row>
    <row r="151" spans="2:11" x14ac:dyDescent="0.25">
      <c r="C151">
        <v>120</v>
      </c>
      <c r="H151" t="s">
        <v>34</v>
      </c>
      <c r="I151">
        <v>120</v>
      </c>
      <c r="J151">
        <v>122</v>
      </c>
      <c r="K151">
        <f>I151-J151</f>
        <v>-2</v>
      </c>
    </row>
    <row r="152" spans="2:11" x14ac:dyDescent="0.25">
      <c r="C152">
        <v>110</v>
      </c>
      <c r="H152" t="s">
        <v>35</v>
      </c>
      <c r="I152">
        <v>110</v>
      </c>
      <c r="J152">
        <v>122</v>
      </c>
      <c r="K152">
        <f t="shared" ref="K152:K160" si="0">I152-J152</f>
        <v>-12</v>
      </c>
    </row>
    <row r="153" spans="2:11" x14ac:dyDescent="0.25">
      <c r="C153">
        <v>130</v>
      </c>
      <c r="H153" t="s">
        <v>36</v>
      </c>
      <c r="I153">
        <v>130</v>
      </c>
      <c r="J153">
        <v>122</v>
      </c>
      <c r="K153">
        <f t="shared" si="0"/>
        <v>8</v>
      </c>
    </row>
    <row r="154" spans="2:11" x14ac:dyDescent="0.25">
      <c r="C154">
        <v>115</v>
      </c>
      <c r="H154" t="s">
        <v>37</v>
      </c>
      <c r="I154">
        <v>115</v>
      </c>
      <c r="J154">
        <v>122</v>
      </c>
      <c r="K154">
        <f t="shared" si="0"/>
        <v>-7</v>
      </c>
    </row>
    <row r="155" spans="2:11" x14ac:dyDescent="0.25">
      <c r="C155">
        <v>125</v>
      </c>
      <c r="H155" t="s">
        <v>38</v>
      </c>
      <c r="I155">
        <v>125</v>
      </c>
      <c r="J155">
        <v>122</v>
      </c>
      <c r="K155">
        <f t="shared" si="0"/>
        <v>3</v>
      </c>
    </row>
    <row r="156" spans="2:11" x14ac:dyDescent="0.25">
      <c r="C156">
        <v>105</v>
      </c>
      <c r="H156" t="s">
        <v>39</v>
      </c>
      <c r="I156">
        <v>105</v>
      </c>
      <c r="J156">
        <v>122</v>
      </c>
      <c r="K156">
        <f t="shared" si="0"/>
        <v>-17</v>
      </c>
    </row>
    <row r="157" spans="2:11" x14ac:dyDescent="0.25">
      <c r="C157">
        <v>135</v>
      </c>
      <c r="H157" t="s">
        <v>40</v>
      </c>
      <c r="I157">
        <v>135</v>
      </c>
      <c r="J157">
        <v>122</v>
      </c>
      <c r="K157">
        <f t="shared" si="0"/>
        <v>13</v>
      </c>
    </row>
    <row r="158" spans="2:11" x14ac:dyDescent="0.25">
      <c r="C158">
        <v>115</v>
      </c>
      <c r="H158" t="s">
        <v>41</v>
      </c>
      <c r="I158">
        <v>115</v>
      </c>
      <c r="J158">
        <v>122</v>
      </c>
      <c r="K158">
        <f t="shared" si="0"/>
        <v>-7</v>
      </c>
    </row>
    <row r="159" spans="2:11" x14ac:dyDescent="0.25">
      <c r="C159">
        <v>125</v>
      </c>
      <c r="H159" t="s">
        <v>42</v>
      </c>
      <c r="I159">
        <v>125</v>
      </c>
      <c r="J159">
        <v>122</v>
      </c>
      <c r="K159">
        <f t="shared" si="0"/>
        <v>3</v>
      </c>
    </row>
    <row r="160" spans="2:11" x14ac:dyDescent="0.25">
      <c r="C160">
        <v>140</v>
      </c>
      <c r="H160" t="s">
        <v>43</v>
      </c>
      <c r="I160">
        <v>140</v>
      </c>
      <c r="J160">
        <v>122</v>
      </c>
      <c r="K160">
        <f t="shared" si="0"/>
        <v>18</v>
      </c>
    </row>
    <row r="161" spans="2:11" x14ac:dyDescent="0.25">
      <c r="B161" s="13" t="s">
        <v>7</v>
      </c>
      <c r="C161" s="13">
        <f>_xlfn.VAR.P(C151:C160)</f>
        <v>111</v>
      </c>
      <c r="H161" s="1" t="s">
        <v>44</v>
      </c>
      <c r="I161">
        <f>AVERAGE(I151:I160)</f>
        <v>122</v>
      </c>
      <c r="J161" s="3" t="s">
        <v>7</v>
      </c>
      <c r="K161" s="1">
        <f>_xlfn.VAR.P(K151:K160)</f>
        <v>111</v>
      </c>
    </row>
    <row r="163" spans="2:11" x14ac:dyDescent="0.25">
      <c r="B163" s="1" t="s">
        <v>178</v>
      </c>
    </row>
    <row r="165" spans="2:11" x14ac:dyDescent="0.25">
      <c r="C165" s="2">
        <v>120</v>
      </c>
    </row>
    <row r="166" spans="2:11" x14ac:dyDescent="0.25">
      <c r="C166" s="2">
        <v>110</v>
      </c>
    </row>
    <row r="167" spans="2:11" x14ac:dyDescent="0.25">
      <c r="C167" s="2">
        <v>130</v>
      </c>
    </row>
    <row r="168" spans="2:11" x14ac:dyDescent="0.25">
      <c r="C168" s="2">
        <v>115</v>
      </c>
    </row>
    <row r="169" spans="2:11" x14ac:dyDescent="0.25">
      <c r="C169" s="2">
        <v>125</v>
      </c>
    </row>
    <row r="170" spans="2:11" x14ac:dyDescent="0.25">
      <c r="C170" s="2">
        <v>105</v>
      </c>
    </row>
    <row r="171" spans="2:11" x14ac:dyDescent="0.25">
      <c r="C171" s="2">
        <v>135</v>
      </c>
    </row>
    <row r="172" spans="2:11" x14ac:dyDescent="0.25">
      <c r="C172" s="2">
        <v>115</v>
      </c>
    </row>
    <row r="173" spans="2:11" x14ac:dyDescent="0.25">
      <c r="C173" s="2">
        <v>125</v>
      </c>
    </row>
    <row r="174" spans="2:11" x14ac:dyDescent="0.25">
      <c r="C174" s="2">
        <v>140</v>
      </c>
    </row>
    <row r="175" spans="2:11" x14ac:dyDescent="0.25">
      <c r="B175" s="17" t="s">
        <v>7</v>
      </c>
      <c r="C175" s="20">
        <f>_xlfn.STDEV.S(C165:C174)</f>
        <v>11.105554165971787</v>
      </c>
      <c r="D175" s="5"/>
    </row>
    <row r="177" spans="2:19" x14ac:dyDescent="0.25">
      <c r="B177" s="6"/>
      <c r="C177" s="6"/>
      <c r="D177" s="6"/>
      <c r="E177" s="6"/>
      <c r="F177" s="6"/>
      <c r="G177" s="6"/>
      <c r="H177" s="6"/>
      <c r="I177" s="6"/>
      <c r="J177" s="6"/>
      <c r="K177" s="6"/>
      <c r="L177" s="6"/>
      <c r="M177" s="6"/>
      <c r="N177" s="6"/>
      <c r="O177" s="6"/>
      <c r="P177" s="6"/>
      <c r="Q177" s="6"/>
      <c r="R177" s="6"/>
      <c r="S177" s="6"/>
    </row>
    <row r="178" spans="2:19" ht="15.75" x14ac:dyDescent="0.25">
      <c r="B178" s="32" t="s">
        <v>45</v>
      </c>
    </row>
    <row r="181" spans="2:19" x14ac:dyDescent="0.25">
      <c r="B181" t="s">
        <v>10</v>
      </c>
    </row>
    <row r="182" spans="2:19" x14ac:dyDescent="0.25">
      <c r="B182" t="s">
        <v>46</v>
      </c>
    </row>
    <row r="184" spans="2:19" x14ac:dyDescent="0.25">
      <c r="B184" t="s">
        <v>47</v>
      </c>
    </row>
    <row r="185" spans="2:19" x14ac:dyDescent="0.25">
      <c r="B185" t="s">
        <v>48</v>
      </c>
    </row>
    <row r="186" spans="2:19" x14ac:dyDescent="0.25">
      <c r="B186" t="s">
        <v>49</v>
      </c>
    </row>
    <row r="188" spans="2:19" x14ac:dyDescent="0.25">
      <c r="B188" s="1" t="s">
        <v>179</v>
      </c>
    </row>
    <row r="190" spans="2:19" x14ac:dyDescent="0.25">
      <c r="B190" s="17" t="s">
        <v>7</v>
      </c>
      <c r="C190" s="17">
        <f>800-400</f>
        <v>400</v>
      </c>
    </row>
    <row r="193" spans="2:12" x14ac:dyDescent="0.25">
      <c r="B193" s="1" t="s">
        <v>180</v>
      </c>
    </row>
    <row r="195" spans="2:12" x14ac:dyDescent="0.25">
      <c r="C195">
        <v>500</v>
      </c>
      <c r="D195">
        <v>700</v>
      </c>
      <c r="E195">
        <v>400</v>
      </c>
      <c r="F195">
        <v>600</v>
      </c>
      <c r="G195">
        <v>550</v>
      </c>
      <c r="H195">
        <v>750</v>
      </c>
      <c r="I195">
        <v>650</v>
      </c>
      <c r="J195">
        <v>500</v>
      </c>
      <c r="K195">
        <v>600</v>
      </c>
      <c r="L195">
        <v>550</v>
      </c>
    </row>
    <row r="196" spans="2:12" x14ac:dyDescent="0.25">
      <c r="C196">
        <v>800</v>
      </c>
      <c r="D196">
        <v>450</v>
      </c>
      <c r="E196">
        <v>700</v>
      </c>
      <c r="F196">
        <v>550</v>
      </c>
      <c r="G196">
        <v>600</v>
      </c>
      <c r="H196">
        <v>400</v>
      </c>
      <c r="I196">
        <v>650</v>
      </c>
      <c r="J196">
        <v>500</v>
      </c>
      <c r="K196">
        <v>750</v>
      </c>
      <c r="L196">
        <v>550</v>
      </c>
    </row>
    <row r="197" spans="2:12" x14ac:dyDescent="0.25">
      <c r="C197">
        <v>700</v>
      </c>
      <c r="D197">
        <v>600</v>
      </c>
      <c r="E197">
        <v>500</v>
      </c>
      <c r="F197">
        <v>800</v>
      </c>
      <c r="G197">
        <v>550</v>
      </c>
      <c r="H197">
        <v>650</v>
      </c>
      <c r="I197">
        <v>400</v>
      </c>
      <c r="J197">
        <v>600</v>
      </c>
      <c r="K197">
        <v>750</v>
      </c>
      <c r="L197">
        <v>550</v>
      </c>
    </row>
    <row r="199" spans="2:12" x14ac:dyDescent="0.25">
      <c r="B199" s="17" t="s">
        <v>7</v>
      </c>
      <c r="C199" s="17">
        <f>_xlfn.VAR.P(C195:L197)</f>
        <v>12725</v>
      </c>
    </row>
    <row r="200" spans="2:12" x14ac:dyDescent="0.25">
      <c r="B200" s="1"/>
    </row>
    <row r="201" spans="2:12" x14ac:dyDescent="0.25">
      <c r="B201" s="1"/>
      <c r="D201" t="s">
        <v>50</v>
      </c>
    </row>
    <row r="202" spans="2:12" x14ac:dyDescent="0.25">
      <c r="B202" s="1"/>
      <c r="C202">
        <v>500</v>
      </c>
      <c r="D202">
        <f>AVERAGE(C202:C231)</f>
        <v>595</v>
      </c>
      <c r="E202">
        <f>C202-D202</f>
        <v>-95</v>
      </c>
    </row>
    <row r="203" spans="2:12" x14ac:dyDescent="0.25">
      <c r="B203" s="1"/>
      <c r="C203">
        <v>700</v>
      </c>
      <c r="D203">
        <v>595</v>
      </c>
      <c r="E203">
        <f t="shared" ref="E203:E231" si="1">C203-D203</f>
        <v>105</v>
      </c>
    </row>
    <row r="204" spans="2:12" x14ac:dyDescent="0.25">
      <c r="B204" s="1"/>
      <c r="C204">
        <v>400</v>
      </c>
      <c r="D204">
        <v>595</v>
      </c>
      <c r="E204">
        <f t="shared" si="1"/>
        <v>-195</v>
      </c>
    </row>
    <row r="205" spans="2:12" x14ac:dyDescent="0.25">
      <c r="B205" s="1"/>
      <c r="C205">
        <v>600</v>
      </c>
      <c r="D205">
        <v>595</v>
      </c>
      <c r="E205">
        <f t="shared" si="1"/>
        <v>5</v>
      </c>
    </row>
    <row r="206" spans="2:12" x14ac:dyDescent="0.25">
      <c r="B206" s="1"/>
      <c r="C206">
        <v>550</v>
      </c>
      <c r="D206">
        <v>595</v>
      </c>
      <c r="E206">
        <f t="shared" si="1"/>
        <v>-45</v>
      </c>
    </row>
    <row r="207" spans="2:12" x14ac:dyDescent="0.25">
      <c r="B207" s="1"/>
      <c r="C207">
        <v>750</v>
      </c>
      <c r="D207">
        <v>595</v>
      </c>
      <c r="E207">
        <f t="shared" si="1"/>
        <v>155</v>
      </c>
    </row>
    <row r="208" spans="2:12" x14ac:dyDescent="0.25">
      <c r="B208" s="1"/>
      <c r="C208">
        <v>650</v>
      </c>
      <c r="D208">
        <v>595</v>
      </c>
      <c r="E208">
        <f t="shared" si="1"/>
        <v>55</v>
      </c>
    </row>
    <row r="209" spans="2:5" x14ac:dyDescent="0.25">
      <c r="B209" s="1"/>
      <c r="C209">
        <v>500</v>
      </c>
      <c r="D209">
        <v>595</v>
      </c>
      <c r="E209">
        <f t="shared" si="1"/>
        <v>-95</v>
      </c>
    </row>
    <row r="210" spans="2:5" x14ac:dyDescent="0.25">
      <c r="B210" s="1"/>
      <c r="C210">
        <v>600</v>
      </c>
      <c r="D210">
        <v>595</v>
      </c>
      <c r="E210">
        <f t="shared" si="1"/>
        <v>5</v>
      </c>
    </row>
    <row r="211" spans="2:5" x14ac:dyDescent="0.25">
      <c r="B211" s="1"/>
      <c r="C211">
        <v>550</v>
      </c>
      <c r="D211">
        <v>595</v>
      </c>
      <c r="E211">
        <f t="shared" si="1"/>
        <v>-45</v>
      </c>
    </row>
    <row r="212" spans="2:5" x14ac:dyDescent="0.25">
      <c r="B212" s="1"/>
      <c r="C212">
        <v>800</v>
      </c>
      <c r="D212">
        <v>595</v>
      </c>
      <c r="E212">
        <f t="shared" si="1"/>
        <v>205</v>
      </c>
    </row>
    <row r="213" spans="2:5" x14ac:dyDescent="0.25">
      <c r="B213" s="1"/>
      <c r="C213">
        <v>450</v>
      </c>
      <c r="D213">
        <v>595</v>
      </c>
      <c r="E213">
        <f t="shared" si="1"/>
        <v>-145</v>
      </c>
    </row>
    <row r="214" spans="2:5" x14ac:dyDescent="0.25">
      <c r="B214" s="1"/>
      <c r="C214">
        <v>700</v>
      </c>
      <c r="D214">
        <v>595</v>
      </c>
      <c r="E214">
        <f t="shared" si="1"/>
        <v>105</v>
      </c>
    </row>
    <row r="215" spans="2:5" x14ac:dyDescent="0.25">
      <c r="B215" s="1"/>
      <c r="C215">
        <v>550</v>
      </c>
      <c r="D215">
        <v>595</v>
      </c>
      <c r="E215">
        <f t="shared" si="1"/>
        <v>-45</v>
      </c>
    </row>
    <row r="216" spans="2:5" x14ac:dyDescent="0.25">
      <c r="B216" s="1"/>
      <c r="C216">
        <v>600</v>
      </c>
      <c r="D216">
        <v>595</v>
      </c>
      <c r="E216">
        <f t="shared" si="1"/>
        <v>5</v>
      </c>
    </row>
    <row r="217" spans="2:5" x14ac:dyDescent="0.25">
      <c r="B217" s="1"/>
      <c r="C217">
        <v>400</v>
      </c>
      <c r="D217">
        <v>595</v>
      </c>
      <c r="E217">
        <f t="shared" si="1"/>
        <v>-195</v>
      </c>
    </row>
    <row r="218" spans="2:5" x14ac:dyDescent="0.25">
      <c r="B218" s="1"/>
      <c r="C218">
        <v>650</v>
      </c>
      <c r="D218">
        <v>595</v>
      </c>
      <c r="E218">
        <f t="shared" si="1"/>
        <v>55</v>
      </c>
    </row>
    <row r="219" spans="2:5" x14ac:dyDescent="0.25">
      <c r="B219" s="1"/>
      <c r="C219">
        <v>500</v>
      </c>
      <c r="D219">
        <v>595</v>
      </c>
      <c r="E219">
        <f t="shared" si="1"/>
        <v>-95</v>
      </c>
    </row>
    <row r="220" spans="2:5" x14ac:dyDescent="0.25">
      <c r="B220" s="1"/>
      <c r="C220">
        <v>750</v>
      </c>
      <c r="D220">
        <v>595</v>
      </c>
      <c r="E220">
        <f t="shared" si="1"/>
        <v>155</v>
      </c>
    </row>
    <row r="221" spans="2:5" x14ac:dyDescent="0.25">
      <c r="B221" s="1"/>
      <c r="C221">
        <v>550</v>
      </c>
      <c r="D221">
        <v>595</v>
      </c>
      <c r="E221">
        <f t="shared" si="1"/>
        <v>-45</v>
      </c>
    </row>
    <row r="222" spans="2:5" x14ac:dyDescent="0.25">
      <c r="B222" s="1"/>
      <c r="C222">
        <v>700</v>
      </c>
      <c r="D222">
        <v>595</v>
      </c>
      <c r="E222">
        <f t="shared" si="1"/>
        <v>105</v>
      </c>
    </row>
    <row r="223" spans="2:5" x14ac:dyDescent="0.25">
      <c r="B223" s="1"/>
      <c r="C223">
        <v>600</v>
      </c>
      <c r="D223">
        <v>595</v>
      </c>
      <c r="E223">
        <f t="shared" si="1"/>
        <v>5</v>
      </c>
    </row>
    <row r="224" spans="2:5" x14ac:dyDescent="0.25">
      <c r="B224" s="1"/>
      <c r="C224">
        <v>500</v>
      </c>
      <c r="D224">
        <v>595</v>
      </c>
      <c r="E224">
        <f t="shared" si="1"/>
        <v>-95</v>
      </c>
    </row>
    <row r="225" spans="2:5" x14ac:dyDescent="0.25">
      <c r="B225" s="1"/>
      <c r="C225">
        <v>800</v>
      </c>
      <c r="D225">
        <v>595</v>
      </c>
      <c r="E225">
        <f t="shared" si="1"/>
        <v>205</v>
      </c>
    </row>
    <row r="226" spans="2:5" x14ac:dyDescent="0.25">
      <c r="B226" s="1"/>
      <c r="C226">
        <v>550</v>
      </c>
      <c r="D226">
        <v>595</v>
      </c>
      <c r="E226">
        <f t="shared" si="1"/>
        <v>-45</v>
      </c>
    </row>
    <row r="227" spans="2:5" x14ac:dyDescent="0.25">
      <c r="B227" s="1"/>
      <c r="C227">
        <v>650</v>
      </c>
      <c r="D227">
        <v>595</v>
      </c>
      <c r="E227">
        <f t="shared" si="1"/>
        <v>55</v>
      </c>
    </row>
    <row r="228" spans="2:5" x14ac:dyDescent="0.25">
      <c r="B228" s="1"/>
      <c r="C228">
        <v>400</v>
      </c>
      <c r="D228">
        <v>595</v>
      </c>
      <c r="E228">
        <f t="shared" si="1"/>
        <v>-195</v>
      </c>
    </row>
    <row r="229" spans="2:5" x14ac:dyDescent="0.25">
      <c r="B229" s="1"/>
      <c r="C229">
        <v>600</v>
      </c>
      <c r="D229">
        <v>595</v>
      </c>
      <c r="E229">
        <f t="shared" si="1"/>
        <v>5</v>
      </c>
    </row>
    <row r="230" spans="2:5" x14ac:dyDescent="0.25">
      <c r="B230" s="1"/>
      <c r="C230">
        <v>750</v>
      </c>
      <c r="D230">
        <v>595</v>
      </c>
      <c r="E230">
        <f t="shared" si="1"/>
        <v>155</v>
      </c>
    </row>
    <row r="231" spans="2:5" x14ac:dyDescent="0.25">
      <c r="B231" s="1"/>
      <c r="C231">
        <v>550</v>
      </c>
      <c r="D231">
        <v>595</v>
      </c>
      <c r="E231">
        <f t="shared" si="1"/>
        <v>-45</v>
      </c>
    </row>
    <row r="232" spans="2:5" x14ac:dyDescent="0.25">
      <c r="B232" s="17" t="s">
        <v>7</v>
      </c>
      <c r="E232" s="13">
        <f>_xlfn.VAR.P(E202:E231)</f>
        <v>12725</v>
      </c>
    </row>
    <row r="233" spans="2:5" x14ac:dyDescent="0.25">
      <c r="B233" s="1"/>
    </row>
    <row r="235" spans="2:5" x14ac:dyDescent="0.25">
      <c r="B235" s="1" t="s">
        <v>181</v>
      </c>
    </row>
    <row r="237" spans="2:5" x14ac:dyDescent="0.25">
      <c r="C237">
        <v>500</v>
      </c>
    </row>
    <row r="238" spans="2:5" x14ac:dyDescent="0.25">
      <c r="C238">
        <v>700</v>
      </c>
    </row>
    <row r="239" spans="2:5" x14ac:dyDescent="0.25">
      <c r="C239">
        <v>400</v>
      </c>
    </row>
    <row r="240" spans="2:5" x14ac:dyDescent="0.25">
      <c r="C240">
        <v>600</v>
      </c>
    </row>
    <row r="241" spans="3:3" x14ac:dyDescent="0.25">
      <c r="C241">
        <v>550</v>
      </c>
    </row>
    <row r="242" spans="3:3" x14ac:dyDescent="0.25">
      <c r="C242">
        <v>750</v>
      </c>
    </row>
    <row r="243" spans="3:3" x14ac:dyDescent="0.25">
      <c r="C243">
        <v>650</v>
      </c>
    </row>
    <row r="244" spans="3:3" x14ac:dyDescent="0.25">
      <c r="C244">
        <v>500</v>
      </c>
    </row>
    <row r="245" spans="3:3" x14ac:dyDescent="0.25">
      <c r="C245">
        <v>600</v>
      </c>
    </row>
    <row r="246" spans="3:3" x14ac:dyDescent="0.25">
      <c r="C246">
        <v>550</v>
      </c>
    </row>
    <row r="247" spans="3:3" x14ac:dyDescent="0.25">
      <c r="C247">
        <v>800</v>
      </c>
    </row>
    <row r="248" spans="3:3" x14ac:dyDescent="0.25">
      <c r="C248">
        <v>450</v>
      </c>
    </row>
    <row r="249" spans="3:3" x14ac:dyDescent="0.25">
      <c r="C249">
        <v>700</v>
      </c>
    </row>
    <row r="250" spans="3:3" x14ac:dyDescent="0.25">
      <c r="C250">
        <v>550</v>
      </c>
    </row>
    <row r="251" spans="3:3" x14ac:dyDescent="0.25">
      <c r="C251">
        <v>600</v>
      </c>
    </row>
    <row r="252" spans="3:3" x14ac:dyDescent="0.25">
      <c r="C252">
        <v>400</v>
      </c>
    </row>
    <row r="253" spans="3:3" x14ac:dyDescent="0.25">
      <c r="C253">
        <v>650</v>
      </c>
    </row>
    <row r="254" spans="3:3" x14ac:dyDescent="0.25">
      <c r="C254">
        <v>500</v>
      </c>
    </row>
    <row r="255" spans="3:3" x14ac:dyDescent="0.25">
      <c r="C255">
        <v>750</v>
      </c>
    </row>
    <row r="256" spans="3:3" x14ac:dyDescent="0.25">
      <c r="C256">
        <v>550</v>
      </c>
    </row>
    <row r="257" spans="2:3" x14ac:dyDescent="0.25">
      <c r="C257">
        <v>700</v>
      </c>
    </row>
    <row r="258" spans="2:3" x14ac:dyDescent="0.25">
      <c r="C258">
        <v>600</v>
      </c>
    </row>
    <row r="259" spans="2:3" x14ac:dyDescent="0.25">
      <c r="C259">
        <v>500</v>
      </c>
    </row>
    <row r="260" spans="2:3" x14ac:dyDescent="0.25">
      <c r="C260">
        <v>800</v>
      </c>
    </row>
    <row r="261" spans="2:3" x14ac:dyDescent="0.25">
      <c r="C261">
        <v>550</v>
      </c>
    </row>
    <row r="262" spans="2:3" x14ac:dyDescent="0.25">
      <c r="C262">
        <v>650</v>
      </c>
    </row>
    <row r="263" spans="2:3" x14ac:dyDescent="0.25">
      <c r="C263">
        <v>400</v>
      </c>
    </row>
    <row r="264" spans="2:3" x14ac:dyDescent="0.25">
      <c r="C264">
        <v>600</v>
      </c>
    </row>
    <row r="265" spans="2:3" x14ac:dyDescent="0.25">
      <c r="C265">
        <v>750</v>
      </c>
    </row>
    <row r="266" spans="2:3" x14ac:dyDescent="0.25">
      <c r="C266">
        <v>550</v>
      </c>
    </row>
    <row r="267" spans="2:3" x14ac:dyDescent="0.25">
      <c r="B267" s="13" t="s">
        <v>7</v>
      </c>
      <c r="C267" s="13">
        <f>_xlfn.STDEV.P(C237:C266)</f>
        <v>112.80514172678478</v>
      </c>
    </row>
    <row r="270" spans="2:3" ht="15.75" x14ac:dyDescent="0.25">
      <c r="B270" s="32" t="s">
        <v>51</v>
      </c>
    </row>
    <row r="272" spans="2:3" x14ac:dyDescent="0.25">
      <c r="B272" t="s">
        <v>10</v>
      </c>
    </row>
    <row r="273" spans="2:18" x14ac:dyDescent="0.25">
      <c r="B273" t="s">
        <v>52</v>
      </c>
    </row>
    <row r="275" spans="2:18" x14ac:dyDescent="0.25">
      <c r="B275">
        <v>3</v>
      </c>
      <c r="C275">
        <v>5</v>
      </c>
      <c r="D275">
        <v>2</v>
      </c>
      <c r="E275">
        <v>4</v>
      </c>
      <c r="F275">
        <v>6</v>
      </c>
      <c r="G275">
        <v>2</v>
      </c>
      <c r="H275">
        <v>3</v>
      </c>
      <c r="I275">
        <v>4</v>
      </c>
      <c r="J275">
        <v>2</v>
      </c>
      <c r="K275">
        <v>5</v>
      </c>
      <c r="L275">
        <v>7</v>
      </c>
      <c r="M275">
        <v>2</v>
      </c>
      <c r="N275">
        <v>3</v>
      </c>
      <c r="O275">
        <v>4</v>
      </c>
      <c r="P275">
        <v>2</v>
      </c>
      <c r="Q275">
        <v>4</v>
      </c>
      <c r="R275">
        <v>2</v>
      </c>
    </row>
    <row r="276" spans="2:18" x14ac:dyDescent="0.25">
      <c r="B276">
        <v>3</v>
      </c>
      <c r="C276">
        <v>5</v>
      </c>
      <c r="D276">
        <v>6</v>
      </c>
      <c r="E276">
        <v>3</v>
      </c>
      <c r="F276">
        <v>2</v>
      </c>
      <c r="G276">
        <v>1</v>
      </c>
      <c r="H276">
        <v>4</v>
      </c>
      <c r="I276">
        <v>2</v>
      </c>
      <c r="J276">
        <v>4</v>
      </c>
      <c r="K276">
        <v>5</v>
      </c>
      <c r="L276">
        <v>3</v>
      </c>
      <c r="M276">
        <v>2</v>
      </c>
      <c r="N276">
        <v>7</v>
      </c>
      <c r="O276">
        <v>2</v>
      </c>
      <c r="P276">
        <v>3</v>
      </c>
      <c r="Q276">
        <v>4</v>
      </c>
      <c r="R276">
        <v>5</v>
      </c>
    </row>
    <row r="277" spans="2:18" x14ac:dyDescent="0.25">
      <c r="B277">
        <v>1</v>
      </c>
      <c r="C277">
        <v>6</v>
      </c>
      <c r="D277">
        <v>2</v>
      </c>
      <c r="E277">
        <v>4</v>
      </c>
      <c r="F277">
        <v>3</v>
      </c>
      <c r="G277">
        <v>5</v>
      </c>
      <c r="H277">
        <v>3</v>
      </c>
      <c r="I277">
        <v>2</v>
      </c>
      <c r="J277">
        <v>4</v>
      </c>
      <c r="K277">
        <v>2</v>
      </c>
      <c r="L277">
        <v>6</v>
      </c>
      <c r="M277">
        <v>3</v>
      </c>
      <c r="N277">
        <v>2</v>
      </c>
      <c r="O277">
        <v>4</v>
      </c>
      <c r="P277">
        <v>5</v>
      </c>
      <c r="Q277">
        <v>3</v>
      </c>
    </row>
    <row r="280" spans="2:18" x14ac:dyDescent="0.25">
      <c r="B280" s="1" t="s">
        <v>182</v>
      </c>
    </row>
    <row r="282" spans="2:18" x14ac:dyDescent="0.25">
      <c r="B282" s="17" t="s">
        <v>7</v>
      </c>
      <c r="C282" s="17">
        <f>7-1</f>
        <v>6</v>
      </c>
    </row>
    <row r="284" spans="2:18" x14ac:dyDescent="0.25">
      <c r="B284" s="1" t="s">
        <v>183</v>
      </c>
    </row>
    <row r="286" spans="2:18" x14ac:dyDescent="0.25">
      <c r="B286">
        <v>3</v>
      </c>
      <c r="C286">
        <v>5</v>
      </c>
      <c r="D286">
        <v>2</v>
      </c>
      <c r="E286">
        <v>4</v>
      </c>
      <c r="F286">
        <v>6</v>
      </c>
      <c r="G286">
        <v>2</v>
      </c>
      <c r="H286">
        <v>3</v>
      </c>
      <c r="I286">
        <v>4</v>
      </c>
      <c r="J286">
        <v>2</v>
      </c>
      <c r="K286">
        <v>5</v>
      </c>
      <c r="L286">
        <v>7</v>
      </c>
      <c r="M286">
        <v>2</v>
      </c>
      <c r="N286">
        <v>3</v>
      </c>
      <c r="O286">
        <v>4</v>
      </c>
      <c r="P286">
        <v>2</v>
      </c>
      <c r="Q286">
        <v>4</v>
      </c>
      <c r="R286">
        <v>2</v>
      </c>
    </row>
    <row r="287" spans="2:18" x14ac:dyDescent="0.25">
      <c r="B287">
        <v>3</v>
      </c>
      <c r="C287">
        <v>5</v>
      </c>
      <c r="D287">
        <v>6</v>
      </c>
      <c r="E287">
        <v>3</v>
      </c>
      <c r="F287">
        <v>2</v>
      </c>
      <c r="G287">
        <v>1</v>
      </c>
      <c r="H287">
        <v>4</v>
      </c>
      <c r="I287">
        <v>2</v>
      </c>
      <c r="J287">
        <v>4</v>
      </c>
      <c r="K287">
        <v>5</v>
      </c>
      <c r="L287">
        <v>3</v>
      </c>
      <c r="M287">
        <v>2</v>
      </c>
      <c r="N287">
        <v>7</v>
      </c>
      <c r="O287">
        <v>2</v>
      </c>
      <c r="P287">
        <v>3</v>
      </c>
      <c r="Q287">
        <v>4</v>
      </c>
      <c r="R287">
        <v>5</v>
      </c>
    </row>
    <row r="288" spans="2:18" x14ac:dyDescent="0.25">
      <c r="B288">
        <v>1</v>
      </c>
      <c r="C288">
        <v>6</v>
      </c>
      <c r="D288">
        <v>2</v>
      </c>
      <c r="E288">
        <v>4</v>
      </c>
      <c r="F288">
        <v>3</v>
      </c>
      <c r="G288">
        <v>5</v>
      </c>
      <c r="H288">
        <v>3</v>
      </c>
      <c r="I288">
        <v>2</v>
      </c>
      <c r="J288">
        <v>4</v>
      </c>
      <c r="K288">
        <v>2</v>
      </c>
      <c r="L288">
        <v>6</v>
      </c>
      <c r="M288">
        <v>3</v>
      </c>
      <c r="N288">
        <v>2</v>
      </c>
      <c r="O288">
        <v>4</v>
      </c>
      <c r="P288">
        <v>5</v>
      </c>
      <c r="Q288">
        <v>3</v>
      </c>
    </row>
    <row r="290" spans="2:5" x14ac:dyDescent="0.25">
      <c r="B290" s="17" t="s">
        <v>7</v>
      </c>
      <c r="C290" s="17">
        <f>_xlfn.VAR.S(B286:R288)</f>
        <v>2.3363265306122454</v>
      </c>
    </row>
    <row r="292" spans="2:5" x14ac:dyDescent="0.25">
      <c r="D292" s="1" t="s">
        <v>50</v>
      </c>
    </row>
    <row r="293" spans="2:5" x14ac:dyDescent="0.25">
      <c r="C293">
        <v>1</v>
      </c>
      <c r="D293">
        <f>AVERAGE(C293:C342)</f>
        <v>3.52</v>
      </c>
      <c r="E293">
        <f>C293-D293</f>
        <v>-2.52</v>
      </c>
    </row>
    <row r="294" spans="2:5" x14ac:dyDescent="0.25">
      <c r="C294">
        <v>1</v>
      </c>
      <c r="D294">
        <v>3.52</v>
      </c>
      <c r="E294">
        <f t="shared" ref="E294:E342" si="2">C294-D294</f>
        <v>-2.52</v>
      </c>
    </row>
    <row r="295" spans="2:5" x14ac:dyDescent="0.25">
      <c r="C295">
        <v>2</v>
      </c>
      <c r="D295">
        <v>3.52</v>
      </c>
      <c r="E295">
        <f t="shared" si="2"/>
        <v>-1.52</v>
      </c>
    </row>
    <row r="296" spans="2:5" x14ac:dyDescent="0.25">
      <c r="C296">
        <v>2</v>
      </c>
      <c r="D296">
        <v>3.52</v>
      </c>
      <c r="E296">
        <f t="shared" si="2"/>
        <v>-1.52</v>
      </c>
    </row>
    <row r="297" spans="2:5" x14ac:dyDescent="0.25">
      <c r="C297">
        <v>2</v>
      </c>
      <c r="D297">
        <v>3.52</v>
      </c>
      <c r="E297">
        <f t="shared" si="2"/>
        <v>-1.52</v>
      </c>
    </row>
    <row r="298" spans="2:5" x14ac:dyDescent="0.25">
      <c r="C298">
        <v>2</v>
      </c>
      <c r="D298">
        <v>3.52</v>
      </c>
      <c r="E298">
        <f t="shared" si="2"/>
        <v>-1.52</v>
      </c>
    </row>
    <row r="299" spans="2:5" x14ac:dyDescent="0.25">
      <c r="C299">
        <v>2</v>
      </c>
      <c r="D299">
        <v>3.52</v>
      </c>
      <c r="E299">
        <f t="shared" si="2"/>
        <v>-1.52</v>
      </c>
    </row>
    <row r="300" spans="2:5" x14ac:dyDescent="0.25">
      <c r="C300">
        <v>2</v>
      </c>
      <c r="D300">
        <v>3.52</v>
      </c>
      <c r="E300">
        <f t="shared" si="2"/>
        <v>-1.52</v>
      </c>
    </row>
    <row r="301" spans="2:5" x14ac:dyDescent="0.25">
      <c r="C301">
        <v>2</v>
      </c>
      <c r="D301">
        <v>3.52</v>
      </c>
      <c r="E301">
        <f t="shared" si="2"/>
        <v>-1.52</v>
      </c>
    </row>
    <row r="302" spans="2:5" x14ac:dyDescent="0.25">
      <c r="C302">
        <v>2</v>
      </c>
      <c r="D302">
        <v>3.52</v>
      </c>
      <c r="E302">
        <f t="shared" si="2"/>
        <v>-1.52</v>
      </c>
    </row>
    <row r="303" spans="2:5" x14ac:dyDescent="0.25">
      <c r="C303">
        <v>2</v>
      </c>
      <c r="D303">
        <v>3.52</v>
      </c>
      <c r="E303">
        <f t="shared" si="2"/>
        <v>-1.52</v>
      </c>
    </row>
    <row r="304" spans="2:5" x14ac:dyDescent="0.25">
      <c r="C304">
        <v>2</v>
      </c>
      <c r="D304">
        <v>3.52</v>
      </c>
      <c r="E304">
        <f t="shared" si="2"/>
        <v>-1.52</v>
      </c>
    </row>
    <row r="305" spans="3:5" x14ac:dyDescent="0.25">
      <c r="C305">
        <v>2</v>
      </c>
      <c r="D305">
        <v>3.52</v>
      </c>
      <c r="E305">
        <f t="shared" si="2"/>
        <v>-1.52</v>
      </c>
    </row>
    <row r="306" spans="3:5" x14ac:dyDescent="0.25">
      <c r="C306">
        <v>2</v>
      </c>
      <c r="D306">
        <v>3.52</v>
      </c>
      <c r="E306">
        <f t="shared" si="2"/>
        <v>-1.52</v>
      </c>
    </row>
    <row r="307" spans="3:5" x14ac:dyDescent="0.25">
      <c r="C307">
        <v>2</v>
      </c>
      <c r="D307">
        <v>3.52</v>
      </c>
      <c r="E307">
        <f t="shared" si="2"/>
        <v>-1.52</v>
      </c>
    </row>
    <row r="308" spans="3:5" x14ac:dyDescent="0.25">
      <c r="C308">
        <v>2</v>
      </c>
      <c r="D308">
        <v>3.52</v>
      </c>
      <c r="E308">
        <f t="shared" si="2"/>
        <v>-1.52</v>
      </c>
    </row>
    <row r="309" spans="3:5" x14ac:dyDescent="0.25">
      <c r="C309">
        <v>3</v>
      </c>
      <c r="D309">
        <v>3.52</v>
      </c>
      <c r="E309">
        <f t="shared" si="2"/>
        <v>-0.52</v>
      </c>
    </row>
    <row r="310" spans="3:5" x14ac:dyDescent="0.25">
      <c r="C310">
        <v>3</v>
      </c>
      <c r="D310">
        <v>3.52</v>
      </c>
      <c r="E310">
        <f t="shared" si="2"/>
        <v>-0.52</v>
      </c>
    </row>
    <row r="311" spans="3:5" x14ac:dyDescent="0.25">
      <c r="C311">
        <v>3</v>
      </c>
      <c r="D311">
        <v>3.52</v>
      </c>
      <c r="E311">
        <f t="shared" si="2"/>
        <v>-0.52</v>
      </c>
    </row>
    <row r="312" spans="3:5" x14ac:dyDescent="0.25">
      <c r="C312">
        <v>3</v>
      </c>
      <c r="D312">
        <v>3.52</v>
      </c>
      <c r="E312">
        <f t="shared" si="2"/>
        <v>-0.52</v>
      </c>
    </row>
    <row r="313" spans="3:5" x14ac:dyDescent="0.25">
      <c r="C313">
        <v>3</v>
      </c>
      <c r="D313">
        <v>3.52</v>
      </c>
      <c r="E313">
        <f t="shared" si="2"/>
        <v>-0.52</v>
      </c>
    </row>
    <row r="314" spans="3:5" x14ac:dyDescent="0.25">
      <c r="C314">
        <v>3</v>
      </c>
      <c r="D314">
        <v>3.52</v>
      </c>
      <c r="E314">
        <f t="shared" si="2"/>
        <v>-0.52</v>
      </c>
    </row>
    <row r="315" spans="3:5" x14ac:dyDescent="0.25">
      <c r="C315">
        <v>3</v>
      </c>
      <c r="D315">
        <v>3.52</v>
      </c>
      <c r="E315">
        <f t="shared" si="2"/>
        <v>-0.52</v>
      </c>
    </row>
    <row r="316" spans="3:5" x14ac:dyDescent="0.25">
      <c r="C316">
        <v>3</v>
      </c>
      <c r="D316">
        <v>3.52</v>
      </c>
      <c r="E316">
        <f t="shared" si="2"/>
        <v>-0.52</v>
      </c>
    </row>
    <row r="317" spans="3:5" x14ac:dyDescent="0.25">
      <c r="C317">
        <v>3</v>
      </c>
      <c r="D317">
        <v>3.52</v>
      </c>
      <c r="E317">
        <f t="shared" si="2"/>
        <v>-0.52</v>
      </c>
    </row>
    <row r="318" spans="3:5" x14ac:dyDescent="0.25">
      <c r="C318">
        <v>3</v>
      </c>
      <c r="D318">
        <v>3.52</v>
      </c>
      <c r="E318">
        <f t="shared" si="2"/>
        <v>-0.52</v>
      </c>
    </row>
    <row r="319" spans="3:5" x14ac:dyDescent="0.25">
      <c r="C319">
        <v>3</v>
      </c>
      <c r="D319">
        <v>3.52</v>
      </c>
      <c r="E319">
        <f t="shared" si="2"/>
        <v>-0.52</v>
      </c>
    </row>
    <row r="320" spans="3:5" x14ac:dyDescent="0.25">
      <c r="C320">
        <v>4</v>
      </c>
      <c r="D320">
        <v>3.52</v>
      </c>
      <c r="E320">
        <f t="shared" si="2"/>
        <v>0.48</v>
      </c>
    </row>
    <row r="321" spans="3:5" x14ac:dyDescent="0.25">
      <c r="C321">
        <v>4</v>
      </c>
      <c r="D321">
        <v>3.52</v>
      </c>
      <c r="E321">
        <f t="shared" si="2"/>
        <v>0.48</v>
      </c>
    </row>
    <row r="322" spans="3:5" x14ac:dyDescent="0.25">
      <c r="C322">
        <v>4</v>
      </c>
      <c r="D322">
        <v>3.52</v>
      </c>
      <c r="E322">
        <f t="shared" si="2"/>
        <v>0.48</v>
      </c>
    </row>
    <row r="323" spans="3:5" x14ac:dyDescent="0.25">
      <c r="C323">
        <v>4</v>
      </c>
      <c r="D323">
        <v>3.52</v>
      </c>
      <c r="E323">
        <f t="shared" si="2"/>
        <v>0.48</v>
      </c>
    </row>
    <row r="324" spans="3:5" x14ac:dyDescent="0.25">
      <c r="C324">
        <v>4</v>
      </c>
      <c r="D324">
        <v>3.52</v>
      </c>
      <c r="E324">
        <f t="shared" si="2"/>
        <v>0.48</v>
      </c>
    </row>
    <row r="325" spans="3:5" x14ac:dyDescent="0.25">
      <c r="C325">
        <v>4</v>
      </c>
      <c r="D325">
        <v>3.52</v>
      </c>
      <c r="E325">
        <f t="shared" si="2"/>
        <v>0.48</v>
      </c>
    </row>
    <row r="326" spans="3:5" x14ac:dyDescent="0.25">
      <c r="C326">
        <v>4</v>
      </c>
      <c r="D326">
        <v>3.52</v>
      </c>
      <c r="E326">
        <f t="shared" si="2"/>
        <v>0.48</v>
      </c>
    </row>
    <row r="327" spans="3:5" x14ac:dyDescent="0.25">
      <c r="C327">
        <v>4</v>
      </c>
      <c r="D327">
        <v>3.52</v>
      </c>
      <c r="E327">
        <f t="shared" si="2"/>
        <v>0.48</v>
      </c>
    </row>
    <row r="328" spans="3:5" x14ac:dyDescent="0.25">
      <c r="C328">
        <v>4</v>
      </c>
      <c r="D328">
        <v>3.52</v>
      </c>
      <c r="E328">
        <f t="shared" si="2"/>
        <v>0.48</v>
      </c>
    </row>
    <row r="329" spans="3:5" x14ac:dyDescent="0.25">
      <c r="C329">
        <v>4</v>
      </c>
      <c r="D329">
        <v>3.52</v>
      </c>
      <c r="E329">
        <f t="shared" si="2"/>
        <v>0.48</v>
      </c>
    </row>
    <row r="330" spans="3:5" x14ac:dyDescent="0.25">
      <c r="C330">
        <v>5</v>
      </c>
      <c r="D330">
        <v>3.52</v>
      </c>
      <c r="E330">
        <f t="shared" si="2"/>
        <v>1.48</v>
      </c>
    </row>
    <row r="331" spans="3:5" x14ac:dyDescent="0.25">
      <c r="C331">
        <v>5</v>
      </c>
      <c r="D331">
        <v>3.52</v>
      </c>
      <c r="E331">
        <f t="shared" si="2"/>
        <v>1.48</v>
      </c>
    </row>
    <row r="332" spans="3:5" x14ac:dyDescent="0.25">
      <c r="C332">
        <v>5</v>
      </c>
      <c r="D332">
        <v>3.52</v>
      </c>
      <c r="E332">
        <f t="shared" si="2"/>
        <v>1.48</v>
      </c>
    </row>
    <row r="333" spans="3:5" x14ac:dyDescent="0.25">
      <c r="C333">
        <v>5</v>
      </c>
      <c r="D333">
        <v>3.52</v>
      </c>
      <c r="E333">
        <f t="shared" si="2"/>
        <v>1.48</v>
      </c>
    </row>
    <row r="334" spans="3:5" x14ac:dyDescent="0.25">
      <c r="C334">
        <v>5</v>
      </c>
      <c r="D334">
        <v>3.52</v>
      </c>
      <c r="E334">
        <f t="shared" si="2"/>
        <v>1.48</v>
      </c>
    </row>
    <row r="335" spans="3:5" x14ac:dyDescent="0.25">
      <c r="C335">
        <v>5</v>
      </c>
      <c r="D335">
        <v>3.52</v>
      </c>
      <c r="E335">
        <f t="shared" si="2"/>
        <v>1.48</v>
      </c>
    </row>
    <row r="336" spans="3:5" x14ac:dyDescent="0.25">
      <c r="C336">
        <v>5</v>
      </c>
      <c r="D336">
        <v>3.52</v>
      </c>
      <c r="E336">
        <f t="shared" si="2"/>
        <v>1.48</v>
      </c>
    </row>
    <row r="337" spans="2:18" x14ac:dyDescent="0.25">
      <c r="C337">
        <v>6</v>
      </c>
      <c r="D337">
        <v>3.52</v>
      </c>
      <c r="E337">
        <f t="shared" si="2"/>
        <v>2.48</v>
      </c>
    </row>
    <row r="338" spans="2:18" x14ac:dyDescent="0.25">
      <c r="C338">
        <v>6</v>
      </c>
      <c r="D338">
        <v>3.52</v>
      </c>
      <c r="E338">
        <f t="shared" si="2"/>
        <v>2.48</v>
      </c>
    </row>
    <row r="339" spans="2:18" x14ac:dyDescent="0.25">
      <c r="C339">
        <v>6</v>
      </c>
      <c r="D339">
        <v>3.52</v>
      </c>
      <c r="E339">
        <f t="shared" si="2"/>
        <v>2.48</v>
      </c>
    </row>
    <row r="340" spans="2:18" x14ac:dyDescent="0.25">
      <c r="C340">
        <v>6</v>
      </c>
      <c r="D340">
        <v>3.52</v>
      </c>
      <c r="E340">
        <f t="shared" si="2"/>
        <v>2.48</v>
      </c>
    </row>
    <row r="341" spans="2:18" x14ac:dyDescent="0.25">
      <c r="C341">
        <v>7</v>
      </c>
      <c r="D341">
        <v>3.52</v>
      </c>
      <c r="E341">
        <f t="shared" si="2"/>
        <v>3.48</v>
      </c>
    </row>
    <row r="342" spans="2:18" x14ac:dyDescent="0.25">
      <c r="C342">
        <v>7</v>
      </c>
      <c r="D342">
        <v>3.52</v>
      </c>
      <c r="E342">
        <f t="shared" si="2"/>
        <v>3.48</v>
      </c>
    </row>
    <row r="343" spans="2:18" x14ac:dyDescent="0.25">
      <c r="B343" s="13" t="s">
        <v>7</v>
      </c>
      <c r="E343" s="13">
        <f>_xlfn.VAR.S(E293:E342)</f>
        <v>2.3363265306122463</v>
      </c>
    </row>
    <row r="345" spans="2:18" x14ac:dyDescent="0.25">
      <c r="B345" s="1" t="s">
        <v>184</v>
      </c>
    </row>
    <row r="347" spans="2:18" x14ac:dyDescent="0.25">
      <c r="B347">
        <v>3</v>
      </c>
      <c r="C347">
        <v>5</v>
      </c>
      <c r="D347">
        <v>2</v>
      </c>
      <c r="E347">
        <v>4</v>
      </c>
      <c r="F347">
        <v>6</v>
      </c>
      <c r="G347">
        <v>2</v>
      </c>
      <c r="H347">
        <v>3</v>
      </c>
      <c r="I347">
        <v>4</v>
      </c>
      <c r="J347">
        <v>2</v>
      </c>
      <c r="K347">
        <v>5</v>
      </c>
      <c r="L347">
        <v>7</v>
      </c>
      <c r="M347">
        <v>2</v>
      </c>
      <c r="N347">
        <v>3</v>
      </c>
      <c r="O347">
        <v>4</v>
      </c>
      <c r="P347">
        <v>2</v>
      </c>
      <c r="Q347">
        <v>4</v>
      </c>
      <c r="R347">
        <v>2</v>
      </c>
    </row>
    <row r="348" spans="2:18" x14ac:dyDescent="0.25">
      <c r="B348">
        <v>3</v>
      </c>
      <c r="C348">
        <v>5</v>
      </c>
      <c r="D348">
        <v>6</v>
      </c>
      <c r="E348">
        <v>3</v>
      </c>
      <c r="F348">
        <v>2</v>
      </c>
      <c r="G348">
        <v>1</v>
      </c>
      <c r="H348">
        <v>4</v>
      </c>
      <c r="I348">
        <v>2</v>
      </c>
      <c r="J348">
        <v>4</v>
      </c>
      <c r="K348">
        <v>5</v>
      </c>
      <c r="L348">
        <v>3</v>
      </c>
      <c r="M348">
        <v>2</v>
      </c>
      <c r="N348">
        <v>7</v>
      </c>
      <c r="O348">
        <v>2</v>
      </c>
      <c r="P348">
        <v>3</v>
      </c>
      <c r="Q348">
        <v>4</v>
      </c>
      <c r="R348">
        <v>5</v>
      </c>
    </row>
    <row r="349" spans="2:18" x14ac:dyDescent="0.25">
      <c r="B349">
        <v>1</v>
      </c>
      <c r="C349">
        <v>6</v>
      </c>
      <c r="D349">
        <v>2</v>
      </c>
      <c r="E349">
        <v>4</v>
      </c>
      <c r="F349">
        <v>3</v>
      </c>
      <c r="G349">
        <v>5</v>
      </c>
      <c r="H349">
        <v>3</v>
      </c>
      <c r="I349">
        <v>2</v>
      </c>
      <c r="J349">
        <v>4</v>
      </c>
      <c r="K349">
        <v>2</v>
      </c>
      <c r="L349">
        <v>6</v>
      </c>
      <c r="M349">
        <v>3</v>
      </c>
      <c r="N349">
        <v>2</v>
      </c>
      <c r="O349">
        <v>4</v>
      </c>
      <c r="P349">
        <v>5</v>
      </c>
      <c r="Q349">
        <v>3</v>
      </c>
    </row>
    <row r="351" spans="2:18" x14ac:dyDescent="0.25">
      <c r="B351" s="13" t="s">
        <v>7</v>
      </c>
      <c r="C351" s="13">
        <f>_xlfn.STDEV.S(B347:R349)</f>
        <v>1.5285046714394579</v>
      </c>
    </row>
    <row r="355" spans="2:13" ht="15.75" x14ac:dyDescent="0.25">
      <c r="B355" s="32" t="s">
        <v>53</v>
      </c>
    </row>
    <row r="357" spans="2:13" x14ac:dyDescent="0.25">
      <c r="B357" t="s">
        <v>10</v>
      </c>
    </row>
    <row r="359" spans="2:13" x14ac:dyDescent="0.25">
      <c r="B359" t="s">
        <v>54</v>
      </c>
    </row>
    <row r="361" spans="2:13" x14ac:dyDescent="0.25">
      <c r="B361" t="s">
        <v>55</v>
      </c>
    </row>
    <row r="363" spans="2:13" x14ac:dyDescent="0.25">
      <c r="B363" s="1" t="s">
        <v>185</v>
      </c>
    </row>
    <row r="365" spans="2:13" x14ac:dyDescent="0.25">
      <c r="B365">
        <v>120</v>
      </c>
      <c r="C365">
        <v>150</v>
      </c>
      <c r="D365">
        <v>110</v>
      </c>
      <c r="E365">
        <v>135</v>
      </c>
      <c r="F365">
        <v>125</v>
      </c>
      <c r="G365">
        <v>140</v>
      </c>
      <c r="H365">
        <v>130</v>
      </c>
      <c r="I365">
        <v>155</v>
      </c>
      <c r="J365">
        <v>115</v>
      </c>
      <c r="K365">
        <v>145</v>
      </c>
      <c r="L365">
        <v>135</v>
      </c>
      <c r="M365">
        <v>130</v>
      </c>
    </row>
    <row r="367" spans="2:13" x14ac:dyDescent="0.25">
      <c r="B367" s="17" t="s">
        <v>56</v>
      </c>
      <c r="C367" s="17">
        <f>AVERAGE(B365:M365)</f>
        <v>132.5</v>
      </c>
    </row>
    <row r="370" spans="2:14" x14ac:dyDescent="0.25">
      <c r="B370" s="1" t="s">
        <v>186</v>
      </c>
    </row>
    <row r="372" spans="2:14" x14ac:dyDescent="0.25">
      <c r="B372">
        <v>120</v>
      </c>
      <c r="C372">
        <v>150</v>
      </c>
      <c r="D372">
        <v>110</v>
      </c>
      <c r="E372">
        <v>135</v>
      </c>
      <c r="F372">
        <v>125</v>
      </c>
      <c r="G372">
        <v>140</v>
      </c>
      <c r="H372">
        <v>130</v>
      </c>
      <c r="I372">
        <v>155</v>
      </c>
      <c r="J372">
        <v>115</v>
      </c>
      <c r="K372">
        <v>145</v>
      </c>
      <c r="L372">
        <v>135</v>
      </c>
      <c r="M372">
        <v>130</v>
      </c>
    </row>
    <row r="374" spans="2:14" x14ac:dyDescent="0.25">
      <c r="B374" s="13" t="s">
        <v>7</v>
      </c>
      <c r="C374" s="17">
        <f>155-110</f>
        <v>45</v>
      </c>
    </row>
    <row r="376" spans="2:14" s="23" customFormat="1" ht="15.75" x14ac:dyDescent="0.25">
      <c r="B376" s="32" t="s">
        <v>57</v>
      </c>
    </row>
    <row r="379" spans="2:14" x14ac:dyDescent="0.25">
      <c r="B379" t="s">
        <v>10</v>
      </c>
    </row>
    <row r="380" spans="2:14" x14ac:dyDescent="0.25">
      <c r="B380" t="s">
        <v>58</v>
      </c>
    </row>
    <row r="382" spans="2:14" x14ac:dyDescent="0.25">
      <c r="B382">
        <v>8</v>
      </c>
      <c r="C382">
        <v>7</v>
      </c>
      <c r="D382">
        <v>9</v>
      </c>
      <c r="E382">
        <v>6</v>
      </c>
      <c r="F382">
        <v>7</v>
      </c>
      <c r="G382">
        <v>8</v>
      </c>
      <c r="H382">
        <v>9</v>
      </c>
      <c r="I382">
        <v>8</v>
      </c>
      <c r="J382">
        <v>7</v>
      </c>
      <c r="K382">
        <v>6</v>
      </c>
      <c r="L382">
        <v>8</v>
      </c>
      <c r="M382">
        <v>9</v>
      </c>
      <c r="N382">
        <v>7</v>
      </c>
    </row>
    <row r="383" spans="2:14" x14ac:dyDescent="0.25">
      <c r="B383">
        <v>8</v>
      </c>
      <c r="C383">
        <v>7</v>
      </c>
      <c r="D383">
        <v>6</v>
      </c>
      <c r="E383">
        <v>8</v>
      </c>
      <c r="F383">
        <v>9</v>
      </c>
      <c r="G383">
        <v>6</v>
      </c>
      <c r="H383">
        <v>7</v>
      </c>
      <c r="I383">
        <v>8</v>
      </c>
      <c r="J383">
        <v>9</v>
      </c>
      <c r="K383">
        <v>7</v>
      </c>
      <c r="L383">
        <v>6</v>
      </c>
      <c r="M383">
        <v>7</v>
      </c>
      <c r="N383">
        <v>8</v>
      </c>
    </row>
    <row r="384" spans="2:14" x14ac:dyDescent="0.25">
      <c r="B384">
        <v>9</v>
      </c>
      <c r="C384">
        <v>8</v>
      </c>
      <c r="D384">
        <v>7</v>
      </c>
      <c r="E384">
        <v>6</v>
      </c>
      <c r="F384">
        <v>9</v>
      </c>
      <c r="G384">
        <v>8</v>
      </c>
      <c r="H384">
        <v>7</v>
      </c>
      <c r="I384">
        <v>6</v>
      </c>
      <c r="J384">
        <v>8</v>
      </c>
      <c r="K384">
        <v>9</v>
      </c>
      <c r="L384">
        <v>7</v>
      </c>
      <c r="M384">
        <v>8</v>
      </c>
      <c r="N384">
        <v>7</v>
      </c>
    </row>
    <row r="385" spans="2:14" x14ac:dyDescent="0.25">
      <c r="B385">
        <v>6</v>
      </c>
      <c r="C385">
        <v>9</v>
      </c>
      <c r="D385">
        <v>8</v>
      </c>
      <c r="E385">
        <v>7</v>
      </c>
      <c r="F385">
        <v>6</v>
      </c>
      <c r="G385">
        <v>7</v>
      </c>
      <c r="H385">
        <v>8</v>
      </c>
      <c r="I385">
        <v>9</v>
      </c>
      <c r="J385">
        <v>8</v>
      </c>
      <c r="K385">
        <v>7</v>
      </c>
      <c r="L385">
        <v>6</v>
      </c>
    </row>
    <row r="387" spans="2:14" x14ac:dyDescent="0.25">
      <c r="B387" s="1" t="s">
        <v>187</v>
      </c>
    </row>
    <row r="389" spans="2:14" x14ac:dyDescent="0.25">
      <c r="B389">
        <v>8</v>
      </c>
      <c r="C389">
        <v>7</v>
      </c>
      <c r="D389">
        <v>9</v>
      </c>
      <c r="E389">
        <v>6</v>
      </c>
      <c r="F389">
        <v>7</v>
      </c>
      <c r="G389">
        <v>8</v>
      </c>
      <c r="H389">
        <v>9</v>
      </c>
      <c r="I389">
        <v>8</v>
      </c>
      <c r="J389">
        <v>7</v>
      </c>
      <c r="K389">
        <v>6</v>
      </c>
      <c r="L389">
        <v>8</v>
      </c>
      <c r="M389">
        <v>9</v>
      </c>
      <c r="N389">
        <v>7</v>
      </c>
    </row>
    <row r="390" spans="2:14" x14ac:dyDescent="0.25">
      <c r="B390">
        <v>8</v>
      </c>
      <c r="C390">
        <v>7</v>
      </c>
      <c r="D390">
        <v>6</v>
      </c>
      <c r="E390">
        <v>8</v>
      </c>
      <c r="F390">
        <v>9</v>
      </c>
      <c r="G390">
        <v>6</v>
      </c>
      <c r="H390">
        <v>7</v>
      </c>
      <c r="I390">
        <v>8</v>
      </c>
      <c r="J390">
        <v>9</v>
      </c>
      <c r="K390">
        <v>7</v>
      </c>
      <c r="L390">
        <v>6</v>
      </c>
      <c r="M390">
        <v>7</v>
      </c>
      <c r="N390">
        <v>8</v>
      </c>
    </row>
    <row r="391" spans="2:14" x14ac:dyDescent="0.25">
      <c r="B391">
        <v>9</v>
      </c>
      <c r="C391">
        <v>8</v>
      </c>
      <c r="D391">
        <v>7</v>
      </c>
      <c r="E391">
        <v>6</v>
      </c>
      <c r="F391">
        <v>9</v>
      </c>
      <c r="G391">
        <v>8</v>
      </c>
      <c r="H391">
        <v>7</v>
      </c>
      <c r="I391">
        <v>6</v>
      </c>
      <c r="J391">
        <v>8</v>
      </c>
      <c r="K391">
        <v>9</v>
      </c>
      <c r="L391">
        <v>7</v>
      </c>
      <c r="M391">
        <v>8</v>
      </c>
      <c r="N391">
        <v>7</v>
      </c>
    </row>
    <row r="392" spans="2:14" x14ac:dyDescent="0.25">
      <c r="B392">
        <v>6</v>
      </c>
      <c r="C392">
        <v>9</v>
      </c>
      <c r="D392">
        <v>8</v>
      </c>
      <c r="E392">
        <v>7</v>
      </c>
      <c r="F392">
        <v>6</v>
      </c>
      <c r="G392">
        <v>7</v>
      </c>
      <c r="H392">
        <v>8</v>
      </c>
      <c r="I392">
        <v>9</v>
      </c>
      <c r="J392">
        <v>8</v>
      </c>
      <c r="K392">
        <v>7</v>
      </c>
      <c r="L392">
        <v>6</v>
      </c>
    </row>
    <row r="394" spans="2:14" x14ac:dyDescent="0.25">
      <c r="B394" s="13" t="s">
        <v>7</v>
      </c>
      <c r="C394" s="17">
        <f>AVERAGE(B389:N392)</f>
        <v>7.5</v>
      </c>
    </row>
    <row r="396" spans="2:14" x14ac:dyDescent="0.25">
      <c r="B396" s="1" t="s">
        <v>188</v>
      </c>
    </row>
    <row r="398" spans="2:14" x14ac:dyDescent="0.25">
      <c r="B398">
        <v>8</v>
      </c>
      <c r="C398">
        <v>7</v>
      </c>
      <c r="D398">
        <v>9</v>
      </c>
      <c r="E398">
        <v>6</v>
      </c>
      <c r="F398">
        <v>7</v>
      </c>
      <c r="G398">
        <v>8</v>
      </c>
      <c r="H398">
        <v>9</v>
      </c>
      <c r="I398">
        <v>8</v>
      </c>
      <c r="J398">
        <v>7</v>
      </c>
      <c r="K398">
        <v>6</v>
      </c>
      <c r="L398">
        <v>8</v>
      </c>
      <c r="M398">
        <v>9</v>
      </c>
      <c r="N398">
        <v>7</v>
      </c>
    </row>
    <row r="399" spans="2:14" x14ac:dyDescent="0.25">
      <c r="B399">
        <v>8</v>
      </c>
      <c r="C399">
        <v>7</v>
      </c>
      <c r="D399">
        <v>6</v>
      </c>
      <c r="E399">
        <v>8</v>
      </c>
      <c r="F399">
        <v>9</v>
      </c>
      <c r="G399">
        <v>6</v>
      </c>
      <c r="H399">
        <v>7</v>
      </c>
      <c r="I399">
        <v>8</v>
      </c>
      <c r="J399">
        <v>9</v>
      </c>
      <c r="K399">
        <v>7</v>
      </c>
      <c r="L399">
        <v>6</v>
      </c>
      <c r="M399">
        <v>7</v>
      </c>
      <c r="N399">
        <v>8</v>
      </c>
    </row>
    <row r="400" spans="2:14" x14ac:dyDescent="0.25">
      <c r="B400">
        <v>9</v>
      </c>
      <c r="C400">
        <v>8</v>
      </c>
      <c r="D400">
        <v>7</v>
      </c>
      <c r="E400">
        <v>6</v>
      </c>
      <c r="F400">
        <v>9</v>
      </c>
      <c r="G400">
        <v>8</v>
      </c>
      <c r="H400">
        <v>7</v>
      </c>
      <c r="I400">
        <v>6</v>
      </c>
      <c r="J400">
        <v>8</v>
      </c>
      <c r="K400">
        <v>9</v>
      </c>
      <c r="L400">
        <v>7</v>
      </c>
      <c r="M400">
        <v>8</v>
      </c>
      <c r="N400">
        <v>7</v>
      </c>
    </row>
    <row r="401" spans="2:13" x14ac:dyDescent="0.25">
      <c r="B401">
        <v>6</v>
      </c>
      <c r="C401">
        <v>9</v>
      </c>
      <c r="D401">
        <v>8</v>
      </c>
      <c r="E401">
        <v>7</v>
      </c>
      <c r="F401">
        <v>6</v>
      </c>
      <c r="G401">
        <v>7</v>
      </c>
      <c r="H401">
        <v>8</v>
      </c>
      <c r="I401">
        <v>9</v>
      </c>
      <c r="J401">
        <v>8</v>
      </c>
      <c r="K401">
        <v>7</v>
      </c>
      <c r="L401">
        <v>6</v>
      </c>
    </row>
    <row r="403" spans="2:13" x14ac:dyDescent="0.25">
      <c r="B403" s="13" t="s">
        <v>7</v>
      </c>
      <c r="C403" s="17">
        <f>_xlfn.STDEV.P(B398:N401)</f>
        <v>1.0246950765959599</v>
      </c>
    </row>
    <row r="406" spans="2:13" ht="15.75" x14ac:dyDescent="0.25">
      <c r="B406" s="32" t="s">
        <v>59</v>
      </c>
    </row>
    <row r="408" spans="2:13" x14ac:dyDescent="0.25">
      <c r="B408" t="s">
        <v>10</v>
      </c>
    </row>
    <row r="409" spans="2:13" x14ac:dyDescent="0.25">
      <c r="B409" t="s">
        <v>60</v>
      </c>
    </row>
    <row r="411" spans="2:13" x14ac:dyDescent="0.25">
      <c r="B411">
        <v>10</v>
      </c>
      <c r="C411">
        <v>15</v>
      </c>
      <c r="D411">
        <v>12</v>
      </c>
      <c r="E411">
        <v>18</v>
      </c>
      <c r="F411">
        <v>20</v>
      </c>
      <c r="G411">
        <v>25</v>
      </c>
      <c r="H411">
        <v>8</v>
      </c>
      <c r="I411">
        <v>14</v>
      </c>
      <c r="J411">
        <v>16</v>
      </c>
      <c r="K411">
        <v>22</v>
      </c>
      <c r="L411">
        <v>9</v>
      </c>
      <c r="M411">
        <v>17</v>
      </c>
    </row>
    <row r="412" spans="2:13" x14ac:dyDescent="0.25">
      <c r="B412">
        <v>11</v>
      </c>
      <c r="C412">
        <v>13</v>
      </c>
      <c r="D412">
        <v>19</v>
      </c>
      <c r="E412">
        <v>23</v>
      </c>
      <c r="F412">
        <v>21</v>
      </c>
      <c r="G412">
        <v>16</v>
      </c>
      <c r="H412">
        <v>24</v>
      </c>
      <c r="I412">
        <v>27</v>
      </c>
      <c r="J412">
        <v>13</v>
      </c>
      <c r="K412">
        <v>10</v>
      </c>
      <c r="L412">
        <v>18</v>
      </c>
      <c r="M412">
        <v>16</v>
      </c>
    </row>
    <row r="413" spans="2:13" x14ac:dyDescent="0.25">
      <c r="B413">
        <v>12</v>
      </c>
      <c r="C413">
        <v>14</v>
      </c>
      <c r="D413">
        <v>19</v>
      </c>
      <c r="E413">
        <v>21</v>
      </c>
      <c r="F413">
        <v>11</v>
      </c>
      <c r="G413">
        <v>17</v>
      </c>
      <c r="H413">
        <v>15</v>
      </c>
      <c r="I413">
        <v>20</v>
      </c>
      <c r="J413">
        <v>26</v>
      </c>
      <c r="K413">
        <v>13</v>
      </c>
      <c r="L413">
        <v>12</v>
      </c>
      <c r="M413">
        <v>14</v>
      </c>
    </row>
    <row r="414" spans="2:13" x14ac:dyDescent="0.25">
      <c r="B414">
        <v>22</v>
      </c>
      <c r="C414">
        <v>19</v>
      </c>
      <c r="D414">
        <v>16</v>
      </c>
      <c r="E414">
        <v>11</v>
      </c>
      <c r="F414">
        <v>25</v>
      </c>
      <c r="G414">
        <v>18</v>
      </c>
      <c r="H414">
        <v>16</v>
      </c>
      <c r="I414">
        <v>13</v>
      </c>
      <c r="J414">
        <v>21</v>
      </c>
      <c r="K414">
        <v>20</v>
      </c>
      <c r="L414">
        <v>15</v>
      </c>
      <c r="M414">
        <v>12</v>
      </c>
    </row>
    <row r="415" spans="2:13" x14ac:dyDescent="0.25">
      <c r="B415">
        <v>19</v>
      </c>
      <c r="C415">
        <v>17</v>
      </c>
      <c r="D415">
        <v>14</v>
      </c>
      <c r="E415">
        <v>16</v>
      </c>
      <c r="F415">
        <v>23</v>
      </c>
      <c r="G415">
        <v>18</v>
      </c>
      <c r="H415">
        <v>15</v>
      </c>
      <c r="I415">
        <v>11</v>
      </c>
      <c r="J415">
        <v>19</v>
      </c>
      <c r="K415">
        <v>22</v>
      </c>
      <c r="L415">
        <v>17</v>
      </c>
      <c r="M415">
        <v>12</v>
      </c>
    </row>
    <row r="416" spans="2:13" x14ac:dyDescent="0.25">
      <c r="B416">
        <v>16</v>
      </c>
      <c r="C416">
        <v>14</v>
      </c>
      <c r="D416">
        <v>18</v>
      </c>
      <c r="E416">
        <v>20</v>
      </c>
      <c r="F416">
        <v>25</v>
      </c>
      <c r="G416">
        <v>13</v>
      </c>
      <c r="H416">
        <v>11</v>
      </c>
      <c r="I416">
        <v>22</v>
      </c>
      <c r="J416">
        <v>19</v>
      </c>
      <c r="K416">
        <v>17</v>
      </c>
      <c r="L416">
        <v>15</v>
      </c>
      <c r="M416">
        <v>16</v>
      </c>
    </row>
    <row r="417" spans="1:13" x14ac:dyDescent="0.25">
      <c r="B417">
        <v>13</v>
      </c>
      <c r="C417">
        <v>14</v>
      </c>
      <c r="D417">
        <v>18</v>
      </c>
      <c r="E417">
        <v>20</v>
      </c>
      <c r="F417">
        <v>19</v>
      </c>
      <c r="G417">
        <v>21</v>
      </c>
      <c r="H417">
        <v>17</v>
      </c>
      <c r="I417">
        <v>12</v>
      </c>
      <c r="J417">
        <v>15</v>
      </c>
      <c r="K417">
        <v>13</v>
      </c>
      <c r="L417">
        <v>16</v>
      </c>
      <c r="M417">
        <v>14</v>
      </c>
    </row>
    <row r="418" spans="1:13" x14ac:dyDescent="0.25">
      <c r="B418">
        <v>22</v>
      </c>
      <c r="C418">
        <v>21</v>
      </c>
      <c r="D418">
        <v>19</v>
      </c>
      <c r="E418">
        <v>18</v>
      </c>
      <c r="F418">
        <v>16</v>
      </c>
      <c r="G418">
        <v>11</v>
      </c>
      <c r="H418">
        <v>17</v>
      </c>
      <c r="I418">
        <v>14</v>
      </c>
      <c r="J418">
        <v>12</v>
      </c>
      <c r="K418">
        <v>20</v>
      </c>
      <c r="L418">
        <v>23</v>
      </c>
      <c r="M418">
        <v>19</v>
      </c>
    </row>
    <row r="419" spans="1:13" x14ac:dyDescent="0.25">
      <c r="B419">
        <v>15</v>
      </c>
      <c r="C419">
        <v>16</v>
      </c>
      <c r="D419">
        <v>13</v>
      </c>
      <c r="E419">
        <v>18</v>
      </c>
    </row>
    <row r="422" spans="1:13" x14ac:dyDescent="0.25">
      <c r="B422" s="1" t="s">
        <v>189</v>
      </c>
    </row>
    <row r="424" spans="1:13" x14ac:dyDescent="0.25">
      <c r="B424" s="13" t="s">
        <v>7</v>
      </c>
      <c r="C424" s="17">
        <f>AVERAGE(B411:M419)</f>
        <v>16.739999999999998</v>
      </c>
    </row>
    <row r="427" spans="1:13" x14ac:dyDescent="0.25">
      <c r="A427" s="1"/>
      <c r="B427" s="1" t="s">
        <v>190</v>
      </c>
    </row>
    <row r="429" spans="1:13" x14ac:dyDescent="0.25">
      <c r="B429" s="13" t="s">
        <v>7</v>
      </c>
      <c r="C429" s="17">
        <f>27-8</f>
        <v>19</v>
      </c>
    </row>
    <row r="431" spans="1:13" x14ac:dyDescent="0.25">
      <c r="B431" s="1" t="s">
        <v>191</v>
      </c>
    </row>
    <row r="433" spans="2:12" x14ac:dyDescent="0.25">
      <c r="B433" s="13" t="s">
        <v>7</v>
      </c>
      <c r="C433" s="13">
        <f>_xlfn.STDEV.S(B411:M419)</f>
        <v>4.1429506881014673</v>
      </c>
    </row>
    <row r="436" spans="2:12" ht="15.75" x14ac:dyDescent="0.25">
      <c r="B436" s="32" t="s">
        <v>61</v>
      </c>
    </row>
    <row r="438" spans="2:12" x14ac:dyDescent="0.25">
      <c r="B438" t="s">
        <v>192</v>
      </c>
    </row>
    <row r="440" spans="2:12" x14ac:dyDescent="0.25">
      <c r="B440" t="s">
        <v>62</v>
      </c>
      <c r="C440">
        <v>30</v>
      </c>
      <c r="D440">
        <v>32</v>
      </c>
      <c r="E440">
        <v>33</v>
      </c>
      <c r="F440">
        <v>28</v>
      </c>
      <c r="G440">
        <v>31</v>
      </c>
      <c r="H440">
        <v>30</v>
      </c>
      <c r="I440">
        <v>29</v>
      </c>
      <c r="J440">
        <v>30</v>
      </c>
      <c r="K440">
        <v>32</v>
      </c>
      <c r="L440">
        <v>31</v>
      </c>
    </row>
    <row r="441" spans="2:12" x14ac:dyDescent="0.25">
      <c r="B441" t="s">
        <v>63</v>
      </c>
      <c r="C441">
        <v>25</v>
      </c>
      <c r="D441">
        <v>27</v>
      </c>
      <c r="E441">
        <v>26</v>
      </c>
      <c r="F441">
        <v>23</v>
      </c>
      <c r="G441">
        <v>28</v>
      </c>
      <c r="H441">
        <v>24</v>
      </c>
      <c r="I441">
        <v>26</v>
      </c>
      <c r="J441">
        <v>25</v>
      </c>
      <c r="K441">
        <v>27</v>
      </c>
      <c r="L441">
        <v>28</v>
      </c>
    </row>
    <row r="442" spans="2:12" x14ac:dyDescent="0.25">
      <c r="B442" t="s">
        <v>64</v>
      </c>
      <c r="C442">
        <v>22</v>
      </c>
      <c r="D442">
        <v>23</v>
      </c>
      <c r="E442">
        <v>20</v>
      </c>
      <c r="F442">
        <v>25</v>
      </c>
      <c r="G442">
        <v>21</v>
      </c>
      <c r="H442">
        <v>24</v>
      </c>
      <c r="I442">
        <v>23</v>
      </c>
      <c r="J442">
        <v>22</v>
      </c>
      <c r="K442">
        <v>25</v>
      </c>
      <c r="L442">
        <v>24</v>
      </c>
    </row>
    <row r="443" spans="2:12" x14ac:dyDescent="0.25">
      <c r="B443" t="s">
        <v>65</v>
      </c>
      <c r="C443">
        <v>18</v>
      </c>
      <c r="D443">
        <v>17</v>
      </c>
      <c r="E443">
        <v>19</v>
      </c>
      <c r="F443">
        <v>20</v>
      </c>
      <c r="G443">
        <v>21</v>
      </c>
      <c r="H443">
        <v>18</v>
      </c>
      <c r="I443">
        <v>19</v>
      </c>
      <c r="J443">
        <v>17</v>
      </c>
      <c r="K443">
        <v>20</v>
      </c>
      <c r="L443">
        <v>19</v>
      </c>
    </row>
    <row r="444" spans="2:12" x14ac:dyDescent="0.25">
      <c r="B444" t="s">
        <v>66</v>
      </c>
      <c r="C444">
        <v>35</v>
      </c>
      <c r="D444">
        <v>36</v>
      </c>
      <c r="E444">
        <v>34</v>
      </c>
      <c r="F444">
        <v>35</v>
      </c>
      <c r="G444">
        <v>33</v>
      </c>
      <c r="H444">
        <v>34</v>
      </c>
      <c r="I444">
        <v>32</v>
      </c>
      <c r="J444">
        <v>33</v>
      </c>
      <c r="K444">
        <v>36</v>
      </c>
      <c r="L444">
        <v>34</v>
      </c>
    </row>
    <row r="446" spans="2:12" s="1" customFormat="1" x14ac:dyDescent="0.25">
      <c r="B446" s="1" t="s">
        <v>193</v>
      </c>
    </row>
    <row r="448" spans="2:12" x14ac:dyDescent="0.25">
      <c r="B448" s="17" t="s">
        <v>7</v>
      </c>
      <c r="C448" t="s">
        <v>62</v>
      </c>
      <c r="D448" s="17">
        <f>AVERAGE(C440:L440)</f>
        <v>30.6</v>
      </c>
    </row>
    <row r="449" spans="2:4" x14ac:dyDescent="0.25">
      <c r="B449" s="1"/>
      <c r="C449" t="s">
        <v>63</v>
      </c>
      <c r="D449" s="17">
        <f>AVERAGE(C441:L441)</f>
        <v>25.9</v>
      </c>
    </row>
    <row r="450" spans="2:4" x14ac:dyDescent="0.25">
      <c r="B450" s="1"/>
      <c r="C450" t="s">
        <v>64</v>
      </c>
      <c r="D450" s="17">
        <f>AVERAGE(C442:L442)</f>
        <v>22.9</v>
      </c>
    </row>
    <row r="451" spans="2:4" x14ac:dyDescent="0.25">
      <c r="B451" s="1"/>
      <c r="C451" t="s">
        <v>65</v>
      </c>
      <c r="D451" s="17">
        <f>AVERAGE(C443:L443)</f>
        <v>18.8</v>
      </c>
    </row>
    <row r="452" spans="2:4" x14ac:dyDescent="0.25">
      <c r="B452" s="1"/>
      <c r="C452" t="s">
        <v>66</v>
      </c>
      <c r="D452" s="17">
        <f>AVERAGE(C444:L444)</f>
        <v>34.200000000000003</v>
      </c>
    </row>
    <row r="454" spans="2:4" x14ac:dyDescent="0.25">
      <c r="B454" s="1" t="s">
        <v>194</v>
      </c>
    </row>
    <row r="456" spans="2:4" x14ac:dyDescent="0.25">
      <c r="B456" s="13" t="s">
        <v>7</v>
      </c>
      <c r="C456" t="s">
        <v>62</v>
      </c>
      <c r="D456" s="17">
        <f>33-28</f>
        <v>5</v>
      </c>
    </row>
    <row r="457" spans="2:4" x14ac:dyDescent="0.25">
      <c r="B457" s="1"/>
      <c r="C457" t="s">
        <v>63</v>
      </c>
      <c r="D457" s="17">
        <f>28-23</f>
        <v>5</v>
      </c>
    </row>
    <row r="458" spans="2:4" x14ac:dyDescent="0.25">
      <c r="B458" s="1"/>
      <c r="C458" t="s">
        <v>64</v>
      </c>
      <c r="D458" s="17">
        <f>25-20</f>
        <v>5</v>
      </c>
    </row>
    <row r="459" spans="2:4" x14ac:dyDescent="0.25">
      <c r="B459" s="1"/>
      <c r="C459" t="s">
        <v>65</v>
      </c>
      <c r="D459" s="17">
        <f>21-17</f>
        <v>4</v>
      </c>
    </row>
    <row r="460" spans="2:4" x14ac:dyDescent="0.25">
      <c r="B460" s="1"/>
      <c r="C460" t="s">
        <v>66</v>
      </c>
      <c r="D460" s="17">
        <f>36-32</f>
        <v>4</v>
      </c>
    </row>
    <row r="462" spans="2:4" x14ac:dyDescent="0.25">
      <c r="B462" s="1" t="s">
        <v>195</v>
      </c>
    </row>
    <row r="464" spans="2:4" x14ac:dyDescent="0.25">
      <c r="B464" s="13" t="s">
        <v>7</v>
      </c>
      <c r="C464" t="s">
        <v>62</v>
      </c>
      <c r="D464" s="24">
        <f>_xlfn.VAR.S(C440:L440)</f>
        <v>2.2666666666666675</v>
      </c>
    </row>
    <row r="465" spans="2:13" x14ac:dyDescent="0.25">
      <c r="B465" s="1"/>
      <c r="C465" t="s">
        <v>63</v>
      </c>
      <c r="D465" s="24">
        <f>_xlfn.VAR.S(C441:L441)</f>
        <v>2.7666666666666675</v>
      </c>
    </row>
    <row r="466" spans="2:13" x14ac:dyDescent="0.25">
      <c r="B466" s="1"/>
      <c r="C466" t="s">
        <v>64</v>
      </c>
      <c r="D466" s="24">
        <f>_xlfn.VAR.S(C442:L442)</f>
        <v>2.7666666666666675</v>
      </c>
    </row>
    <row r="467" spans="2:13" x14ac:dyDescent="0.25">
      <c r="B467" s="1"/>
      <c r="C467" t="s">
        <v>65</v>
      </c>
      <c r="D467" s="24">
        <f>_xlfn.VAR.S(C443:L443)</f>
        <v>1.7333333333333332</v>
      </c>
    </row>
    <row r="468" spans="2:13" x14ac:dyDescent="0.25">
      <c r="B468" s="1"/>
      <c r="C468" t="s">
        <v>66</v>
      </c>
      <c r="D468" s="24">
        <f>_xlfn.VAR.S(C444:L444)</f>
        <v>1.7333333333333332</v>
      </c>
    </row>
    <row r="469" spans="2:13" x14ac:dyDescent="0.25">
      <c r="B469" s="1"/>
    </row>
    <row r="470" spans="2:13" ht="21" x14ac:dyDescent="0.35">
      <c r="B470" s="25" t="s">
        <v>67</v>
      </c>
    </row>
    <row r="472" spans="2:13" ht="15.75" x14ac:dyDescent="0.25">
      <c r="B472" s="32" t="s">
        <v>68</v>
      </c>
    </row>
    <row r="475" spans="2:13" x14ac:dyDescent="0.25">
      <c r="B475" t="s">
        <v>10</v>
      </c>
    </row>
    <row r="476" spans="2:13" x14ac:dyDescent="0.25">
      <c r="B476" t="s">
        <v>69</v>
      </c>
    </row>
    <row r="478" spans="2:13" x14ac:dyDescent="0.25">
      <c r="B478">
        <v>28</v>
      </c>
      <c r="C478">
        <v>32</v>
      </c>
      <c r="D478">
        <v>35</v>
      </c>
      <c r="E478">
        <v>40</v>
      </c>
      <c r="F478">
        <v>42</v>
      </c>
      <c r="G478">
        <v>28</v>
      </c>
      <c r="H478">
        <v>33</v>
      </c>
      <c r="I478">
        <v>38</v>
      </c>
      <c r="J478">
        <v>30</v>
      </c>
      <c r="K478">
        <v>41</v>
      </c>
      <c r="L478">
        <v>37</v>
      </c>
      <c r="M478">
        <v>31</v>
      </c>
    </row>
    <row r="479" spans="2:13" x14ac:dyDescent="0.25">
      <c r="B479">
        <v>34</v>
      </c>
      <c r="C479">
        <v>29</v>
      </c>
      <c r="D479">
        <v>36</v>
      </c>
      <c r="E479">
        <v>43</v>
      </c>
      <c r="F479">
        <v>39</v>
      </c>
      <c r="G479">
        <v>27</v>
      </c>
      <c r="H479">
        <v>35</v>
      </c>
      <c r="I479">
        <v>31</v>
      </c>
      <c r="J479">
        <v>39</v>
      </c>
      <c r="K479">
        <v>45</v>
      </c>
      <c r="L479">
        <v>29</v>
      </c>
      <c r="M479">
        <v>33</v>
      </c>
    </row>
    <row r="480" spans="2:13" x14ac:dyDescent="0.25">
      <c r="B480">
        <v>37</v>
      </c>
      <c r="C480">
        <v>40</v>
      </c>
      <c r="D480">
        <v>36</v>
      </c>
      <c r="E480">
        <v>29</v>
      </c>
      <c r="F480">
        <v>31</v>
      </c>
      <c r="G480">
        <v>38</v>
      </c>
      <c r="H480">
        <v>35</v>
      </c>
      <c r="I480">
        <v>44</v>
      </c>
      <c r="J480">
        <v>32</v>
      </c>
      <c r="K480">
        <v>39</v>
      </c>
      <c r="L480">
        <v>36</v>
      </c>
      <c r="M480">
        <v>30</v>
      </c>
    </row>
    <row r="481" spans="2:13" x14ac:dyDescent="0.25">
      <c r="B481">
        <v>33</v>
      </c>
      <c r="C481">
        <v>28</v>
      </c>
      <c r="D481">
        <v>41</v>
      </c>
      <c r="E481">
        <v>35</v>
      </c>
      <c r="F481">
        <v>31</v>
      </c>
      <c r="G481">
        <v>37</v>
      </c>
      <c r="H481">
        <v>42</v>
      </c>
      <c r="I481">
        <v>29</v>
      </c>
      <c r="J481">
        <v>34</v>
      </c>
      <c r="K481">
        <v>40</v>
      </c>
      <c r="L481">
        <v>31</v>
      </c>
      <c r="M481">
        <v>33</v>
      </c>
    </row>
    <row r="482" spans="2:13" x14ac:dyDescent="0.25">
      <c r="B482">
        <v>38</v>
      </c>
      <c r="C482">
        <v>36</v>
      </c>
      <c r="D482">
        <v>39</v>
      </c>
      <c r="E482">
        <v>27</v>
      </c>
      <c r="F482">
        <v>35</v>
      </c>
      <c r="G482">
        <v>30</v>
      </c>
      <c r="H482">
        <v>43</v>
      </c>
      <c r="I482">
        <v>29</v>
      </c>
      <c r="J482">
        <v>32</v>
      </c>
      <c r="K482">
        <v>36</v>
      </c>
      <c r="L482">
        <v>31</v>
      </c>
      <c r="M482">
        <v>40</v>
      </c>
    </row>
    <row r="483" spans="2:13" x14ac:dyDescent="0.25">
      <c r="B483">
        <v>38</v>
      </c>
      <c r="C483">
        <v>44</v>
      </c>
      <c r="D483">
        <v>37</v>
      </c>
      <c r="E483">
        <v>33</v>
      </c>
      <c r="F483">
        <v>35</v>
      </c>
      <c r="G483">
        <v>41</v>
      </c>
      <c r="H483">
        <v>30</v>
      </c>
      <c r="I483">
        <v>31</v>
      </c>
      <c r="J483">
        <v>39</v>
      </c>
      <c r="K483">
        <v>28</v>
      </c>
      <c r="L483">
        <v>45</v>
      </c>
      <c r="M483">
        <v>29</v>
      </c>
    </row>
    <row r="484" spans="2:13" x14ac:dyDescent="0.25">
      <c r="B484">
        <v>33</v>
      </c>
      <c r="C484">
        <v>38</v>
      </c>
      <c r="D484">
        <v>34</v>
      </c>
      <c r="E484">
        <v>32</v>
      </c>
      <c r="F484">
        <v>35</v>
      </c>
      <c r="G484">
        <v>31</v>
      </c>
      <c r="H484">
        <v>40</v>
      </c>
      <c r="I484">
        <v>36</v>
      </c>
      <c r="J484">
        <v>39</v>
      </c>
      <c r="K484">
        <v>27</v>
      </c>
      <c r="L484">
        <v>35</v>
      </c>
      <c r="M484">
        <v>30</v>
      </c>
    </row>
    <row r="485" spans="2:13" x14ac:dyDescent="0.25">
      <c r="B485">
        <v>43</v>
      </c>
      <c r="C485">
        <v>29</v>
      </c>
      <c r="D485">
        <v>32</v>
      </c>
      <c r="E485">
        <v>36</v>
      </c>
      <c r="F485">
        <v>31</v>
      </c>
      <c r="G485">
        <v>40</v>
      </c>
      <c r="H485">
        <v>38</v>
      </c>
      <c r="I485">
        <v>44</v>
      </c>
      <c r="J485">
        <v>37</v>
      </c>
      <c r="K485">
        <v>33</v>
      </c>
      <c r="L485">
        <v>35</v>
      </c>
      <c r="M485">
        <v>41</v>
      </c>
    </row>
    <row r="486" spans="2:13" x14ac:dyDescent="0.25">
      <c r="B486">
        <v>30</v>
      </c>
      <c r="C486">
        <v>31</v>
      </c>
      <c r="D486">
        <v>39</v>
      </c>
      <c r="E486">
        <v>28</v>
      </c>
    </row>
    <row r="489" spans="2:13" s="1" customFormat="1" x14ac:dyDescent="0.25">
      <c r="B489" s="1" t="s">
        <v>196</v>
      </c>
    </row>
    <row r="490" spans="2:13" ht="15.75" thickBot="1" x14ac:dyDescent="0.3"/>
    <row r="491" spans="2:13" x14ac:dyDescent="0.25">
      <c r="B491" s="17" t="s">
        <v>7</v>
      </c>
      <c r="C491" s="2" t="s">
        <v>70</v>
      </c>
      <c r="E491" s="26" t="s">
        <v>71</v>
      </c>
      <c r="F491" s="26" t="s">
        <v>73</v>
      </c>
    </row>
    <row r="492" spans="2:13" x14ac:dyDescent="0.25">
      <c r="C492">
        <v>27</v>
      </c>
      <c r="E492" s="17">
        <v>27</v>
      </c>
      <c r="F492" s="17">
        <v>3</v>
      </c>
    </row>
    <row r="493" spans="2:13" x14ac:dyDescent="0.25">
      <c r="C493">
        <v>30</v>
      </c>
      <c r="E493" s="17">
        <v>30</v>
      </c>
      <c r="F493" s="17">
        <v>18</v>
      </c>
    </row>
    <row r="494" spans="2:13" x14ac:dyDescent="0.25">
      <c r="C494">
        <v>33</v>
      </c>
      <c r="E494" s="17">
        <v>33</v>
      </c>
      <c r="F494" s="17">
        <v>22</v>
      </c>
    </row>
    <row r="495" spans="2:13" x14ac:dyDescent="0.25">
      <c r="C495">
        <v>36</v>
      </c>
      <c r="E495" s="17">
        <v>36</v>
      </c>
      <c r="F495" s="17">
        <v>19</v>
      </c>
    </row>
    <row r="496" spans="2:13" x14ac:dyDescent="0.25">
      <c r="C496">
        <v>39</v>
      </c>
      <c r="E496" s="17">
        <v>39</v>
      </c>
      <c r="F496" s="17">
        <v>18</v>
      </c>
    </row>
    <row r="497" spans="2:6" x14ac:dyDescent="0.25">
      <c r="C497">
        <v>42</v>
      </c>
      <c r="E497" s="17">
        <v>42</v>
      </c>
      <c r="F497" s="17">
        <v>12</v>
      </c>
    </row>
    <row r="498" spans="2:6" x14ac:dyDescent="0.25">
      <c r="C498">
        <v>45</v>
      </c>
      <c r="E498" s="17">
        <v>45</v>
      </c>
      <c r="F498" s="17">
        <v>8</v>
      </c>
    </row>
    <row r="499" spans="2:6" ht="15.75" thickBot="1" x14ac:dyDescent="0.3">
      <c r="E499" s="27" t="s">
        <v>72</v>
      </c>
      <c r="F499" s="27">
        <v>0</v>
      </c>
    </row>
    <row r="502" spans="2:6" x14ac:dyDescent="0.25">
      <c r="B502" s="1" t="s">
        <v>197</v>
      </c>
    </row>
    <row r="504" spans="2:6" x14ac:dyDescent="0.25">
      <c r="B504" s="13" t="s">
        <v>7</v>
      </c>
      <c r="C504" s="22">
        <f>_xlfn.MODE.SNGL(B478:M486)</f>
        <v>31</v>
      </c>
    </row>
    <row r="507" spans="2:6" x14ac:dyDescent="0.25">
      <c r="B507" s="1" t="s">
        <v>240</v>
      </c>
    </row>
    <row r="509" spans="2:6" x14ac:dyDescent="0.25">
      <c r="B509" s="13" t="s">
        <v>7</v>
      </c>
      <c r="C509" s="22">
        <f>MEDIAN(B478:M486)</f>
        <v>35</v>
      </c>
    </row>
    <row r="510" spans="2:6" x14ac:dyDescent="0.25">
      <c r="B510" s="1"/>
    </row>
    <row r="511" spans="2:6" x14ac:dyDescent="0.25">
      <c r="B511" s="1" t="s">
        <v>241</v>
      </c>
    </row>
    <row r="513" spans="2:13" x14ac:dyDescent="0.25">
      <c r="B513" s="13" t="s">
        <v>7</v>
      </c>
      <c r="C513" s="17">
        <f>45-27</f>
        <v>18</v>
      </c>
    </row>
    <row r="516" spans="2:13" ht="15.75" x14ac:dyDescent="0.25">
      <c r="B516" s="32" t="s">
        <v>74</v>
      </c>
    </row>
    <row r="518" spans="2:13" x14ac:dyDescent="0.25">
      <c r="B518" t="s">
        <v>10</v>
      </c>
    </row>
    <row r="520" spans="2:13" x14ac:dyDescent="0.25">
      <c r="B520" t="s">
        <v>75</v>
      </c>
    </row>
    <row r="522" spans="2:13" x14ac:dyDescent="0.25">
      <c r="B522">
        <v>56</v>
      </c>
      <c r="C522">
        <v>40</v>
      </c>
      <c r="D522">
        <v>28</v>
      </c>
      <c r="E522">
        <v>73</v>
      </c>
      <c r="F522">
        <v>52</v>
      </c>
      <c r="G522">
        <v>61</v>
      </c>
      <c r="H522">
        <v>35</v>
      </c>
      <c r="I522">
        <v>40</v>
      </c>
      <c r="J522">
        <v>47</v>
      </c>
      <c r="K522">
        <v>65</v>
      </c>
      <c r="L522">
        <v>52</v>
      </c>
      <c r="M522">
        <v>44</v>
      </c>
    </row>
    <row r="523" spans="2:13" x14ac:dyDescent="0.25">
      <c r="B523">
        <v>38</v>
      </c>
      <c r="C523">
        <v>60</v>
      </c>
      <c r="D523">
        <v>56</v>
      </c>
      <c r="E523">
        <v>40</v>
      </c>
      <c r="F523">
        <v>36</v>
      </c>
      <c r="G523">
        <v>49</v>
      </c>
      <c r="H523">
        <v>68</v>
      </c>
      <c r="I523">
        <v>57</v>
      </c>
      <c r="J523">
        <v>52</v>
      </c>
      <c r="K523">
        <v>63</v>
      </c>
      <c r="L523">
        <v>41</v>
      </c>
      <c r="M523">
        <v>48</v>
      </c>
    </row>
    <row r="524" spans="2:13" x14ac:dyDescent="0.25">
      <c r="B524">
        <v>55</v>
      </c>
      <c r="C524">
        <v>42</v>
      </c>
      <c r="D524">
        <v>39</v>
      </c>
      <c r="E524">
        <v>58</v>
      </c>
      <c r="F524">
        <v>62</v>
      </c>
      <c r="G524">
        <v>49</v>
      </c>
      <c r="H524">
        <v>59</v>
      </c>
      <c r="I524">
        <v>45</v>
      </c>
      <c r="J524">
        <v>47</v>
      </c>
      <c r="K524">
        <v>51</v>
      </c>
      <c r="L524">
        <v>65</v>
      </c>
      <c r="M524">
        <v>41</v>
      </c>
    </row>
    <row r="525" spans="2:13" x14ac:dyDescent="0.25">
      <c r="B525">
        <v>48</v>
      </c>
      <c r="C525">
        <v>55</v>
      </c>
      <c r="D525">
        <v>42</v>
      </c>
      <c r="E525">
        <v>39</v>
      </c>
      <c r="F525">
        <v>58</v>
      </c>
      <c r="G525">
        <v>62</v>
      </c>
      <c r="H525">
        <v>49</v>
      </c>
      <c r="I525">
        <v>59</v>
      </c>
      <c r="J525">
        <v>45</v>
      </c>
      <c r="K525">
        <v>47</v>
      </c>
      <c r="L525">
        <v>51</v>
      </c>
      <c r="M525">
        <v>65</v>
      </c>
    </row>
    <row r="526" spans="2:13" x14ac:dyDescent="0.25">
      <c r="B526">
        <v>43</v>
      </c>
      <c r="C526">
        <v>58</v>
      </c>
    </row>
    <row r="528" spans="2:13" x14ac:dyDescent="0.25">
      <c r="B528" s="1" t="s">
        <v>198</v>
      </c>
    </row>
    <row r="530" spans="2:6" ht="15.75" thickBot="1" x14ac:dyDescent="0.3">
      <c r="B530" s="13" t="s">
        <v>7</v>
      </c>
      <c r="C530" s="3" t="s">
        <v>70</v>
      </c>
    </row>
    <row r="531" spans="2:6" x14ac:dyDescent="0.25">
      <c r="C531">
        <v>28</v>
      </c>
      <c r="E531" s="28" t="s">
        <v>71</v>
      </c>
      <c r="F531" s="28" t="s">
        <v>73</v>
      </c>
    </row>
    <row r="532" spans="2:6" x14ac:dyDescent="0.25">
      <c r="C532">
        <v>35</v>
      </c>
      <c r="E532" s="18">
        <v>28</v>
      </c>
      <c r="F532" s="18">
        <v>1</v>
      </c>
    </row>
    <row r="533" spans="2:6" x14ac:dyDescent="0.25">
      <c r="C533">
        <v>40</v>
      </c>
      <c r="E533" s="18">
        <v>35</v>
      </c>
      <c r="F533" s="18">
        <v>1</v>
      </c>
    </row>
    <row r="534" spans="2:6" x14ac:dyDescent="0.25">
      <c r="C534">
        <v>45</v>
      </c>
      <c r="E534" s="18">
        <v>40</v>
      </c>
      <c r="F534" s="18">
        <v>7</v>
      </c>
    </row>
    <row r="535" spans="2:6" x14ac:dyDescent="0.25">
      <c r="C535">
        <v>50</v>
      </c>
      <c r="E535" s="18">
        <v>45</v>
      </c>
      <c r="F535" s="18">
        <v>8</v>
      </c>
    </row>
    <row r="536" spans="2:6" x14ac:dyDescent="0.25">
      <c r="C536">
        <v>55</v>
      </c>
      <c r="E536" s="18">
        <v>50</v>
      </c>
      <c r="F536" s="18">
        <v>8</v>
      </c>
    </row>
    <row r="537" spans="2:6" x14ac:dyDescent="0.25">
      <c r="C537">
        <v>60</v>
      </c>
      <c r="E537" s="18">
        <v>55</v>
      </c>
      <c r="F537" s="18">
        <v>7</v>
      </c>
    </row>
    <row r="538" spans="2:6" x14ac:dyDescent="0.25">
      <c r="C538">
        <v>65</v>
      </c>
      <c r="E538" s="18">
        <v>60</v>
      </c>
      <c r="F538" s="18">
        <v>9</v>
      </c>
    </row>
    <row r="539" spans="2:6" x14ac:dyDescent="0.25">
      <c r="C539">
        <v>70</v>
      </c>
      <c r="E539" s="18">
        <v>65</v>
      </c>
      <c r="F539" s="18">
        <v>7</v>
      </c>
    </row>
    <row r="540" spans="2:6" x14ac:dyDescent="0.25">
      <c r="C540">
        <v>73</v>
      </c>
      <c r="E540" s="18">
        <v>70</v>
      </c>
      <c r="F540" s="18">
        <v>1</v>
      </c>
    </row>
    <row r="541" spans="2:6" x14ac:dyDescent="0.25">
      <c r="E541" s="18">
        <v>73</v>
      </c>
      <c r="F541" s="18">
        <v>1</v>
      </c>
    </row>
    <row r="542" spans="2:6" ht="15.75" thickBot="1" x14ac:dyDescent="0.3">
      <c r="E542" s="29" t="s">
        <v>72</v>
      </c>
      <c r="F542" s="29">
        <v>0</v>
      </c>
    </row>
    <row r="544" spans="2:6" x14ac:dyDescent="0.25">
      <c r="B544" s="1" t="s">
        <v>199</v>
      </c>
    </row>
    <row r="546" spans="2:4" x14ac:dyDescent="0.25">
      <c r="B546" s="13" t="s">
        <v>7</v>
      </c>
      <c r="C546" s="17">
        <f>_xlfn.MODE.SNGL(B522:M526)</f>
        <v>40</v>
      </c>
    </row>
    <row r="549" spans="2:4" x14ac:dyDescent="0.25">
      <c r="B549" s="1" t="s">
        <v>200</v>
      </c>
    </row>
    <row r="551" spans="2:4" x14ac:dyDescent="0.25">
      <c r="B551" s="13" t="s">
        <v>7</v>
      </c>
      <c r="C551" s="22">
        <f>MEDIAN(B522:M526)</f>
        <v>50</v>
      </c>
    </row>
    <row r="553" spans="2:4" x14ac:dyDescent="0.25">
      <c r="B553" s="1" t="s">
        <v>201</v>
      </c>
    </row>
    <row r="555" spans="2:4" x14ac:dyDescent="0.25">
      <c r="C555" t="s">
        <v>76</v>
      </c>
      <c r="D555" s="2">
        <v>47</v>
      </c>
    </row>
    <row r="556" spans="2:4" x14ac:dyDescent="0.25">
      <c r="C556" t="s">
        <v>77</v>
      </c>
      <c r="D556" s="2">
        <v>63</v>
      </c>
    </row>
    <row r="557" spans="2:4" x14ac:dyDescent="0.25">
      <c r="B557" s="13" t="s">
        <v>7</v>
      </c>
      <c r="C557" s="19"/>
      <c r="D557" s="17">
        <f>D556-D555</f>
        <v>16</v>
      </c>
    </row>
    <row r="560" spans="2:4" ht="15.75" x14ac:dyDescent="0.25">
      <c r="B560" s="32" t="s">
        <v>79</v>
      </c>
    </row>
    <row r="562" spans="2:10" x14ac:dyDescent="0.25">
      <c r="B562" t="s">
        <v>10</v>
      </c>
    </row>
    <row r="564" spans="2:10" x14ac:dyDescent="0.25">
      <c r="B564" t="s">
        <v>80</v>
      </c>
    </row>
    <row r="566" spans="2:10" x14ac:dyDescent="0.25">
      <c r="C566" s="9" t="s">
        <v>81</v>
      </c>
      <c r="D566" s="2" t="s">
        <v>83</v>
      </c>
      <c r="E566" s="2" t="s">
        <v>78</v>
      </c>
      <c r="F566" s="2" t="s">
        <v>84</v>
      </c>
      <c r="G566" s="2" t="s">
        <v>85</v>
      </c>
      <c r="H566" s="2" t="s">
        <v>86</v>
      </c>
      <c r="I566" s="2" t="s">
        <v>87</v>
      </c>
      <c r="J566" s="2" t="s">
        <v>88</v>
      </c>
    </row>
    <row r="567" spans="2:10" x14ac:dyDescent="0.25">
      <c r="C567" s="9" t="s">
        <v>82</v>
      </c>
      <c r="D567" s="2">
        <v>30</v>
      </c>
      <c r="E567" s="2">
        <v>40</v>
      </c>
      <c r="F567" s="2">
        <v>20</v>
      </c>
      <c r="G567" s="2">
        <v>10</v>
      </c>
      <c r="H567" s="2">
        <v>45</v>
      </c>
      <c r="I567" s="2">
        <v>25</v>
      </c>
      <c r="J567" s="2">
        <v>30</v>
      </c>
    </row>
    <row r="569" spans="2:10" s="1" customFormat="1" x14ac:dyDescent="0.25">
      <c r="B569" s="1" t="s">
        <v>202</v>
      </c>
    </row>
    <row r="571" spans="2:10" x14ac:dyDescent="0.25">
      <c r="B571" s="13" t="s">
        <v>7</v>
      </c>
    </row>
    <row r="588" spans="2:3" x14ac:dyDescent="0.25">
      <c r="B588" s="1" t="s">
        <v>203</v>
      </c>
    </row>
    <row r="590" spans="2:3" x14ac:dyDescent="0.25">
      <c r="B590" s="13" t="s">
        <v>7</v>
      </c>
      <c r="C590" s="13" t="s">
        <v>417</v>
      </c>
    </row>
    <row r="593" spans="2:6" x14ac:dyDescent="0.25">
      <c r="B593" s="1" t="s">
        <v>204</v>
      </c>
    </row>
    <row r="595" spans="2:6" ht="15.75" thickBot="1" x14ac:dyDescent="0.3">
      <c r="B595" s="13" t="s">
        <v>7</v>
      </c>
      <c r="C595" t="s">
        <v>71</v>
      </c>
    </row>
    <row r="596" spans="2:6" x14ac:dyDescent="0.25">
      <c r="C596">
        <v>10</v>
      </c>
      <c r="E596" s="8" t="s">
        <v>71</v>
      </c>
      <c r="F596" s="8" t="s">
        <v>73</v>
      </c>
    </row>
    <row r="597" spans="2:6" x14ac:dyDescent="0.25">
      <c r="C597">
        <v>15</v>
      </c>
      <c r="E597">
        <v>10</v>
      </c>
      <c r="F597">
        <v>1</v>
      </c>
    </row>
    <row r="598" spans="2:6" x14ac:dyDescent="0.25">
      <c r="C598">
        <v>20</v>
      </c>
      <c r="E598">
        <v>15</v>
      </c>
      <c r="F598">
        <v>0</v>
      </c>
    </row>
    <row r="599" spans="2:6" x14ac:dyDescent="0.25">
      <c r="C599">
        <v>25</v>
      </c>
      <c r="E599">
        <v>20</v>
      </c>
      <c r="F599">
        <v>1</v>
      </c>
    </row>
    <row r="600" spans="2:6" x14ac:dyDescent="0.25">
      <c r="C600">
        <v>30</v>
      </c>
      <c r="E600">
        <v>25</v>
      </c>
      <c r="F600">
        <v>1</v>
      </c>
    </row>
    <row r="601" spans="2:6" x14ac:dyDescent="0.25">
      <c r="C601">
        <v>35</v>
      </c>
      <c r="E601">
        <v>30</v>
      </c>
      <c r="F601">
        <v>2</v>
      </c>
    </row>
    <row r="602" spans="2:6" x14ac:dyDescent="0.25">
      <c r="C602">
        <v>40</v>
      </c>
      <c r="E602">
        <v>35</v>
      </c>
      <c r="F602">
        <v>0</v>
      </c>
    </row>
    <row r="603" spans="2:6" x14ac:dyDescent="0.25">
      <c r="C603">
        <v>45</v>
      </c>
      <c r="E603">
        <v>40</v>
      </c>
      <c r="F603">
        <v>1</v>
      </c>
    </row>
    <row r="604" spans="2:6" x14ac:dyDescent="0.25">
      <c r="E604">
        <v>45</v>
      </c>
      <c r="F604">
        <v>1</v>
      </c>
    </row>
    <row r="605" spans="2:6" ht="15.75" thickBot="1" x14ac:dyDescent="0.3">
      <c r="E605" s="7" t="s">
        <v>72</v>
      </c>
      <c r="F605" s="7">
        <v>0</v>
      </c>
    </row>
    <row r="608" spans="2:6" ht="15.75" x14ac:dyDescent="0.25">
      <c r="B608" s="34" t="s">
        <v>89</v>
      </c>
    </row>
    <row r="610" spans="2:14" x14ac:dyDescent="0.25">
      <c r="B610" t="s">
        <v>10</v>
      </c>
    </row>
    <row r="611" spans="2:14" x14ac:dyDescent="0.25">
      <c r="B611" t="s">
        <v>90</v>
      </c>
    </row>
    <row r="613" spans="2:14" x14ac:dyDescent="0.25">
      <c r="B613" t="s">
        <v>91</v>
      </c>
    </row>
    <row r="614" spans="2:14" x14ac:dyDescent="0.25">
      <c r="C614" s="10">
        <v>4</v>
      </c>
      <c r="D614" s="10">
        <v>5</v>
      </c>
      <c r="E614" s="10">
        <v>3</v>
      </c>
      <c r="F614" s="10">
        <v>4</v>
      </c>
      <c r="G614" s="10">
        <v>4</v>
      </c>
      <c r="H614" s="10">
        <v>3</v>
      </c>
      <c r="I614" s="10">
        <v>2</v>
      </c>
      <c r="J614" s="10">
        <v>5</v>
      </c>
      <c r="K614" s="10">
        <v>4</v>
      </c>
      <c r="L614" s="10">
        <v>3</v>
      </c>
      <c r="M614" s="10">
        <v>5</v>
      </c>
      <c r="N614" s="10">
        <v>4</v>
      </c>
    </row>
    <row r="615" spans="2:14" x14ac:dyDescent="0.25">
      <c r="C615" s="10">
        <v>2</v>
      </c>
      <c r="D615" s="10">
        <v>3</v>
      </c>
      <c r="E615" s="10">
        <v>4</v>
      </c>
      <c r="F615" s="10">
        <v>5</v>
      </c>
      <c r="G615" s="10">
        <v>3</v>
      </c>
      <c r="H615" s="10">
        <v>4</v>
      </c>
      <c r="I615" s="10">
        <v>5</v>
      </c>
      <c r="J615" s="10">
        <v>3</v>
      </c>
      <c r="K615" s="10">
        <v>4</v>
      </c>
      <c r="L615" s="10">
        <v>3</v>
      </c>
      <c r="M615" s="10">
        <v>2</v>
      </c>
      <c r="N615" s="10">
        <v>4</v>
      </c>
    </row>
    <row r="616" spans="2:14" x14ac:dyDescent="0.25">
      <c r="C616" s="10">
        <v>5</v>
      </c>
      <c r="D616" s="10">
        <v>3</v>
      </c>
      <c r="E616" s="10">
        <v>4</v>
      </c>
      <c r="F616" s="10">
        <v>5</v>
      </c>
      <c r="G616" s="10">
        <v>4</v>
      </c>
      <c r="H616" s="10">
        <v>3</v>
      </c>
      <c r="I616" s="10">
        <v>3</v>
      </c>
      <c r="J616" s="10">
        <v>4</v>
      </c>
      <c r="K616" s="10">
        <v>5</v>
      </c>
      <c r="L616" s="10">
        <v>2</v>
      </c>
      <c r="M616" s="10">
        <v>3</v>
      </c>
      <c r="N616" s="10">
        <v>4</v>
      </c>
    </row>
    <row r="617" spans="2:14" x14ac:dyDescent="0.25">
      <c r="C617" s="10">
        <v>4</v>
      </c>
      <c r="D617" s="10">
        <v>3</v>
      </c>
      <c r="E617" s="10">
        <v>5</v>
      </c>
      <c r="F617" s="10">
        <v>4</v>
      </c>
      <c r="G617" s="10">
        <v>3</v>
      </c>
      <c r="H617" s="10">
        <v>4</v>
      </c>
      <c r="I617" s="10">
        <v>5</v>
      </c>
      <c r="J617" s="10">
        <v>4</v>
      </c>
      <c r="K617" s="10">
        <v>2</v>
      </c>
      <c r="L617" s="10">
        <v>3</v>
      </c>
      <c r="M617" s="10">
        <v>4</v>
      </c>
      <c r="N617" s="10">
        <v>5</v>
      </c>
    </row>
    <row r="618" spans="2:14" x14ac:dyDescent="0.25">
      <c r="C618" s="10">
        <v>3</v>
      </c>
      <c r="D618" s="10">
        <v>4</v>
      </c>
      <c r="E618" s="10">
        <v>5</v>
      </c>
      <c r="F618" s="10">
        <v>4</v>
      </c>
      <c r="G618" s="10">
        <v>3</v>
      </c>
      <c r="H618" s="10">
        <v>4</v>
      </c>
      <c r="I618" s="10">
        <v>5</v>
      </c>
      <c r="J618" s="10">
        <v>3</v>
      </c>
      <c r="K618" s="10">
        <v>4</v>
      </c>
      <c r="L618" s="10">
        <v>5</v>
      </c>
      <c r="M618" s="10">
        <v>4</v>
      </c>
      <c r="N618" s="10">
        <v>3</v>
      </c>
    </row>
    <row r="619" spans="2:14" x14ac:dyDescent="0.25">
      <c r="C619" s="10">
        <v>3</v>
      </c>
      <c r="D619" s="10">
        <v>4</v>
      </c>
      <c r="E619" s="10">
        <v>5</v>
      </c>
      <c r="F619" s="10">
        <v>2</v>
      </c>
      <c r="G619" s="10">
        <v>3</v>
      </c>
      <c r="H619" s="10">
        <v>4</v>
      </c>
      <c r="I619" s="10">
        <v>4</v>
      </c>
      <c r="J619" s="10">
        <v>3</v>
      </c>
      <c r="K619" s="10">
        <v>5</v>
      </c>
      <c r="L619" s="10">
        <v>4</v>
      </c>
      <c r="M619" s="10">
        <v>3</v>
      </c>
      <c r="N619" s="10">
        <v>4</v>
      </c>
    </row>
    <row r="620" spans="2:14" x14ac:dyDescent="0.25">
      <c r="C620" s="10">
        <v>5</v>
      </c>
      <c r="D620" s="10">
        <v>4</v>
      </c>
      <c r="E620" s="10">
        <v>2</v>
      </c>
      <c r="F620" s="10">
        <v>3</v>
      </c>
      <c r="G620" s="10">
        <v>4</v>
      </c>
      <c r="H620" s="10">
        <v>5</v>
      </c>
      <c r="I620" s="10">
        <v>3</v>
      </c>
      <c r="J620" s="10">
        <v>4</v>
      </c>
      <c r="K620" s="10">
        <v>5</v>
      </c>
      <c r="L620" s="10">
        <v>4</v>
      </c>
      <c r="M620" s="10">
        <v>3</v>
      </c>
      <c r="N620" s="10">
        <v>4</v>
      </c>
    </row>
    <row r="621" spans="2:14" x14ac:dyDescent="0.25">
      <c r="C621" s="10">
        <v>5</v>
      </c>
      <c r="D621" s="10">
        <v>3</v>
      </c>
      <c r="E621" s="10">
        <v>4</v>
      </c>
      <c r="F621" s="10">
        <v>5</v>
      </c>
      <c r="G621" s="10">
        <v>4</v>
      </c>
      <c r="H621" s="10">
        <v>3</v>
      </c>
      <c r="I621" s="10">
        <v>3</v>
      </c>
      <c r="J621" s="10">
        <v>4</v>
      </c>
      <c r="K621" s="10">
        <v>5</v>
      </c>
      <c r="L621" s="10">
        <v>2</v>
      </c>
      <c r="M621" s="10">
        <v>3</v>
      </c>
      <c r="N621" s="10">
        <v>4</v>
      </c>
    </row>
    <row r="622" spans="2:14" x14ac:dyDescent="0.25">
      <c r="C622" s="10">
        <v>4</v>
      </c>
      <c r="D622" s="10">
        <v>3</v>
      </c>
      <c r="E622" s="10">
        <v>5</v>
      </c>
      <c r="F622" s="10">
        <v>4</v>
      </c>
      <c r="G622" s="10"/>
      <c r="H622" s="10"/>
      <c r="I622" s="10"/>
      <c r="J622" s="10"/>
      <c r="K622" s="10"/>
      <c r="L622" s="10"/>
      <c r="M622" s="10"/>
      <c r="N622" s="10"/>
    </row>
    <row r="625" spans="2:6" x14ac:dyDescent="0.25">
      <c r="B625" s="1" t="s">
        <v>205</v>
      </c>
    </row>
    <row r="626" spans="2:6" ht="15.75" thickBot="1" x14ac:dyDescent="0.3"/>
    <row r="627" spans="2:6" x14ac:dyDescent="0.25">
      <c r="B627" s="13" t="s">
        <v>7</v>
      </c>
      <c r="C627" s="2" t="s">
        <v>71</v>
      </c>
      <c r="E627" s="8" t="s">
        <v>71</v>
      </c>
      <c r="F627" s="8" t="s">
        <v>73</v>
      </c>
    </row>
    <row r="628" spans="2:6" x14ac:dyDescent="0.25">
      <c r="C628">
        <v>1</v>
      </c>
      <c r="E628">
        <v>1</v>
      </c>
      <c r="F628">
        <v>0</v>
      </c>
    </row>
    <row r="629" spans="2:6" x14ac:dyDescent="0.25">
      <c r="C629">
        <v>2</v>
      </c>
      <c r="E629">
        <v>2</v>
      </c>
      <c r="F629">
        <v>8</v>
      </c>
    </row>
    <row r="630" spans="2:6" x14ac:dyDescent="0.25">
      <c r="C630">
        <v>3</v>
      </c>
      <c r="E630">
        <v>3</v>
      </c>
      <c r="F630">
        <v>30</v>
      </c>
    </row>
    <row r="631" spans="2:6" x14ac:dyDescent="0.25">
      <c r="C631">
        <v>4</v>
      </c>
      <c r="E631">
        <v>4</v>
      </c>
      <c r="F631">
        <v>39</v>
      </c>
    </row>
    <row r="632" spans="2:6" x14ac:dyDescent="0.25">
      <c r="C632">
        <v>5</v>
      </c>
      <c r="E632">
        <v>5</v>
      </c>
      <c r="F632">
        <v>23</v>
      </c>
    </row>
    <row r="633" spans="2:6" ht="15.75" thickBot="1" x14ac:dyDescent="0.3">
      <c r="E633" s="7" t="s">
        <v>72</v>
      </c>
      <c r="F633" s="7">
        <v>0</v>
      </c>
    </row>
    <row r="638" spans="2:6" x14ac:dyDescent="0.25">
      <c r="B638" s="1" t="s">
        <v>206</v>
      </c>
    </row>
    <row r="640" spans="2:6" x14ac:dyDescent="0.25">
      <c r="B640" s="17" t="s">
        <v>7</v>
      </c>
      <c r="C640" s="17">
        <f>_xlfn.MODE.SNGL(C614:N622)</f>
        <v>4</v>
      </c>
    </row>
    <row r="642" spans="2:2" x14ac:dyDescent="0.25">
      <c r="B642" s="1" t="s">
        <v>207</v>
      </c>
    </row>
    <row r="661" spans="2:9" ht="15.75" x14ac:dyDescent="0.25">
      <c r="B661" s="32" t="s">
        <v>94</v>
      </c>
    </row>
    <row r="663" spans="2:9" x14ac:dyDescent="0.25">
      <c r="B663" t="s">
        <v>10</v>
      </c>
    </row>
    <row r="664" spans="2:9" x14ac:dyDescent="0.25">
      <c r="B664" t="s">
        <v>95</v>
      </c>
    </row>
    <row r="666" spans="2:9" x14ac:dyDescent="0.25">
      <c r="B666" s="1"/>
    </row>
    <row r="667" spans="2:9" x14ac:dyDescent="0.25">
      <c r="B667" s="1" t="s">
        <v>208</v>
      </c>
    </row>
    <row r="669" spans="2:9" ht="15.75" thickBot="1" x14ac:dyDescent="0.3">
      <c r="B669" s="13" t="s">
        <v>7</v>
      </c>
      <c r="C669" t="s">
        <v>96</v>
      </c>
      <c r="F669" t="s">
        <v>97</v>
      </c>
    </row>
    <row r="670" spans="2:9" x14ac:dyDescent="0.25">
      <c r="C670">
        <v>28</v>
      </c>
      <c r="F670">
        <v>28</v>
      </c>
      <c r="H670" s="8" t="s">
        <v>71</v>
      </c>
      <c r="I670" s="8" t="s">
        <v>73</v>
      </c>
    </row>
    <row r="671" spans="2:9" x14ac:dyDescent="0.25">
      <c r="C671">
        <v>28</v>
      </c>
      <c r="F671">
        <v>35</v>
      </c>
      <c r="H671">
        <v>28</v>
      </c>
      <c r="I671">
        <v>4</v>
      </c>
    </row>
    <row r="672" spans="2:9" x14ac:dyDescent="0.25">
      <c r="C672">
        <v>28</v>
      </c>
      <c r="F672">
        <v>40</v>
      </c>
      <c r="H672">
        <v>35</v>
      </c>
      <c r="I672">
        <v>19</v>
      </c>
    </row>
    <row r="673" spans="3:9" x14ac:dyDescent="0.25">
      <c r="C673">
        <v>28</v>
      </c>
      <c r="F673">
        <v>47</v>
      </c>
      <c r="H673">
        <v>40</v>
      </c>
      <c r="I673">
        <v>15</v>
      </c>
    </row>
    <row r="674" spans="3:9" x14ac:dyDescent="0.25">
      <c r="C674">
        <v>29</v>
      </c>
      <c r="H674">
        <v>47</v>
      </c>
      <c r="I674">
        <v>12</v>
      </c>
    </row>
    <row r="675" spans="3:9" ht="15.75" thickBot="1" x14ac:dyDescent="0.3">
      <c r="C675">
        <v>29</v>
      </c>
      <c r="H675" s="7" t="s">
        <v>72</v>
      </c>
      <c r="I675" s="7">
        <v>0</v>
      </c>
    </row>
    <row r="676" spans="3:9" x14ac:dyDescent="0.25">
      <c r="C676">
        <v>29</v>
      </c>
    </row>
    <row r="677" spans="3:9" x14ac:dyDescent="0.25">
      <c r="C677">
        <v>30</v>
      </c>
    </row>
    <row r="678" spans="3:9" x14ac:dyDescent="0.25">
      <c r="C678">
        <v>30</v>
      </c>
    </row>
    <row r="679" spans="3:9" x14ac:dyDescent="0.25">
      <c r="C679">
        <v>30</v>
      </c>
    </row>
    <row r="680" spans="3:9" x14ac:dyDescent="0.25">
      <c r="C680">
        <v>31</v>
      </c>
    </row>
    <row r="681" spans="3:9" x14ac:dyDescent="0.25">
      <c r="C681">
        <v>31</v>
      </c>
    </row>
    <row r="682" spans="3:9" x14ac:dyDescent="0.25">
      <c r="C682">
        <v>31</v>
      </c>
    </row>
    <row r="683" spans="3:9" x14ac:dyDescent="0.25">
      <c r="C683">
        <v>32</v>
      </c>
    </row>
    <row r="684" spans="3:9" x14ac:dyDescent="0.25">
      <c r="C684">
        <v>32</v>
      </c>
    </row>
    <row r="685" spans="3:9" x14ac:dyDescent="0.25">
      <c r="C685">
        <v>33</v>
      </c>
    </row>
    <row r="686" spans="3:9" x14ac:dyDescent="0.25">
      <c r="C686">
        <v>33</v>
      </c>
    </row>
    <row r="687" spans="3:9" x14ac:dyDescent="0.25">
      <c r="C687">
        <v>33</v>
      </c>
    </row>
    <row r="688" spans="3:9" x14ac:dyDescent="0.25">
      <c r="C688">
        <v>34</v>
      </c>
    </row>
    <row r="689" spans="3:3" x14ac:dyDescent="0.25">
      <c r="C689">
        <v>34</v>
      </c>
    </row>
    <row r="690" spans="3:3" x14ac:dyDescent="0.25">
      <c r="C690">
        <v>35</v>
      </c>
    </row>
    <row r="691" spans="3:3" x14ac:dyDescent="0.25">
      <c r="C691">
        <v>35</v>
      </c>
    </row>
    <row r="692" spans="3:3" x14ac:dyDescent="0.25">
      <c r="C692">
        <v>35</v>
      </c>
    </row>
    <row r="693" spans="3:3" x14ac:dyDescent="0.25">
      <c r="C693">
        <v>36</v>
      </c>
    </row>
    <row r="694" spans="3:3" x14ac:dyDescent="0.25">
      <c r="C694">
        <v>36</v>
      </c>
    </row>
    <row r="695" spans="3:3" x14ac:dyDescent="0.25">
      <c r="C695">
        <v>36</v>
      </c>
    </row>
    <row r="696" spans="3:3" x14ac:dyDescent="0.25">
      <c r="C696">
        <v>37</v>
      </c>
    </row>
    <row r="697" spans="3:3" x14ac:dyDescent="0.25">
      <c r="C697">
        <v>37</v>
      </c>
    </row>
    <row r="698" spans="3:3" x14ac:dyDescent="0.25">
      <c r="C698">
        <v>37</v>
      </c>
    </row>
    <row r="699" spans="3:3" x14ac:dyDescent="0.25">
      <c r="C699">
        <v>38</v>
      </c>
    </row>
    <row r="700" spans="3:3" x14ac:dyDescent="0.25">
      <c r="C700">
        <v>38</v>
      </c>
    </row>
    <row r="701" spans="3:3" x14ac:dyDescent="0.25">
      <c r="C701">
        <v>38</v>
      </c>
    </row>
    <row r="702" spans="3:3" x14ac:dyDescent="0.25">
      <c r="C702">
        <v>39</v>
      </c>
    </row>
    <row r="703" spans="3:3" x14ac:dyDescent="0.25">
      <c r="C703">
        <v>39</v>
      </c>
    </row>
    <row r="704" spans="3:3" x14ac:dyDescent="0.25">
      <c r="C704">
        <v>39</v>
      </c>
    </row>
    <row r="705" spans="3:3" x14ac:dyDescent="0.25">
      <c r="C705">
        <v>39</v>
      </c>
    </row>
    <row r="706" spans="3:3" x14ac:dyDescent="0.25">
      <c r="C706">
        <v>40</v>
      </c>
    </row>
    <row r="707" spans="3:3" x14ac:dyDescent="0.25">
      <c r="C707">
        <v>40</v>
      </c>
    </row>
    <row r="708" spans="3:3" x14ac:dyDescent="0.25">
      <c r="C708">
        <v>41</v>
      </c>
    </row>
    <row r="709" spans="3:3" x14ac:dyDescent="0.25">
      <c r="C709">
        <v>41</v>
      </c>
    </row>
    <row r="710" spans="3:3" x14ac:dyDescent="0.25">
      <c r="C710">
        <v>42</v>
      </c>
    </row>
    <row r="711" spans="3:3" x14ac:dyDescent="0.25">
      <c r="C711">
        <v>42</v>
      </c>
    </row>
    <row r="712" spans="3:3" x14ac:dyDescent="0.25">
      <c r="C712">
        <v>42</v>
      </c>
    </row>
    <row r="713" spans="3:3" x14ac:dyDescent="0.25">
      <c r="C713">
        <v>43</v>
      </c>
    </row>
    <row r="714" spans="3:3" x14ac:dyDescent="0.25">
      <c r="C714">
        <v>43</v>
      </c>
    </row>
    <row r="715" spans="3:3" x14ac:dyDescent="0.25">
      <c r="C715">
        <v>43</v>
      </c>
    </row>
    <row r="716" spans="3:3" x14ac:dyDescent="0.25">
      <c r="C716">
        <v>45</v>
      </c>
    </row>
    <row r="717" spans="3:3" x14ac:dyDescent="0.25">
      <c r="C717">
        <v>45</v>
      </c>
    </row>
    <row r="718" spans="3:3" x14ac:dyDescent="0.25">
      <c r="C718">
        <v>46</v>
      </c>
    </row>
    <row r="719" spans="3:3" x14ac:dyDescent="0.25">
      <c r="C719">
        <v>47</v>
      </c>
    </row>
    <row r="721" spans="2:3" x14ac:dyDescent="0.25">
      <c r="B721" s="1" t="s">
        <v>209</v>
      </c>
    </row>
    <row r="723" spans="2:3" x14ac:dyDescent="0.25">
      <c r="B723" s="17" t="s">
        <v>7</v>
      </c>
      <c r="C723" s="18">
        <f>AVERAGE(C670:C719)</f>
        <v>36.14</v>
      </c>
    </row>
    <row r="725" spans="2:3" x14ac:dyDescent="0.25">
      <c r="B725" s="1" t="s">
        <v>210</v>
      </c>
    </row>
    <row r="744" spans="2:5" ht="15.75" x14ac:dyDescent="0.25">
      <c r="B744" s="32" t="s">
        <v>98</v>
      </c>
    </row>
    <row r="746" spans="2:5" x14ac:dyDescent="0.25">
      <c r="B746" t="s">
        <v>10</v>
      </c>
    </row>
    <row r="747" spans="2:5" x14ac:dyDescent="0.25">
      <c r="B747" t="s">
        <v>99</v>
      </c>
    </row>
    <row r="749" spans="2:5" x14ac:dyDescent="0.25">
      <c r="B749" s="1" t="s">
        <v>211</v>
      </c>
    </row>
    <row r="750" spans="2:5" ht="15.75" thickBot="1" x14ac:dyDescent="0.3"/>
    <row r="751" spans="2:5" x14ac:dyDescent="0.25">
      <c r="B751" s="13" t="s">
        <v>7</v>
      </c>
      <c r="C751" t="s">
        <v>100</v>
      </c>
      <c r="D751" s="8" t="s">
        <v>71</v>
      </c>
      <c r="E751" s="8" t="s">
        <v>73</v>
      </c>
    </row>
    <row r="752" spans="2:5" x14ac:dyDescent="0.25">
      <c r="D752">
        <v>118</v>
      </c>
      <c r="E752">
        <v>1</v>
      </c>
    </row>
    <row r="753" spans="2:5" x14ac:dyDescent="0.25">
      <c r="D753">
        <v>121</v>
      </c>
      <c r="E753">
        <v>5</v>
      </c>
    </row>
    <row r="754" spans="2:5" x14ac:dyDescent="0.25">
      <c r="D754">
        <v>124</v>
      </c>
      <c r="E754">
        <v>10</v>
      </c>
    </row>
    <row r="755" spans="2:5" x14ac:dyDescent="0.25">
      <c r="D755">
        <v>127</v>
      </c>
      <c r="E755">
        <v>19</v>
      </c>
    </row>
    <row r="756" spans="2:5" x14ac:dyDescent="0.25">
      <c r="D756">
        <v>130</v>
      </c>
      <c r="E756">
        <v>15</v>
      </c>
    </row>
    <row r="757" spans="2:5" x14ac:dyDescent="0.25">
      <c r="D757">
        <v>133</v>
      </c>
      <c r="E757">
        <v>19</v>
      </c>
    </row>
    <row r="758" spans="2:5" x14ac:dyDescent="0.25">
      <c r="D758">
        <v>136</v>
      </c>
      <c r="E758">
        <v>18</v>
      </c>
    </row>
    <row r="759" spans="2:5" x14ac:dyDescent="0.25">
      <c r="D759">
        <v>139</v>
      </c>
      <c r="E759">
        <v>2</v>
      </c>
    </row>
    <row r="760" spans="2:5" x14ac:dyDescent="0.25">
      <c r="D760">
        <v>142</v>
      </c>
      <c r="E760">
        <v>9</v>
      </c>
    </row>
    <row r="761" spans="2:5" x14ac:dyDescent="0.25">
      <c r="D761">
        <v>145</v>
      </c>
      <c r="E761">
        <v>1</v>
      </c>
    </row>
    <row r="762" spans="2:5" ht="15.75" thickBot="1" x14ac:dyDescent="0.3">
      <c r="D762" s="7" t="s">
        <v>72</v>
      </c>
      <c r="E762" s="7">
        <v>1</v>
      </c>
    </row>
    <row r="765" spans="2:5" x14ac:dyDescent="0.25">
      <c r="B765" s="1" t="s">
        <v>212</v>
      </c>
    </row>
    <row r="767" spans="2:5" x14ac:dyDescent="0.25">
      <c r="B767" s="17" t="s">
        <v>7</v>
      </c>
      <c r="C767" s="17">
        <v>130.5</v>
      </c>
    </row>
    <row r="770" spans="2:2" x14ac:dyDescent="0.25">
      <c r="B770" s="1" t="s">
        <v>213</v>
      </c>
    </row>
    <row r="788" spans="2:13" x14ac:dyDescent="0.25">
      <c r="B788" s="33" t="s">
        <v>101</v>
      </c>
    </row>
    <row r="790" spans="2:13" x14ac:dyDescent="0.25">
      <c r="C790" t="s">
        <v>102</v>
      </c>
    </row>
    <row r="791" spans="2:13" x14ac:dyDescent="0.25">
      <c r="C791" t="s">
        <v>103</v>
      </c>
    </row>
    <row r="793" spans="2:13" x14ac:dyDescent="0.25">
      <c r="C793" t="s">
        <v>104</v>
      </c>
      <c r="D793" s="10">
        <v>45</v>
      </c>
      <c r="E793" s="10">
        <v>35</v>
      </c>
      <c r="F793" s="10">
        <v>40</v>
      </c>
      <c r="G793" s="10">
        <v>38</v>
      </c>
      <c r="H793" s="10">
        <v>42</v>
      </c>
      <c r="I793" s="10">
        <v>37</v>
      </c>
      <c r="J793" s="10">
        <v>39</v>
      </c>
      <c r="K793" s="10">
        <v>43</v>
      </c>
      <c r="L793" s="10">
        <v>44</v>
      </c>
      <c r="M793" s="10">
        <v>41</v>
      </c>
    </row>
    <row r="794" spans="2:13" x14ac:dyDescent="0.25">
      <c r="C794" t="s">
        <v>105</v>
      </c>
      <c r="D794" s="10">
        <v>32</v>
      </c>
      <c r="E794" s="10">
        <v>28</v>
      </c>
      <c r="F794" s="10">
        <v>30</v>
      </c>
      <c r="G794" s="10">
        <v>34</v>
      </c>
      <c r="H794" s="10">
        <v>33</v>
      </c>
      <c r="I794" s="10">
        <v>35</v>
      </c>
      <c r="J794" s="10">
        <v>31</v>
      </c>
      <c r="K794" s="10">
        <v>29</v>
      </c>
      <c r="L794" s="10">
        <v>36</v>
      </c>
      <c r="M794" s="10">
        <v>37</v>
      </c>
    </row>
    <row r="795" spans="2:13" x14ac:dyDescent="0.25">
      <c r="C795" t="s">
        <v>106</v>
      </c>
      <c r="D795" s="10">
        <v>40</v>
      </c>
      <c r="E795" s="10">
        <v>39</v>
      </c>
      <c r="F795" s="10">
        <v>42</v>
      </c>
      <c r="G795" s="10">
        <v>41</v>
      </c>
      <c r="H795" s="10">
        <v>38</v>
      </c>
      <c r="I795" s="10">
        <v>43</v>
      </c>
      <c r="J795" s="10">
        <v>45</v>
      </c>
      <c r="K795" s="10">
        <v>44</v>
      </c>
      <c r="L795" s="10">
        <v>41</v>
      </c>
      <c r="M795" s="10">
        <v>37</v>
      </c>
    </row>
    <row r="799" spans="2:13" x14ac:dyDescent="0.25">
      <c r="B799" s="1" t="s">
        <v>215</v>
      </c>
    </row>
    <row r="801" spans="2:2" x14ac:dyDescent="0.25">
      <c r="B801" s="13" t="s">
        <v>7</v>
      </c>
    </row>
    <row r="817" spans="2:4" s="1" customFormat="1" x14ac:dyDescent="0.25">
      <c r="B817" s="1" t="s">
        <v>214</v>
      </c>
    </row>
    <row r="819" spans="2:4" x14ac:dyDescent="0.25">
      <c r="B819" s="13" t="s">
        <v>7</v>
      </c>
      <c r="C819" t="s">
        <v>104</v>
      </c>
      <c r="D819" s="17">
        <f>AVERAGE(D793:M793)</f>
        <v>40.4</v>
      </c>
    </row>
    <row r="820" spans="2:4" x14ac:dyDescent="0.25">
      <c r="C820" t="s">
        <v>105</v>
      </c>
      <c r="D820" s="17">
        <f>AVERAGE(D794:M794)</f>
        <v>32.5</v>
      </c>
    </row>
    <row r="821" spans="2:4" x14ac:dyDescent="0.25">
      <c r="C821" t="s">
        <v>106</v>
      </c>
      <c r="D821" s="17">
        <f>AVERAGE(D795:M795)</f>
        <v>41</v>
      </c>
    </row>
    <row r="823" spans="2:4" x14ac:dyDescent="0.25">
      <c r="B823" s="1" t="s">
        <v>216</v>
      </c>
    </row>
    <row r="825" spans="2:4" x14ac:dyDescent="0.25">
      <c r="B825" s="13" t="s">
        <v>7</v>
      </c>
      <c r="D825" s="17" t="s">
        <v>107</v>
      </c>
    </row>
    <row r="826" spans="2:4" x14ac:dyDescent="0.25">
      <c r="C826" t="s">
        <v>104</v>
      </c>
      <c r="D826" s="17">
        <v>10</v>
      </c>
    </row>
    <row r="827" spans="2:4" x14ac:dyDescent="0.25">
      <c r="C827" t="s">
        <v>105</v>
      </c>
      <c r="D827" s="17">
        <v>9</v>
      </c>
    </row>
    <row r="828" spans="2:4" x14ac:dyDescent="0.25">
      <c r="C828" t="s">
        <v>106</v>
      </c>
      <c r="D828" s="17">
        <v>8</v>
      </c>
    </row>
    <row r="831" spans="2:4" ht="18.75" x14ac:dyDescent="0.3">
      <c r="B831" s="16" t="s">
        <v>108</v>
      </c>
    </row>
    <row r="833" spans="2:15" x14ac:dyDescent="0.25">
      <c r="B833" s="33" t="s">
        <v>109</v>
      </c>
    </row>
    <row r="834" spans="2:15" x14ac:dyDescent="0.25">
      <c r="G834" s="1"/>
    </row>
    <row r="835" spans="2:15" x14ac:dyDescent="0.25">
      <c r="B835" t="s">
        <v>10</v>
      </c>
    </row>
    <row r="836" spans="2:15" x14ac:dyDescent="0.25">
      <c r="C836" t="s">
        <v>110</v>
      </c>
    </row>
    <row r="838" spans="2:15" x14ac:dyDescent="0.25">
      <c r="C838" t="s">
        <v>111</v>
      </c>
    </row>
    <row r="840" spans="2:15" x14ac:dyDescent="0.25">
      <c r="D840">
        <v>-2.5</v>
      </c>
      <c r="E840">
        <v>1.3</v>
      </c>
      <c r="F840">
        <v>-0.8</v>
      </c>
      <c r="G840">
        <v>-1.9</v>
      </c>
      <c r="H840">
        <v>2.1</v>
      </c>
      <c r="I840">
        <v>0.5</v>
      </c>
      <c r="J840">
        <v>-1.2</v>
      </c>
      <c r="K840">
        <v>1.8</v>
      </c>
      <c r="L840">
        <v>-0.5</v>
      </c>
      <c r="M840">
        <v>2.2999999999999998</v>
      </c>
      <c r="N840">
        <v>-0.7</v>
      </c>
      <c r="O840">
        <v>1.2</v>
      </c>
    </row>
    <row r="841" spans="2:15" x14ac:dyDescent="0.25">
      <c r="D841">
        <v>-1.5</v>
      </c>
      <c r="E841">
        <v>-0.3</v>
      </c>
      <c r="F841">
        <v>2.6</v>
      </c>
      <c r="G841">
        <v>1.1000000000000001</v>
      </c>
      <c r="H841">
        <v>-1.7</v>
      </c>
      <c r="I841">
        <v>0.9</v>
      </c>
      <c r="J841">
        <v>-1.4</v>
      </c>
      <c r="K841">
        <v>0.3</v>
      </c>
      <c r="L841">
        <v>1.9</v>
      </c>
      <c r="M841">
        <v>-1.1000000000000001</v>
      </c>
      <c r="N841">
        <v>-0.4</v>
      </c>
      <c r="O841">
        <v>2.2000000000000002</v>
      </c>
    </row>
    <row r="842" spans="2:15" x14ac:dyDescent="0.25">
      <c r="D842">
        <v>-0.9</v>
      </c>
      <c r="E842">
        <v>1.6</v>
      </c>
      <c r="F842">
        <v>-0.6</v>
      </c>
      <c r="G842">
        <v>-1.3</v>
      </c>
      <c r="H842">
        <v>2.4</v>
      </c>
      <c r="I842">
        <v>0.7</v>
      </c>
      <c r="J842">
        <v>-1.8</v>
      </c>
      <c r="K842">
        <v>1.5</v>
      </c>
      <c r="L842">
        <v>-0.2</v>
      </c>
      <c r="M842">
        <v>-2.1</v>
      </c>
      <c r="N842">
        <v>2.8</v>
      </c>
      <c r="O842">
        <v>0.8</v>
      </c>
    </row>
    <row r="843" spans="2:15" x14ac:dyDescent="0.25">
      <c r="D843">
        <v>-1.6</v>
      </c>
      <c r="E843">
        <v>1.4</v>
      </c>
      <c r="F843">
        <v>-0.1</v>
      </c>
      <c r="G843">
        <v>2.5</v>
      </c>
      <c r="H843">
        <v>-1</v>
      </c>
      <c r="I843">
        <v>1.7</v>
      </c>
      <c r="J843">
        <v>-0.9</v>
      </c>
      <c r="K843">
        <v>-2</v>
      </c>
      <c r="L843">
        <v>2.7</v>
      </c>
      <c r="M843">
        <v>0.6</v>
      </c>
      <c r="N843">
        <v>-1.4</v>
      </c>
      <c r="O843">
        <v>1.1000000000000001</v>
      </c>
    </row>
    <row r="844" spans="2:15" x14ac:dyDescent="0.25">
      <c r="D844">
        <v>-0.3</v>
      </c>
      <c r="E844">
        <v>2</v>
      </c>
    </row>
    <row r="846" spans="2:15" x14ac:dyDescent="0.25">
      <c r="B846" s="1" t="s">
        <v>217</v>
      </c>
    </row>
    <row r="848" spans="2:15" ht="15.75" thickBot="1" x14ac:dyDescent="0.3">
      <c r="B848" s="13" t="s">
        <v>7</v>
      </c>
    </row>
    <row r="849" spans="3:4" x14ac:dyDescent="0.25">
      <c r="C849" s="11" t="s">
        <v>112</v>
      </c>
      <c r="D849" s="11"/>
    </row>
    <row r="851" spans="3:4" x14ac:dyDescent="0.25">
      <c r="C851" t="s">
        <v>50</v>
      </c>
      <c r="D851">
        <v>0.2360000000000001</v>
      </c>
    </row>
    <row r="852" spans="3:4" x14ac:dyDescent="0.25">
      <c r="C852" t="s">
        <v>113</v>
      </c>
      <c r="D852">
        <v>0.21813233205032739</v>
      </c>
    </row>
    <row r="853" spans="3:4" x14ac:dyDescent="0.25">
      <c r="C853" t="s">
        <v>114</v>
      </c>
      <c r="D853">
        <v>0.1</v>
      </c>
    </row>
    <row r="854" spans="3:4" x14ac:dyDescent="0.25">
      <c r="C854" t="s">
        <v>115</v>
      </c>
      <c r="D854">
        <v>-1.4</v>
      </c>
    </row>
    <row r="855" spans="3:4" x14ac:dyDescent="0.25">
      <c r="C855" t="s">
        <v>116</v>
      </c>
      <c r="D855">
        <v>1.5424285118882219</v>
      </c>
    </row>
    <row r="856" spans="3:4" x14ac:dyDescent="0.25">
      <c r="C856" t="s">
        <v>117</v>
      </c>
      <c r="D856">
        <v>2.3790857142857149</v>
      </c>
    </row>
    <row r="857" spans="3:4" x14ac:dyDescent="0.25">
      <c r="C857" t="s">
        <v>118</v>
      </c>
      <c r="D857">
        <v>-1.3042496425917371</v>
      </c>
    </row>
    <row r="858" spans="3:4" x14ac:dyDescent="0.25">
      <c r="C858" s="12" t="s">
        <v>119</v>
      </c>
      <c r="D858" s="12">
        <v>5.4546017084340086E-2</v>
      </c>
    </row>
    <row r="859" spans="3:4" x14ac:dyDescent="0.25">
      <c r="C859" t="s">
        <v>107</v>
      </c>
      <c r="D859">
        <v>5.3</v>
      </c>
    </row>
    <row r="860" spans="3:4" x14ac:dyDescent="0.25">
      <c r="C860" t="s">
        <v>120</v>
      </c>
      <c r="D860">
        <v>-2.5</v>
      </c>
    </row>
    <row r="861" spans="3:4" x14ac:dyDescent="0.25">
      <c r="C861" t="s">
        <v>121</v>
      </c>
      <c r="D861">
        <v>2.8</v>
      </c>
    </row>
    <row r="862" spans="3:4" x14ac:dyDescent="0.25">
      <c r="C862" t="s">
        <v>92</v>
      </c>
      <c r="D862">
        <v>11.800000000000004</v>
      </c>
    </row>
    <row r="863" spans="3:4" ht="15.75" thickBot="1" x14ac:dyDescent="0.3">
      <c r="C863" s="7" t="s">
        <v>93</v>
      </c>
      <c r="D863" s="7">
        <v>50</v>
      </c>
    </row>
    <row r="865" spans="2:4" x14ac:dyDescent="0.25">
      <c r="B865" s="14" t="s">
        <v>122</v>
      </c>
      <c r="C865" s="15"/>
      <c r="D865" s="15"/>
    </row>
    <row r="867" spans="2:4" x14ac:dyDescent="0.25">
      <c r="B867" s="1" t="s">
        <v>218</v>
      </c>
    </row>
    <row r="869" spans="2:4" ht="15.75" thickBot="1" x14ac:dyDescent="0.3">
      <c r="B869" s="13" t="s">
        <v>124</v>
      </c>
    </row>
    <row r="870" spans="2:4" x14ac:dyDescent="0.25">
      <c r="C870" s="11" t="s">
        <v>112</v>
      </c>
      <c r="D870" s="11"/>
    </row>
    <row r="872" spans="2:4" x14ac:dyDescent="0.25">
      <c r="C872" t="s">
        <v>50</v>
      </c>
      <c r="D872">
        <v>0.2360000000000001</v>
      </c>
    </row>
    <row r="873" spans="2:4" x14ac:dyDescent="0.25">
      <c r="C873" t="s">
        <v>113</v>
      </c>
      <c r="D873">
        <v>0.21813233205032739</v>
      </c>
    </row>
    <row r="874" spans="2:4" x14ac:dyDescent="0.25">
      <c r="C874" t="s">
        <v>114</v>
      </c>
      <c r="D874">
        <v>0.1</v>
      </c>
    </row>
    <row r="875" spans="2:4" x14ac:dyDescent="0.25">
      <c r="C875" t="s">
        <v>115</v>
      </c>
      <c r="D875">
        <v>-1.4</v>
      </c>
    </row>
    <row r="876" spans="2:4" x14ac:dyDescent="0.25">
      <c r="C876" t="s">
        <v>116</v>
      </c>
      <c r="D876">
        <v>1.5424285118882219</v>
      </c>
    </row>
    <row r="877" spans="2:4" x14ac:dyDescent="0.25">
      <c r="C877" t="s">
        <v>117</v>
      </c>
      <c r="D877">
        <v>2.3790857142857149</v>
      </c>
    </row>
    <row r="878" spans="2:4" x14ac:dyDescent="0.25">
      <c r="C878" t="s">
        <v>118</v>
      </c>
      <c r="D878">
        <v>-1.3042496425917371</v>
      </c>
    </row>
    <row r="879" spans="2:4" x14ac:dyDescent="0.25">
      <c r="C879" t="s">
        <v>119</v>
      </c>
      <c r="D879">
        <v>5.4546017084340086E-2</v>
      </c>
    </row>
    <row r="880" spans="2:4" x14ac:dyDescent="0.25">
      <c r="C880" t="s">
        <v>107</v>
      </c>
      <c r="D880">
        <v>5.3</v>
      </c>
    </row>
    <row r="881" spans="1:4" x14ac:dyDescent="0.25">
      <c r="C881" t="s">
        <v>120</v>
      </c>
      <c r="D881">
        <v>-2.5</v>
      </c>
    </row>
    <row r="882" spans="1:4" x14ac:dyDescent="0.25">
      <c r="C882" t="s">
        <v>121</v>
      </c>
      <c r="D882">
        <v>2.8</v>
      </c>
    </row>
    <row r="883" spans="1:4" x14ac:dyDescent="0.25">
      <c r="C883" t="s">
        <v>92</v>
      </c>
      <c r="D883">
        <v>11.800000000000004</v>
      </c>
    </row>
    <row r="884" spans="1:4" ht="15.75" thickBot="1" x14ac:dyDescent="0.3">
      <c r="C884" s="7" t="s">
        <v>93</v>
      </c>
      <c r="D884" s="7">
        <v>50</v>
      </c>
    </row>
    <row r="886" spans="1:4" x14ac:dyDescent="0.25">
      <c r="B886" s="14" t="s">
        <v>123</v>
      </c>
    </row>
    <row r="887" spans="1:4" x14ac:dyDescent="0.25">
      <c r="B887" s="14"/>
    </row>
    <row r="888" spans="1:4" x14ac:dyDescent="0.25">
      <c r="B888" s="1" t="s">
        <v>219</v>
      </c>
    </row>
    <row r="890" spans="1:4" s="40" customFormat="1" ht="15.75" x14ac:dyDescent="0.25">
      <c r="A890"/>
      <c r="B890" s="39" t="s">
        <v>7</v>
      </c>
      <c r="C890" s="45" t="s">
        <v>330</v>
      </c>
    </row>
    <row r="891" spans="1:4" s="40" customFormat="1" x14ac:dyDescent="0.25">
      <c r="A891"/>
      <c r="B891" s="1"/>
      <c r="C891" s="12" t="s">
        <v>308</v>
      </c>
    </row>
    <row r="892" spans="1:4" ht="15.75" x14ac:dyDescent="0.25">
      <c r="B892" s="1"/>
      <c r="C892" s="49"/>
    </row>
    <row r="893" spans="1:4" s="40" customFormat="1" ht="15.75" x14ac:dyDescent="0.25">
      <c r="B893" s="41"/>
      <c r="C893" s="50" t="s">
        <v>331</v>
      </c>
    </row>
    <row r="894" spans="1:4" s="40" customFormat="1" ht="15.75" x14ac:dyDescent="0.25">
      <c r="B894" s="41"/>
      <c r="C894" s="50" t="s">
        <v>309</v>
      </c>
    </row>
    <row r="895" spans="1:4" s="40" customFormat="1" x14ac:dyDescent="0.25">
      <c r="B895" s="41"/>
      <c r="C895" s="51" t="s">
        <v>310</v>
      </c>
    </row>
    <row r="896" spans="1:4" ht="15.75" x14ac:dyDescent="0.25">
      <c r="B896" s="1"/>
      <c r="C896" s="52"/>
    </row>
    <row r="897" spans="2:4" s="40" customFormat="1" ht="15.75" x14ac:dyDescent="0.25">
      <c r="C897" s="44" t="s">
        <v>311</v>
      </c>
    </row>
    <row r="898" spans="2:4" s="40" customFormat="1" x14ac:dyDescent="0.25">
      <c r="C898" s="12" t="s">
        <v>312</v>
      </c>
    </row>
    <row r="899" spans="2:4" x14ac:dyDescent="0.25">
      <c r="B899" s="1"/>
      <c r="C899" s="38"/>
    </row>
    <row r="901" spans="2:4" ht="15.75" x14ac:dyDescent="0.25">
      <c r="B901" s="32" t="s">
        <v>125</v>
      </c>
    </row>
    <row r="903" spans="2:4" x14ac:dyDescent="0.25">
      <c r="B903" s="38" t="s">
        <v>313</v>
      </c>
    </row>
    <row r="904" spans="2:4" x14ac:dyDescent="0.25">
      <c r="B904" s="13"/>
    </row>
    <row r="905" spans="2:4" x14ac:dyDescent="0.25">
      <c r="B905" s="13" t="s">
        <v>7</v>
      </c>
    </row>
    <row r="906" spans="2:4" x14ac:dyDescent="0.25">
      <c r="C906" t="s">
        <v>50</v>
      </c>
      <c r="D906">
        <v>3.3791666666666664</v>
      </c>
    </row>
    <row r="907" spans="2:4" x14ac:dyDescent="0.25">
      <c r="C907" t="s">
        <v>113</v>
      </c>
      <c r="D907">
        <v>8.0567023785401468E-2</v>
      </c>
    </row>
    <row r="908" spans="2:4" x14ac:dyDescent="0.25">
      <c r="C908" t="s">
        <v>114</v>
      </c>
      <c r="D908">
        <v>3.3</v>
      </c>
    </row>
    <row r="909" spans="2:4" x14ac:dyDescent="0.25">
      <c r="C909" t="s">
        <v>115</v>
      </c>
      <c r="D909">
        <v>2.7</v>
      </c>
    </row>
    <row r="910" spans="2:4" x14ac:dyDescent="0.25">
      <c r="C910" t="s">
        <v>116</v>
      </c>
      <c r="D910">
        <v>0.78939239347563683</v>
      </c>
    </row>
    <row r="911" spans="2:4" x14ac:dyDescent="0.25">
      <c r="C911" t="s">
        <v>117</v>
      </c>
      <c r="D911">
        <v>0.62314035087719466</v>
      </c>
    </row>
    <row r="912" spans="2:4" x14ac:dyDescent="0.25">
      <c r="C912" t="s">
        <v>118</v>
      </c>
      <c r="D912">
        <v>-0.9312091245252887</v>
      </c>
    </row>
    <row r="913" spans="2:4" x14ac:dyDescent="0.25">
      <c r="C913" t="s">
        <v>119</v>
      </c>
      <c r="D913">
        <v>0.22402536454542213</v>
      </c>
    </row>
    <row r="914" spans="2:4" x14ac:dyDescent="0.25">
      <c r="C914" t="s">
        <v>107</v>
      </c>
      <c r="D914">
        <v>2.9000000000000004</v>
      </c>
    </row>
    <row r="915" spans="2:4" x14ac:dyDescent="0.25">
      <c r="C915" t="s">
        <v>120</v>
      </c>
      <c r="D915">
        <v>2</v>
      </c>
    </row>
    <row r="916" spans="2:4" x14ac:dyDescent="0.25">
      <c r="C916" t="s">
        <v>121</v>
      </c>
      <c r="D916">
        <v>4.9000000000000004</v>
      </c>
    </row>
    <row r="917" spans="2:4" x14ac:dyDescent="0.25">
      <c r="C917" t="s">
        <v>92</v>
      </c>
      <c r="D917">
        <v>324.39999999999998</v>
      </c>
    </row>
    <row r="918" spans="2:4" ht="15.75" thickBot="1" x14ac:dyDescent="0.3">
      <c r="C918" s="7" t="s">
        <v>93</v>
      </c>
      <c r="D918" s="7">
        <v>96</v>
      </c>
    </row>
    <row r="920" spans="2:4" x14ac:dyDescent="0.25">
      <c r="B920" s="14" t="s">
        <v>314</v>
      </c>
    </row>
    <row r="921" spans="2:4" x14ac:dyDescent="0.25">
      <c r="B921" s="14"/>
    </row>
    <row r="922" spans="2:4" x14ac:dyDescent="0.25">
      <c r="B922" s="38" t="s">
        <v>218</v>
      </c>
    </row>
    <row r="923" spans="2:4" x14ac:dyDescent="0.25">
      <c r="B923" s="14"/>
    </row>
    <row r="924" spans="2:4" x14ac:dyDescent="0.25">
      <c r="B924" s="14" t="s">
        <v>7</v>
      </c>
    </row>
    <row r="925" spans="2:4" x14ac:dyDescent="0.25">
      <c r="B925" s="14"/>
      <c r="C925" t="s">
        <v>50</v>
      </c>
      <c r="D925">
        <v>3.3791666666666664</v>
      </c>
    </row>
    <row r="926" spans="2:4" x14ac:dyDescent="0.25">
      <c r="B926" s="14"/>
      <c r="C926" t="s">
        <v>113</v>
      </c>
      <c r="D926">
        <v>8.0567023785401468E-2</v>
      </c>
    </row>
    <row r="927" spans="2:4" x14ac:dyDescent="0.25">
      <c r="B927" s="14"/>
      <c r="C927" t="s">
        <v>114</v>
      </c>
      <c r="D927">
        <v>3.3</v>
      </c>
    </row>
    <row r="928" spans="2:4" x14ac:dyDescent="0.25">
      <c r="B928" s="14"/>
      <c r="C928" t="s">
        <v>115</v>
      </c>
      <c r="D928">
        <v>2.7</v>
      </c>
    </row>
    <row r="929" spans="2:4" x14ac:dyDescent="0.25">
      <c r="B929" s="14"/>
      <c r="C929" t="s">
        <v>116</v>
      </c>
      <c r="D929">
        <v>0.78939239347563683</v>
      </c>
    </row>
    <row r="930" spans="2:4" x14ac:dyDescent="0.25">
      <c r="B930" s="14"/>
      <c r="C930" t="s">
        <v>117</v>
      </c>
      <c r="D930">
        <v>0.62314035087719466</v>
      </c>
    </row>
    <row r="931" spans="2:4" x14ac:dyDescent="0.25">
      <c r="B931" s="14"/>
      <c r="C931" t="s">
        <v>118</v>
      </c>
      <c r="D931">
        <v>-0.9312091245252887</v>
      </c>
    </row>
    <row r="932" spans="2:4" x14ac:dyDescent="0.25">
      <c r="B932" s="14"/>
      <c r="C932" t="s">
        <v>119</v>
      </c>
      <c r="D932">
        <v>0.22402536454542213</v>
      </c>
    </row>
    <row r="933" spans="2:4" x14ac:dyDescent="0.25">
      <c r="B933" s="14"/>
      <c r="C933" t="s">
        <v>107</v>
      </c>
      <c r="D933">
        <v>2.9000000000000004</v>
      </c>
    </row>
    <row r="934" spans="2:4" x14ac:dyDescent="0.25">
      <c r="B934" s="14"/>
      <c r="C934" t="s">
        <v>120</v>
      </c>
      <c r="D934">
        <v>2</v>
      </c>
    </row>
    <row r="935" spans="2:4" x14ac:dyDescent="0.25">
      <c r="B935" s="14"/>
      <c r="C935" t="s">
        <v>121</v>
      </c>
      <c r="D935">
        <v>4.9000000000000004</v>
      </c>
    </row>
    <row r="936" spans="2:4" x14ac:dyDescent="0.25">
      <c r="B936" s="14"/>
      <c r="C936" t="s">
        <v>92</v>
      </c>
      <c r="D936">
        <v>324.39999999999998</v>
      </c>
    </row>
    <row r="937" spans="2:4" ht="15.75" thickBot="1" x14ac:dyDescent="0.3">
      <c r="B937" s="14"/>
      <c r="C937" s="7" t="s">
        <v>93</v>
      </c>
      <c r="D937" s="7">
        <v>96</v>
      </c>
    </row>
    <row r="938" spans="2:4" x14ac:dyDescent="0.25">
      <c r="B938" s="14"/>
    </row>
    <row r="939" spans="2:4" x14ac:dyDescent="0.25">
      <c r="B939" s="14" t="s">
        <v>315</v>
      </c>
    </row>
    <row r="940" spans="2:4" x14ac:dyDescent="0.25">
      <c r="B940" s="14"/>
    </row>
    <row r="941" spans="2:4" x14ac:dyDescent="0.25">
      <c r="B941" s="1" t="s">
        <v>219</v>
      </c>
    </row>
    <row r="943" spans="2:4" s="40" customFormat="1" ht="15.75" x14ac:dyDescent="0.25">
      <c r="B943" s="43" t="s">
        <v>7</v>
      </c>
      <c r="C943" s="47" t="s">
        <v>328</v>
      </c>
    </row>
    <row r="944" spans="2:4" s="40" customFormat="1" x14ac:dyDescent="0.25">
      <c r="C944" t="s">
        <v>308</v>
      </c>
    </row>
    <row r="945" spans="2:4" x14ac:dyDescent="0.25">
      <c r="B945" s="1"/>
    </row>
    <row r="946" spans="2:4" s="40" customFormat="1" ht="15.75" x14ac:dyDescent="0.25">
      <c r="C946" s="48" t="s">
        <v>329</v>
      </c>
    </row>
    <row r="947" spans="2:4" s="40" customFormat="1" x14ac:dyDescent="0.25">
      <c r="C947" t="s">
        <v>316</v>
      </c>
    </row>
    <row r="948" spans="2:4" s="40" customFormat="1" x14ac:dyDescent="0.25">
      <c r="C948" t="s">
        <v>317</v>
      </c>
    </row>
    <row r="949" spans="2:4" x14ac:dyDescent="0.25">
      <c r="B949" s="1"/>
    </row>
    <row r="950" spans="2:4" s="40" customFormat="1" ht="15.75" x14ac:dyDescent="0.25">
      <c r="C950" s="44" t="s">
        <v>319</v>
      </c>
    </row>
    <row r="951" spans="2:4" s="40" customFormat="1" x14ac:dyDescent="0.25">
      <c r="C951" t="s">
        <v>318</v>
      </c>
    </row>
    <row r="953" spans="2:4" ht="15.75" x14ac:dyDescent="0.25">
      <c r="B953" s="34" t="s">
        <v>126</v>
      </c>
    </row>
    <row r="955" spans="2:4" x14ac:dyDescent="0.25">
      <c r="B955" t="s">
        <v>127</v>
      </c>
    </row>
    <row r="958" spans="2:4" x14ac:dyDescent="0.25">
      <c r="B958" s="1" t="s">
        <v>220</v>
      </c>
    </row>
    <row r="959" spans="2:4" ht="15.75" thickBot="1" x14ac:dyDescent="0.3"/>
    <row r="960" spans="2:4" x14ac:dyDescent="0.25">
      <c r="B960" s="13" t="s">
        <v>124</v>
      </c>
      <c r="C960" s="11" t="s">
        <v>112</v>
      </c>
      <c r="D960" s="11"/>
    </row>
    <row r="962" spans="2:4" x14ac:dyDescent="0.25">
      <c r="C962" t="s">
        <v>50</v>
      </c>
      <c r="D962">
        <v>3.77</v>
      </c>
    </row>
    <row r="963" spans="2:4" x14ac:dyDescent="0.25">
      <c r="C963" t="s">
        <v>113</v>
      </c>
      <c r="D963">
        <v>8.9730235436641728E-2</v>
      </c>
    </row>
    <row r="964" spans="2:4" x14ac:dyDescent="0.25">
      <c r="C964" t="s">
        <v>114</v>
      </c>
      <c r="D964">
        <v>4</v>
      </c>
    </row>
    <row r="965" spans="2:4" x14ac:dyDescent="0.25">
      <c r="C965" t="s">
        <v>115</v>
      </c>
      <c r="D965">
        <v>4</v>
      </c>
    </row>
    <row r="966" spans="2:4" x14ac:dyDescent="0.25">
      <c r="C966" t="s">
        <v>116</v>
      </c>
      <c r="D966">
        <v>0.89730235436641725</v>
      </c>
    </row>
    <row r="967" spans="2:4" x14ac:dyDescent="0.25">
      <c r="C967" t="s">
        <v>117</v>
      </c>
      <c r="D967">
        <v>0.80515151515151551</v>
      </c>
    </row>
    <row r="968" spans="2:4" x14ac:dyDescent="0.25">
      <c r="C968" t="s">
        <v>118</v>
      </c>
      <c r="D968">
        <v>-0.74525627211662737</v>
      </c>
    </row>
    <row r="969" spans="2:4" x14ac:dyDescent="0.25">
      <c r="C969" s="13" t="s">
        <v>119</v>
      </c>
      <c r="D969" s="13">
        <v>-0.21090973977304125</v>
      </c>
    </row>
    <row r="970" spans="2:4" x14ac:dyDescent="0.25">
      <c r="C970" t="s">
        <v>107</v>
      </c>
      <c r="D970">
        <v>3</v>
      </c>
    </row>
    <row r="971" spans="2:4" x14ac:dyDescent="0.25">
      <c r="C971" t="s">
        <v>120</v>
      </c>
      <c r="D971">
        <v>2</v>
      </c>
    </row>
    <row r="972" spans="2:4" x14ac:dyDescent="0.25">
      <c r="C972" t="s">
        <v>121</v>
      </c>
      <c r="D972">
        <v>5</v>
      </c>
    </row>
    <row r="973" spans="2:4" x14ac:dyDescent="0.25">
      <c r="C973" t="s">
        <v>92</v>
      </c>
      <c r="D973">
        <v>377</v>
      </c>
    </row>
    <row r="974" spans="2:4" ht="15.75" thickBot="1" x14ac:dyDescent="0.3">
      <c r="C974" s="7" t="s">
        <v>93</v>
      </c>
      <c r="D974" s="7">
        <v>100</v>
      </c>
    </row>
    <row r="976" spans="2:4" x14ac:dyDescent="0.25">
      <c r="B976" s="14" t="s">
        <v>320</v>
      </c>
    </row>
    <row r="978" spans="2:4" x14ac:dyDescent="0.25">
      <c r="B978" s="1" t="s">
        <v>242</v>
      </c>
    </row>
    <row r="980" spans="2:4" ht="15.75" thickBot="1" x14ac:dyDescent="0.3">
      <c r="B980" s="13" t="s">
        <v>7</v>
      </c>
    </row>
    <row r="981" spans="2:4" x14ac:dyDescent="0.25">
      <c r="C981" s="11" t="s">
        <v>112</v>
      </c>
      <c r="D981" s="11"/>
    </row>
    <row r="983" spans="2:4" x14ac:dyDescent="0.25">
      <c r="C983" t="s">
        <v>50</v>
      </c>
      <c r="D983">
        <v>3.77</v>
      </c>
    </row>
    <row r="984" spans="2:4" x14ac:dyDescent="0.25">
      <c r="C984" t="s">
        <v>113</v>
      </c>
      <c r="D984">
        <v>8.9730235436641728E-2</v>
      </c>
    </row>
    <row r="985" spans="2:4" x14ac:dyDescent="0.25">
      <c r="C985" t="s">
        <v>114</v>
      </c>
      <c r="D985">
        <v>4</v>
      </c>
    </row>
    <row r="986" spans="2:4" x14ac:dyDescent="0.25">
      <c r="C986" t="s">
        <v>115</v>
      </c>
      <c r="D986">
        <v>4</v>
      </c>
    </row>
    <row r="987" spans="2:4" x14ac:dyDescent="0.25">
      <c r="C987" t="s">
        <v>116</v>
      </c>
      <c r="D987">
        <v>0.89730235436641725</v>
      </c>
    </row>
    <row r="988" spans="2:4" x14ac:dyDescent="0.25">
      <c r="C988" t="s">
        <v>117</v>
      </c>
      <c r="D988">
        <v>0.80515151515151551</v>
      </c>
    </row>
    <row r="989" spans="2:4" x14ac:dyDescent="0.25">
      <c r="C989" s="13" t="s">
        <v>118</v>
      </c>
      <c r="D989" s="13">
        <v>-0.74525627211662737</v>
      </c>
    </row>
    <row r="990" spans="2:4" x14ac:dyDescent="0.25">
      <c r="C990" t="s">
        <v>119</v>
      </c>
      <c r="D990">
        <v>-0.21090973977304125</v>
      </c>
    </row>
    <row r="991" spans="2:4" x14ac:dyDescent="0.25">
      <c r="C991" t="s">
        <v>107</v>
      </c>
      <c r="D991">
        <v>3</v>
      </c>
    </row>
    <row r="992" spans="2:4" x14ac:dyDescent="0.25">
      <c r="C992" t="s">
        <v>120</v>
      </c>
      <c r="D992">
        <v>2</v>
      </c>
    </row>
    <row r="993" spans="2:4" x14ac:dyDescent="0.25">
      <c r="C993" t="s">
        <v>121</v>
      </c>
      <c r="D993">
        <v>5</v>
      </c>
    </row>
    <row r="994" spans="2:4" x14ac:dyDescent="0.25">
      <c r="C994" t="s">
        <v>92</v>
      </c>
      <c r="D994">
        <v>377</v>
      </c>
    </row>
    <row r="995" spans="2:4" ht="15.75" thickBot="1" x14ac:dyDescent="0.3">
      <c r="C995" s="7" t="s">
        <v>93</v>
      </c>
      <c r="D995" s="7">
        <v>100</v>
      </c>
    </row>
    <row r="997" spans="2:4" x14ac:dyDescent="0.25">
      <c r="B997" s="14" t="s">
        <v>321</v>
      </c>
    </row>
    <row r="998" spans="2:4" s="14" customFormat="1" x14ac:dyDescent="0.25"/>
    <row r="999" spans="2:4" x14ac:dyDescent="0.25">
      <c r="B999" s="1" t="s">
        <v>221</v>
      </c>
    </row>
    <row r="1001" spans="2:4" ht="15.75" x14ac:dyDescent="0.25">
      <c r="B1001" s="13" t="s">
        <v>7</v>
      </c>
      <c r="C1001" s="44" t="s">
        <v>322</v>
      </c>
    </row>
    <row r="1002" spans="2:4" x14ac:dyDescent="0.25">
      <c r="B1002" s="13"/>
      <c r="C1002" s="13"/>
    </row>
    <row r="1003" spans="2:4" s="40" customFormat="1" ht="15.75" x14ac:dyDescent="0.25">
      <c r="B1003" s="43"/>
      <c r="C1003" s="45" t="s">
        <v>326</v>
      </c>
    </row>
    <row r="1004" spans="2:4" s="40" customFormat="1" x14ac:dyDescent="0.25">
      <c r="B1004" s="43"/>
      <c r="C1004" s="13"/>
    </row>
    <row r="1005" spans="2:4" s="40" customFormat="1" ht="15.75" x14ac:dyDescent="0.25">
      <c r="B1005" s="43"/>
      <c r="C1005" s="46" t="s">
        <v>327</v>
      </c>
    </row>
    <row r="1006" spans="2:4" s="40" customFormat="1" x14ac:dyDescent="0.25">
      <c r="B1006" s="43"/>
      <c r="C1006" s="12" t="s">
        <v>323</v>
      </c>
    </row>
    <row r="1007" spans="2:4" s="40" customFormat="1" x14ac:dyDescent="0.25">
      <c r="B1007" s="43"/>
      <c r="C1007" s="13"/>
    </row>
    <row r="1008" spans="2:4" s="40" customFormat="1" ht="15.75" x14ac:dyDescent="0.25">
      <c r="B1008" s="43"/>
      <c r="C1008" s="44" t="s">
        <v>324</v>
      </c>
    </row>
    <row r="1009" spans="2:3" s="40" customFormat="1" x14ac:dyDescent="0.25">
      <c r="B1009" s="43"/>
      <c r="C1009" s="12" t="s">
        <v>325</v>
      </c>
    </row>
    <row r="1010" spans="2:3" x14ac:dyDescent="0.25">
      <c r="B1010" s="13"/>
      <c r="C1010" s="13"/>
    </row>
    <row r="1012" spans="2:3" ht="15.75" x14ac:dyDescent="0.25">
      <c r="B1012" s="32" t="s">
        <v>128</v>
      </c>
    </row>
    <row r="1014" spans="2:3" x14ac:dyDescent="0.25">
      <c r="B1014" t="s">
        <v>129</v>
      </c>
    </row>
    <row r="1016" spans="2:3" x14ac:dyDescent="0.25">
      <c r="B1016" s="1"/>
    </row>
    <row r="1017" spans="2:3" x14ac:dyDescent="0.25">
      <c r="B1017" s="1" t="s">
        <v>222</v>
      </c>
    </row>
    <row r="1019" spans="2:3" ht="15.75" thickBot="1" x14ac:dyDescent="0.3">
      <c r="B1019" s="13" t="s">
        <v>7</v>
      </c>
    </row>
    <row r="1020" spans="2:3" x14ac:dyDescent="0.25">
      <c r="B1020" s="11" t="s">
        <v>112</v>
      </c>
      <c r="C1020" s="11"/>
    </row>
    <row r="1022" spans="2:3" x14ac:dyDescent="0.25">
      <c r="B1022" t="s">
        <v>50</v>
      </c>
      <c r="C1022">
        <v>317.7</v>
      </c>
    </row>
    <row r="1023" spans="2:3" x14ac:dyDescent="0.25">
      <c r="B1023" t="s">
        <v>113</v>
      </c>
      <c r="C1023">
        <v>3.234457786355724</v>
      </c>
    </row>
    <row r="1024" spans="2:3" x14ac:dyDescent="0.25">
      <c r="B1024" t="s">
        <v>114</v>
      </c>
      <c r="C1024">
        <v>315</v>
      </c>
    </row>
    <row r="1025" spans="2:3" x14ac:dyDescent="0.25">
      <c r="B1025" t="s">
        <v>115</v>
      </c>
      <c r="C1025">
        <v>350</v>
      </c>
    </row>
    <row r="1026" spans="2:3" x14ac:dyDescent="0.25">
      <c r="B1026" t="s">
        <v>116</v>
      </c>
      <c r="C1026">
        <v>32.344577863557241</v>
      </c>
    </row>
    <row r="1027" spans="2:3" x14ac:dyDescent="0.25">
      <c r="B1027" t="s">
        <v>117</v>
      </c>
      <c r="C1027">
        <v>1046.1717171717171</v>
      </c>
    </row>
    <row r="1028" spans="2:3" x14ac:dyDescent="0.25">
      <c r="B1028" t="s">
        <v>118</v>
      </c>
      <c r="C1028">
        <v>-1.0374244845102094</v>
      </c>
    </row>
    <row r="1029" spans="2:3" x14ac:dyDescent="0.25">
      <c r="B1029" s="13" t="s">
        <v>119</v>
      </c>
      <c r="C1029" s="13">
        <v>0.2092186247974053</v>
      </c>
    </row>
    <row r="1030" spans="2:3" x14ac:dyDescent="0.25">
      <c r="B1030" t="s">
        <v>107</v>
      </c>
      <c r="C1030">
        <v>120</v>
      </c>
    </row>
    <row r="1031" spans="2:3" x14ac:dyDescent="0.25">
      <c r="B1031" t="s">
        <v>120</v>
      </c>
      <c r="C1031">
        <v>270</v>
      </c>
    </row>
    <row r="1032" spans="2:3" x14ac:dyDescent="0.25">
      <c r="B1032" t="s">
        <v>121</v>
      </c>
      <c r="C1032">
        <v>390</v>
      </c>
    </row>
    <row r="1033" spans="2:3" x14ac:dyDescent="0.25">
      <c r="B1033" t="s">
        <v>92</v>
      </c>
      <c r="C1033">
        <v>31770</v>
      </c>
    </row>
    <row r="1034" spans="2:3" ht="15.75" thickBot="1" x14ac:dyDescent="0.3">
      <c r="B1034" s="7" t="s">
        <v>93</v>
      </c>
      <c r="C1034" s="7">
        <v>100</v>
      </c>
    </row>
    <row r="1036" spans="2:3" x14ac:dyDescent="0.25">
      <c r="B1036" s="14" t="s">
        <v>332</v>
      </c>
    </row>
    <row r="1038" spans="2:3" x14ac:dyDescent="0.25">
      <c r="B1038" s="1" t="s">
        <v>243</v>
      </c>
    </row>
    <row r="1040" spans="2:3" ht="15.75" thickBot="1" x14ac:dyDescent="0.3">
      <c r="B1040" s="13" t="s">
        <v>7</v>
      </c>
    </row>
    <row r="1041" spans="2:3" x14ac:dyDescent="0.25">
      <c r="B1041" s="11" t="s">
        <v>112</v>
      </c>
      <c r="C1041" s="11"/>
    </row>
    <row r="1043" spans="2:3" x14ac:dyDescent="0.25">
      <c r="B1043" t="s">
        <v>50</v>
      </c>
      <c r="C1043">
        <v>317.7</v>
      </c>
    </row>
    <row r="1044" spans="2:3" x14ac:dyDescent="0.25">
      <c r="B1044" t="s">
        <v>113</v>
      </c>
      <c r="C1044">
        <v>3.234457786355724</v>
      </c>
    </row>
    <row r="1045" spans="2:3" x14ac:dyDescent="0.25">
      <c r="B1045" t="s">
        <v>114</v>
      </c>
      <c r="C1045">
        <v>315</v>
      </c>
    </row>
    <row r="1046" spans="2:3" x14ac:dyDescent="0.25">
      <c r="B1046" t="s">
        <v>115</v>
      </c>
      <c r="C1046">
        <v>350</v>
      </c>
    </row>
    <row r="1047" spans="2:3" x14ac:dyDescent="0.25">
      <c r="B1047" t="s">
        <v>116</v>
      </c>
      <c r="C1047">
        <v>32.344577863557241</v>
      </c>
    </row>
    <row r="1048" spans="2:3" x14ac:dyDescent="0.25">
      <c r="B1048" t="s">
        <v>117</v>
      </c>
      <c r="C1048">
        <v>1046.1717171717171</v>
      </c>
    </row>
    <row r="1049" spans="2:3" x14ac:dyDescent="0.25">
      <c r="B1049" s="13" t="s">
        <v>118</v>
      </c>
      <c r="C1049" s="13">
        <v>-1.0374244845102094</v>
      </c>
    </row>
    <row r="1050" spans="2:3" x14ac:dyDescent="0.25">
      <c r="B1050" t="s">
        <v>119</v>
      </c>
      <c r="C1050">
        <v>0.2092186247974053</v>
      </c>
    </row>
    <row r="1051" spans="2:3" x14ac:dyDescent="0.25">
      <c r="B1051" t="s">
        <v>107</v>
      </c>
      <c r="C1051">
        <v>120</v>
      </c>
    </row>
    <row r="1052" spans="2:3" x14ac:dyDescent="0.25">
      <c r="B1052" t="s">
        <v>120</v>
      </c>
      <c r="C1052">
        <v>270</v>
      </c>
    </row>
    <row r="1053" spans="2:3" x14ac:dyDescent="0.25">
      <c r="B1053" t="s">
        <v>121</v>
      </c>
      <c r="C1053">
        <v>390</v>
      </c>
    </row>
    <row r="1054" spans="2:3" x14ac:dyDescent="0.25">
      <c r="B1054" t="s">
        <v>92</v>
      </c>
      <c r="C1054">
        <v>31770</v>
      </c>
    </row>
    <row r="1055" spans="2:3" ht="15.75" thickBot="1" x14ac:dyDescent="0.3">
      <c r="B1055" s="7" t="s">
        <v>93</v>
      </c>
      <c r="C1055" s="7">
        <v>100</v>
      </c>
    </row>
    <row r="1057" spans="2:3" x14ac:dyDescent="0.25">
      <c r="B1057" s="14" t="s">
        <v>333</v>
      </c>
    </row>
    <row r="1060" spans="2:3" x14ac:dyDescent="0.25">
      <c r="B1060" s="1" t="s">
        <v>223</v>
      </c>
    </row>
    <row r="1062" spans="2:3" ht="15.75" x14ac:dyDescent="0.25">
      <c r="B1062" s="13" t="s">
        <v>7</v>
      </c>
      <c r="C1062" s="50" t="s">
        <v>335</v>
      </c>
    </row>
    <row r="1063" spans="2:3" x14ac:dyDescent="0.25">
      <c r="C1063" s="51" t="s">
        <v>334</v>
      </c>
    </row>
    <row r="1065" spans="2:3" ht="15.75" x14ac:dyDescent="0.25">
      <c r="C1065" s="45" t="s">
        <v>337</v>
      </c>
    </row>
    <row r="1066" spans="2:3" x14ac:dyDescent="0.25">
      <c r="C1066" s="12" t="s">
        <v>336</v>
      </c>
    </row>
    <row r="1068" spans="2:3" ht="15.75" x14ac:dyDescent="0.25">
      <c r="C1068" s="54" t="s">
        <v>338</v>
      </c>
    </row>
    <row r="1069" spans="2:3" x14ac:dyDescent="0.25">
      <c r="C1069" s="12"/>
    </row>
    <row r="1070" spans="2:3" ht="15.75" x14ac:dyDescent="0.25">
      <c r="C1070" s="48" t="s">
        <v>340</v>
      </c>
    </row>
    <row r="1071" spans="2:3" x14ac:dyDescent="0.25">
      <c r="C1071" s="12"/>
    </row>
    <row r="1072" spans="2:3" ht="15.75" x14ac:dyDescent="0.25">
      <c r="C1072" s="48" t="s">
        <v>339</v>
      </c>
    </row>
    <row r="1074" spans="2:3" ht="15.75" x14ac:dyDescent="0.25">
      <c r="B1074" s="32" t="s">
        <v>130</v>
      </c>
    </row>
    <row r="1076" spans="2:3" x14ac:dyDescent="0.25">
      <c r="B1076" t="s">
        <v>131</v>
      </c>
    </row>
    <row r="1078" spans="2:3" x14ac:dyDescent="0.25">
      <c r="B1078" t="s">
        <v>132</v>
      </c>
    </row>
    <row r="1080" spans="2:3" x14ac:dyDescent="0.25">
      <c r="B1080" s="1" t="s">
        <v>224</v>
      </c>
    </row>
    <row r="1082" spans="2:3" ht="15.75" thickBot="1" x14ac:dyDescent="0.3">
      <c r="B1082" s="13" t="s">
        <v>7</v>
      </c>
    </row>
    <row r="1083" spans="2:3" x14ac:dyDescent="0.25">
      <c r="B1083" s="11" t="s">
        <v>112</v>
      </c>
      <c r="C1083" s="11"/>
    </row>
    <row r="1085" spans="2:3" x14ac:dyDescent="0.25">
      <c r="B1085" t="s">
        <v>50</v>
      </c>
      <c r="C1085">
        <v>18.09</v>
      </c>
    </row>
    <row r="1086" spans="2:3" x14ac:dyDescent="0.25">
      <c r="B1086" t="s">
        <v>113</v>
      </c>
      <c r="C1086">
        <v>0.29166709956677805</v>
      </c>
    </row>
    <row r="1087" spans="2:3" x14ac:dyDescent="0.25">
      <c r="B1087" t="s">
        <v>114</v>
      </c>
      <c r="C1087">
        <v>18</v>
      </c>
    </row>
    <row r="1088" spans="2:3" x14ac:dyDescent="0.25">
      <c r="B1088" t="s">
        <v>115</v>
      </c>
      <c r="C1088">
        <v>22</v>
      </c>
    </row>
    <row r="1089" spans="2:3" x14ac:dyDescent="0.25">
      <c r="B1089" t="s">
        <v>116</v>
      </c>
      <c r="C1089">
        <v>2.9166709956677805</v>
      </c>
    </row>
    <row r="1090" spans="2:3" x14ac:dyDescent="0.25">
      <c r="B1090" t="s">
        <v>117</v>
      </c>
      <c r="C1090">
        <v>8.5069696969696835</v>
      </c>
    </row>
    <row r="1091" spans="2:3" x14ac:dyDescent="0.25">
      <c r="B1091" t="s">
        <v>118</v>
      </c>
      <c r="C1091">
        <v>-0.88101144669011022</v>
      </c>
    </row>
    <row r="1092" spans="2:3" x14ac:dyDescent="0.25">
      <c r="B1092" s="13" t="s">
        <v>119</v>
      </c>
      <c r="C1092" s="13">
        <v>-0.33501287221882081</v>
      </c>
    </row>
    <row r="1093" spans="2:3" x14ac:dyDescent="0.25">
      <c r="B1093" t="s">
        <v>107</v>
      </c>
      <c r="C1093">
        <v>10</v>
      </c>
    </row>
    <row r="1094" spans="2:3" x14ac:dyDescent="0.25">
      <c r="B1094" t="s">
        <v>120</v>
      </c>
      <c r="C1094">
        <v>12</v>
      </c>
    </row>
    <row r="1095" spans="2:3" x14ac:dyDescent="0.25">
      <c r="B1095" t="s">
        <v>121</v>
      </c>
      <c r="C1095">
        <v>22</v>
      </c>
    </row>
    <row r="1096" spans="2:3" x14ac:dyDescent="0.25">
      <c r="B1096" t="s">
        <v>92</v>
      </c>
      <c r="C1096">
        <v>1809</v>
      </c>
    </row>
    <row r="1097" spans="2:3" ht="15.75" thickBot="1" x14ac:dyDescent="0.3">
      <c r="B1097" s="7" t="s">
        <v>93</v>
      </c>
      <c r="C1097" s="7">
        <v>100</v>
      </c>
    </row>
    <row r="1099" spans="2:3" x14ac:dyDescent="0.25">
      <c r="B1099" s="14" t="s">
        <v>341</v>
      </c>
    </row>
    <row r="1101" spans="2:3" x14ac:dyDescent="0.25">
      <c r="B1101" s="1" t="s">
        <v>225</v>
      </c>
    </row>
    <row r="1102" spans="2:3" x14ac:dyDescent="0.25">
      <c r="B1102" s="1"/>
    </row>
    <row r="1103" spans="2:3" ht="15.75" thickBot="1" x14ac:dyDescent="0.3">
      <c r="B1103" s="13" t="s">
        <v>7</v>
      </c>
    </row>
    <row r="1104" spans="2:3" x14ac:dyDescent="0.25">
      <c r="B1104" s="11" t="s">
        <v>112</v>
      </c>
      <c r="C1104" s="11"/>
    </row>
    <row r="1106" spans="2:11" x14ac:dyDescent="0.25">
      <c r="B1106" t="s">
        <v>50</v>
      </c>
      <c r="C1106">
        <v>18.09</v>
      </c>
    </row>
    <row r="1107" spans="2:11" x14ac:dyDescent="0.25">
      <c r="B1107" t="s">
        <v>113</v>
      </c>
      <c r="C1107">
        <v>0.29166709956677805</v>
      </c>
    </row>
    <row r="1108" spans="2:11" x14ac:dyDescent="0.25">
      <c r="B1108" t="s">
        <v>114</v>
      </c>
      <c r="C1108">
        <v>18</v>
      </c>
    </row>
    <row r="1109" spans="2:11" x14ac:dyDescent="0.25">
      <c r="B1109" t="s">
        <v>115</v>
      </c>
      <c r="C1109">
        <v>22</v>
      </c>
    </row>
    <row r="1110" spans="2:11" x14ac:dyDescent="0.25">
      <c r="B1110" t="s">
        <v>116</v>
      </c>
      <c r="C1110">
        <v>2.9166709956677805</v>
      </c>
    </row>
    <row r="1111" spans="2:11" x14ac:dyDescent="0.25">
      <c r="B1111" t="s">
        <v>117</v>
      </c>
      <c r="C1111">
        <v>8.5069696969696835</v>
      </c>
    </row>
    <row r="1112" spans="2:11" x14ac:dyDescent="0.25">
      <c r="B1112" t="s">
        <v>118</v>
      </c>
      <c r="C1112">
        <v>-0.88101144669011022</v>
      </c>
    </row>
    <row r="1113" spans="2:11" x14ac:dyDescent="0.25">
      <c r="B1113" t="s">
        <v>119</v>
      </c>
      <c r="C1113">
        <v>-0.33501287221882081</v>
      </c>
    </row>
    <row r="1114" spans="2:11" x14ac:dyDescent="0.25">
      <c r="B1114" t="s">
        <v>107</v>
      </c>
      <c r="C1114">
        <v>10</v>
      </c>
      <c r="K1114" s="1"/>
    </row>
    <row r="1115" spans="2:11" x14ac:dyDescent="0.25">
      <c r="B1115" t="s">
        <v>120</v>
      </c>
      <c r="C1115">
        <v>12</v>
      </c>
    </row>
    <row r="1116" spans="2:11" x14ac:dyDescent="0.25">
      <c r="B1116" t="s">
        <v>121</v>
      </c>
      <c r="C1116">
        <v>22</v>
      </c>
    </row>
    <row r="1117" spans="2:11" x14ac:dyDescent="0.25">
      <c r="B1117" t="s">
        <v>92</v>
      </c>
      <c r="C1117">
        <v>1809</v>
      </c>
    </row>
    <row r="1118" spans="2:11" ht="15.75" thickBot="1" x14ac:dyDescent="0.3">
      <c r="B1118" s="7" t="s">
        <v>93</v>
      </c>
      <c r="C1118" s="7">
        <v>100</v>
      </c>
    </row>
    <row r="1120" spans="2:11" x14ac:dyDescent="0.25">
      <c r="B1120" s="14" t="s">
        <v>342</v>
      </c>
    </row>
    <row r="1122" spans="2:3" x14ac:dyDescent="0.25">
      <c r="B1122" s="1" t="s">
        <v>226</v>
      </c>
    </row>
    <row r="1124" spans="2:3" ht="15.75" x14ac:dyDescent="0.25">
      <c r="B1124" s="1" t="s">
        <v>7</v>
      </c>
      <c r="C1124" s="45" t="s">
        <v>344</v>
      </c>
    </row>
    <row r="1125" spans="2:3" x14ac:dyDescent="0.25">
      <c r="C1125" t="s">
        <v>343</v>
      </c>
    </row>
    <row r="1127" spans="2:3" ht="15.75" x14ac:dyDescent="0.25">
      <c r="C1127" s="45" t="s">
        <v>347</v>
      </c>
    </row>
    <row r="1128" spans="2:3" x14ac:dyDescent="0.25">
      <c r="C1128" t="s">
        <v>345</v>
      </c>
    </row>
    <row r="1129" spans="2:3" x14ac:dyDescent="0.25">
      <c r="C1129" t="s">
        <v>346</v>
      </c>
    </row>
    <row r="1131" spans="2:3" ht="15.75" x14ac:dyDescent="0.25">
      <c r="C1131" s="44" t="s">
        <v>348</v>
      </c>
    </row>
    <row r="1132" spans="2:3" x14ac:dyDescent="0.25">
      <c r="C1132" t="s">
        <v>349</v>
      </c>
    </row>
    <row r="1136" spans="2:3" ht="21" x14ac:dyDescent="0.35">
      <c r="B1136" s="25" t="s">
        <v>133</v>
      </c>
    </row>
    <row r="1139" spans="2:101" ht="15.75" x14ac:dyDescent="0.25">
      <c r="B1139" s="32" t="s">
        <v>134</v>
      </c>
    </row>
    <row r="1141" spans="2:101" x14ac:dyDescent="0.25">
      <c r="B1141" t="s">
        <v>135</v>
      </c>
    </row>
    <row r="1143" spans="2:101" x14ac:dyDescent="0.25">
      <c r="B1143">
        <v>40</v>
      </c>
      <c r="C1143">
        <v>45</v>
      </c>
      <c r="D1143">
        <v>50</v>
      </c>
      <c r="E1143">
        <v>55</v>
      </c>
      <c r="F1143">
        <v>60</v>
      </c>
      <c r="G1143">
        <v>62</v>
      </c>
      <c r="H1143">
        <v>65</v>
      </c>
      <c r="I1143">
        <v>68</v>
      </c>
      <c r="J1143">
        <v>70</v>
      </c>
      <c r="K1143">
        <v>72</v>
      </c>
      <c r="L1143">
        <v>75</v>
      </c>
      <c r="M1143">
        <v>78</v>
      </c>
      <c r="N1143">
        <v>80</v>
      </c>
      <c r="O1143">
        <v>82</v>
      </c>
      <c r="P1143">
        <v>85</v>
      </c>
      <c r="Q1143">
        <v>88</v>
      </c>
      <c r="R1143">
        <v>90</v>
      </c>
      <c r="S1143">
        <v>92</v>
      </c>
      <c r="T1143">
        <v>95</v>
      </c>
      <c r="U1143">
        <v>100</v>
      </c>
      <c r="V1143">
        <v>105</v>
      </c>
      <c r="W1143">
        <v>110</v>
      </c>
      <c r="X1143">
        <v>115</v>
      </c>
      <c r="Y1143">
        <v>120</v>
      </c>
      <c r="Z1143">
        <v>125</v>
      </c>
      <c r="AA1143">
        <v>130</v>
      </c>
      <c r="AB1143">
        <v>135</v>
      </c>
      <c r="AC1143">
        <v>140</v>
      </c>
      <c r="AD1143">
        <v>145</v>
      </c>
      <c r="AE1143">
        <v>150</v>
      </c>
      <c r="AF1143">
        <v>155</v>
      </c>
      <c r="AG1143">
        <v>160</v>
      </c>
      <c r="AH1143">
        <v>165</v>
      </c>
      <c r="AI1143">
        <v>170</v>
      </c>
      <c r="AJ1143">
        <v>175</v>
      </c>
      <c r="AK1143">
        <v>180</v>
      </c>
      <c r="AL1143">
        <v>185</v>
      </c>
      <c r="AM1143">
        <v>190</v>
      </c>
      <c r="AN1143">
        <v>195</v>
      </c>
      <c r="AO1143">
        <v>200</v>
      </c>
      <c r="AP1143">
        <v>205</v>
      </c>
      <c r="AQ1143">
        <v>210</v>
      </c>
      <c r="AR1143">
        <v>215</v>
      </c>
      <c r="AS1143">
        <v>220</v>
      </c>
      <c r="AT1143">
        <v>225</v>
      </c>
      <c r="AU1143">
        <v>230</v>
      </c>
      <c r="AV1143">
        <v>235</v>
      </c>
      <c r="AW1143">
        <v>240</v>
      </c>
      <c r="AX1143">
        <v>245</v>
      </c>
      <c r="AY1143">
        <v>250</v>
      </c>
      <c r="AZ1143">
        <v>255</v>
      </c>
      <c r="BA1143">
        <v>260</v>
      </c>
      <c r="BB1143">
        <v>265</v>
      </c>
      <c r="BC1143">
        <v>270</v>
      </c>
      <c r="BD1143">
        <v>275</v>
      </c>
      <c r="BE1143">
        <v>280</v>
      </c>
      <c r="BF1143">
        <v>285</v>
      </c>
      <c r="BG1143">
        <v>290</v>
      </c>
      <c r="BH1143">
        <v>295</v>
      </c>
      <c r="BI1143">
        <v>300</v>
      </c>
      <c r="BJ1143">
        <v>305</v>
      </c>
      <c r="BK1143">
        <v>310</v>
      </c>
      <c r="BL1143">
        <v>315</v>
      </c>
      <c r="BM1143">
        <v>320</v>
      </c>
      <c r="BN1143">
        <v>325</v>
      </c>
      <c r="BO1143">
        <v>330</v>
      </c>
      <c r="BP1143">
        <v>335</v>
      </c>
      <c r="BQ1143">
        <v>340</v>
      </c>
      <c r="BR1143">
        <v>345</v>
      </c>
      <c r="BS1143">
        <v>350</v>
      </c>
      <c r="BT1143">
        <v>355</v>
      </c>
      <c r="BU1143">
        <v>360</v>
      </c>
      <c r="BV1143">
        <v>365</v>
      </c>
      <c r="BW1143">
        <v>370</v>
      </c>
      <c r="BX1143">
        <v>375</v>
      </c>
      <c r="BY1143">
        <v>380</v>
      </c>
      <c r="BZ1143">
        <v>385</v>
      </c>
      <c r="CA1143">
        <v>390</v>
      </c>
      <c r="CB1143">
        <v>395</v>
      </c>
      <c r="CC1143">
        <v>400</v>
      </c>
      <c r="CD1143">
        <v>405</v>
      </c>
      <c r="CE1143">
        <v>410</v>
      </c>
      <c r="CF1143">
        <v>415</v>
      </c>
      <c r="CG1143">
        <v>420</v>
      </c>
      <c r="CH1143">
        <v>425</v>
      </c>
      <c r="CI1143">
        <v>430</v>
      </c>
      <c r="CJ1143">
        <v>435</v>
      </c>
      <c r="CK1143">
        <v>440</v>
      </c>
      <c r="CL1143">
        <v>445</v>
      </c>
      <c r="CM1143">
        <v>450</v>
      </c>
      <c r="CN1143">
        <v>455</v>
      </c>
      <c r="CO1143">
        <v>460</v>
      </c>
      <c r="CP1143">
        <v>465</v>
      </c>
      <c r="CQ1143">
        <v>470</v>
      </c>
      <c r="CR1143">
        <v>475</v>
      </c>
      <c r="CS1143">
        <v>480</v>
      </c>
      <c r="CT1143">
        <v>485</v>
      </c>
      <c r="CU1143">
        <v>490</v>
      </c>
      <c r="CV1143">
        <v>495</v>
      </c>
      <c r="CW1143">
        <v>50</v>
      </c>
    </row>
    <row r="1145" spans="2:101" x14ac:dyDescent="0.25">
      <c r="B1145" s="1"/>
    </row>
    <row r="1146" spans="2:101" x14ac:dyDescent="0.25">
      <c r="B1146" s="1" t="s">
        <v>227</v>
      </c>
    </row>
    <row r="1148" spans="2:101" x14ac:dyDescent="0.25">
      <c r="C1148" s="3" t="s">
        <v>76</v>
      </c>
      <c r="D1148" s="3" t="s">
        <v>136</v>
      </c>
      <c r="E1148" s="3" t="s">
        <v>77</v>
      </c>
    </row>
    <row r="1149" spans="2:101" x14ac:dyDescent="0.25">
      <c r="B1149" s="17" t="s">
        <v>7</v>
      </c>
      <c r="C1149" s="17">
        <f>QUARTILE(B1143:CW1143,1)</f>
        <v>123.75</v>
      </c>
      <c r="D1149" s="17">
        <f>QUARTILE(B1143:CW1143,2)</f>
        <v>247.5</v>
      </c>
      <c r="E1149" s="17">
        <f>QUARTILE(B1143:CW1143,3)</f>
        <v>371.25</v>
      </c>
    </row>
    <row r="1153" spans="2:4" x14ac:dyDescent="0.25">
      <c r="B1153" s="1" t="s">
        <v>228</v>
      </c>
    </row>
    <row r="1154" spans="2:4" x14ac:dyDescent="0.25">
      <c r="B1154" s="1"/>
    </row>
    <row r="1155" spans="2:4" x14ac:dyDescent="0.25">
      <c r="B1155" s="13" t="s">
        <v>7</v>
      </c>
    </row>
    <row r="1156" spans="2:4" x14ac:dyDescent="0.25">
      <c r="C1156" t="s">
        <v>137</v>
      </c>
      <c r="D1156" s="17">
        <f>PERCENTILE(B1143:CW1143,0.1)</f>
        <v>71.8</v>
      </c>
    </row>
    <row r="1157" spans="2:4" x14ac:dyDescent="0.25">
      <c r="C1157" t="s">
        <v>138</v>
      </c>
      <c r="D1157" s="17">
        <f>PERCENTILE(B1143:CW1143,0.25)</f>
        <v>123.75</v>
      </c>
    </row>
    <row r="1158" spans="2:4" x14ac:dyDescent="0.25">
      <c r="C1158" t="s">
        <v>139</v>
      </c>
      <c r="D1158" s="17">
        <f>PERCENTILE(B1143:CW1143,0.75)</f>
        <v>371.25</v>
      </c>
    </row>
    <row r="1159" spans="2:4" x14ac:dyDescent="0.25">
      <c r="C1159" t="s">
        <v>140</v>
      </c>
      <c r="D1159" s="17">
        <f>PERCENTILE(B1143:CW1143,0.9)</f>
        <v>445.50000000000006</v>
      </c>
    </row>
    <row r="1162" spans="2:4" x14ac:dyDescent="0.25">
      <c r="B1162" s="1" t="s">
        <v>229</v>
      </c>
    </row>
    <row r="1164" spans="2:4" ht="15.75" x14ac:dyDescent="0.25">
      <c r="B1164" s="17" t="s">
        <v>7</v>
      </c>
      <c r="C1164" s="45" t="s">
        <v>351</v>
      </c>
    </row>
    <row r="1165" spans="2:4" x14ac:dyDescent="0.25">
      <c r="B1165" s="1"/>
      <c r="C1165" s="55"/>
    </row>
    <row r="1166" spans="2:4" ht="15.75" x14ac:dyDescent="0.25">
      <c r="B1166" s="1"/>
      <c r="C1166" s="45" t="s">
        <v>350</v>
      </c>
    </row>
    <row r="1167" spans="2:4" x14ac:dyDescent="0.25">
      <c r="B1167" s="1"/>
      <c r="C1167" s="55"/>
    </row>
    <row r="1168" spans="2:4" ht="15.75" x14ac:dyDescent="0.25">
      <c r="C1168" s="45"/>
    </row>
    <row r="1169" spans="2:102" ht="15.75" x14ac:dyDescent="0.25">
      <c r="B1169" s="32" t="s">
        <v>141</v>
      </c>
    </row>
    <row r="1171" spans="2:102" x14ac:dyDescent="0.25">
      <c r="B1171" t="s">
        <v>142</v>
      </c>
    </row>
    <row r="1173" spans="2:102" s="2" customFormat="1" x14ac:dyDescent="0.25">
      <c r="B1173" s="2" t="s">
        <v>143</v>
      </c>
      <c r="C1173" s="2">
        <v>55</v>
      </c>
      <c r="D1173" s="2">
        <v>60</v>
      </c>
      <c r="E1173" s="2">
        <v>62</v>
      </c>
      <c r="F1173" s="2">
        <v>65</v>
      </c>
      <c r="G1173" s="2">
        <v>68</v>
      </c>
      <c r="H1173" s="2">
        <v>70</v>
      </c>
      <c r="I1173" s="2">
        <v>72</v>
      </c>
      <c r="J1173" s="2">
        <v>75</v>
      </c>
      <c r="K1173" s="2">
        <v>78</v>
      </c>
      <c r="L1173" s="2">
        <v>80</v>
      </c>
      <c r="M1173" s="2">
        <v>82</v>
      </c>
      <c r="N1173" s="2">
        <v>85</v>
      </c>
      <c r="O1173" s="2">
        <v>88</v>
      </c>
      <c r="P1173" s="2">
        <v>90</v>
      </c>
      <c r="Q1173" s="2">
        <v>92</v>
      </c>
      <c r="R1173" s="2">
        <v>95</v>
      </c>
      <c r="S1173" s="2">
        <v>100</v>
      </c>
      <c r="T1173" s="2">
        <v>105</v>
      </c>
      <c r="U1173" s="2">
        <v>110</v>
      </c>
      <c r="V1173" s="2">
        <v>115</v>
      </c>
      <c r="W1173" s="2">
        <v>120</v>
      </c>
      <c r="X1173" s="2">
        <v>125</v>
      </c>
      <c r="Y1173" s="2">
        <v>130</v>
      </c>
      <c r="Z1173" s="2">
        <v>135</v>
      </c>
      <c r="AA1173" s="2">
        <v>140</v>
      </c>
      <c r="AB1173" s="2">
        <v>145</v>
      </c>
      <c r="AC1173" s="2">
        <v>150</v>
      </c>
      <c r="AD1173" s="2">
        <v>155</v>
      </c>
      <c r="AE1173" s="2">
        <v>160</v>
      </c>
      <c r="AF1173" s="2">
        <v>165</v>
      </c>
      <c r="AG1173" s="2">
        <v>170</v>
      </c>
      <c r="AH1173" s="2">
        <v>175</v>
      </c>
      <c r="AI1173" s="2">
        <v>180</v>
      </c>
      <c r="AJ1173" s="2">
        <v>185</v>
      </c>
      <c r="AK1173" s="2">
        <v>190</v>
      </c>
      <c r="AL1173" s="2">
        <v>195</v>
      </c>
      <c r="AM1173" s="2">
        <v>200</v>
      </c>
      <c r="AN1173" s="2">
        <v>205</v>
      </c>
      <c r="AO1173" s="2">
        <v>210</v>
      </c>
      <c r="AP1173" s="2">
        <v>215</v>
      </c>
      <c r="AQ1173" s="2">
        <v>220</v>
      </c>
      <c r="AR1173" s="2">
        <v>225</v>
      </c>
      <c r="AS1173" s="2">
        <v>230</v>
      </c>
      <c r="AT1173" s="2">
        <v>235</v>
      </c>
      <c r="AU1173" s="2">
        <v>240</v>
      </c>
      <c r="AV1173" s="2">
        <v>245</v>
      </c>
      <c r="AW1173" s="2">
        <v>250</v>
      </c>
      <c r="AX1173" s="2">
        <v>255</v>
      </c>
      <c r="AY1173" s="2">
        <v>260</v>
      </c>
      <c r="AZ1173" s="2">
        <v>265</v>
      </c>
      <c r="BA1173" s="2">
        <v>270</v>
      </c>
      <c r="BB1173" s="2">
        <v>275</v>
      </c>
      <c r="BC1173" s="2">
        <v>280</v>
      </c>
      <c r="BD1173" s="2">
        <v>285</v>
      </c>
      <c r="BE1173" s="2">
        <v>290</v>
      </c>
      <c r="BF1173" s="2">
        <v>295</v>
      </c>
      <c r="BG1173" s="2">
        <v>300</v>
      </c>
      <c r="BH1173" s="2">
        <v>305</v>
      </c>
      <c r="BI1173" s="2">
        <v>310</v>
      </c>
      <c r="BJ1173" s="2">
        <v>315</v>
      </c>
      <c r="BK1173" s="2">
        <v>320</v>
      </c>
      <c r="BL1173" s="2">
        <v>325</v>
      </c>
      <c r="BM1173" s="2">
        <v>330</v>
      </c>
      <c r="BN1173" s="2">
        <v>335</v>
      </c>
      <c r="BO1173" s="2">
        <v>340</v>
      </c>
      <c r="BP1173" s="2">
        <v>345</v>
      </c>
      <c r="BQ1173" s="2">
        <v>350</v>
      </c>
      <c r="BR1173" s="2">
        <v>355</v>
      </c>
      <c r="BS1173" s="2">
        <v>360</v>
      </c>
      <c r="BT1173" s="2">
        <v>365</v>
      </c>
      <c r="BU1173" s="2">
        <v>370</v>
      </c>
      <c r="BV1173" s="2">
        <v>375</v>
      </c>
      <c r="BW1173" s="2">
        <v>380</v>
      </c>
      <c r="BX1173" s="2">
        <v>385</v>
      </c>
      <c r="BY1173" s="2">
        <v>390</v>
      </c>
      <c r="BZ1173" s="2">
        <v>395</v>
      </c>
      <c r="CA1173" s="2">
        <v>400</v>
      </c>
      <c r="CB1173" s="2">
        <v>405</v>
      </c>
      <c r="CC1173" s="2">
        <v>410</v>
      </c>
      <c r="CD1173" s="2">
        <v>415</v>
      </c>
      <c r="CE1173" s="2">
        <v>420</v>
      </c>
      <c r="CF1173" s="2">
        <v>425</v>
      </c>
      <c r="CG1173" s="2">
        <v>430</v>
      </c>
      <c r="CH1173" s="2">
        <v>435</v>
      </c>
      <c r="CI1173" s="2">
        <v>440</v>
      </c>
      <c r="CJ1173" s="2">
        <v>445</v>
      </c>
      <c r="CK1173" s="2">
        <v>450</v>
      </c>
      <c r="CL1173" s="2">
        <v>455</v>
      </c>
      <c r="CM1173" s="2">
        <v>460</v>
      </c>
      <c r="CN1173" s="2">
        <v>465</v>
      </c>
      <c r="CO1173" s="2">
        <v>470</v>
      </c>
      <c r="CP1173" s="2">
        <v>475</v>
      </c>
      <c r="CQ1173" s="2">
        <v>480</v>
      </c>
      <c r="CR1173" s="2">
        <v>485</v>
      </c>
      <c r="CS1173" s="2">
        <v>490</v>
      </c>
      <c r="CT1173" s="2">
        <v>495</v>
      </c>
      <c r="CU1173" s="2">
        <v>500</v>
      </c>
      <c r="CV1173" s="2">
        <v>505</v>
      </c>
      <c r="CW1173" s="2">
        <v>510</v>
      </c>
      <c r="CX1173" s="2">
        <v>515</v>
      </c>
    </row>
    <row r="1175" spans="2:102" x14ac:dyDescent="0.25">
      <c r="B1175" s="1"/>
    </row>
    <row r="1176" spans="2:102" x14ac:dyDescent="0.25">
      <c r="B1176" s="1" t="s">
        <v>230</v>
      </c>
    </row>
    <row r="1178" spans="2:102" s="2" customFormat="1" x14ac:dyDescent="0.25">
      <c r="C1178" s="3" t="s">
        <v>76</v>
      </c>
      <c r="D1178" s="3" t="s">
        <v>144</v>
      </c>
      <c r="E1178" s="3" t="s">
        <v>77</v>
      </c>
    </row>
    <row r="1179" spans="2:102" s="2" customFormat="1" x14ac:dyDescent="0.25">
      <c r="B1179" s="17" t="s">
        <v>7</v>
      </c>
      <c r="C1179" s="17">
        <f>QUARTILE(C1173:CX1173,1)</f>
        <v>143.75</v>
      </c>
      <c r="D1179" s="17">
        <f>QUARTILE(C1173:CX1173,2)</f>
        <v>267.5</v>
      </c>
      <c r="E1179" s="17">
        <f>QUARTILE(C1173:CX1173,3)</f>
        <v>391.25</v>
      </c>
    </row>
    <row r="1181" spans="2:102" x14ac:dyDescent="0.25">
      <c r="B1181" s="1" t="s">
        <v>145</v>
      </c>
    </row>
    <row r="1183" spans="2:102" x14ac:dyDescent="0.25">
      <c r="C1183" s="3" t="s">
        <v>146</v>
      </c>
      <c r="D1183" s="3" t="s">
        <v>147</v>
      </c>
      <c r="E1183" s="3" t="s">
        <v>148</v>
      </c>
    </row>
    <row r="1184" spans="2:102" x14ac:dyDescent="0.25">
      <c r="B1184" s="13" t="s">
        <v>7</v>
      </c>
      <c r="C1184" s="17">
        <f>PERCENTILE(C1173:CX1173,0.15)</f>
        <v>94.55</v>
      </c>
      <c r="D1184" s="17">
        <f>PERCENTILE(C1173:CX1173,0.5)</f>
        <v>267.5</v>
      </c>
      <c r="E1184" s="17">
        <f>PERCENTILE(C1173:CX1173,0.85)</f>
        <v>440.74999999999994</v>
      </c>
    </row>
    <row r="1186" spans="2:112" x14ac:dyDescent="0.25">
      <c r="B1186" s="1" t="s">
        <v>231</v>
      </c>
    </row>
    <row r="1188" spans="2:112" ht="15.75" x14ac:dyDescent="0.25">
      <c r="B1188" s="17" t="s">
        <v>7</v>
      </c>
      <c r="C1188" s="46" t="s">
        <v>352</v>
      </c>
    </row>
    <row r="1189" spans="2:112" x14ac:dyDescent="0.25">
      <c r="B1189" s="17"/>
      <c r="C1189" s="17"/>
    </row>
    <row r="1190" spans="2:112" ht="15.75" x14ac:dyDescent="0.25">
      <c r="B1190" s="17"/>
      <c r="C1190" s="46" t="s">
        <v>353</v>
      </c>
    </row>
    <row r="1191" spans="2:112" x14ac:dyDescent="0.25">
      <c r="B1191" s="17"/>
      <c r="C1191" s="17"/>
    </row>
    <row r="1192" spans="2:112" ht="15.75" x14ac:dyDescent="0.25">
      <c r="B1192" s="17"/>
      <c r="C1192" s="42" t="s">
        <v>355</v>
      </c>
    </row>
    <row r="1193" spans="2:112" ht="15.75" x14ac:dyDescent="0.25">
      <c r="B1193" s="17"/>
      <c r="C1193" s="44" t="s">
        <v>354</v>
      </c>
    </row>
    <row r="1195" spans="2:112" s="30" customFormat="1" ht="15.75" x14ac:dyDescent="0.25">
      <c r="B1195" s="32" t="s">
        <v>149</v>
      </c>
    </row>
    <row r="1197" spans="2:112" x14ac:dyDescent="0.25">
      <c r="B1197" t="s">
        <v>150</v>
      </c>
    </row>
    <row r="1199" spans="2:112" s="2" customFormat="1" x14ac:dyDescent="0.25">
      <c r="B1199" s="2" t="s">
        <v>151</v>
      </c>
      <c r="C1199" s="2">
        <v>20</v>
      </c>
      <c r="D1199" s="2">
        <v>25</v>
      </c>
      <c r="E1199" s="2">
        <v>30</v>
      </c>
      <c r="F1199" s="2">
        <v>35</v>
      </c>
      <c r="G1199" s="2">
        <v>40</v>
      </c>
      <c r="H1199" s="2">
        <v>45</v>
      </c>
      <c r="I1199" s="2">
        <v>50</v>
      </c>
      <c r="J1199" s="2">
        <v>55</v>
      </c>
      <c r="K1199" s="2">
        <v>60</v>
      </c>
      <c r="L1199" s="2">
        <v>65</v>
      </c>
      <c r="M1199" s="2">
        <v>70</v>
      </c>
      <c r="N1199" s="2">
        <v>75</v>
      </c>
      <c r="O1199" s="2">
        <v>80</v>
      </c>
      <c r="P1199" s="2">
        <v>85</v>
      </c>
      <c r="Q1199" s="2">
        <v>90</v>
      </c>
      <c r="R1199" s="2">
        <v>95</v>
      </c>
      <c r="S1199" s="2">
        <v>100</v>
      </c>
      <c r="T1199" s="2">
        <v>105</v>
      </c>
      <c r="U1199" s="2">
        <v>110</v>
      </c>
      <c r="V1199" s="2">
        <v>115</v>
      </c>
      <c r="W1199" s="2">
        <v>120</v>
      </c>
      <c r="X1199" s="2">
        <v>125</v>
      </c>
      <c r="Y1199" s="2">
        <v>130</v>
      </c>
      <c r="Z1199" s="2">
        <v>135</v>
      </c>
      <c r="AA1199" s="2">
        <v>140</v>
      </c>
      <c r="AB1199" s="2">
        <v>145</v>
      </c>
      <c r="AC1199" s="2">
        <v>150</v>
      </c>
      <c r="AD1199" s="2">
        <v>155</v>
      </c>
      <c r="AE1199" s="2">
        <v>160</v>
      </c>
      <c r="AF1199" s="2">
        <v>165</v>
      </c>
      <c r="AG1199" s="2">
        <v>170</v>
      </c>
      <c r="AH1199" s="2">
        <v>175</v>
      </c>
      <c r="AI1199" s="2">
        <v>180</v>
      </c>
      <c r="AJ1199" s="2">
        <v>185</v>
      </c>
      <c r="AK1199" s="2">
        <v>190</v>
      </c>
      <c r="AL1199" s="2">
        <v>195</v>
      </c>
      <c r="AM1199" s="2">
        <v>200</v>
      </c>
      <c r="AN1199" s="2">
        <v>205</v>
      </c>
      <c r="AO1199" s="2">
        <v>210</v>
      </c>
      <c r="AP1199" s="2">
        <v>215</v>
      </c>
      <c r="AQ1199" s="2">
        <v>220</v>
      </c>
      <c r="AR1199" s="2">
        <v>225</v>
      </c>
      <c r="AS1199" s="2">
        <v>230</v>
      </c>
      <c r="AT1199" s="2">
        <v>235</v>
      </c>
      <c r="AU1199" s="2">
        <v>240</v>
      </c>
      <c r="AV1199" s="2">
        <v>245</v>
      </c>
      <c r="AW1199" s="2">
        <v>250</v>
      </c>
      <c r="AX1199" s="2">
        <v>255</v>
      </c>
      <c r="AY1199" s="2">
        <v>260</v>
      </c>
      <c r="AZ1199" s="2">
        <v>265</v>
      </c>
      <c r="BA1199" s="2">
        <v>270</v>
      </c>
      <c r="BB1199" s="2">
        <v>275</v>
      </c>
      <c r="BC1199" s="2">
        <v>280</v>
      </c>
      <c r="BD1199" s="2">
        <v>285</v>
      </c>
      <c r="BE1199" s="2">
        <v>290</v>
      </c>
      <c r="BF1199" s="2">
        <v>295</v>
      </c>
      <c r="BG1199" s="2">
        <v>300</v>
      </c>
      <c r="BH1199" s="2">
        <v>305</v>
      </c>
      <c r="BI1199" s="2">
        <v>310</v>
      </c>
      <c r="BJ1199" s="2">
        <v>315</v>
      </c>
      <c r="BK1199" s="2">
        <v>320</v>
      </c>
      <c r="BL1199" s="2">
        <v>325</v>
      </c>
      <c r="BM1199" s="2">
        <v>330</v>
      </c>
      <c r="BN1199" s="2">
        <v>335</v>
      </c>
      <c r="BO1199" s="2">
        <v>340</v>
      </c>
      <c r="BP1199" s="2">
        <v>345</v>
      </c>
      <c r="BQ1199" s="2">
        <v>350</v>
      </c>
      <c r="BR1199" s="2">
        <v>355</v>
      </c>
      <c r="BS1199" s="2">
        <v>360</v>
      </c>
      <c r="BT1199" s="2">
        <v>365</v>
      </c>
      <c r="BU1199" s="2">
        <v>370</v>
      </c>
      <c r="BV1199" s="2">
        <v>375</v>
      </c>
      <c r="BW1199" s="2">
        <v>380</v>
      </c>
      <c r="BX1199" s="2">
        <v>385</v>
      </c>
      <c r="BY1199" s="2">
        <v>390</v>
      </c>
      <c r="BZ1199" s="2">
        <v>395</v>
      </c>
      <c r="CA1199" s="2">
        <v>400</v>
      </c>
      <c r="CB1199" s="2">
        <v>405</v>
      </c>
      <c r="CC1199" s="2">
        <v>410</v>
      </c>
      <c r="CD1199" s="2">
        <v>415</v>
      </c>
      <c r="CE1199" s="2">
        <v>420</v>
      </c>
      <c r="CF1199" s="2">
        <v>425</v>
      </c>
      <c r="CG1199" s="2">
        <v>430</v>
      </c>
      <c r="CH1199" s="2">
        <v>435</v>
      </c>
      <c r="CI1199" s="2">
        <v>440</v>
      </c>
      <c r="CJ1199" s="2">
        <v>445</v>
      </c>
      <c r="CK1199" s="2">
        <v>450</v>
      </c>
      <c r="CL1199" s="2">
        <v>455</v>
      </c>
      <c r="CM1199" s="2">
        <v>460</v>
      </c>
      <c r="CN1199" s="2">
        <v>465</v>
      </c>
      <c r="CO1199" s="2">
        <v>470</v>
      </c>
      <c r="CP1199" s="2">
        <v>475</v>
      </c>
      <c r="CQ1199" s="2">
        <v>480</v>
      </c>
      <c r="CR1199" s="2">
        <v>485</v>
      </c>
      <c r="CS1199" s="2">
        <v>490</v>
      </c>
      <c r="CT1199" s="2">
        <v>495</v>
      </c>
      <c r="CU1199" s="2">
        <v>500</v>
      </c>
      <c r="CV1199" s="2">
        <v>505</v>
      </c>
      <c r="CW1199" s="2">
        <v>510</v>
      </c>
      <c r="CX1199" s="2">
        <v>515</v>
      </c>
      <c r="CY1199" s="2">
        <v>520</v>
      </c>
      <c r="CZ1199" s="2">
        <v>525</v>
      </c>
      <c r="DA1199" s="2">
        <v>530</v>
      </c>
      <c r="DB1199" s="2">
        <v>535</v>
      </c>
      <c r="DC1199" s="2">
        <v>540</v>
      </c>
      <c r="DD1199" s="2">
        <v>545</v>
      </c>
      <c r="DE1199" s="2">
        <v>550</v>
      </c>
      <c r="DF1199" s="2">
        <v>555</v>
      </c>
      <c r="DG1199" s="2">
        <v>560</v>
      </c>
      <c r="DH1199" s="2">
        <v>565</v>
      </c>
    </row>
    <row r="1201" spans="2:5" x14ac:dyDescent="0.25">
      <c r="B1201" s="1" t="s">
        <v>232</v>
      </c>
    </row>
    <row r="1203" spans="2:5" x14ac:dyDescent="0.25">
      <c r="C1203" s="3" t="s">
        <v>76</v>
      </c>
      <c r="D1203" s="3" t="s">
        <v>152</v>
      </c>
      <c r="E1203" s="3" t="s">
        <v>77</v>
      </c>
    </row>
    <row r="1204" spans="2:5" x14ac:dyDescent="0.25">
      <c r="B1204" s="17" t="s">
        <v>7</v>
      </c>
      <c r="C1204" s="17">
        <f>QUARTILE(C1199:DH1199,1)</f>
        <v>156.25</v>
      </c>
      <c r="D1204" s="17">
        <f>QUARTILE(C1199:DH1199,2)</f>
        <v>292.5</v>
      </c>
      <c r="E1204" s="17">
        <f>QUARTILE(C1199:DH1199,3)</f>
        <v>428.75</v>
      </c>
    </row>
    <row r="1206" spans="2:5" x14ac:dyDescent="0.25">
      <c r="B1206" s="1" t="s">
        <v>233</v>
      </c>
    </row>
    <row r="1208" spans="2:5" x14ac:dyDescent="0.25">
      <c r="C1208" s="3" t="s">
        <v>153</v>
      </c>
      <c r="D1208" s="3" t="s">
        <v>154</v>
      </c>
      <c r="E1208" s="3" t="s">
        <v>155</v>
      </c>
    </row>
    <row r="1209" spans="2:5" x14ac:dyDescent="0.25">
      <c r="B1209" s="17" t="s">
        <v>7</v>
      </c>
      <c r="C1209" s="17">
        <f>PERCENTILE(C1199:DH1199,0.2)</f>
        <v>129</v>
      </c>
      <c r="D1209" s="17">
        <f>PERCENTILE(C1199:DH1199,0.4)</f>
        <v>238</v>
      </c>
      <c r="E1209" s="17">
        <f>PERCENTILE(C1199:DH1199,0.8)</f>
        <v>456</v>
      </c>
    </row>
    <row r="1212" spans="2:5" x14ac:dyDescent="0.25">
      <c r="B1212" s="1" t="s">
        <v>234</v>
      </c>
    </row>
    <row r="1214" spans="2:5" ht="15.75" x14ac:dyDescent="0.25">
      <c r="B1214" s="17" t="s">
        <v>7</v>
      </c>
      <c r="C1214" s="44" t="s">
        <v>356</v>
      </c>
    </row>
    <row r="1215" spans="2:5" x14ac:dyDescent="0.25">
      <c r="C1215" t="s">
        <v>357</v>
      </c>
    </row>
    <row r="1216" spans="2:5" x14ac:dyDescent="0.25">
      <c r="C1216" t="s">
        <v>358</v>
      </c>
    </row>
    <row r="1218" spans="2:122" ht="15.75" x14ac:dyDescent="0.25">
      <c r="C1218" s="44" t="s">
        <v>359</v>
      </c>
    </row>
    <row r="1219" spans="2:122" x14ac:dyDescent="0.25">
      <c r="C1219" t="s">
        <v>360</v>
      </c>
    </row>
    <row r="1222" spans="2:122" ht="15.75" x14ac:dyDescent="0.25">
      <c r="B1222" s="32" t="s">
        <v>156</v>
      </c>
    </row>
    <row r="1225" spans="2:122" x14ac:dyDescent="0.25">
      <c r="B1225" s="1" t="s">
        <v>157</v>
      </c>
    </row>
    <row r="1227" spans="2:122" s="10" customFormat="1" x14ac:dyDescent="0.25">
      <c r="B1227" s="10" t="s">
        <v>158</v>
      </c>
      <c r="C1227" s="10">
        <v>15</v>
      </c>
      <c r="D1227" s="10">
        <v>20</v>
      </c>
      <c r="E1227" s="10">
        <v>25</v>
      </c>
      <c r="F1227" s="10">
        <v>30</v>
      </c>
      <c r="G1227" s="10">
        <v>35</v>
      </c>
      <c r="H1227" s="10">
        <v>40</v>
      </c>
      <c r="I1227" s="10">
        <v>45</v>
      </c>
      <c r="J1227" s="10">
        <v>50</v>
      </c>
      <c r="K1227" s="10">
        <v>55</v>
      </c>
      <c r="L1227" s="10">
        <v>60</v>
      </c>
      <c r="M1227" s="10">
        <v>65</v>
      </c>
      <c r="N1227" s="10">
        <v>70</v>
      </c>
      <c r="O1227" s="10">
        <v>75</v>
      </c>
      <c r="P1227" s="10">
        <v>80</v>
      </c>
      <c r="Q1227" s="10">
        <v>85</v>
      </c>
      <c r="R1227" s="10">
        <v>90</v>
      </c>
      <c r="S1227" s="10">
        <v>95</v>
      </c>
      <c r="T1227" s="10">
        <v>100</v>
      </c>
      <c r="U1227" s="10">
        <v>105</v>
      </c>
      <c r="V1227" s="10">
        <v>110</v>
      </c>
      <c r="W1227" s="10">
        <v>115</v>
      </c>
      <c r="X1227" s="10">
        <v>120</v>
      </c>
      <c r="Y1227" s="10">
        <v>125</v>
      </c>
      <c r="Z1227" s="10">
        <v>130</v>
      </c>
      <c r="AA1227" s="10">
        <v>135</v>
      </c>
      <c r="AB1227" s="10">
        <v>140</v>
      </c>
      <c r="AC1227" s="10">
        <v>145</v>
      </c>
      <c r="AD1227" s="10">
        <v>150</v>
      </c>
      <c r="AE1227" s="10">
        <v>155</v>
      </c>
      <c r="AF1227" s="10">
        <v>160</v>
      </c>
      <c r="AG1227" s="10">
        <v>165</v>
      </c>
      <c r="AH1227" s="10">
        <v>170</v>
      </c>
      <c r="AI1227" s="10">
        <v>175</v>
      </c>
      <c r="AJ1227" s="10">
        <v>180</v>
      </c>
      <c r="AK1227" s="10">
        <v>185</v>
      </c>
      <c r="AL1227" s="10">
        <v>190</v>
      </c>
      <c r="AM1227" s="10">
        <v>195</v>
      </c>
      <c r="AN1227" s="10">
        <v>200</v>
      </c>
      <c r="AO1227" s="10">
        <v>205</v>
      </c>
      <c r="AP1227" s="10">
        <v>210</v>
      </c>
      <c r="AQ1227" s="10">
        <v>215</v>
      </c>
      <c r="AR1227" s="10">
        <v>220</v>
      </c>
      <c r="AS1227" s="10">
        <v>225</v>
      </c>
      <c r="AT1227" s="10">
        <v>230</v>
      </c>
      <c r="AU1227" s="10">
        <v>235</v>
      </c>
      <c r="AV1227" s="10">
        <v>240</v>
      </c>
      <c r="AW1227" s="10">
        <v>245</v>
      </c>
      <c r="AX1227" s="10">
        <v>250</v>
      </c>
      <c r="AY1227" s="10">
        <v>255</v>
      </c>
      <c r="AZ1227" s="10">
        <v>260</v>
      </c>
      <c r="BA1227" s="10">
        <v>265</v>
      </c>
      <c r="BB1227" s="10">
        <v>270</v>
      </c>
      <c r="BC1227" s="10">
        <v>275</v>
      </c>
      <c r="BD1227" s="10">
        <v>280</v>
      </c>
      <c r="BE1227" s="10">
        <v>285</v>
      </c>
      <c r="BF1227" s="10">
        <v>290</v>
      </c>
      <c r="BG1227" s="10">
        <v>295</v>
      </c>
      <c r="BH1227" s="10">
        <v>300</v>
      </c>
      <c r="BI1227" s="10">
        <v>305</v>
      </c>
      <c r="BJ1227" s="10">
        <v>310</v>
      </c>
      <c r="BK1227" s="10">
        <v>315</v>
      </c>
      <c r="BL1227" s="10">
        <v>320</v>
      </c>
      <c r="BM1227" s="10">
        <v>325</v>
      </c>
      <c r="BN1227" s="10">
        <v>330</v>
      </c>
      <c r="BO1227" s="10">
        <v>335</v>
      </c>
      <c r="BP1227" s="10">
        <v>340</v>
      </c>
      <c r="BQ1227" s="10">
        <v>345</v>
      </c>
      <c r="BR1227" s="10">
        <v>350</v>
      </c>
      <c r="BS1227" s="10">
        <v>355</v>
      </c>
      <c r="BT1227" s="10">
        <v>360</v>
      </c>
      <c r="BU1227" s="10">
        <v>365</v>
      </c>
      <c r="BV1227" s="10">
        <v>370</v>
      </c>
      <c r="BW1227" s="10">
        <v>375</v>
      </c>
      <c r="BX1227" s="10">
        <v>380</v>
      </c>
      <c r="BY1227" s="10">
        <v>385</v>
      </c>
      <c r="BZ1227" s="10">
        <v>390</v>
      </c>
      <c r="CA1227" s="10">
        <v>395</v>
      </c>
      <c r="CB1227" s="10">
        <v>400</v>
      </c>
      <c r="CC1227" s="10">
        <v>405</v>
      </c>
      <c r="CD1227" s="10">
        <v>410</v>
      </c>
      <c r="CE1227" s="10">
        <v>415</v>
      </c>
      <c r="CF1227" s="10">
        <v>420</v>
      </c>
      <c r="CG1227" s="10">
        <v>425</v>
      </c>
      <c r="CH1227" s="10">
        <v>430</v>
      </c>
      <c r="CI1227" s="10">
        <v>435</v>
      </c>
      <c r="CJ1227" s="10">
        <v>440</v>
      </c>
      <c r="CK1227" s="10">
        <v>445</v>
      </c>
      <c r="CL1227" s="10">
        <v>450</v>
      </c>
      <c r="CM1227" s="10">
        <v>455</v>
      </c>
      <c r="CN1227" s="10">
        <v>460</v>
      </c>
      <c r="CO1227" s="10">
        <v>465</v>
      </c>
      <c r="CP1227" s="10">
        <v>470</v>
      </c>
      <c r="CQ1227" s="10">
        <v>475</v>
      </c>
      <c r="CR1227" s="10">
        <v>480</v>
      </c>
      <c r="CS1227" s="10">
        <v>485</v>
      </c>
      <c r="CT1227" s="10">
        <v>490</v>
      </c>
      <c r="CU1227" s="10">
        <v>495</v>
      </c>
      <c r="CV1227" s="10">
        <v>500</v>
      </c>
      <c r="CW1227" s="10">
        <v>505</v>
      </c>
      <c r="CX1227" s="10">
        <v>510</v>
      </c>
      <c r="CY1227" s="10">
        <v>515</v>
      </c>
      <c r="CZ1227" s="10">
        <v>520</v>
      </c>
      <c r="DA1227" s="10">
        <v>525</v>
      </c>
      <c r="DB1227" s="10">
        <v>530</v>
      </c>
      <c r="DC1227" s="10">
        <v>535</v>
      </c>
      <c r="DD1227" s="10">
        <v>540</v>
      </c>
      <c r="DE1227" s="10">
        <v>545</v>
      </c>
      <c r="DF1227" s="10">
        <v>550</v>
      </c>
      <c r="DG1227" s="10">
        <v>555</v>
      </c>
      <c r="DH1227" s="10">
        <v>560</v>
      </c>
      <c r="DI1227" s="10">
        <v>565</v>
      </c>
      <c r="DJ1227" s="10">
        <v>570</v>
      </c>
      <c r="DK1227" s="10">
        <v>575</v>
      </c>
      <c r="DL1227" s="10">
        <v>580</v>
      </c>
      <c r="DM1227" s="10">
        <v>585</v>
      </c>
      <c r="DN1227" s="10">
        <v>590</v>
      </c>
      <c r="DO1227" s="10">
        <v>595</v>
      </c>
      <c r="DP1227" s="10">
        <v>600</v>
      </c>
      <c r="DQ1227" s="10">
        <v>605</v>
      </c>
      <c r="DR1227" s="10">
        <v>610</v>
      </c>
    </row>
    <row r="1230" spans="2:122" x14ac:dyDescent="0.25">
      <c r="B1230" s="1" t="s">
        <v>235</v>
      </c>
    </row>
    <row r="1232" spans="2:122" x14ac:dyDescent="0.25">
      <c r="C1232" s="3" t="s">
        <v>76</v>
      </c>
      <c r="D1232" s="3" t="s">
        <v>136</v>
      </c>
      <c r="E1232" s="3" t="s">
        <v>77</v>
      </c>
    </row>
    <row r="1233" spans="2:5" x14ac:dyDescent="0.25">
      <c r="B1233" s="17" t="s">
        <v>7</v>
      </c>
      <c r="C1233" s="17">
        <f>QUARTILE(C1227:DR1227,1)</f>
        <v>163.75</v>
      </c>
      <c r="D1233" s="17">
        <f>QUARTILE(C1227:DR1227,2)</f>
        <v>312.5</v>
      </c>
      <c r="E1233" s="17">
        <f>QUARTILE(C1227:DR1227,3)</f>
        <v>461.25</v>
      </c>
    </row>
    <row r="1235" spans="2:5" x14ac:dyDescent="0.25">
      <c r="B1235" s="1" t="s">
        <v>236</v>
      </c>
    </row>
    <row r="1238" spans="2:5" x14ac:dyDescent="0.25">
      <c r="C1238" s="3" t="s">
        <v>159</v>
      </c>
      <c r="D1238" s="3" t="s">
        <v>147</v>
      </c>
      <c r="E1238" s="3" t="s">
        <v>160</v>
      </c>
    </row>
    <row r="1239" spans="2:5" x14ac:dyDescent="0.25">
      <c r="B1239" s="17" t="s">
        <v>7</v>
      </c>
      <c r="C1239" s="17">
        <f>PERCENTILE(C1227:DR1227,0.3)</f>
        <v>193.49999999999997</v>
      </c>
      <c r="D1239" s="17">
        <f>PERCENTILE(C1227:DR1227,0.5)</f>
        <v>312.5</v>
      </c>
      <c r="E1239" s="17">
        <f>PERCENTILE(C1227:DR1227,0.7)</f>
        <v>431.5</v>
      </c>
    </row>
    <row r="1241" spans="2:5" x14ac:dyDescent="0.25">
      <c r="B1241" s="1" t="s">
        <v>244</v>
      </c>
    </row>
    <row r="1243" spans="2:5" ht="15.75" x14ac:dyDescent="0.25">
      <c r="B1243" s="17" t="s">
        <v>7</v>
      </c>
      <c r="C1243" s="45" t="s">
        <v>361</v>
      </c>
    </row>
    <row r="1245" spans="2:5" ht="15.75" x14ac:dyDescent="0.25">
      <c r="C1245" s="45" t="s">
        <v>362</v>
      </c>
    </row>
    <row r="1247" spans="2:5" ht="15.75" x14ac:dyDescent="0.25">
      <c r="C1247" s="42" t="s">
        <v>363</v>
      </c>
    </row>
    <row r="1249" spans="2:122" x14ac:dyDescent="0.25">
      <c r="C1249" s="55" t="s">
        <v>364</v>
      </c>
    </row>
    <row r="1250" spans="2:122" x14ac:dyDescent="0.25">
      <c r="C1250" t="s">
        <v>365</v>
      </c>
    </row>
    <row r="1252" spans="2:122" ht="15.75" x14ac:dyDescent="0.25">
      <c r="C1252" s="45" t="s">
        <v>366</v>
      </c>
    </row>
    <row r="1254" spans="2:122" ht="15.75" x14ac:dyDescent="0.25">
      <c r="C1254" s="42" t="s">
        <v>367</v>
      </c>
      <c r="D1254" s="44" t="s">
        <v>368</v>
      </c>
    </row>
    <row r="1255" spans="2:122" x14ac:dyDescent="0.25">
      <c r="D1255" t="s">
        <v>369</v>
      </c>
    </row>
    <row r="1257" spans="2:122" ht="15.75" x14ac:dyDescent="0.25">
      <c r="B1257" s="32" t="s">
        <v>161</v>
      </c>
    </row>
    <row r="1259" spans="2:122" x14ac:dyDescent="0.25">
      <c r="B1259" t="s">
        <v>162</v>
      </c>
    </row>
    <row r="1261" spans="2:122" x14ac:dyDescent="0.25">
      <c r="B1261" s="1" t="s">
        <v>165</v>
      </c>
      <c r="C1261" s="2">
        <v>0.5</v>
      </c>
      <c r="D1261" s="2">
        <v>1</v>
      </c>
      <c r="E1261" s="2">
        <v>0.2</v>
      </c>
      <c r="F1261" s="2">
        <v>0.7</v>
      </c>
      <c r="G1261" s="2">
        <v>0.3</v>
      </c>
      <c r="H1261" s="2">
        <v>0.9</v>
      </c>
      <c r="I1261" s="2">
        <v>1.2</v>
      </c>
      <c r="J1261" s="2">
        <v>0.6</v>
      </c>
      <c r="K1261" s="2">
        <v>0.4</v>
      </c>
      <c r="L1261" s="2">
        <v>1.1000000000000001</v>
      </c>
      <c r="M1261" s="2">
        <v>0.8</v>
      </c>
      <c r="N1261" s="2">
        <v>0.5</v>
      </c>
      <c r="O1261" s="2">
        <v>0.3</v>
      </c>
      <c r="P1261" s="2">
        <v>0.6</v>
      </c>
      <c r="Q1261" s="2">
        <v>1</v>
      </c>
      <c r="R1261" s="2">
        <v>0.4</v>
      </c>
      <c r="S1261" s="2">
        <v>0.5</v>
      </c>
      <c r="T1261" s="2">
        <v>0.7</v>
      </c>
      <c r="U1261" s="2">
        <v>0.9</v>
      </c>
      <c r="V1261" s="2">
        <v>1.3</v>
      </c>
      <c r="W1261" s="2">
        <v>0.8</v>
      </c>
      <c r="X1261" s="2">
        <v>0.6</v>
      </c>
      <c r="Y1261" s="2">
        <v>0.4</v>
      </c>
      <c r="Z1261" s="2">
        <v>0.7</v>
      </c>
      <c r="AA1261" s="2">
        <v>0.9</v>
      </c>
      <c r="AB1261" s="2">
        <v>0.5</v>
      </c>
      <c r="AC1261" s="2">
        <v>0.2</v>
      </c>
      <c r="AD1261" s="2">
        <v>1</v>
      </c>
      <c r="AE1261" s="2">
        <v>0.8</v>
      </c>
      <c r="AF1261" s="2">
        <v>0.3</v>
      </c>
      <c r="AG1261" s="2">
        <v>0.6</v>
      </c>
      <c r="AH1261" s="2">
        <v>0.4</v>
      </c>
      <c r="AI1261" s="2">
        <v>0.7</v>
      </c>
      <c r="AJ1261" s="2">
        <v>0.9</v>
      </c>
      <c r="AK1261" s="2">
        <v>1.2</v>
      </c>
      <c r="AL1261" s="2">
        <v>0.8</v>
      </c>
      <c r="AM1261" s="2">
        <v>0.3</v>
      </c>
      <c r="AN1261" s="2">
        <v>0.6</v>
      </c>
      <c r="AO1261" s="2">
        <v>0.5</v>
      </c>
      <c r="AP1261" s="2">
        <v>0.4</v>
      </c>
      <c r="AQ1261" s="2">
        <v>0.7</v>
      </c>
      <c r="AR1261" s="2">
        <v>0.9</v>
      </c>
      <c r="AS1261" s="2">
        <v>1.1000000000000001</v>
      </c>
      <c r="AT1261" s="2">
        <v>0.3</v>
      </c>
      <c r="AU1261" s="2">
        <v>1.4</v>
      </c>
      <c r="AV1261" s="2">
        <v>0</v>
      </c>
      <c r="AW1261" s="2">
        <v>9</v>
      </c>
      <c r="AX1261" s="2">
        <v>0.6</v>
      </c>
      <c r="AY1261" s="2">
        <v>0.2</v>
      </c>
      <c r="AZ1261" s="2">
        <v>1.5</v>
      </c>
      <c r="BA1261" s="2" t="s">
        <v>163</v>
      </c>
      <c r="BB1261" s="2">
        <v>0.4</v>
      </c>
      <c r="BC1261" s="2">
        <v>0.7</v>
      </c>
      <c r="BD1261" s="2">
        <v>1</v>
      </c>
      <c r="BE1261" s="2">
        <v>0.8</v>
      </c>
      <c r="BF1261" s="2">
        <v>0.3</v>
      </c>
      <c r="BG1261" s="2">
        <v>0.5</v>
      </c>
      <c r="BH1261" s="2">
        <v>0.8</v>
      </c>
      <c r="BI1261" s="2">
        <v>0.6</v>
      </c>
      <c r="BJ1261" s="2">
        <v>0.3</v>
      </c>
      <c r="BK1261" s="2" t="s">
        <v>164</v>
      </c>
      <c r="BL1261" s="2">
        <v>0.7</v>
      </c>
      <c r="BM1261" s="2">
        <v>0.9</v>
      </c>
      <c r="BN1261" s="2">
        <v>1</v>
      </c>
      <c r="BO1261" s="2">
        <v>0.8</v>
      </c>
      <c r="BP1261" s="2">
        <v>0.3</v>
      </c>
      <c r="BQ1261" s="2">
        <v>0.5</v>
      </c>
      <c r="BR1261" s="2">
        <v>0.6</v>
      </c>
      <c r="BS1261" s="2">
        <v>0.4</v>
      </c>
      <c r="BT1261" s="2">
        <v>0.7</v>
      </c>
      <c r="BU1261" s="2">
        <v>0.9</v>
      </c>
      <c r="BV1261" s="2">
        <v>1.1000000000000001</v>
      </c>
      <c r="BW1261" s="2">
        <v>0.8</v>
      </c>
      <c r="BX1261" s="2">
        <v>0.3</v>
      </c>
      <c r="BY1261" s="2">
        <v>0.5</v>
      </c>
      <c r="BZ1261" s="2">
        <v>0.6</v>
      </c>
      <c r="CA1261" s="2">
        <v>0.4</v>
      </c>
      <c r="CB1261" s="2">
        <v>0.7</v>
      </c>
      <c r="CC1261" s="2">
        <v>0.9</v>
      </c>
      <c r="CD1261" s="2">
        <v>1</v>
      </c>
      <c r="CE1261" s="2">
        <v>0.8</v>
      </c>
      <c r="CF1261" s="2">
        <v>0.3</v>
      </c>
      <c r="CG1261" s="2">
        <v>0.5</v>
      </c>
      <c r="CH1261" s="2">
        <v>0.6</v>
      </c>
      <c r="CI1261" s="2">
        <v>0.4</v>
      </c>
      <c r="CJ1261" s="2">
        <v>0.7</v>
      </c>
      <c r="CK1261" s="2">
        <v>0.9</v>
      </c>
      <c r="CL1261" s="2">
        <v>1.1000000000000001</v>
      </c>
      <c r="CM1261" s="2">
        <v>0.8</v>
      </c>
      <c r="CN1261" s="2">
        <v>0.3</v>
      </c>
      <c r="CO1261" s="2">
        <v>0.5</v>
      </c>
      <c r="CP1261" s="2">
        <v>0.6</v>
      </c>
      <c r="CQ1261" s="2">
        <v>0.4</v>
      </c>
      <c r="CR1261" s="2">
        <v>0.7</v>
      </c>
      <c r="CS1261" s="2">
        <v>0.9</v>
      </c>
      <c r="CT1261" s="2">
        <v>1</v>
      </c>
      <c r="CU1261" s="2">
        <v>0.8</v>
      </c>
      <c r="CV1261" s="2">
        <v>0.3</v>
      </c>
      <c r="CW1261" s="2">
        <v>0.5</v>
      </c>
      <c r="CX1261" s="2">
        <v>0.6</v>
      </c>
      <c r="CY1261" s="2">
        <v>0.4</v>
      </c>
      <c r="CZ1261" s="2">
        <v>0.7</v>
      </c>
      <c r="DA1261" s="2">
        <v>0.9</v>
      </c>
      <c r="DB1261" s="2">
        <v>1.1000000000000001</v>
      </c>
      <c r="DC1261" s="2">
        <v>0.8</v>
      </c>
      <c r="DD1261" s="2">
        <v>0.3</v>
      </c>
      <c r="DE1261" s="2">
        <v>0.5</v>
      </c>
      <c r="DF1261" s="2">
        <v>0.6</v>
      </c>
      <c r="DG1261" s="2">
        <v>0.4</v>
      </c>
      <c r="DH1261" s="2">
        <v>0.7</v>
      </c>
      <c r="DI1261" s="2">
        <v>0.9</v>
      </c>
      <c r="DJ1261" s="2">
        <v>1</v>
      </c>
      <c r="DK1261" s="2">
        <v>0.8</v>
      </c>
      <c r="DL1261" s="2">
        <v>0.3</v>
      </c>
      <c r="DM1261" s="2">
        <v>0.5</v>
      </c>
      <c r="DN1261" s="2">
        <v>0.6</v>
      </c>
      <c r="DO1261" s="2">
        <v>0.4</v>
      </c>
      <c r="DP1261" s="2">
        <v>0.7</v>
      </c>
      <c r="DQ1261" s="2">
        <v>0.9</v>
      </c>
      <c r="DR1261" s="2">
        <v>1.1000000000000001</v>
      </c>
    </row>
    <row r="1264" spans="2:122" x14ac:dyDescent="0.25">
      <c r="B1264" s="1" t="s">
        <v>237</v>
      </c>
    </row>
    <row r="1266" spans="2:6" x14ac:dyDescent="0.25">
      <c r="C1266" s="3" t="s">
        <v>76</v>
      </c>
      <c r="D1266" s="3" t="s">
        <v>136</v>
      </c>
      <c r="E1266" s="3" t="s">
        <v>77</v>
      </c>
    </row>
    <row r="1267" spans="2:6" x14ac:dyDescent="0.25">
      <c r="B1267" s="17" t="s">
        <v>7</v>
      </c>
      <c r="C1267" s="21">
        <f>QUARTILE(C1261:DR1261,1)</f>
        <v>0.4</v>
      </c>
      <c r="D1267" s="21">
        <f>QUARTILE(C1261:DR1261,2)</f>
        <v>0.7</v>
      </c>
      <c r="E1267" s="21">
        <f>QUARTILE(C1261:DR1261,3)</f>
        <v>0.9</v>
      </c>
      <c r="F1267" s="53"/>
    </row>
    <row r="1269" spans="2:6" x14ac:dyDescent="0.25">
      <c r="B1269" s="1" t="s">
        <v>238</v>
      </c>
    </row>
    <row r="1271" spans="2:6" x14ac:dyDescent="0.25">
      <c r="C1271" s="3" t="s">
        <v>138</v>
      </c>
      <c r="D1271" s="3" t="s">
        <v>147</v>
      </c>
      <c r="E1271" s="3" t="s">
        <v>139</v>
      </c>
    </row>
    <row r="1272" spans="2:6" x14ac:dyDescent="0.25">
      <c r="B1272" s="17" t="s">
        <v>7</v>
      </c>
      <c r="C1272" s="21">
        <f>PERCENTILE(C1261:DR1261,0.25)</f>
        <v>0.4</v>
      </c>
      <c r="D1272" s="21">
        <f>PERCENTILE(C1261:DR1261,0.5)</f>
        <v>0.7</v>
      </c>
      <c r="E1272" s="21">
        <f>PERCENTILE(C1261:DR1261,0.75)</f>
        <v>0.9</v>
      </c>
    </row>
    <row r="1275" spans="2:6" x14ac:dyDescent="0.25">
      <c r="B1275" s="1" t="s">
        <v>239</v>
      </c>
    </row>
    <row r="1276" spans="2:6" x14ac:dyDescent="0.25">
      <c r="B1276" s="1"/>
    </row>
    <row r="1277" spans="2:6" ht="15.75" x14ac:dyDescent="0.25">
      <c r="B1277" s="17" t="s">
        <v>7</v>
      </c>
      <c r="C1277" s="44" t="s">
        <v>370</v>
      </c>
    </row>
    <row r="1278" spans="2:6" x14ac:dyDescent="0.25">
      <c r="B1278" s="17"/>
      <c r="C1278" s="17"/>
    </row>
    <row r="1279" spans="2:6" ht="15.75" x14ac:dyDescent="0.25">
      <c r="B1279" s="17"/>
      <c r="C1279" s="56" t="s">
        <v>371</v>
      </c>
    </row>
    <row r="1280" spans="2:6" x14ac:dyDescent="0.25">
      <c r="B1280" s="17"/>
      <c r="C1280" s="17"/>
    </row>
    <row r="1281" spans="2:15" ht="15.75" x14ac:dyDescent="0.25">
      <c r="B1281" s="17"/>
      <c r="C1281" s="56" t="s">
        <v>372</v>
      </c>
    </row>
    <row r="1282" spans="2:15" x14ac:dyDescent="0.25">
      <c r="B1282" s="17"/>
      <c r="C1282" s="57" t="s">
        <v>373</v>
      </c>
    </row>
    <row r="1283" spans="2:15" x14ac:dyDescent="0.25">
      <c r="B1283" s="17"/>
      <c r="C1283" s="17"/>
    </row>
    <row r="1284" spans="2:15" ht="15.75" x14ac:dyDescent="0.25">
      <c r="B1284" s="17"/>
      <c r="C1284" s="44" t="s">
        <v>374</v>
      </c>
    </row>
    <row r="1285" spans="2:15" x14ac:dyDescent="0.25">
      <c r="B1285" s="17"/>
      <c r="C1285" s="58" t="s">
        <v>375</v>
      </c>
    </row>
    <row r="1287" spans="2:15" ht="18.75" x14ac:dyDescent="0.3">
      <c r="B1287" s="31" t="s">
        <v>166</v>
      </c>
    </row>
    <row r="1289" spans="2:15" ht="15.75" x14ac:dyDescent="0.25">
      <c r="B1289" s="32" t="s">
        <v>245</v>
      </c>
    </row>
    <row r="1291" spans="2:15" x14ac:dyDescent="0.25">
      <c r="B1291" t="s">
        <v>246</v>
      </c>
    </row>
    <row r="1293" spans="2:15" x14ac:dyDescent="0.25">
      <c r="B1293" s="35" t="s">
        <v>248</v>
      </c>
      <c r="C1293" s="35"/>
      <c r="D1293" s="36">
        <v>10</v>
      </c>
      <c r="E1293" s="36">
        <v>12</v>
      </c>
      <c r="F1293" s="36">
        <v>15</v>
      </c>
      <c r="G1293" s="36">
        <v>18</v>
      </c>
      <c r="H1293" s="36">
        <v>20</v>
      </c>
      <c r="I1293" s="36">
        <v>22</v>
      </c>
      <c r="J1293" s="36">
        <v>25</v>
      </c>
      <c r="K1293" s="36">
        <v>28</v>
      </c>
      <c r="L1293" s="36">
        <v>30</v>
      </c>
      <c r="M1293" s="36">
        <v>32</v>
      </c>
      <c r="N1293" s="36">
        <v>35</v>
      </c>
      <c r="O1293" s="36">
        <v>38</v>
      </c>
    </row>
    <row r="1294" spans="2:15" x14ac:dyDescent="0.25">
      <c r="B1294" t="s">
        <v>249</v>
      </c>
      <c r="D1294" s="36">
        <v>50</v>
      </c>
      <c r="E1294" s="36">
        <v>55</v>
      </c>
      <c r="F1294" s="36">
        <v>60</v>
      </c>
      <c r="G1294" s="36">
        <v>65</v>
      </c>
      <c r="H1294" s="36">
        <v>70</v>
      </c>
      <c r="I1294" s="36">
        <v>75</v>
      </c>
      <c r="J1294" s="36">
        <v>80</v>
      </c>
      <c r="K1294" s="36">
        <v>85</v>
      </c>
      <c r="L1294" s="36">
        <v>90</v>
      </c>
      <c r="M1294" s="36">
        <v>95</v>
      </c>
      <c r="N1294" s="36">
        <v>100</v>
      </c>
      <c r="O1294" s="36">
        <v>105</v>
      </c>
    </row>
    <row r="1296" spans="2:15" x14ac:dyDescent="0.25">
      <c r="B1296" s="1" t="s">
        <v>33</v>
      </c>
    </row>
    <row r="1297" spans="2:16" x14ac:dyDescent="0.25">
      <c r="B1297" s="65" t="s">
        <v>247</v>
      </c>
      <c r="C1297" s="65"/>
      <c r="D1297" s="65"/>
      <c r="E1297" s="65"/>
      <c r="F1297" s="65"/>
      <c r="G1297" s="65"/>
      <c r="H1297" s="65"/>
      <c r="I1297" s="65"/>
      <c r="J1297" s="65"/>
      <c r="K1297" s="65"/>
      <c r="L1297" s="65"/>
      <c r="M1297" s="65"/>
      <c r="N1297" s="65"/>
      <c r="O1297" s="65"/>
      <c r="P1297" s="65"/>
    </row>
    <row r="1298" spans="2:16" x14ac:dyDescent="0.25">
      <c r="B1298" s="65"/>
      <c r="C1298" s="65"/>
      <c r="D1298" s="65"/>
      <c r="E1298" s="65"/>
      <c r="F1298" s="65"/>
      <c r="G1298" s="65"/>
      <c r="H1298" s="65"/>
      <c r="I1298" s="65"/>
      <c r="J1298" s="65"/>
      <c r="K1298" s="65"/>
      <c r="L1298" s="65"/>
      <c r="M1298" s="65"/>
      <c r="N1298" s="65"/>
      <c r="O1298" s="65"/>
      <c r="P1298" s="65"/>
    </row>
    <row r="1300" spans="2:16" ht="15.75" x14ac:dyDescent="0.25">
      <c r="B1300" s="17" t="s">
        <v>7</v>
      </c>
      <c r="C1300" s="44" t="s">
        <v>376</v>
      </c>
    </row>
    <row r="1301" spans="2:16" ht="15.75" x14ac:dyDescent="0.25">
      <c r="C1301" t="s">
        <v>377</v>
      </c>
      <c r="K1301" s="32"/>
    </row>
    <row r="1302" spans="2:16" ht="15.75" x14ac:dyDescent="0.25">
      <c r="K1302" s="32"/>
    </row>
    <row r="1303" spans="2:16" ht="31.5" x14ac:dyDescent="0.25">
      <c r="C1303" s="59" t="s">
        <v>378</v>
      </c>
      <c r="D1303" s="59" t="s">
        <v>379</v>
      </c>
      <c r="K1303" s="32"/>
    </row>
    <row r="1304" spans="2:16" ht="31.5" x14ac:dyDescent="0.25">
      <c r="C1304" s="60" t="s">
        <v>380</v>
      </c>
      <c r="D1304" s="60" t="s">
        <v>381</v>
      </c>
      <c r="K1304" s="32"/>
    </row>
    <row r="1305" spans="2:16" ht="31.5" x14ac:dyDescent="0.25">
      <c r="C1305" s="60" t="s">
        <v>382</v>
      </c>
      <c r="D1305" s="60" t="s">
        <v>383</v>
      </c>
      <c r="K1305" s="32"/>
    </row>
    <row r="1306" spans="2:16" ht="31.5" x14ac:dyDescent="0.25">
      <c r="C1306" s="60" t="s">
        <v>384</v>
      </c>
      <c r="D1306" s="60" t="s">
        <v>385</v>
      </c>
      <c r="K1306" s="32"/>
    </row>
    <row r="1307" spans="2:16" ht="15.75" x14ac:dyDescent="0.25">
      <c r="C1307" s="60">
        <v>0</v>
      </c>
      <c r="D1307" s="60" t="s">
        <v>386</v>
      </c>
      <c r="K1307" s="32"/>
    </row>
    <row r="1308" spans="2:16" ht="31.5" x14ac:dyDescent="0.25">
      <c r="C1308" s="60" t="s">
        <v>387</v>
      </c>
      <c r="D1308" s="60" t="s">
        <v>388</v>
      </c>
      <c r="K1308" s="32"/>
    </row>
    <row r="1309" spans="2:16" ht="31.5" x14ac:dyDescent="0.25">
      <c r="C1309" s="60" t="s">
        <v>389</v>
      </c>
      <c r="D1309" s="60" t="s">
        <v>390</v>
      </c>
      <c r="K1309" s="32"/>
    </row>
    <row r="1310" spans="2:16" ht="15.75" x14ac:dyDescent="0.25">
      <c r="K1310" s="32"/>
    </row>
    <row r="1311" spans="2:16" ht="15.75" x14ac:dyDescent="0.25">
      <c r="B1311" s="32" t="s">
        <v>250</v>
      </c>
    </row>
    <row r="1313" spans="2:3" x14ac:dyDescent="0.25">
      <c r="B1313" t="s">
        <v>251</v>
      </c>
    </row>
    <row r="1315" spans="2:3" x14ac:dyDescent="0.25">
      <c r="B1315" t="s">
        <v>252</v>
      </c>
    </row>
    <row r="1316" spans="2:3" x14ac:dyDescent="0.25">
      <c r="B1316" t="s">
        <v>253</v>
      </c>
    </row>
    <row r="1318" spans="2:3" x14ac:dyDescent="0.25">
      <c r="B1318" s="1" t="s">
        <v>254</v>
      </c>
    </row>
    <row r="1319" spans="2:3" x14ac:dyDescent="0.25">
      <c r="B1319" s="1" t="s">
        <v>255</v>
      </c>
    </row>
    <row r="1320" spans="2:3" x14ac:dyDescent="0.25">
      <c r="B1320" s="1"/>
    </row>
    <row r="1321" spans="2:3" ht="15.75" x14ac:dyDescent="0.25">
      <c r="B1321" s="17" t="s">
        <v>7</v>
      </c>
      <c r="C1321" s="44" t="s">
        <v>391</v>
      </c>
    </row>
    <row r="1322" spans="2:3" x14ac:dyDescent="0.25">
      <c r="B1322" s="17"/>
      <c r="C1322" s="57" t="s">
        <v>392</v>
      </c>
    </row>
    <row r="1323" spans="2:3" x14ac:dyDescent="0.25">
      <c r="B1323" s="17"/>
      <c r="C1323" s="17"/>
    </row>
    <row r="1324" spans="2:3" ht="15.75" x14ac:dyDescent="0.25">
      <c r="B1324" s="17"/>
      <c r="C1324" s="44" t="s">
        <v>393</v>
      </c>
    </row>
    <row r="1325" spans="2:3" x14ac:dyDescent="0.25">
      <c r="B1325" s="17"/>
      <c r="C1325" s="57" t="s">
        <v>394</v>
      </c>
    </row>
    <row r="1326" spans="2:3" x14ac:dyDescent="0.25">
      <c r="B1326" s="17"/>
      <c r="C1326" s="57" t="s">
        <v>395</v>
      </c>
    </row>
    <row r="1327" spans="2:3" x14ac:dyDescent="0.25">
      <c r="B1327" s="17"/>
      <c r="C1327" s="17"/>
    </row>
    <row r="1328" spans="2:3" ht="15.75" x14ac:dyDescent="0.25">
      <c r="B1328" s="17"/>
      <c r="C1328" s="44" t="s">
        <v>396</v>
      </c>
    </row>
    <row r="1329" spans="2:3" x14ac:dyDescent="0.25">
      <c r="B1329" s="17"/>
      <c r="C1329" s="57" t="s">
        <v>397</v>
      </c>
    </row>
    <row r="1330" spans="2:3" x14ac:dyDescent="0.25">
      <c r="B1330" s="17"/>
      <c r="C1330" s="17"/>
    </row>
    <row r="1331" spans="2:3" ht="15.75" x14ac:dyDescent="0.25">
      <c r="B1331" s="32" t="s">
        <v>256</v>
      </c>
    </row>
    <row r="1333" spans="2:3" x14ac:dyDescent="0.25">
      <c r="B1333" t="s">
        <v>257</v>
      </c>
    </row>
    <row r="1335" spans="2:3" x14ac:dyDescent="0.25">
      <c r="B1335" t="s">
        <v>258</v>
      </c>
    </row>
    <row r="1336" spans="2:3" x14ac:dyDescent="0.25">
      <c r="B1336" t="s">
        <v>259</v>
      </c>
    </row>
    <row r="1338" spans="2:3" x14ac:dyDescent="0.25">
      <c r="B1338" s="1" t="s">
        <v>33</v>
      </c>
    </row>
    <row r="1339" spans="2:3" x14ac:dyDescent="0.25">
      <c r="B1339" s="1" t="s">
        <v>260</v>
      </c>
    </row>
    <row r="1341" spans="2:3" ht="15.75" x14ac:dyDescent="0.25">
      <c r="B1341" s="17" t="s">
        <v>7</v>
      </c>
      <c r="C1341" s="44" t="s">
        <v>398</v>
      </c>
    </row>
    <row r="1342" spans="2:3" x14ac:dyDescent="0.25">
      <c r="B1342" s="17"/>
      <c r="C1342" s="57" t="s">
        <v>399</v>
      </c>
    </row>
    <row r="1344" spans="2:3" ht="18.75" x14ac:dyDescent="0.3">
      <c r="B1344" s="16" t="s">
        <v>261</v>
      </c>
    </row>
    <row r="1346" spans="1:3" x14ac:dyDescent="0.25">
      <c r="A1346" s="33"/>
      <c r="B1346" s="33" t="s">
        <v>262</v>
      </c>
    </row>
    <row r="1348" spans="1:3" x14ac:dyDescent="0.25">
      <c r="B1348" s="1" t="s">
        <v>263</v>
      </c>
    </row>
    <row r="1349" spans="1:3" x14ac:dyDescent="0.25">
      <c r="B1349" s="1"/>
    </row>
    <row r="1350" spans="1:3" x14ac:dyDescent="0.25">
      <c r="B1350" t="s">
        <v>264</v>
      </c>
    </row>
    <row r="1352" spans="1:3" ht="15.75" x14ac:dyDescent="0.25">
      <c r="B1352" s="17" t="s">
        <v>7</v>
      </c>
      <c r="C1352" s="44" t="s">
        <v>400</v>
      </c>
    </row>
    <row r="1354" spans="1:3" x14ac:dyDescent="0.25">
      <c r="B1354" s="1" t="s">
        <v>265</v>
      </c>
    </row>
    <row r="1356" spans="1:3" x14ac:dyDescent="0.25">
      <c r="B1356" t="s">
        <v>266</v>
      </c>
    </row>
    <row r="1358" spans="1:3" ht="15.75" x14ac:dyDescent="0.25">
      <c r="B1358" s="17" t="s">
        <v>7</v>
      </c>
      <c r="C1358" s="45" t="s">
        <v>401</v>
      </c>
    </row>
    <row r="1360" spans="1:3" x14ac:dyDescent="0.25">
      <c r="B1360" s="1" t="s">
        <v>267</v>
      </c>
    </row>
    <row r="1362" spans="2:3" x14ac:dyDescent="0.25">
      <c r="B1362" t="s">
        <v>268</v>
      </c>
    </row>
    <row r="1364" spans="2:3" ht="15.75" x14ac:dyDescent="0.25">
      <c r="B1364" s="17" t="s">
        <v>7</v>
      </c>
      <c r="C1364" s="44" t="s">
        <v>402</v>
      </c>
    </row>
    <row r="1367" spans="2:3" x14ac:dyDescent="0.25">
      <c r="B1367" s="1" t="s">
        <v>271</v>
      </c>
    </row>
    <row r="1369" spans="2:3" x14ac:dyDescent="0.25">
      <c r="B1369" t="s">
        <v>269</v>
      </c>
      <c r="C1369" t="s">
        <v>270</v>
      </c>
    </row>
    <row r="1371" spans="2:3" ht="15.75" x14ac:dyDescent="0.25">
      <c r="B1371" s="17" t="s">
        <v>7</v>
      </c>
      <c r="C1371" s="44" t="s">
        <v>403</v>
      </c>
    </row>
    <row r="1372" spans="2:3" x14ac:dyDescent="0.25">
      <c r="B1372" s="2"/>
      <c r="C1372" s="2"/>
    </row>
    <row r="1373" spans="2:3" x14ac:dyDescent="0.25">
      <c r="B1373" s="1" t="s">
        <v>272</v>
      </c>
    </row>
    <row r="1375" spans="2:3" x14ac:dyDescent="0.25">
      <c r="B1375" t="s">
        <v>273</v>
      </c>
    </row>
    <row r="1377" spans="2:3" ht="15.75" x14ac:dyDescent="0.25">
      <c r="B1377" s="17" t="s">
        <v>7</v>
      </c>
      <c r="C1377" s="44" t="s">
        <v>404</v>
      </c>
    </row>
    <row r="1380" spans="2:3" x14ac:dyDescent="0.25">
      <c r="B1380" s="33" t="s">
        <v>274</v>
      </c>
    </row>
    <row r="1382" spans="2:3" x14ac:dyDescent="0.25">
      <c r="B1382" s="1" t="s">
        <v>275</v>
      </c>
    </row>
    <row r="1384" spans="2:3" x14ac:dyDescent="0.25">
      <c r="B1384" t="s">
        <v>276</v>
      </c>
    </row>
    <row r="1386" spans="2:3" ht="15.75" x14ac:dyDescent="0.25">
      <c r="B1386" s="17" t="s">
        <v>7</v>
      </c>
      <c r="C1386" s="44" t="s">
        <v>405</v>
      </c>
    </row>
    <row r="1388" spans="2:3" x14ac:dyDescent="0.25">
      <c r="B1388" s="1" t="s">
        <v>277</v>
      </c>
    </row>
    <row r="1390" spans="2:3" x14ac:dyDescent="0.25">
      <c r="B1390" t="s">
        <v>278</v>
      </c>
    </row>
    <row r="1392" spans="2:3" ht="15.75" x14ac:dyDescent="0.25">
      <c r="B1392" s="17" t="s">
        <v>7</v>
      </c>
      <c r="C1392" s="44" t="s">
        <v>406</v>
      </c>
    </row>
    <row r="1394" spans="2:3" x14ac:dyDescent="0.25">
      <c r="B1394" s="1" t="s">
        <v>279</v>
      </c>
    </row>
    <row r="1396" spans="2:3" x14ac:dyDescent="0.25">
      <c r="B1396" t="s">
        <v>280</v>
      </c>
    </row>
    <row r="1398" spans="2:3" ht="15.75" x14ac:dyDescent="0.25">
      <c r="B1398" s="17" t="s">
        <v>7</v>
      </c>
      <c r="C1398" s="44" t="s">
        <v>407</v>
      </c>
    </row>
    <row r="1400" spans="2:3" x14ac:dyDescent="0.25">
      <c r="B1400" s="1" t="s">
        <v>281</v>
      </c>
    </row>
    <row r="1402" spans="2:3" x14ac:dyDescent="0.25">
      <c r="B1402" t="s">
        <v>282</v>
      </c>
    </row>
    <row r="1404" spans="2:3" ht="15.75" x14ac:dyDescent="0.25">
      <c r="B1404" s="17" t="s">
        <v>7</v>
      </c>
      <c r="C1404" s="44" t="s">
        <v>408</v>
      </c>
    </row>
    <row r="1406" spans="2:3" x14ac:dyDescent="0.25">
      <c r="B1406" s="1" t="s">
        <v>283</v>
      </c>
    </row>
    <row r="1408" spans="2:3" x14ac:dyDescent="0.25">
      <c r="B1408" t="s">
        <v>284</v>
      </c>
    </row>
    <row r="1410" spans="2:17" ht="18.75" x14ac:dyDescent="0.3">
      <c r="B1410" s="16" t="s">
        <v>285</v>
      </c>
    </row>
    <row r="1412" spans="2:17" ht="15.75" x14ac:dyDescent="0.25">
      <c r="B1412" s="32" t="s">
        <v>286</v>
      </c>
    </row>
    <row r="1414" spans="2:17" x14ac:dyDescent="0.25">
      <c r="B1414" s="64" t="s">
        <v>288</v>
      </c>
      <c r="C1414" s="64"/>
      <c r="D1414" s="64"/>
      <c r="E1414" s="64"/>
      <c r="F1414" s="64"/>
      <c r="G1414" s="64"/>
      <c r="H1414" s="64"/>
      <c r="I1414" s="64"/>
      <c r="J1414" s="64"/>
      <c r="K1414" s="64"/>
      <c r="L1414" s="64"/>
      <c r="M1414" s="64"/>
      <c r="N1414" s="64"/>
      <c r="O1414" s="64"/>
      <c r="P1414" s="64"/>
      <c r="Q1414" s="64"/>
    </row>
    <row r="1415" spans="2:17" x14ac:dyDescent="0.25">
      <c r="B1415" s="64"/>
      <c r="C1415" s="64"/>
      <c r="D1415" s="64"/>
      <c r="E1415" s="64"/>
      <c r="F1415" s="64"/>
      <c r="G1415" s="64"/>
      <c r="H1415" s="64"/>
      <c r="I1415" s="64"/>
      <c r="J1415" s="64"/>
      <c r="K1415" s="64"/>
      <c r="L1415" s="64"/>
      <c r="M1415" s="64"/>
      <c r="N1415" s="64"/>
      <c r="O1415" s="64"/>
      <c r="P1415" s="64"/>
      <c r="Q1415" s="64"/>
    </row>
    <row r="1417" spans="2:17" x14ac:dyDescent="0.25">
      <c r="B1417" t="s">
        <v>287</v>
      </c>
    </row>
    <row r="1419" spans="2:17" x14ac:dyDescent="0.25">
      <c r="B1419" s="63" t="s">
        <v>289</v>
      </c>
      <c r="C1419" s="63"/>
      <c r="D1419" s="63"/>
      <c r="E1419" s="63"/>
      <c r="F1419" s="63"/>
      <c r="G1419" s="63"/>
      <c r="H1419" s="63"/>
      <c r="I1419" s="63"/>
      <c r="J1419" s="63"/>
      <c r="K1419" s="63"/>
      <c r="L1419" s="63"/>
      <c r="M1419" s="63"/>
      <c r="N1419" s="63"/>
      <c r="O1419" s="63"/>
      <c r="P1419" s="63"/>
    </row>
    <row r="1420" spans="2:17" x14ac:dyDescent="0.25">
      <c r="B1420" s="63"/>
      <c r="C1420" s="63"/>
      <c r="D1420" s="63"/>
      <c r="E1420" s="63"/>
      <c r="F1420" s="63"/>
      <c r="G1420" s="63"/>
      <c r="H1420" s="63"/>
      <c r="I1420" s="63"/>
      <c r="J1420" s="63"/>
      <c r="K1420" s="63"/>
      <c r="L1420" s="63"/>
      <c r="M1420" s="63"/>
      <c r="N1420" s="63"/>
      <c r="O1420" s="63"/>
      <c r="P1420" s="63"/>
    </row>
    <row r="1422" spans="2:17" ht="15.75" x14ac:dyDescent="0.25">
      <c r="B1422" s="17" t="s">
        <v>7</v>
      </c>
      <c r="C1422" s="44" t="s">
        <v>409</v>
      </c>
    </row>
    <row r="1425" spans="2:16" x14ac:dyDescent="0.25">
      <c r="B1425" s="1" t="s">
        <v>290</v>
      </c>
      <c r="C1425" s="1"/>
    </row>
    <row r="1427" spans="2:16" x14ac:dyDescent="0.25">
      <c r="B1427" t="s">
        <v>291</v>
      </c>
    </row>
    <row r="1429" spans="2:16" x14ac:dyDescent="0.25">
      <c r="B1429" s="61" t="s">
        <v>292</v>
      </c>
      <c r="C1429" s="61"/>
      <c r="D1429" s="61"/>
      <c r="E1429" s="61"/>
      <c r="F1429" s="61"/>
      <c r="G1429" s="61"/>
      <c r="H1429" s="61"/>
      <c r="I1429" s="61"/>
      <c r="J1429" s="61"/>
      <c r="K1429" s="61"/>
      <c r="L1429" s="61"/>
      <c r="M1429" s="61"/>
      <c r="N1429" s="61"/>
      <c r="O1429" s="61"/>
      <c r="P1429" s="61"/>
    </row>
    <row r="1430" spans="2:16" x14ac:dyDescent="0.25">
      <c r="B1430" s="61"/>
      <c r="C1430" s="61"/>
      <c r="D1430" s="61"/>
      <c r="E1430" s="61"/>
      <c r="F1430" s="61"/>
      <c r="G1430" s="61"/>
      <c r="H1430" s="61"/>
      <c r="I1430" s="61"/>
      <c r="J1430" s="61"/>
      <c r="K1430" s="61"/>
      <c r="L1430" s="61"/>
      <c r="M1430" s="61"/>
      <c r="N1430" s="61"/>
      <c r="O1430" s="61"/>
      <c r="P1430" s="61"/>
    </row>
    <row r="1432" spans="2:16" ht="15.75" x14ac:dyDescent="0.25">
      <c r="B1432" s="17" t="s">
        <v>7</v>
      </c>
      <c r="C1432" s="44" t="s">
        <v>410</v>
      </c>
    </row>
    <row r="1435" spans="2:16" ht="15.75" x14ac:dyDescent="0.25">
      <c r="B1435" s="34" t="s">
        <v>293</v>
      </c>
    </row>
    <row r="1437" spans="2:16" x14ac:dyDescent="0.25">
      <c r="B1437" s="62" t="s">
        <v>294</v>
      </c>
      <c r="C1437" s="62"/>
      <c r="D1437" s="62"/>
      <c r="E1437" s="62"/>
      <c r="F1437" s="62"/>
      <c r="G1437" s="62"/>
      <c r="H1437" s="62"/>
      <c r="I1437" s="62"/>
      <c r="J1437" s="62"/>
      <c r="K1437" s="62"/>
      <c r="L1437" s="62"/>
      <c r="M1437" s="62"/>
      <c r="N1437" s="62"/>
      <c r="O1437" s="62"/>
      <c r="P1437" s="62"/>
    </row>
    <row r="1438" spans="2:16" x14ac:dyDescent="0.25">
      <c r="B1438" s="62"/>
      <c r="C1438" s="62"/>
      <c r="D1438" s="62"/>
      <c r="E1438" s="62"/>
      <c r="F1438" s="62"/>
      <c r="G1438" s="62"/>
      <c r="H1438" s="62"/>
      <c r="I1438" s="62"/>
      <c r="J1438" s="62"/>
      <c r="K1438" s="62"/>
      <c r="L1438" s="62"/>
      <c r="M1438" s="62"/>
      <c r="N1438" s="62"/>
      <c r="O1438" s="62"/>
      <c r="P1438" s="62"/>
    </row>
    <row r="1440" spans="2:16" x14ac:dyDescent="0.25">
      <c r="B1440" t="s">
        <v>295</v>
      </c>
    </row>
    <row r="1442" spans="2:16" x14ac:dyDescent="0.25">
      <c r="B1442" s="61" t="s">
        <v>296</v>
      </c>
      <c r="C1442" s="61"/>
      <c r="D1442" s="61"/>
      <c r="E1442" s="61"/>
      <c r="F1442" s="61"/>
      <c r="G1442" s="61"/>
      <c r="H1442" s="61"/>
      <c r="I1442" s="61"/>
      <c r="J1442" s="61"/>
      <c r="K1442" s="61"/>
      <c r="L1442" s="61"/>
      <c r="M1442" s="61"/>
      <c r="N1442" s="61"/>
      <c r="O1442" s="61"/>
      <c r="P1442" s="61"/>
    </row>
    <row r="1443" spans="2:16" x14ac:dyDescent="0.25">
      <c r="B1443" s="61"/>
      <c r="C1443" s="61"/>
      <c r="D1443" s="61"/>
      <c r="E1443" s="61"/>
      <c r="F1443" s="61"/>
      <c r="G1443" s="61"/>
      <c r="H1443" s="61"/>
      <c r="I1443" s="61"/>
      <c r="J1443" s="61"/>
      <c r="K1443" s="61"/>
      <c r="L1443" s="61"/>
      <c r="M1443" s="61"/>
      <c r="N1443" s="61"/>
      <c r="O1443" s="61"/>
      <c r="P1443" s="61"/>
    </row>
    <row r="1445" spans="2:16" ht="15.75" x14ac:dyDescent="0.25">
      <c r="B1445" s="17" t="s">
        <v>7</v>
      </c>
      <c r="C1445" s="44" t="s">
        <v>411</v>
      </c>
    </row>
    <row r="1448" spans="2:16" x14ac:dyDescent="0.25">
      <c r="B1448" s="1" t="s">
        <v>297</v>
      </c>
    </row>
    <row r="1450" spans="2:16" x14ac:dyDescent="0.25">
      <c r="B1450" t="s">
        <v>298</v>
      </c>
    </row>
    <row r="1452" spans="2:16" ht="15.75" x14ac:dyDescent="0.25">
      <c r="B1452" s="17" t="s">
        <v>7</v>
      </c>
      <c r="C1452" s="44" t="s">
        <v>412</v>
      </c>
    </row>
    <row r="1453" spans="2:16" x14ac:dyDescent="0.25">
      <c r="B1453" s="17"/>
      <c r="C1453" s="17"/>
    </row>
    <row r="1455" spans="2:16" ht="18.75" x14ac:dyDescent="0.3">
      <c r="B1455" s="16" t="s">
        <v>299</v>
      </c>
    </row>
    <row r="1457" spans="2:16" ht="15.75" x14ac:dyDescent="0.25">
      <c r="B1457" s="32" t="s">
        <v>300</v>
      </c>
    </row>
    <row r="1459" spans="2:16" x14ac:dyDescent="0.25">
      <c r="B1459" s="62" t="s">
        <v>301</v>
      </c>
      <c r="C1459" s="62"/>
      <c r="D1459" s="62"/>
      <c r="E1459" s="62"/>
      <c r="F1459" s="62"/>
      <c r="G1459" s="62"/>
      <c r="H1459" s="62"/>
      <c r="I1459" s="62"/>
      <c r="J1459" s="62"/>
      <c r="K1459" s="62"/>
      <c r="L1459" s="62"/>
      <c r="M1459" s="62"/>
      <c r="N1459" s="62"/>
      <c r="O1459" s="62"/>
      <c r="P1459" s="62"/>
    </row>
    <row r="1460" spans="2:16" x14ac:dyDescent="0.25">
      <c r="B1460" s="62"/>
      <c r="C1460" s="62"/>
      <c r="D1460" s="62"/>
      <c r="E1460" s="62"/>
      <c r="F1460" s="62"/>
      <c r="G1460" s="62"/>
      <c r="H1460" s="62"/>
      <c r="I1460" s="62"/>
      <c r="J1460" s="62"/>
      <c r="K1460" s="62"/>
      <c r="L1460" s="62"/>
      <c r="M1460" s="62"/>
      <c r="N1460" s="62"/>
      <c r="O1460" s="62"/>
      <c r="P1460" s="62"/>
    </row>
    <row r="1462" spans="2:16" x14ac:dyDescent="0.25">
      <c r="B1462" t="s">
        <v>302</v>
      </c>
    </row>
    <row r="1464" spans="2:16" ht="15.75" x14ac:dyDescent="0.25">
      <c r="B1464" s="17" t="s">
        <v>7</v>
      </c>
      <c r="C1464" s="48" t="s">
        <v>413</v>
      </c>
    </row>
    <row r="1465" spans="2:16" ht="15.75" x14ac:dyDescent="0.25">
      <c r="C1465" s="48"/>
    </row>
    <row r="1466" spans="2:16" x14ac:dyDescent="0.25">
      <c r="B1466" s="62" t="s">
        <v>303</v>
      </c>
      <c r="C1466" s="62"/>
      <c r="D1466" s="62"/>
      <c r="E1466" s="62"/>
      <c r="F1466" s="62"/>
      <c r="G1466" s="62"/>
      <c r="H1466" s="62"/>
      <c r="I1466" s="62"/>
      <c r="J1466" s="62"/>
      <c r="K1466" s="62"/>
      <c r="L1466" s="62"/>
      <c r="M1466" s="62"/>
      <c r="N1466" s="62"/>
      <c r="O1466" s="62"/>
      <c r="P1466" s="62"/>
    </row>
    <row r="1467" spans="2:16" x14ac:dyDescent="0.25">
      <c r="B1467" s="62"/>
      <c r="C1467" s="62"/>
      <c r="D1467" s="62"/>
      <c r="E1467" s="62"/>
      <c r="F1467" s="62"/>
      <c r="G1467" s="62"/>
      <c r="H1467" s="62"/>
      <c r="I1467" s="62"/>
      <c r="J1467" s="62"/>
      <c r="K1467" s="62"/>
      <c r="L1467" s="62"/>
      <c r="M1467" s="62"/>
      <c r="N1467" s="62"/>
      <c r="O1467" s="62"/>
      <c r="P1467" s="62"/>
    </row>
    <row r="1469" spans="2:16" x14ac:dyDescent="0.25">
      <c r="B1469" t="s">
        <v>304</v>
      </c>
    </row>
    <row r="1471" spans="2:16" x14ac:dyDescent="0.25">
      <c r="B1471" s="17" t="s">
        <v>7</v>
      </c>
      <c r="C1471" s="12" t="s">
        <v>414</v>
      </c>
    </row>
    <row r="1473" spans="2:16" ht="18.75" x14ac:dyDescent="0.3">
      <c r="B1473" s="37" t="s">
        <v>305</v>
      </c>
    </row>
    <row r="1475" spans="2:16" x14ac:dyDescent="0.25">
      <c r="B1475" s="64" t="s">
        <v>306</v>
      </c>
      <c r="C1475" s="64"/>
      <c r="D1475" s="64"/>
      <c r="E1475" s="64"/>
      <c r="F1475" s="64"/>
      <c r="G1475" s="64"/>
      <c r="H1475" s="64"/>
      <c r="I1475" s="64"/>
      <c r="J1475" s="64"/>
      <c r="K1475" s="64"/>
      <c r="L1475" s="64"/>
      <c r="M1475" s="64"/>
      <c r="N1475" s="64"/>
      <c r="O1475" s="64"/>
      <c r="P1475" s="64"/>
    </row>
    <row r="1476" spans="2:16" x14ac:dyDescent="0.25">
      <c r="B1476" s="64"/>
      <c r="C1476" s="64"/>
      <c r="D1476" s="64"/>
      <c r="E1476" s="64"/>
      <c r="F1476" s="64"/>
      <c r="G1476" s="64"/>
      <c r="H1476" s="64"/>
      <c r="I1476" s="64"/>
      <c r="J1476" s="64"/>
      <c r="K1476" s="64"/>
      <c r="L1476" s="64"/>
      <c r="M1476" s="64"/>
      <c r="N1476" s="64"/>
      <c r="O1476" s="64"/>
      <c r="P1476" s="64"/>
    </row>
    <row r="1478" spans="2:16" x14ac:dyDescent="0.25">
      <c r="B1478" t="s">
        <v>307</v>
      </c>
    </row>
    <row r="1481" spans="2:16" x14ac:dyDescent="0.25">
      <c r="B1481" s="17" t="s">
        <v>7</v>
      </c>
      <c r="C1481" s="12" t="s">
        <v>415</v>
      </c>
    </row>
    <row r="1482" spans="2:16" x14ac:dyDescent="0.25">
      <c r="B1482" s="17"/>
      <c r="C1482" s="12"/>
    </row>
    <row r="1483" spans="2:16" ht="15.75" x14ac:dyDescent="0.25">
      <c r="B1483" s="17"/>
      <c r="C1483" s="44" t="s">
        <v>416</v>
      </c>
    </row>
    <row r="1484" spans="2:16" x14ac:dyDescent="0.25">
      <c r="B1484" s="17"/>
      <c r="C1484" s="17"/>
    </row>
  </sheetData>
  <sortState xmlns:xlrd2="http://schemas.microsoft.com/office/spreadsheetml/2017/richdata2" ref="H671:H674">
    <sortCondition ref="H671"/>
  </sortState>
  <mergeCells count="9">
    <mergeCell ref="B1297:P1298"/>
    <mergeCell ref="B1414:Q1415"/>
    <mergeCell ref="B1419:P1420"/>
    <mergeCell ref="B1429:P1430"/>
    <mergeCell ref="B1437:P1438"/>
    <mergeCell ref="B1442:P1443"/>
    <mergeCell ref="B1459:P1460"/>
    <mergeCell ref="B1466:P1467"/>
    <mergeCell ref="B1475:P147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ASSIGNMENT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Sandy</dc:creator>
  <cp:lastModifiedBy>Sandy</cp:lastModifiedBy>
  <dcterms:created xsi:type="dcterms:W3CDTF">2015-06-05T18:17:20Z</dcterms:created>
  <dcterms:modified xsi:type="dcterms:W3CDTF">2024-04-16T17:40:29Z</dcterms:modified>
</cp:coreProperties>
</file>