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4.xml" ContentType="application/vnd.ms-excel.slicer+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D:\DATA Science Institute_Semos\EXCEL with Statistics\5.Proekti\Customer Analysis\"/>
    </mc:Choice>
  </mc:AlternateContent>
  <xr:revisionPtr revIDLastSave="0" documentId="13_ncr:1_{12CCBC3A-983F-40BA-A79B-C84603AF90F6}" xr6:coauthVersionLast="47" xr6:coauthVersionMax="47" xr10:uidLastSave="{00000000-0000-0000-0000-000000000000}"/>
  <bookViews>
    <workbookView xWindow="-108" yWindow="-108" windowWidth="23256" windowHeight="12576" tabRatio="800" activeTab="6" xr2:uid="{00000000-000D-0000-FFFF-FFFF00000000}"/>
  </bookViews>
  <sheets>
    <sheet name="Overview" sheetId="1" r:id="rId1"/>
    <sheet name="Sales details" sheetId="2" r:id="rId2"/>
    <sheet name="Relative sales" sheetId="3" r:id="rId3"/>
    <sheet name="Demographic correlation" sheetId="7" r:id="rId4"/>
    <sheet name="Date distribution sales" sheetId="10" r:id="rId5"/>
    <sheet name="Customer profit" sheetId="4" r:id="rId6"/>
    <sheet name="Salesperson performance" sheetId="5" r:id="rId7"/>
  </sheets>
  <externalReferences>
    <externalReference r:id="rId8"/>
  </externalReferences>
  <definedNames>
    <definedName name="_xlchart.v1.0" hidden="1">'Relative sales'!$B$3:$B$14</definedName>
    <definedName name="_xlchart.v1.1" hidden="1">'Relative sales'!$C$2</definedName>
    <definedName name="_xlchart.v1.2" hidden="1">'Relative sales'!$C$3:$C$14</definedName>
    <definedName name="_xlchart.v1.3" hidden="1">'Relative sales'!$B$3:$B$14</definedName>
    <definedName name="_xlchart.v1.4" hidden="1">'Relative sales'!$C$2</definedName>
    <definedName name="_xlchart.v1.5" hidden="1">'Relative sales'!$C$3:$C$14</definedName>
    <definedName name="_xlchart.v1.6" hidden="1">'Date distribution sales'!$B$6:$D$47</definedName>
    <definedName name="_xlchart.v1.7" hidden="1">'Date distribution sales'!$E$5</definedName>
    <definedName name="_xlchart.v1.8" hidden="1">'Date distribution sales'!$E$6:$E$47</definedName>
    <definedName name="Slicer_Customer_Name">#N/A</definedName>
    <definedName name="Slicer_Customer_Name1">#N/A</definedName>
    <definedName name="Slicer_Customer_Name2">#N/A</definedName>
    <definedName name="Slicer_Date_Hierarchy">#N/A</definedName>
    <definedName name="Slicer_Date_Hierarchy1">#N/A</definedName>
    <definedName name="Slicer_Location_Name">#N/A</definedName>
    <definedName name="Slicer_Product_Name">#N/A</definedName>
    <definedName name="Slicer_Product_Name1">#N/A</definedName>
    <definedName name="Slicer_Product_Name2">#N/A</definedName>
    <definedName name="Slicer_Salesperson">#N/A</definedName>
    <definedName name="Slicer_Salesperson_Name">#N/A</definedName>
    <definedName name="Slicer_State">#N/A</definedName>
    <definedName name="Slicer_Year">#N/A</definedName>
    <definedName name="Timeline_Date">#N/A</definedName>
    <definedName name="Timeline_Date1">#N/A</definedName>
    <definedName name="Timeline_Date2">#N/A</definedName>
  </definedNames>
  <calcPr calcId="181029"/>
  <pivotCaches>
    <pivotCache cacheId="10" r:id="rId9"/>
    <pivotCache cacheId="11" r:id="rId10"/>
    <pivotCache cacheId="12" r:id="rId11"/>
    <pivotCache cacheId="194" r:id="rId12"/>
    <pivotCache cacheId="200" r:id="rId13"/>
  </pivotCaches>
  <extLst>
    <ext xmlns:x14="http://schemas.microsoft.com/office/spreadsheetml/2009/9/main" uri="{876F7934-8845-4945-9796-88D515C7AA90}">
      <x14:pivotCaches>
        <pivotCache cacheId="15" r:id="rId14"/>
        <pivotCache cacheId="16" r:id="rId15"/>
        <pivotCache cacheId="17" r:id="rId16"/>
        <pivotCache cacheId="1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841E416B-1EF1-43b6-AB56-02D37102CBD5}">
      <x15:pivotCaches>
        <pivotCache cacheId="182" r:id="rId31"/>
        <pivotCache cacheId="185" r:id="rId32"/>
      </x15:pivotCaches>
    </ext>
    <ext xmlns:x15="http://schemas.microsoft.com/office/spreadsheetml/2010/11/main" uri="{983426D0-5260-488c-9760-48F4B6AC55F4}">
      <x15:pivotTableReferences>
        <x15:pivotTableReference r:id="rId33"/>
        <x15:pivotTableReference r:id="rId34"/>
      </x15:pivotTableReferences>
    </ext>
    <ext xmlns:x15="http://schemas.microsoft.com/office/spreadsheetml/2010/11/main" uri="{A2CB5862-8E78-49c6-8D9D-AF26E26ADB89}">
      <x15:timelineCachePivotCaches>
        <pivotCache cacheId="21" r:id="rId35"/>
        <pivotCache cacheId="22" r:id="rId36"/>
        <pivotCache cacheId="23" r:id="rId37"/>
      </x15:timelineCachePivotCaches>
    </ext>
    <ext xmlns:x15="http://schemas.microsoft.com/office/spreadsheetml/2010/11/main" uri="{D0CA8CA8-9F24-4464-BF8E-62219DCF47F9}">
      <x15:timelineCacheRefs>
        <x15:timelineCacheRef r:id="rId38"/>
        <x15:timelineCacheRef r:id="rId39"/>
        <x15:timelineCacheRef r:id="rId4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ail Sales_64ac218a-e03a-4471-8bc5-d04d4328be4f" name="Retail Sales" connection="Query - Retail Sales"/>
          <x15:modelTable id="Products_407c1cb5-8e5c-4cf9-ae5e-1e3d085970a4" name="Products" connection="Query - Products"/>
          <x15:modelTable id="Locations_78f43534-6dc5-41cf-974c-80d978219ee5" name="Locations" connection="Query - Locations"/>
          <x15:modelTable id="Customers_ba696ab6-199c-4d0a-bf90-7480a15d6175" name="Customers" connection="Query - Customers"/>
          <x15:modelTable id="Sales People_43011273-f242-47ac-b5b8-512f9a8cc879" name="Sales People" connection="Query - Sales People"/>
          <x15:modelTable id="Calendar" name="Calendar" connection="Connection"/>
        </x15:modelTables>
        <x15:modelRelationships>
          <x15:modelRelationship fromTable="Retail Sales" fromColumn="Product ID" toTable="Products" toColumn="Product ID"/>
          <x15:modelRelationship fromTable="Retail Sales" fromColumn="Location ID" toTable="Locations" toColumn="Location ID"/>
          <x15:modelRelationship fromTable="Retail Sales" fromColumn="Customer ID" toTable="Customers" toColumn="Customer ID"/>
          <x15:modelRelationship fromTable="Retail Sales" fromColumn="Sales Person ID" toTable="Sales People" toColumn="Salesperson ID"/>
          <x15:modelRelationship fromTable="Retail Sales" fromColumn="Purchase Date" toTable="Calendar" toColumn="Date"/>
        </x15:modelRelationships>
      </x15:dataModel>
    </ext>
  </extLst>
</workbook>
</file>

<file path=xl/calcChain.xml><?xml version="1.0" encoding="utf-8"?>
<calcChain xmlns="http://schemas.openxmlformats.org/spreadsheetml/2006/main">
  <c r="C27" i="7" l="1"/>
  <c r="C26" i="7"/>
  <c r="D38" i="10"/>
  <c r="B86" i="7"/>
  <c r="C21" i="10"/>
  <c r="B81" i="7"/>
  <c r="B39" i="7"/>
  <c r="B98" i="7"/>
  <c r="B73" i="7"/>
  <c r="F32" i="7"/>
  <c r="C128" i="7"/>
  <c r="B78" i="7"/>
  <c r="B118" i="7"/>
  <c r="B50" i="7"/>
  <c r="D4" i="10"/>
  <c r="B37" i="10"/>
  <c r="C33" i="7"/>
  <c r="B56" i="7"/>
  <c r="C43" i="7"/>
  <c r="E32" i="7"/>
  <c r="C114" i="7"/>
  <c r="B14" i="3"/>
  <c r="C91" i="7"/>
  <c r="B7" i="3"/>
  <c r="C124" i="7"/>
  <c r="C123" i="7"/>
  <c r="B100" i="7"/>
  <c r="D16" i="10"/>
  <c r="C107" i="7"/>
  <c r="C72" i="7"/>
  <c r="D13" i="10"/>
  <c r="C62" i="7"/>
  <c r="B64" i="7"/>
  <c r="C6" i="10"/>
  <c r="C122" i="7"/>
  <c r="B13" i="3"/>
  <c r="D12" i="10"/>
  <c r="B4" i="3"/>
  <c r="B121" i="7"/>
  <c r="B54" i="7"/>
  <c r="B67" i="7"/>
  <c r="C60" i="7"/>
  <c r="C25" i="10"/>
  <c r="C41" i="7"/>
  <c r="E41" i="7" s="1"/>
  <c r="B91" i="7"/>
  <c r="C81" i="7"/>
  <c r="B3" i="10"/>
  <c r="B124" i="7"/>
  <c r="B83" i="7"/>
  <c r="B57" i="7"/>
  <c r="B108" i="7"/>
  <c r="B58" i="7"/>
  <c r="C106" i="7"/>
  <c r="C78" i="7"/>
  <c r="C55" i="7"/>
  <c r="D28" i="10"/>
  <c r="D11" i="10"/>
  <c r="D24" i="10"/>
  <c r="C39" i="10"/>
  <c r="C64" i="7"/>
  <c r="E91" i="7"/>
  <c r="C22" i="10"/>
  <c r="C120" i="7"/>
  <c r="C66" i="7"/>
  <c r="D26" i="10"/>
  <c r="D3" i="10"/>
  <c r="C2" i="3"/>
  <c r="B21" i="10"/>
  <c r="C57" i="7"/>
  <c r="B85" i="7"/>
  <c r="C61" i="7"/>
  <c r="F114" i="7"/>
  <c r="E124" i="7"/>
  <c r="B93" i="7"/>
  <c r="B43" i="10"/>
  <c r="C47" i="7"/>
  <c r="E2" i="10"/>
  <c r="B59" i="7"/>
  <c r="B123" i="7"/>
  <c r="B116" i="7"/>
  <c r="D17" i="10"/>
  <c r="F57" i="7"/>
  <c r="D23" i="10"/>
  <c r="B72" i="7"/>
  <c r="B122" i="7"/>
  <c r="B9" i="10"/>
  <c r="C63" i="7"/>
  <c r="C13" i="10"/>
  <c r="C45" i="7"/>
  <c r="E120" i="7"/>
  <c r="F124" i="7"/>
  <c r="C94" i="7"/>
  <c r="C31" i="10"/>
  <c r="B110" i="7"/>
  <c r="D41" i="10"/>
  <c r="C40" i="10"/>
  <c r="G32" i="7"/>
  <c r="C9" i="10"/>
  <c r="D9" i="10"/>
  <c r="C126" i="7"/>
  <c r="C58" i="7"/>
  <c r="B38" i="10"/>
  <c r="B39" i="10"/>
  <c r="C74" i="7"/>
  <c r="D37" i="10"/>
  <c r="C108" i="7"/>
  <c r="C113" i="7"/>
  <c r="C59" i="7"/>
  <c r="B44" i="10"/>
  <c r="C4" i="10"/>
  <c r="E107" i="7"/>
  <c r="B19" i="10"/>
  <c r="G62" i="7"/>
  <c r="E122" i="7"/>
  <c r="F55" i="7"/>
  <c r="B61" i="7"/>
  <c r="B23" i="10"/>
  <c r="C98" i="7"/>
  <c r="C23" i="10"/>
  <c r="C39" i="7"/>
  <c r="C97" i="7"/>
  <c r="D22" i="10"/>
  <c r="C69" i="7"/>
  <c r="B38" i="7"/>
  <c r="B103" i="7"/>
  <c r="B20" i="10"/>
  <c r="B47" i="7"/>
  <c r="D5" i="10"/>
  <c r="B15" i="10"/>
  <c r="E114" i="7"/>
  <c r="B28" i="10"/>
  <c r="B80" i="7"/>
  <c r="B115" i="7"/>
  <c r="C26" i="10"/>
  <c r="B82" i="7"/>
  <c r="B66" i="7"/>
  <c r="C38" i="10"/>
  <c r="C102" i="7"/>
  <c r="D7" i="10"/>
  <c r="C48" i="7"/>
  <c r="B14" i="10"/>
  <c r="C42" i="7"/>
  <c r="F42" i="7" s="1"/>
  <c r="C18" i="10"/>
  <c r="C77" i="7"/>
  <c r="C51" i="7"/>
  <c r="B16" i="10"/>
  <c r="D19" i="10"/>
  <c r="B92" i="7"/>
  <c r="D30" i="10"/>
  <c r="B120" i="7"/>
  <c r="C36" i="7"/>
  <c r="C103" i="7"/>
  <c r="C83" i="7"/>
  <c r="C129" i="7"/>
  <c r="B9" i="3"/>
  <c r="B22" i="10"/>
  <c r="B12" i="3"/>
  <c r="B126" i="7"/>
  <c r="C50" i="7"/>
  <c r="C8" i="10"/>
  <c r="B63" i="7"/>
  <c r="D8" i="10"/>
  <c r="D35" i="10"/>
  <c r="F103" i="7"/>
  <c r="B88" i="7"/>
  <c r="B30" i="10"/>
  <c r="E128" i="7"/>
  <c r="B68" i="7"/>
  <c r="B32" i="10"/>
  <c r="B69" i="7"/>
  <c r="B96" i="7"/>
  <c r="C16" i="10"/>
  <c r="C46" i="7"/>
  <c r="C121" i="7"/>
  <c r="G97" i="7"/>
  <c r="C30" i="10"/>
  <c r="F107" i="7"/>
  <c r="B48" i="7"/>
  <c r="B13" i="10"/>
  <c r="E72" i="7"/>
  <c r="C80" i="7"/>
  <c r="B128" i="7"/>
  <c r="B29" i="10"/>
  <c r="B89" i="7"/>
  <c r="F81" i="7"/>
  <c r="G103" i="7"/>
  <c r="G129" i="7"/>
  <c r="G120" i="7"/>
  <c r="G64" i="7"/>
  <c r="E74" i="7"/>
  <c r="G46" i="7"/>
  <c r="C109" i="7"/>
  <c r="D44" i="10"/>
  <c r="C54" i="7"/>
  <c r="C7" i="10"/>
  <c r="B11" i="10"/>
  <c r="C99" i="7"/>
  <c r="F99" i="7" s="1"/>
  <c r="C49" i="7"/>
  <c r="C68" i="7"/>
  <c r="F123" i="7"/>
  <c r="D20" i="10"/>
  <c r="B84" i="7"/>
  <c r="B6" i="3"/>
  <c r="B25" i="10"/>
  <c r="E45" i="7"/>
  <c r="F98" i="7"/>
  <c r="C67" i="7"/>
  <c r="B114" i="7"/>
  <c r="B31" i="10"/>
  <c r="B95" i="7"/>
  <c r="C127" i="7"/>
  <c r="B77" i="7"/>
  <c r="C34" i="10"/>
  <c r="G43" i="7"/>
  <c r="G57" i="7"/>
  <c r="B41" i="10"/>
  <c r="G99" i="7"/>
  <c r="B119" i="7"/>
  <c r="C115" i="7"/>
  <c r="F115" i="7" s="1"/>
  <c r="C116" i="7"/>
  <c r="B106" i="7"/>
  <c r="B35" i="10"/>
  <c r="E99" i="7"/>
  <c r="F120" i="7"/>
  <c r="C111" i="7"/>
  <c r="F111" i="7" s="1"/>
  <c r="C101" i="7"/>
  <c r="C84" i="7"/>
  <c r="B97" i="7"/>
  <c r="C71" i="7"/>
  <c r="G72" i="7"/>
  <c r="F43" i="7"/>
  <c r="C37" i="7"/>
  <c r="C15" i="10"/>
  <c r="F78" i="7"/>
  <c r="F129" i="7"/>
  <c r="G45" i="7"/>
  <c r="G128" i="7"/>
  <c r="E102" i="7"/>
  <c r="F126" i="7"/>
  <c r="D29" i="10"/>
  <c r="C29" i="10"/>
  <c r="B70" i="7"/>
  <c r="B53" i="7"/>
  <c r="C119" i="7"/>
  <c r="C87" i="7"/>
  <c r="H32" i="7"/>
  <c r="B75" i="7"/>
  <c r="F106" i="7"/>
  <c r="B18" i="10"/>
  <c r="C34" i="7"/>
  <c r="B101" i="7"/>
  <c r="B107" i="7"/>
  <c r="B26" i="10"/>
  <c r="F68" i="7"/>
  <c r="B99" i="7"/>
  <c r="B34" i="7"/>
  <c r="C17" i="10"/>
  <c r="C86" i="7"/>
  <c r="C76" i="7"/>
  <c r="G42" i="7"/>
  <c r="C56" i="7"/>
  <c r="E61" i="7"/>
  <c r="G77" i="7"/>
  <c r="F64" i="7"/>
  <c r="C32" i="10"/>
  <c r="C12" i="10"/>
  <c r="B49" i="7"/>
  <c r="C112" i="7"/>
  <c r="E58" i="7"/>
  <c r="C36" i="10"/>
  <c r="B52" i="7"/>
  <c r="D6" i="10"/>
  <c r="H94" i="7"/>
  <c r="F33" i="7"/>
  <c r="B33" i="7"/>
  <c r="C11" i="10"/>
  <c r="F49" i="7"/>
  <c r="D43" i="10"/>
  <c r="H69" i="7"/>
  <c r="B41" i="7"/>
  <c r="F63" i="7"/>
  <c r="C43" i="10"/>
  <c r="F121" i="7"/>
  <c r="C70" i="7"/>
  <c r="B94" i="7"/>
  <c r="C73" i="7"/>
  <c r="C96" i="7"/>
  <c r="G80" i="7"/>
  <c r="E60" i="7"/>
  <c r="H98" i="7"/>
  <c r="E34" i="7"/>
  <c r="E129" i="7"/>
  <c r="C79" i="7"/>
  <c r="B45" i="7"/>
  <c r="C24" i="10"/>
  <c r="B46" i="7"/>
  <c r="B109" i="7"/>
  <c r="B113" i="7"/>
  <c r="C104" i="7"/>
  <c r="B5" i="10"/>
  <c r="B36" i="10"/>
  <c r="C117" i="7"/>
  <c r="E109" i="7"/>
  <c r="B42" i="7"/>
  <c r="B5" i="3"/>
  <c r="B60" i="7"/>
  <c r="E57" i="7"/>
  <c r="F41" i="7"/>
  <c r="B90" i="7"/>
  <c r="F122" i="7"/>
  <c r="B79" i="7"/>
  <c r="F66" i="7"/>
  <c r="C65" i="7"/>
  <c r="B10" i="10"/>
  <c r="B76" i="7"/>
  <c r="E86" i="7"/>
  <c r="E33" i="7"/>
  <c r="B55" i="7"/>
  <c r="F127" i="7"/>
  <c r="H61" i="7"/>
  <c r="H81" i="7"/>
  <c r="F47" i="7"/>
  <c r="B35" i="7"/>
  <c r="F39" i="7"/>
  <c r="C14" i="10"/>
  <c r="D27" i="10"/>
  <c r="C41" i="10"/>
  <c r="B8" i="10"/>
  <c r="E98" i="7"/>
  <c r="G63" i="7"/>
  <c r="F109" i="7"/>
  <c r="E56" i="7"/>
  <c r="G115" i="7"/>
  <c r="E63" i="7"/>
  <c r="F60" i="7"/>
  <c r="B3" i="3"/>
  <c r="F102" i="7"/>
  <c r="H128" i="7"/>
  <c r="B44" i="7"/>
  <c r="G68" i="7"/>
  <c r="E68" i="7"/>
  <c r="B40" i="7"/>
  <c r="G87" i="7"/>
  <c r="H104" i="7"/>
  <c r="E117" i="7"/>
  <c r="F34" i="7"/>
  <c r="E67" i="7"/>
  <c r="H50" i="7"/>
  <c r="E76" i="7"/>
  <c r="G55" i="7"/>
  <c r="B10" i="3"/>
  <c r="D32" i="7"/>
  <c r="E43" i="7"/>
  <c r="D91" i="7"/>
  <c r="C118" i="7"/>
  <c r="B62" i="7"/>
  <c r="C125" i="7"/>
  <c r="C110" i="7"/>
  <c r="B71" i="7"/>
  <c r="D62" i="7"/>
  <c r="C28" i="10"/>
  <c r="B102" i="7"/>
  <c r="D31" i="10"/>
  <c r="C3" i="10"/>
  <c r="D14" i="10"/>
  <c r="C33" i="10"/>
  <c r="B37" i="7"/>
  <c r="C53" i="7"/>
  <c r="E53" i="7" s="1"/>
  <c r="B112" i="7"/>
  <c r="E39" i="7"/>
  <c r="C90" i="7"/>
  <c r="D33" i="10"/>
  <c r="C82" i="7"/>
  <c r="F62" i="7"/>
  <c r="B87" i="7"/>
  <c r="H90" i="7"/>
  <c r="H99" i="7"/>
  <c r="B127" i="7"/>
  <c r="B36" i="7"/>
  <c r="D10" i="10"/>
  <c r="E66" i="7"/>
  <c r="G91" i="7"/>
  <c r="B27" i="10"/>
  <c r="B111" i="7"/>
  <c r="B33" i="10"/>
  <c r="D15" i="10"/>
  <c r="C10" i="10"/>
  <c r="C40" i="7"/>
  <c r="D94" i="7"/>
  <c r="B105" i="7"/>
  <c r="G124" i="7"/>
  <c r="G47" i="7"/>
  <c r="F56" i="7"/>
  <c r="G109" i="7"/>
  <c r="D104" i="7"/>
  <c r="H57" i="7"/>
  <c r="C93" i="7"/>
  <c r="C38" i="7"/>
  <c r="F104" i="7"/>
  <c r="C27" i="10"/>
  <c r="D102" i="7"/>
  <c r="G38" i="7"/>
  <c r="C88" i="7"/>
  <c r="D88" i="7" s="1"/>
  <c r="E69" i="7"/>
  <c r="C100" i="7"/>
  <c r="D51" i="7"/>
  <c r="H36" i="7"/>
  <c r="G67" i="7"/>
  <c r="H87" i="7"/>
  <c r="H123" i="7"/>
  <c r="G106" i="7"/>
  <c r="H55" i="7"/>
  <c r="D83" i="7"/>
  <c r="D53" i="7"/>
  <c r="E90" i="7"/>
  <c r="G65" i="7"/>
  <c r="G50" i="7"/>
  <c r="G76" i="7"/>
  <c r="G48" i="7"/>
  <c r="G79" i="7"/>
  <c r="G58" i="7"/>
  <c r="F116" i="7"/>
  <c r="H74" i="7"/>
  <c r="D46" i="7"/>
  <c r="H101" i="7"/>
  <c r="E47" i="7"/>
  <c r="B24" i="10"/>
  <c r="C75" i="7"/>
  <c r="B12" i="10"/>
  <c r="B4" i="10"/>
  <c r="G66" i="7"/>
  <c r="C35" i="7"/>
  <c r="B6" i="10"/>
  <c r="H39" i="7"/>
  <c r="F75" i="7"/>
  <c r="D106" i="7"/>
  <c r="F53" i="7"/>
  <c r="E65" i="7"/>
  <c r="G78" i="7"/>
  <c r="G33" i="7"/>
  <c r="G112" i="7"/>
  <c r="G116" i="7"/>
  <c r="H46" i="7"/>
  <c r="D101" i="7"/>
  <c r="D35" i="7"/>
  <c r="D38" i="7"/>
  <c r="F108" i="7"/>
  <c r="F59" i="7"/>
  <c r="F71" i="7"/>
  <c r="G70" i="7"/>
  <c r="E100" i="7"/>
  <c r="H73" i="7"/>
  <c r="E96" i="7"/>
  <c r="D40" i="10"/>
  <c r="F61" i="7"/>
  <c r="D36" i="7"/>
  <c r="B7" i="10"/>
  <c r="C19" i="10"/>
  <c r="B42" i="10"/>
  <c r="B104" i="7"/>
  <c r="D34" i="7"/>
  <c r="D42" i="7"/>
  <c r="F128" i="7"/>
  <c r="H122" i="7"/>
  <c r="G53" i="7"/>
  <c r="G82" i="7"/>
  <c r="G83" i="7"/>
  <c r="G104" i="7"/>
  <c r="D115" i="7"/>
  <c r="H116" i="7"/>
  <c r="E121" i="7"/>
  <c r="G101" i="7"/>
  <c r="G35" i="7"/>
  <c r="F38" i="7"/>
  <c r="H113" i="7"/>
  <c r="D59" i="7"/>
  <c r="E71" i="7"/>
  <c r="F70" i="7"/>
  <c r="F100" i="7"/>
  <c r="F37" i="7"/>
  <c r="G96" i="7"/>
  <c r="C44" i="7"/>
  <c r="C37" i="10"/>
  <c r="B51" i="7"/>
  <c r="B43" i="7"/>
  <c r="D32" i="10"/>
  <c r="B40" i="10"/>
  <c r="G117" i="7"/>
  <c r="G86" i="7"/>
  <c r="F58" i="7"/>
  <c r="C89" i="7"/>
  <c r="D73" i="7"/>
  <c r="E55" i="7"/>
  <c r="G94" i="7"/>
  <c r="E50" i="7"/>
  <c r="G36" i="7"/>
  <c r="G81" i="7"/>
  <c r="E115" i="7"/>
  <c r="E116" i="7"/>
  <c r="D121" i="7"/>
  <c r="G93" i="7"/>
  <c r="F35" i="7"/>
  <c r="H38" i="7"/>
  <c r="F113" i="7"/>
  <c r="H59" i="7"/>
  <c r="H71" i="7"/>
  <c r="D70" i="7"/>
  <c r="E89" i="7"/>
  <c r="E37" i="7"/>
  <c r="E123" i="7"/>
  <c r="F118" i="7"/>
  <c r="E81" i="7"/>
  <c r="E64" i="7"/>
  <c r="C35" i="10"/>
  <c r="F112" i="7"/>
  <c r="H91" i="7"/>
  <c r="G60" i="7"/>
  <c r="H79" i="7"/>
  <c r="F45" i="7"/>
  <c r="E103" i="7"/>
  <c r="E94" i="7"/>
  <c r="D50" i="7"/>
  <c r="G69" i="7"/>
  <c r="G114" i="7"/>
  <c r="G126" i="7"/>
  <c r="G40" i="7"/>
  <c r="G121" i="7"/>
  <c r="E93" i="7"/>
  <c r="H35" i="7"/>
  <c r="E38" i="7"/>
  <c r="G113" i="7"/>
  <c r="D80" i="7"/>
  <c r="D71" i="7"/>
  <c r="E70" i="7"/>
  <c r="H89" i="7"/>
  <c r="D37" i="7"/>
  <c r="D43" i="7"/>
  <c r="B8" i="3"/>
  <c r="D25" i="10"/>
  <c r="E36" i="7"/>
  <c r="C95" i="7"/>
  <c r="C85" i="7"/>
  <c r="H121" i="7"/>
  <c r="D18" i="10"/>
  <c r="D45" i="7"/>
  <c r="B11" i="3"/>
  <c r="D87" i="7"/>
  <c r="H83" i="7"/>
  <c r="F94" i="7"/>
  <c r="F50" i="7"/>
  <c r="G98" i="7"/>
  <c r="G107" i="7"/>
  <c r="E126" i="7"/>
  <c r="F95" i="7"/>
  <c r="E40" i="7"/>
  <c r="E85" i="7"/>
  <c r="E111" i="7"/>
  <c r="H93" i="7"/>
  <c r="D84" i="7"/>
  <c r="H108" i="7"/>
  <c r="D113" i="7"/>
  <c r="H80" i="7"/>
  <c r="E88" i="7"/>
  <c r="H70" i="7"/>
  <c r="G89" i="7"/>
  <c r="G37" i="7"/>
  <c r="C5" i="10"/>
  <c r="D39" i="10"/>
  <c r="C44" i="10"/>
  <c r="G56" i="7"/>
  <c r="C52" i="7"/>
  <c r="F110" i="7"/>
  <c r="B17" i="10"/>
  <c r="E78" i="7"/>
  <c r="G122" i="7"/>
  <c r="B65" i="7"/>
  <c r="E62" i="7"/>
  <c r="F83" i="7"/>
  <c r="F67" i="7"/>
  <c r="D76" i="7"/>
  <c r="G54" i="7"/>
  <c r="G39" i="7"/>
  <c r="H58" i="7"/>
  <c r="D95" i="7"/>
  <c r="G74" i="7"/>
  <c r="D85" i="7"/>
  <c r="G111" i="7"/>
  <c r="D93" i="7"/>
  <c r="G84" i="7"/>
  <c r="E108" i="7"/>
  <c r="E113" i="7"/>
  <c r="F80" i="7"/>
  <c r="H88" i="7"/>
  <c r="H100" i="7"/>
  <c r="F73" i="7"/>
  <c r="D96" i="7"/>
  <c r="D34" i="10"/>
  <c r="B129" i="7"/>
  <c r="D123" i="7"/>
  <c r="F36" i="7"/>
  <c r="C92" i="7"/>
  <c r="E127" i="7"/>
  <c r="B34" i="10"/>
  <c r="D57" i="7"/>
  <c r="E104" i="7"/>
  <c r="B74" i="7"/>
  <c r="E101" i="7"/>
  <c r="H51" i="7"/>
  <c r="H129" i="7"/>
  <c r="H65" i="7"/>
  <c r="F76" i="7"/>
  <c r="G110" i="7"/>
  <c r="G123" i="7"/>
  <c r="D58" i="7"/>
  <c r="H52" i="7"/>
  <c r="D74" i="7"/>
  <c r="E46" i="7"/>
  <c r="H111" i="7"/>
  <c r="F93" i="7"/>
  <c r="E84" i="7"/>
  <c r="G108" i="7"/>
  <c r="G59" i="7"/>
  <c r="E80" i="7"/>
  <c r="G88" i="7"/>
  <c r="G100" i="7"/>
  <c r="G73" i="7"/>
  <c r="H96" i="7"/>
  <c r="C42" i="10"/>
  <c r="H109" i="7"/>
  <c r="F74" i="7"/>
  <c r="F88" i="7"/>
  <c r="E42" i="7"/>
  <c r="H53" i="7"/>
  <c r="F46" i="7"/>
  <c r="D100" i="7"/>
  <c r="C105" i="7"/>
  <c r="F65" i="7"/>
  <c r="F101" i="7"/>
  <c r="E73" i="7"/>
  <c r="E106" i="7"/>
  <c r="G41" i="7"/>
  <c r="E35" i="7"/>
  <c r="F96" i="7"/>
  <c r="D42" i="10"/>
  <c r="G61" i="7"/>
  <c r="H84" i="7"/>
  <c r="B125" i="7"/>
  <c r="D36" i="10"/>
  <c r="G102" i="7"/>
  <c r="D108" i="7"/>
  <c r="D21" i="10"/>
  <c r="H68" i="7"/>
  <c r="E52" i="7"/>
  <c r="G71" i="7"/>
  <c r="B117" i="7"/>
  <c r="C20" i="10"/>
  <c r="H112" i="7"/>
  <c r="E59" i="7"/>
  <c r="E97" i="7"/>
  <c r="F97" i="7"/>
  <c r="D97" i="7"/>
  <c r="F69" i="7"/>
  <c r="F48" i="7"/>
  <c r="D48" i="7"/>
  <c r="E48" i="7"/>
  <c r="E77" i="7"/>
  <c r="H77" i="7"/>
  <c r="F77" i="7"/>
  <c r="E51" i="7"/>
  <c r="G51" i="7"/>
  <c r="F51" i="7"/>
  <c r="F54" i="7"/>
  <c r="E54" i="7"/>
  <c r="G49" i="7"/>
  <c r="H49" i="7"/>
  <c r="E49" i="7"/>
  <c r="D127" i="7"/>
  <c r="G127" i="7"/>
  <c r="G119" i="7"/>
  <c r="D119" i="7"/>
  <c r="E119" i="7"/>
  <c r="H119" i="7"/>
  <c r="F119" i="7"/>
  <c r="F87" i="7"/>
  <c r="E87" i="7"/>
  <c r="H67" i="7"/>
  <c r="H42" i="7"/>
  <c r="H54" i="7"/>
  <c r="H103" i="7"/>
  <c r="H48" i="7"/>
  <c r="H126" i="7"/>
  <c r="H102" i="7"/>
  <c r="H60" i="7"/>
  <c r="H124" i="7"/>
  <c r="H41" i="7"/>
  <c r="H78" i="7"/>
  <c r="H97" i="7"/>
  <c r="H64" i="7"/>
  <c r="H107" i="7"/>
  <c r="H66" i="7"/>
  <c r="H43" i="7"/>
  <c r="H72" i="7"/>
  <c r="H47" i="7"/>
  <c r="H33" i="7"/>
  <c r="H62" i="7"/>
  <c r="H106" i="7"/>
  <c r="H120" i="7"/>
  <c r="H34" i="7"/>
  <c r="G34" i="7"/>
  <c r="H86" i="7"/>
  <c r="D86" i="7"/>
  <c r="F86" i="7"/>
  <c r="H56" i="7"/>
  <c r="E112" i="7"/>
  <c r="D112" i="7"/>
  <c r="E79" i="7"/>
  <c r="F79" i="7"/>
  <c r="D79" i="7"/>
  <c r="H117" i="7"/>
  <c r="F117" i="7"/>
  <c r="D117" i="7"/>
  <c r="D129" i="7"/>
  <c r="D124" i="7"/>
  <c r="D111" i="7"/>
  <c r="D60" i="7"/>
  <c r="D65" i="7"/>
  <c r="D99" i="7"/>
  <c r="D41" i="7"/>
  <c r="D54" i="7"/>
  <c r="D126" i="7"/>
  <c r="D61" i="7"/>
  <c r="D66" i="7"/>
  <c r="D116" i="7"/>
  <c r="D67" i="7"/>
  <c r="D39" i="7"/>
  <c r="D109" i="7"/>
  <c r="D78" i="7"/>
  <c r="D103" i="7"/>
  <c r="D77" i="7"/>
  <c r="D114" i="7"/>
  <c r="D47" i="7"/>
  <c r="D63" i="7"/>
  <c r="D33" i="7"/>
  <c r="D128" i="7"/>
  <c r="D98" i="7"/>
  <c r="D107" i="7"/>
  <c r="D122" i="7"/>
  <c r="D120" i="7"/>
  <c r="D72" i="7"/>
  <c r="D64" i="7"/>
  <c r="D55" i="7"/>
  <c r="D118" i="7"/>
  <c r="H118" i="7"/>
  <c r="G118" i="7"/>
  <c r="E118" i="7"/>
  <c r="H125" i="7"/>
  <c r="G125" i="7"/>
  <c r="F125" i="7"/>
  <c r="E125" i="7"/>
  <c r="D125" i="7"/>
  <c r="H110" i="7"/>
  <c r="D110" i="7"/>
  <c r="E110" i="7"/>
  <c r="G90" i="7"/>
  <c r="F90" i="7"/>
  <c r="D90" i="7"/>
  <c r="E82" i="7"/>
  <c r="D82" i="7"/>
  <c r="F82" i="7"/>
  <c r="H82" i="7"/>
  <c r="F40" i="7"/>
  <c r="H40" i="7"/>
  <c r="D40" i="7"/>
  <c r="H75" i="7"/>
  <c r="D75" i="7"/>
  <c r="E75" i="7"/>
  <c r="G75" i="7"/>
  <c r="E44" i="7"/>
  <c r="G44" i="7"/>
  <c r="F44" i="7"/>
  <c r="H44" i="7"/>
  <c r="F89" i="7"/>
  <c r="D89" i="7"/>
  <c r="H95" i="7"/>
  <c r="G95" i="7"/>
  <c r="F85" i="7"/>
  <c r="H85" i="7"/>
  <c r="G85" i="7"/>
  <c r="F52" i="7"/>
  <c r="G52" i="7"/>
  <c r="D52" i="7"/>
  <c r="F92" i="7"/>
  <c r="E92" i="7"/>
  <c r="H92" i="7"/>
  <c r="D92" i="7"/>
  <c r="G92" i="7"/>
  <c r="F105" i="7"/>
  <c r="H105" i="7"/>
  <c r="E105" i="7"/>
  <c r="G105" i="7"/>
  <c r="D105" i="7"/>
  <c r="C9" i="3"/>
  <c r="C5" i="3"/>
  <c r="C4" i="3"/>
  <c r="C14" i="3"/>
  <c r="C13" i="3"/>
  <c r="C10" i="3"/>
  <c r="E34" i="10"/>
  <c r="E28" i="10"/>
  <c r="E33" i="10"/>
  <c r="E6" i="10"/>
  <c r="E13" i="10"/>
  <c r="E4" i="10"/>
  <c r="E11" i="10"/>
  <c r="E35" i="10"/>
  <c r="E39" i="10"/>
  <c r="E32" i="10"/>
  <c r="E41" i="10"/>
  <c r="E8" i="10"/>
  <c r="E31" i="10"/>
  <c r="E38" i="10"/>
  <c r="E15" i="10"/>
  <c r="E40" i="10"/>
  <c r="E43" i="10"/>
  <c r="E27" i="10"/>
  <c r="E3" i="10"/>
  <c r="E16" i="10"/>
  <c r="E22" i="10"/>
  <c r="E10" i="10"/>
  <c r="E36" i="10"/>
  <c r="E14" i="10"/>
  <c r="E37" i="10"/>
  <c r="E44" i="10"/>
  <c r="E19" i="10"/>
  <c r="E12" i="10"/>
  <c r="E24" i="10"/>
  <c r="E30" i="10"/>
  <c r="E26" i="10"/>
  <c r="E9" i="10"/>
  <c r="E23" i="10"/>
  <c r="E20" i="10"/>
  <c r="E42" i="10"/>
  <c r="E21" i="10"/>
  <c r="E25" i="10"/>
  <c r="E5" i="10"/>
  <c r="E17" i="10"/>
  <c r="E29" i="10"/>
  <c r="E7" i="10"/>
  <c r="E18" i="10"/>
  <c r="D49" i="7" l="1"/>
  <c r="F91" i="7"/>
  <c r="H114" i="7"/>
  <c r="H115" i="7"/>
  <c r="H37" i="7"/>
  <c r="H45" i="7"/>
  <c r="E83" i="7"/>
  <c r="F72" i="7"/>
  <c r="D44" i="7"/>
  <c r="D69" i="7"/>
  <c r="H76" i="7"/>
  <c r="E95" i="7"/>
  <c r="D56" i="7"/>
  <c r="H63" i="7"/>
  <c r="F84" i="7"/>
  <c r="H127" i="7"/>
  <c r="D81" i="7"/>
  <c r="D68" i="7"/>
  <c r="C11" i="3"/>
  <c r="C3" i="3"/>
  <c r="C8" i="3"/>
  <c r="C12" i="3"/>
  <c r="C7" i="3"/>
  <c r="C6" i="3"/>
  <c r="C28" i="7" l="1"/>
  <c r="C15" i="3"/>
  <c r="C29" i="7"/>
  <c r="D13" i="3" l="1"/>
  <c r="D15" i="3"/>
  <c r="D10" i="3"/>
  <c r="D5" i="3"/>
  <c r="D6" i="3"/>
  <c r="D8" i="3"/>
  <c r="D11" i="3"/>
  <c r="D4" i="3"/>
  <c r="D3" i="3"/>
  <c r="E3" i="3" s="1"/>
  <c r="D12" i="3"/>
  <c r="D9" i="3"/>
  <c r="D14" i="3"/>
  <c r="D7" i="3"/>
  <c r="E4" i="3" l="1"/>
  <c r="E5" i="3" s="1"/>
  <c r="E6" i="3" s="1"/>
  <c r="E7" i="3" s="1"/>
  <c r="E8" i="3" s="1"/>
  <c r="E9" i="3" s="1"/>
  <c r="E10" i="3" s="1"/>
  <c r="E11" i="3" s="1"/>
  <c r="E12" i="3" s="1"/>
  <c r="E13" i="3" s="1"/>
  <c r="E1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8C318D-8EC3-4A02-A09E-BF028876A7F7}" name="Connection" type="104" refreshedVersion="0" background="1">
    <extLst>
      <ext xmlns:x15="http://schemas.microsoft.com/office/spreadsheetml/2010/11/main" uri="{DE250136-89BD-433C-8126-D09CA5730AF9}">
        <x15:connection id="Calendar"/>
      </ext>
    </extLst>
  </connection>
  <connection id="2" xr16:uid="{3858F378-73DE-40DC-AAA7-A6CFDEB13CDE}" name="Query - Customers" description="Connection to the 'Customers' query in the workbook." type="100" refreshedVersion="8" minRefreshableVersion="5">
    <extLst>
      <ext xmlns:x15="http://schemas.microsoft.com/office/spreadsheetml/2010/11/main" uri="{DE250136-89BD-433C-8126-D09CA5730AF9}">
        <x15:connection id="6db345a8-6d89-4742-9243-b159badbec7d"/>
      </ext>
    </extLst>
  </connection>
  <connection id="3" xr16:uid="{5AEF9EFC-BFA1-4C79-81A4-0019242E742F}" name="Query - Locations" description="Connection to the 'Locations' query in the workbook." type="100" refreshedVersion="8" minRefreshableVersion="5">
    <extLst>
      <ext xmlns:x15="http://schemas.microsoft.com/office/spreadsheetml/2010/11/main" uri="{DE250136-89BD-433C-8126-D09CA5730AF9}">
        <x15:connection id="d5d5a5ff-59a8-4e4c-a84f-001ba60be5ff"/>
      </ext>
    </extLst>
  </connection>
  <connection id="4" xr16:uid="{B5526E6C-D81D-4708-A6F1-DBBB59192D7B}" name="Query - Products" description="Connection to the 'Products' query in the workbook." type="100" refreshedVersion="8" minRefreshableVersion="5">
    <extLst>
      <ext xmlns:x15="http://schemas.microsoft.com/office/spreadsheetml/2010/11/main" uri="{DE250136-89BD-433C-8126-D09CA5730AF9}">
        <x15:connection id="5fae162f-6db9-4b1b-8cc2-a10e453b285c"/>
      </ext>
    </extLst>
  </connection>
  <connection id="5" xr16:uid="{A7D1E76C-1E9E-43E3-AFC8-75EDB4B5D31C}" name="Query - Retail Sales" description="Connection to the 'Retail Sales' query in the workbook." type="100" refreshedVersion="8" minRefreshableVersion="5">
    <extLst>
      <ext xmlns:x15="http://schemas.microsoft.com/office/spreadsheetml/2010/11/main" uri="{DE250136-89BD-433C-8126-D09CA5730AF9}">
        <x15:connection id="3dd58f09-03f9-4ddf-9cb5-36b48a43fb22"/>
      </ext>
    </extLst>
  </connection>
  <connection id="6" xr16:uid="{A4E3686D-0CEA-480C-B5BB-B41B4C37F466}" name="Query - Sales People" description="Connection to the 'Sales People' query in the workbook." type="100" refreshedVersion="8" minRefreshableVersion="5">
    <extLst>
      <ext xmlns:x15="http://schemas.microsoft.com/office/spreadsheetml/2010/11/main" uri="{DE250136-89BD-433C-8126-D09CA5730AF9}">
        <x15:connection id="71420709-949e-4f89-933a-e4682f07e653"/>
      </ext>
    </extLst>
  </connection>
  <connection id="7" xr16:uid="{ADD02283-7020-436F-8BCC-780D6B8216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98">
    <s v="ThisWorkbookDataModel"/>
    <s v="{[Calendar].[Date].Levels(1).Members}"/>
    <s v="[Locations].[Region].[State].&amp;[Massachusetts]"/>
    <s v="[Locations].[Region].[State].&amp;[Virginia]"/>
    <s v="[Locations].[Region].[State].&amp;[Maryland]"/>
    <s v="[Locations].[Region].[State].&amp;[South Carolina]"/>
    <s v="[Locations].[Region].[State].&amp;[Georgia]"/>
    <s v="[Locations].[Region].[State].&amp;[Rhode Island]"/>
    <s v="[Locations].[Region].[State].&amp;[Florida]"/>
    <s v="[Locations].[Region].[State].&amp;[New York]"/>
    <s v="[Measures].[Total Sales]"/>
    <s v="[Locations].[Region].[State].&amp;[New Hampshire]"/>
    <s v="[Locations].[Region].[State].&amp;[North Carolina]"/>
    <s v="[Locations].[Region].[State].&amp;[Connecticut]"/>
    <s v="[Locations].[Region].[State].&amp;[New Jersey]"/>
    <s v="\$#,0.00;(\$#,0.00);\$#,0.00"/>
    <s v="[Locations].[State].&amp;[Rhode Island]"/>
    <s v="[Locations].[State].&amp;[New Jersey]"/>
    <s v="[Locations].[State].&amp;[Georgia]"/>
    <s v="[Locations].[State].&amp;[Virginia]"/>
    <s v="[Locations].[State].&amp;[South Carolina]"/>
    <s v="[Locations].[State].&amp;[New York]"/>
    <s v="[Locations].[State].&amp;[Connecticut]"/>
    <s v="[Locations].[State].&amp;[Maryland]"/>
    <s v="[Locations].[State].&amp;[Florida]"/>
    <s v="[Measures].[Average of Median Income]"/>
    <s v="[Locations].[State].&amp;[North Carolina]"/>
    <s v="[Locations].[State].&amp;[Massachusetts]"/>
    <s v="[Locations].[State].&amp;[New Hampshire]"/>
    <s v="{[Products].[Product Name].[All]}"/>
    <s v="{[Customers].[Customer Name].[All]}"/>
    <s v="[Locations].[Location Name].&amp;[Newport News]"/>
    <s v="[Locations].[Location Name].&amp;[Alexandria]"/>
    <s v="[Locations].[Location Name].&amp;[Providence]"/>
    <s v="[Locations].[Location Name].&amp;[High Point]"/>
    <s v="[Locations].[Location Name].&amp;[Charlotte]"/>
    <s v="[Locations].[Location Name].&amp;[Syracuse]"/>
    <s v="[Locations].[Location Name].&amp;[Ramapo]"/>
    <s v="[Locations].[Location Name].&amp;[New York City]"/>
    <s v="[Locations].[Location Name].&amp;[Hempstead (Town)]"/>
    <s v="[Locations].[Location Name].&amp;[Babylon (Town)]"/>
    <s v="[Locations].[Location Name].&amp;[Newark]"/>
    <s v="[Locations].[Location Name].&amp;[Manchester]"/>
    <s v="[Locations].[Location Name].&amp;[Cambridge]"/>
    <s v="[Locations].[Location Name].&amp;[Savannah]"/>
    <s v="[Locations].[Location Name].&amp;[Augusta]"/>
    <s v="[Locations].[Location Name].&amp;[Tampa]"/>
    <s v="[Locations].[Location Name].&amp;[Port St. Lucie]"/>
    <s v="[Locations].[Location Name].&amp;[Orlando]"/>
    <s v="[Locations].[Location Name].&amp;[Lehigh Acres]"/>
    <s v="[Locations].[Location Name].&amp;[Hialeah]"/>
    <s v="[Locations].[Location Name].&amp;[Coral Springs]"/>
    <s v="[Locations].[Location Name].&amp;[Waterbury (Town)]"/>
    <s v="[Locations].[Location Name].&amp;[New Haven (Town)]"/>
    <s v="[Locations].[Location Name].&amp;[Bridgeport (Town)]"/>
    <s v="[Locations].[Location Name].&amp;[Manhattan]"/>
    <s v="[Locations].[Location Name].&amp;[Amherst]"/>
    <s v="[Locations].[Location Name].&amp;[Worcester]"/>
    <s v="[Locations].[Location Name].&amp;[Boston]"/>
    <s v="[Locations].[Location Name].&amp;[Atlanta]"/>
    <s v="[Locations].[Location Name].&amp;[Pompano Beach]"/>
    <s v="[Locations].[Location Name].&amp;[Miramar]"/>
    <s v="[Locations].[Location Name].&amp;[Gainesville]"/>
    <s v="[Locations].[Location Name].&amp;[Waterbury]"/>
    <s v="[Locations].[Location Name].&amp;[Bridgeport]"/>
    <s v="[Locations].[Location Name].&amp;[Virginia Beach]"/>
    <s v="[Locations].[Location Name].&amp;[Hampton]"/>
    <s v="[Locations].[Location Name].&amp;[North Charleston]"/>
    <s v="[Locations].[Location Name].&amp;[Winston-Salem]"/>
    <s v="[Locations].[Location Name].&amp;[Greensboro]"/>
    <s v="[Locations].[Location Name].&amp;[Cary]"/>
    <s v="[Locations].[Location Name].&amp;[Staten Island]"/>
    <s v="[Locations].[Location Name].&amp;[Queens]"/>
    <s v="[Locations].[Location Name].&amp;[Buffalo]"/>
    <s v="[Locations].[Location Name].&amp;[Jersey City]"/>
    <s v="[Locations].[Location Name].&amp;[Sandy Springs]"/>
    <s v="[Locations].[Location Name].&amp;[Tallahassee]"/>
    <s v="[Locations].[Location Name].&amp;[Lakeland]"/>
    <s v="[Locations].[Location Name].&amp;[Clearwater]"/>
    <s v="[Locations].[Location Name].&amp;[New Haven]"/>
    <s v="[Locations].[Location Name].&amp;[Richmond]"/>
    <s v="[Locations].[Location Name].&amp;[Chesapeake]"/>
    <s v="[Locations].[Location Name].&amp;[Columbia]"/>
    <s v="[Locations].[Location Name].&amp;[Wilmington]"/>
    <s v="[Locations].[Location Name].&amp;[Fayetteville]"/>
    <s v="[Locations].[Location Name].&amp;[Yonkers]"/>
    <s v="[Locations].[Location Name].&amp;[Smithtown]"/>
    <s v="[Locations].[Location Name].&amp;[Oyster Bay]"/>
    <s v="[Locations].[Location Name].&amp;[Islip]"/>
    <s v="[Locations].[Location Name].&amp;[Brooklyn]"/>
    <s v="[Locations].[Location Name].&amp;[Woodbridge (Township)]"/>
    <s v="[Locations].[Location Name].&amp;[Elizabeth]"/>
    <s v="[Locations].[Location Name].&amp;[Springfield]"/>
    <s v="[Locations].[Location Name].&amp;[Macon]"/>
    <s v="[Locations].[Location Name].&amp;[Athens]"/>
    <s v="[Locations].[Location Name].&amp;[St. Petersburg]"/>
    <s v="[Locations].[Location Name].&amp;[Pembroke Pines]"/>
    <s v="[Locations].[Location Name].&amp;[Miami Gardens]"/>
    <s v="[Locations].[Location Name].&amp;[Jacksonville]"/>
    <s v="[Locations].[Location Name].&amp;[Fort Lauderdale]"/>
    <s v="[Locations].[Location Name].&amp;[Cape Coral]"/>
    <s v="[Locations].[Location Name].&amp;[Stamford (Town)]"/>
    <s v="[Locations].[Location Name].&amp;[Hartford (Town)]"/>
    <s v="[Locations].[Location Name].&amp;[Arlington]"/>
    <s v="[Locations].[Location Name].&amp;[Raleigh]"/>
    <s v="[Locations].[Location Name].&amp;[Durham]"/>
    <s v="[Locations].[Location Name].&amp;[Rochester]"/>
    <s v="[Locations].[Location Name].&amp;[Huntington]"/>
    <s v="[Locations].[Location Name].&amp;[Brookhaven]"/>
    <s v="[Locations].[Location Name].&amp;[Edison]"/>
    <s v="[Locations].[Location Name].&amp;[Lowell]"/>
    <s v="[Locations].[Location Name].&amp;[Columbus]"/>
    <s v="[Locations].[Location Name].&amp;[West Palm Beach]"/>
    <s v="[Locations].[Location Name].&amp;[Palm Bay]"/>
    <s v="[Locations].[Location Name].&amp;[Hollywood]"/>
    <s v="[Locations].[Location Name].&amp;[Davie]"/>
    <s v="[Locations].[Location Name].&amp;[Stamford]"/>
    <s v="[Locations].[Location Name].&amp;[Hartford]"/>
    <s v="[Locations].[Location Name].&amp;[Norfolk]"/>
    <s v="[Locations].[Location Name].&amp;[Charleston]"/>
    <s v="[Locations].[Location Name].&amp;[The Bronx]"/>
    <s v="[Locations].[Location Name].&amp;[North Hempstead]"/>
    <s v="[Locations].[Location Name].&amp;[Paterson]"/>
    <s v="[Locations].[Location Name].&amp;[Baltimore]"/>
    <s v="[Locations].[Location Name].&amp;[Spring Hill]"/>
    <s v="[Locations].[Location Name].&amp;[Miami]"/>
    <s v="[Locations].[Location Name].&amp;[Brandon]"/>
    <s v="[Measures].[Average of Households]"/>
    <s v="[Measures].[Average of Water Area]"/>
    <s v="[Measures].[Average of Land Area]"/>
    <s v="[Measures].[Total Unit Sales]"/>
    <s v="#,0"/>
    <s v="[Calendar].[Date Hierarchy].[Year].&amp;[2018].&amp;[Q3].&amp;[August]"/>
    <s v="{[Calendar].[Year].[All]}"/>
    <s v="{[Retail Sales].[Product Name].[All]}"/>
    <s v="{[Retail Sales].[Location Name].[All]}"/>
    <s v="{[Retail Sales].[Salesperson].[All]}"/>
    <s v="[Calendar].[Date Hierarchy].[Year].&amp;[2019].&amp;[Q4]"/>
    <s v="[Calendar].[Date Hierarchy].[Year].&amp;[2019].&amp;[Q3].&amp;[September]"/>
    <s v="[Calendar].[Date Hierarchy].[Year].&amp;[2019]"/>
    <s v="[Calendar].[Date Hierarchy].[Year].&amp;[2019].&amp;[Q2]"/>
    <s v="[Calendar].[Date Hierarchy].[Year].&amp;[2019].&amp;[Q1].&amp;[January]"/>
    <s v="[Calendar].[Date Hierarchy].[Year].&amp;[2018]"/>
    <s v="[Calendar].[Date Hierarchy].[Year].&amp;[2018].&amp;[Q3]"/>
    <s v="[Calendar].[Date Hierarchy].[Year].&amp;[2018].&amp;[Q2].&amp;[May]"/>
    <s v="[Calendar].[Date Hierarchy].[Year].&amp;[2017].&amp;[Q4]"/>
    <s v="[Calendar].[Date Hierarchy].[Year].&amp;[2017].&amp;[Q3].&amp;[September]"/>
    <s v="[Calendar].[Date Hierarchy].[Year].&amp;[2017]"/>
    <s v="[Calendar].[Date Hierarchy].[Year].&amp;[2017].&amp;[Q2]"/>
    <s v="[Calendar].[Date Hierarchy].[Year].&amp;[2017].&amp;[Q1].&amp;[January]"/>
    <s v="[Calendar].[Date Hierarchy].[Year].&amp;[2016]"/>
    <s v="[Calendar].[Date Hierarchy].[Year].&amp;[2016].&amp;[Q3]"/>
    <s v="[Calendar].[Date Hierarchy].[Year].&amp;[2019].&amp;[Q4].&amp;[December]"/>
    <s v="[Calendar].[Date Hierarchy].[Year].&amp;[2019].&amp;[Q2].&amp;[April]"/>
    <s v="[Calendar].[Date Hierarchy].[Year].&amp;[2017].&amp;[Q4].&amp;[December]"/>
    <s v="[Calendar].[Date Hierarchy].[Year].&amp;[2016].&amp;[Q3].&amp;[August]"/>
    <s v="[Calendar].[Date Hierarchy].[Year].&amp;[2019].&amp;[Q3]"/>
    <s v="[Calendar].[Date Hierarchy].[Year].&amp;[2019].&amp;[Q2].&amp;[June]"/>
    <s v="[Calendar].[Date Hierarchy].[Year].&amp;[2019].&amp;[Q1]"/>
    <s v="[Calendar].[Date Hierarchy].[Year].&amp;[2018].&amp;[Q4].&amp;[October]"/>
    <s v="[Calendar].[Date Hierarchy].[Year].&amp;[2018].&amp;[Q2]"/>
    <s v="[Calendar].[Date Hierarchy].[Year].&amp;[2018].&amp;[Q1].&amp;[February]"/>
    <s v="[Calendar].[Date Hierarchy].[Year].&amp;[2017].&amp;[Q3]"/>
    <s v="[Calendar].[Date Hierarchy].[Year].&amp;[2017].&amp;[Q2].&amp;[June]"/>
    <s v="[Calendar].[Date Hierarchy].[Year].&amp;[2017].&amp;[Q1]"/>
    <s v="[Calendar].[Date Hierarchy].[Year].&amp;[2016].&amp;[Q4].&amp;[October]"/>
    <s v="[Calendar].[Date Hierarchy].[Year].&amp;[2019].&amp;[Q4].&amp;[November]"/>
    <s v="[Calendar].[Date Hierarchy].[Year].&amp;[2019].&amp;[Q1].&amp;[March]"/>
    <s v="[Calendar].[Date Hierarchy].[Year].&amp;[2018].&amp;[Q4]"/>
    <s v="[Calendar].[Date Hierarchy].[Year].&amp;[2018].&amp;[Q3].&amp;[July]"/>
    <s v="[Calendar].[Date Hierarchy].[Year].&amp;[2018].&amp;[Q1]"/>
    <s v="[Calendar].[Date Hierarchy].[Year].&amp;[2017].&amp;[Q4].&amp;[November]"/>
    <s v="[Calendar].[Date Hierarchy].[Year].&amp;[2017].&amp;[Q1].&amp;[March]"/>
    <s v="[Calendar].[Date Hierarchy].[Year].&amp;[2016].&amp;[Q4]"/>
    <s v="[Calendar].[Date Hierarchy].[Year].&amp;[2016].&amp;[Q3].&amp;[July]"/>
    <s v="[Calendar].[Date Hierarchy].[Year].&amp;[2017].&amp;[Q4].&amp;[October]"/>
    <s v="[Calendar].[Date Hierarchy].[Year].&amp;[2017].&amp;[Q2].&amp;[April]"/>
    <s v="[Calendar].[Date Hierarchy].[Year].&amp;[2019].&amp;[Q3].&amp;[August]"/>
    <s v="[Calendar].[Date Hierarchy].[Year].&amp;[2018].&amp;[Q4].&amp;[December]"/>
    <s v="[Calendar].[Date Hierarchy].[Year].&amp;[2018].&amp;[Q2].&amp;[April]"/>
    <s v="[Calendar].[Date Hierarchy].[Year].&amp;[2017].&amp;[Q3].&amp;[August]"/>
    <s v="[Calendar].[Date Hierarchy].[Year].&amp;[2016].&amp;[Q4].&amp;[December]"/>
    <s v="[Calendar].[Date Hierarchy].[Year].&amp;[2019].&amp;[Q1].&amp;[February]"/>
    <s v="[Calendar].[Date Hierarchy].[Year].&amp;[2018].&amp;[Q2].&amp;[June]"/>
    <s v="[Calendar].[Date Hierarchy].[Year].&amp;[2017].&amp;[Q1].&amp;[February]"/>
    <s v="[Calendar].[Date Hierarchy].[Year].&amp;[2019].&amp;[Q3].&amp;[July]"/>
    <s v="[Calendar].[Date Hierarchy].[Year].&amp;[2018].&amp;[Q1].&amp;[March]"/>
    <s v="[Calendar].[Date Hierarchy].[Year].&amp;[2017].&amp;[Q3].&amp;[July]"/>
    <s v="[Calendar].[Date Hierarchy].[Year].&amp;[2019].&amp;[Q2].&amp;[May]"/>
    <s v="[Calendar].[Date Hierarchy].[Year].&amp;[2018].&amp;[Q3].&amp;[September]"/>
    <s v="[Calendar].[Date Hierarchy].[Year].&amp;[2018].&amp;[Q1].&amp;[January]"/>
    <s v="[Calendar].[Date Hierarchy].[Year].&amp;[2017].&amp;[Q2].&amp;[May]"/>
    <s v="[Calendar].[Date Hierarchy].[Year].&amp;[2016].&amp;[Q3].&amp;[September]"/>
    <s v="[Calendar].[Date Hierarchy].[Year].&amp;[2019].&amp;[Q4].&amp;[October]"/>
    <s v="[Calendar].[Date Hierarchy].[Year].&amp;[2018].&amp;[Q4].&amp;[November]"/>
    <s v="[Calendar].[Date Hierarchy].[Year].&amp;[2016].&amp;[Q4].&amp;[November]"/>
    <s v="{[Calendar].[Year].&amp;[2019]}"/>
    <s v="{[Retail Sales].[Customer Name].[All]}"/>
  </metadataStrings>
  <mdxMetadata count="727">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v">
      <t c="3" si="15">
        <n x="5"/>
        <n x="10"/>
        <n x="1" s="1"/>
      </t>
    </mdx>
    <mdx n="0" f="v">
      <t c="3" si="15">
        <n x="8"/>
        <n x="10"/>
        <n x="1" s="1"/>
      </t>
    </mdx>
    <mdx n="0" f="v">
      <t c="3" si="15">
        <n x="6"/>
        <n x="10"/>
        <n x="1" s="1"/>
      </t>
    </mdx>
    <mdx n="0" f="v">
      <t c="3" si="15">
        <n x="11"/>
        <n x="10"/>
        <n x="1" s="1"/>
      </t>
    </mdx>
    <mdx n="0" f="v">
      <t c="3" si="15">
        <n x="2"/>
        <n x="10"/>
        <n x="1" s="1"/>
      </t>
    </mdx>
    <mdx n="0" f="v">
      <t c="3" si="15">
        <n x="12"/>
        <n x="10"/>
        <n x="1" s="1"/>
      </t>
    </mdx>
    <mdx n="0" f="v">
      <t c="3" si="15">
        <n x="13"/>
        <n x="10"/>
        <n x="1" s="1"/>
      </t>
    </mdx>
    <mdx n="0" f="v">
      <t c="3" si="15">
        <n x="4"/>
        <n x="10"/>
        <n x="1" s="1"/>
      </t>
    </mdx>
    <mdx n="0" f="v">
      <t c="3" si="15">
        <n x="14"/>
        <n x="10"/>
        <n x="1" s="1"/>
      </t>
    </mdx>
    <mdx n="0" f="v">
      <t c="3" si="15">
        <n x="7"/>
        <n x="10"/>
        <n x="1" s="1"/>
      </t>
    </mdx>
    <mdx n="0" f="v">
      <t c="3" si="15">
        <n x="9"/>
        <n x="10"/>
        <n x="1" s="1"/>
      </t>
    </mdx>
    <mdx n="0" f="v">
      <t c="3" si="15">
        <n x="3"/>
        <n x="10"/>
        <n x="1" s="1"/>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2">
        <n x="19"/>
        <n x="31"/>
      </t>
    </mdx>
    <mdx n="0" f="m">
      <t c="2">
        <n x="19"/>
        <n x="32"/>
      </t>
    </mdx>
    <mdx n="0" f="m">
      <t c="2">
        <n x="16"/>
        <n x="33"/>
      </t>
    </mdx>
    <mdx n="0" f="m">
      <t c="2">
        <n x="26"/>
        <n x="34"/>
      </t>
    </mdx>
    <mdx n="0" f="m">
      <t c="2">
        <n x="26"/>
        <n x="35"/>
      </t>
    </mdx>
    <mdx n="0" f="m">
      <t c="2">
        <n x="21"/>
        <n x="36"/>
      </t>
    </mdx>
    <mdx n="0" f="m">
      <t c="2">
        <n x="21"/>
        <n x="37"/>
      </t>
    </mdx>
    <mdx n="0" f="m">
      <t c="2">
        <n x="21"/>
        <n x="38"/>
      </t>
    </mdx>
    <mdx n="0" f="m">
      <t c="2">
        <n x="21"/>
        <n x="39"/>
      </t>
    </mdx>
    <mdx n="0" f="m">
      <t c="2">
        <n x="21"/>
        <n x="40"/>
      </t>
    </mdx>
    <mdx n="0" f="m">
      <t c="2">
        <n x="17"/>
        <n x="41"/>
      </t>
    </mdx>
    <mdx n="0" f="m">
      <t c="2">
        <n x="28"/>
        <n x="42"/>
      </t>
    </mdx>
    <mdx n="0" f="m">
      <t c="2">
        <n x="27"/>
        <n x="43"/>
      </t>
    </mdx>
    <mdx n="0" f="m">
      <t c="2">
        <n x="18"/>
        <n x="44"/>
      </t>
    </mdx>
    <mdx n="0" f="m">
      <t c="2">
        <n x="18"/>
        <n x="45"/>
      </t>
    </mdx>
    <mdx n="0" f="m">
      <t c="2">
        <n x="24"/>
        <n x="46"/>
      </t>
    </mdx>
    <mdx n="0" f="m">
      <t c="2">
        <n x="24"/>
        <n x="47"/>
      </t>
    </mdx>
    <mdx n="0" f="m">
      <t c="2">
        <n x="24"/>
        <n x="48"/>
      </t>
    </mdx>
    <mdx n="0" f="m">
      <t c="2">
        <n x="24"/>
        <n x="49"/>
      </t>
    </mdx>
    <mdx n="0" f="m">
      <t c="2">
        <n x="24"/>
        <n x="50"/>
      </t>
    </mdx>
    <mdx n="0" f="m">
      <t c="2">
        <n x="24"/>
        <n x="51"/>
      </t>
    </mdx>
    <mdx n="0" f="m">
      <t c="2">
        <n x="22"/>
        <n x="52"/>
      </t>
    </mdx>
    <mdx n="0" f="m">
      <t c="2">
        <n x="22"/>
        <n x="53"/>
      </t>
    </mdx>
    <mdx n="0" f="m">
      <t c="2">
        <n x="22"/>
        <n x="54"/>
      </t>
    </mdx>
    <mdx n="0" f="m">
      <t c="2">
        <n x="21"/>
        <n x="55"/>
      </t>
    </mdx>
    <mdx n="0" f="m">
      <t c="2">
        <n x="21"/>
        <n x="56"/>
      </t>
    </mdx>
    <mdx n="0" f="m">
      <t c="2">
        <n x="27"/>
        <n x="57"/>
      </t>
    </mdx>
    <mdx n="0" f="m">
      <t c="2">
        <n x="27"/>
        <n x="58"/>
      </t>
    </mdx>
    <mdx n="0" f="m">
      <t c="2">
        <n x="18"/>
        <n x="59"/>
      </t>
    </mdx>
    <mdx n="0" f="m">
      <t c="2">
        <n x="24"/>
        <n x="60"/>
      </t>
    </mdx>
    <mdx n="0" f="m">
      <t c="2">
        <n x="24"/>
        <n x="61"/>
      </t>
    </mdx>
    <mdx n="0" f="m">
      <t c="2">
        <n x="24"/>
        <n x="62"/>
      </t>
    </mdx>
    <mdx n="0" f="m">
      <t c="2">
        <n x="22"/>
        <n x="63"/>
      </t>
    </mdx>
    <mdx n="0" f="m">
      <t c="2">
        <n x="22"/>
        <n x="64"/>
      </t>
    </mdx>
    <mdx n="0" f="m">
      <t c="2">
        <n x="19"/>
        <n x="65"/>
      </t>
    </mdx>
    <mdx n="0" f="m">
      <t c="2">
        <n x="19"/>
        <n x="66"/>
      </t>
    </mdx>
    <mdx n="0" f="m">
      <t c="2">
        <n x="20"/>
        <n x="67"/>
      </t>
    </mdx>
    <mdx n="0" f="m">
      <t c="2">
        <n x="26"/>
        <n x="68"/>
      </t>
    </mdx>
    <mdx n="0" f="m">
      <t c="2">
        <n x="26"/>
        <n x="69"/>
      </t>
    </mdx>
    <mdx n="0" f="m">
      <t c="2">
        <n x="26"/>
        <n x="70"/>
      </t>
    </mdx>
    <mdx n="0" f="m">
      <t c="2">
        <n x="21"/>
        <n x="71"/>
      </t>
    </mdx>
    <mdx n="0" f="m">
      <t c="2">
        <n x="21"/>
        <n x="72"/>
      </t>
    </mdx>
    <mdx n="0" f="m">
      <t c="2">
        <n x="21"/>
        <n x="73"/>
      </t>
    </mdx>
    <mdx n="0" f="m">
      <t c="2">
        <n x="17"/>
        <n x="74"/>
      </t>
    </mdx>
    <mdx n="0" f="m">
      <t c="2">
        <n x="18"/>
        <n x="75"/>
      </t>
    </mdx>
    <mdx n="0" f="m">
      <t c="2">
        <n x="24"/>
        <n x="76"/>
      </t>
    </mdx>
    <mdx n="0" f="m">
      <t c="2">
        <n x="24"/>
        <n x="77"/>
      </t>
    </mdx>
    <mdx n="0" f="m">
      <t c="2">
        <n x="24"/>
        <n x="78"/>
      </t>
    </mdx>
    <mdx n="0" f="m">
      <t c="2">
        <n x="22"/>
        <n x="79"/>
      </t>
    </mdx>
    <mdx n="0" f="m">
      <t c="2">
        <n x="19"/>
        <n x="80"/>
      </t>
    </mdx>
    <mdx n="0" f="m">
      <t c="2">
        <n x="19"/>
        <n x="81"/>
      </t>
    </mdx>
    <mdx n="0" f="m">
      <t c="2">
        <n x="20"/>
        <n x="82"/>
      </t>
    </mdx>
    <mdx n="0" f="m">
      <t c="2">
        <n x="26"/>
        <n x="83"/>
      </t>
    </mdx>
    <mdx n="0" f="m">
      <t c="2">
        <n x="26"/>
        <n x="84"/>
      </t>
    </mdx>
    <mdx n="0" f="m">
      <t c="2">
        <n x="21"/>
        <n x="85"/>
      </t>
    </mdx>
    <mdx n="0" f="m">
      <t c="2">
        <n x="21"/>
        <n x="86"/>
      </t>
    </mdx>
    <mdx n="0" f="m">
      <t c="2">
        <n x="21"/>
        <n x="87"/>
      </t>
    </mdx>
    <mdx n="0" f="m">
      <t c="2">
        <n x="21"/>
        <n x="88"/>
      </t>
    </mdx>
    <mdx n="0" f="m">
      <t c="2">
        <n x="21"/>
        <n x="89"/>
      </t>
    </mdx>
    <mdx n="0" f="m">
      <t c="2">
        <n x="17"/>
        <n x="90"/>
      </t>
    </mdx>
    <mdx n="0" f="m">
      <t c="2">
        <n x="17"/>
        <n x="91"/>
      </t>
    </mdx>
    <mdx n="0" f="m">
      <t c="2">
        <n x="27"/>
        <n x="92"/>
      </t>
    </mdx>
    <mdx n="0" f="m">
      <t c="2">
        <n x="23"/>
        <n x="82"/>
      </t>
    </mdx>
    <mdx n="0" f="m">
      <t c="2">
        <n x="18"/>
        <n x="93"/>
      </t>
    </mdx>
    <mdx n="0" f="m">
      <t c="2">
        <n x="18"/>
        <n x="94"/>
      </t>
    </mdx>
    <mdx n="0" f="m">
      <t c="2">
        <n x="24"/>
        <n x="95"/>
      </t>
    </mdx>
    <mdx n="0" f="m">
      <t c="2">
        <n x="24"/>
        <n x="96"/>
      </t>
    </mdx>
    <mdx n="0" f="m">
      <t c="2">
        <n x="24"/>
        <n x="97"/>
      </t>
    </mdx>
    <mdx n="0" f="m">
      <t c="2">
        <n x="24"/>
        <n x="98"/>
      </t>
    </mdx>
    <mdx n="0" f="m">
      <t c="2">
        <n x="24"/>
        <n x="99"/>
      </t>
    </mdx>
    <mdx n="0" f="m">
      <t c="2">
        <n x="24"/>
        <n x="100"/>
      </t>
    </mdx>
    <mdx n="0" f="m">
      <t c="2">
        <n x="22"/>
        <n x="101"/>
      </t>
    </mdx>
    <mdx n="0" f="m">
      <t c="2">
        <n x="22"/>
        <n x="102"/>
      </t>
    </mdx>
    <mdx n="0" f="m">
      <t c="2">
        <n x="19"/>
        <n x="103"/>
      </t>
    </mdx>
    <mdx n="0" f="m">
      <t c="2">
        <n x="26"/>
        <n x="104"/>
      </t>
    </mdx>
    <mdx n="0" f="m">
      <t c="2">
        <n x="26"/>
        <n x="105"/>
      </t>
    </mdx>
    <mdx n="0" f="m">
      <t c="2">
        <n x="21"/>
        <n x="106"/>
      </t>
    </mdx>
    <mdx n="0" f="m">
      <t c="2">
        <n x="21"/>
        <n x="107"/>
      </t>
    </mdx>
    <mdx n="0" f="m">
      <t c="2">
        <n x="21"/>
        <n x="108"/>
      </t>
    </mdx>
    <mdx n="0" f="m">
      <t c="2">
        <n x="17"/>
        <n x="109"/>
      </t>
    </mdx>
    <mdx n="0" f="m">
      <t c="2">
        <n x="27"/>
        <n x="110"/>
      </t>
    </mdx>
    <mdx n="0" f="m">
      <t c="2">
        <n x="18"/>
        <n x="111"/>
      </t>
    </mdx>
    <mdx n="0" f="m">
      <t c="2">
        <n x="24"/>
        <n x="112"/>
      </t>
    </mdx>
    <mdx n="0" f="m">
      <t c="2">
        <n x="24"/>
        <n x="113"/>
      </t>
    </mdx>
    <mdx n="0" f="m">
      <t c="2">
        <n x="24"/>
        <n x="114"/>
      </t>
    </mdx>
    <mdx n="0" f="m">
      <t c="2">
        <n x="24"/>
        <n x="115"/>
      </t>
    </mdx>
    <mdx n="0" f="m">
      <t c="2">
        <n x="22"/>
        <n x="116"/>
      </t>
    </mdx>
    <mdx n="0" f="m">
      <t c="2">
        <n x="22"/>
        <n x="117"/>
      </t>
    </mdx>
    <mdx n="0" f="m">
      <t c="2">
        <n x="19"/>
        <n x="118"/>
      </t>
    </mdx>
    <mdx n="0" f="m">
      <t c="2">
        <n x="20"/>
        <n x="119"/>
      </t>
    </mdx>
    <mdx n="0" f="m">
      <t c="2">
        <n x="21"/>
        <n x="120"/>
      </t>
    </mdx>
    <mdx n="0" f="m">
      <t c="2">
        <n x="21"/>
        <n x="121"/>
      </t>
    </mdx>
    <mdx n="0" f="m">
      <t c="2">
        <n x="17"/>
        <n x="122"/>
      </t>
    </mdx>
    <mdx n="0" f="m">
      <t c="2">
        <n x="23"/>
        <n x="123"/>
      </t>
    </mdx>
    <mdx n="0" f="m">
      <t c="2">
        <n x="24"/>
        <n x="124"/>
      </t>
    </mdx>
    <mdx n="0" f="m">
      <t c="2">
        <n x="24"/>
        <n x="125"/>
      </t>
    </mdx>
    <mdx n="0" f="m">
      <t c="2">
        <n x="24"/>
        <n x="126"/>
      </t>
    </mdx>
    <mdx n="0" f="v">
      <t c="6" si="15">
        <n x="18"/>
        <n x="45"/>
        <n x="10"/>
        <n x="29" s="1"/>
        <n x="30" s="1"/>
        <n x="1" s="1"/>
      </t>
    </mdx>
    <mdx n="0" f="v">
      <t c="6" si="15">
        <n x="24"/>
        <n x="47"/>
        <n x="10"/>
        <n x="29" s="1"/>
        <n x="30" s="1"/>
        <n x="1" s="1"/>
      </t>
    </mdx>
    <mdx n="0" f="v">
      <t c="6" si="15">
        <n x="24"/>
        <n x="49"/>
        <n x="10"/>
        <n x="29" s="1"/>
        <n x="30" s="1"/>
        <n x="1" s="1"/>
      </t>
    </mdx>
    <mdx n="0" f="v">
      <t c="6" si="15">
        <n x="24"/>
        <n x="50"/>
        <n x="10"/>
        <n x="29" s="1"/>
        <n x="30" s="1"/>
        <n x="1" s="1"/>
      </t>
    </mdx>
    <mdx n="0" f="v">
      <t c="6" si="15">
        <n x="22"/>
        <n x="52"/>
        <n x="10"/>
        <n x="29" s="1"/>
        <n x="30" s="1"/>
        <n x="1" s="1"/>
      </t>
    </mdx>
    <mdx n="0" f="v">
      <t c="6" si="15">
        <n x="22"/>
        <n x="53"/>
        <n x="10"/>
        <n x="29" s="1"/>
        <n x="30" s="1"/>
        <n x="1" s="1"/>
      </t>
    </mdx>
    <mdx n="0" f="v">
      <t c="6" si="15">
        <n x="22"/>
        <n x="54"/>
        <n x="10"/>
        <n x="29" s="1"/>
        <n x="30" s="1"/>
        <n x="1" s="1"/>
      </t>
    </mdx>
    <mdx n="0" f="v">
      <t c="6" si="15">
        <n x="19"/>
        <n x="31"/>
        <n x="10"/>
        <n x="29" s="1"/>
        <n x="30" s="1"/>
        <n x="1" s="1"/>
      </t>
    </mdx>
    <mdx n="0" f="v">
      <t c="6" si="15">
        <n x="19"/>
        <n x="32"/>
        <n x="10"/>
        <n x="29" s="1"/>
        <n x="30" s="1"/>
        <n x="1" s="1"/>
      </t>
    </mdx>
    <mdx n="0" f="v">
      <t c="6" si="15">
        <n x="16"/>
        <n x="33"/>
        <n x="10"/>
        <n x="29" s="1"/>
        <n x="30" s="1"/>
        <n x="1" s="1"/>
      </t>
    </mdx>
    <mdx n="0" f="v">
      <t c="6" si="15">
        <n x="26"/>
        <n x="34"/>
        <n x="10"/>
        <n x="29" s="1"/>
        <n x="30" s="1"/>
        <n x="1" s="1"/>
      </t>
    </mdx>
    <mdx n="0" f="v">
      <t c="6" si="15">
        <n x="26"/>
        <n x="35"/>
        <n x="10"/>
        <n x="29" s="1"/>
        <n x="30" s="1"/>
        <n x="1" s="1"/>
      </t>
    </mdx>
    <mdx n="0" f="v">
      <t c="6" si="15">
        <n x="21"/>
        <n x="36"/>
        <n x="10"/>
        <n x="29" s="1"/>
        <n x="30" s="1"/>
        <n x="1" s="1"/>
      </t>
    </mdx>
    <mdx n="0" f="v">
      <t c="6" si="15">
        <n x="21"/>
        <n x="37"/>
        <n x="10"/>
        <n x="29" s="1"/>
        <n x="30" s="1"/>
        <n x="1" s="1"/>
      </t>
    </mdx>
    <mdx n="0" f="v">
      <t c="6" si="15">
        <n x="21"/>
        <n x="38"/>
        <n x="10"/>
        <n x="29" s="1"/>
        <n x="30" s="1"/>
        <n x="1" s="1"/>
      </t>
    </mdx>
    <mdx n="0" f="v">
      <t c="6" si="15">
        <n x="21"/>
        <n x="39"/>
        <n x="10"/>
        <n x="29" s="1"/>
        <n x="30" s="1"/>
        <n x="1" s="1"/>
      </t>
    </mdx>
    <mdx n="0" f="v">
      <t c="6" si="15">
        <n x="21"/>
        <n x="40"/>
        <n x="10"/>
        <n x="29" s="1"/>
        <n x="30" s="1"/>
        <n x="1" s="1"/>
      </t>
    </mdx>
    <mdx n="0" f="v">
      <t c="6" si="15">
        <n x="17"/>
        <n x="41"/>
        <n x="10"/>
        <n x="29" s="1"/>
        <n x="30" s="1"/>
        <n x="1" s="1"/>
      </t>
    </mdx>
    <mdx n="0" f="v">
      <t c="6" si="15">
        <n x="28"/>
        <n x="42"/>
        <n x="10"/>
        <n x="29" s="1"/>
        <n x="30" s="1"/>
        <n x="1" s="1"/>
      </t>
    </mdx>
    <mdx n="0" f="v">
      <t c="6" si="15">
        <n x="27"/>
        <n x="43"/>
        <n x="10"/>
        <n x="29" s="1"/>
        <n x="30" s="1"/>
        <n x="1" s="1"/>
      </t>
    </mdx>
    <mdx n="0" f="v">
      <t c="6" si="15">
        <n x="18"/>
        <n x="44"/>
        <n x="10"/>
        <n x="29" s="1"/>
        <n x="30" s="1"/>
        <n x="1" s="1"/>
      </t>
    </mdx>
    <mdx n="0" f="v">
      <t c="6" si="15">
        <n x="24"/>
        <n x="46"/>
        <n x="10"/>
        <n x="29" s="1"/>
        <n x="30" s="1"/>
        <n x="1" s="1"/>
      </t>
    </mdx>
    <mdx n="0" f="v">
      <t c="6" si="15">
        <n x="24"/>
        <n x="48"/>
        <n x="10"/>
        <n x="29" s="1"/>
        <n x="30" s="1"/>
        <n x="1" s="1"/>
      </t>
    </mdx>
    <mdx n="0" f="v">
      <t c="6" si="15">
        <n x="24"/>
        <n x="51"/>
        <n x="10"/>
        <n x="29" s="1"/>
        <n x="30" s="1"/>
        <n x="1" s="1"/>
      </t>
    </mdx>
    <mdx n="0" f="v">
      <t c="6" si="15">
        <n x="22"/>
        <n x="54"/>
        <n x="25"/>
        <n x="29" s="1"/>
        <n x="30" s="1"/>
        <n x="1" s="1"/>
      </t>
    </mdx>
    <mdx n="0" f="v">
      <t c="6" si="15">
        <n x="19"/>
        <n x="31"/>
        <n x="25"/>
        <n x="29" s="1"/>
        <n x="30" s="1"/>
        <n x="1" s="1"/>
      </t>
    </mdx>
    <mdx n="0" f="v">
      <t c="6" si="15">
        <n x="19"/>
        <n x="32"/>
        <n x="25"/>
        <n x="29" s="1"/>
        <n x="30" s="1"/>
        <n x="1" s="1"/>
      </t>
    </mdx>
    <mdx n="0" f="v">
      <t c="6" si="15">
        <n x="16"/>
        <n x="33"/>
        <n x="25"/>
        <n x="29" s="1"/>
        <n x="30" s="1"/>
        <n x="1" s="1"/>
      </t>
    </mdx>
    <mdx n="0" f="v">
      <t c="6" si="15">
        <n x="26"/>
        <n x="34"/>
        <n x="25"/>
        <n x="29" s="1"/>
        <n x="30" s="1"/>
        <n x="1" s="1"/>
      </t>
    </mdx>
    <mdx n="0" f="v">
      <t c="6" si="15">
        <n x="26"/>
        <n x="35"/>
        <n x="25"/>
        <n x="29" s="1"/>
        <n x="30" s="1"/>
        <n x="1" s="1"/>
      </t>
    </mdx>
    <mdx n="0" f="v">
      <t c="6" si="15">
        <n x="21"/>
        <n x="36"/>
        <n x="25"/>
        <n x="29" s="1"/>
        <n x="30" s="1"/>
        <n x="1" s="1"/>
      </t>
    </mdx>
    <mdx n="0" f="v">
      <t c="6" si="15">
        <n x="21"/>
        <n x="37"/>
        <n x="25"/>
        <n x="29" s="1"/>
        <n x="30" s="1"/>
        <n x="1" s="1"/>
      </t>
    </mdx>
    <mdx n="0" f="v">
      <t c="6" si="15">
        <n x="21"/>
        <n x="38"/>
        <n x="25"/>
        <n x="29" s="1"/>
        <n x="30" s="1"/>
        <n x="1" s="1"/>
      </t>
    </mdx>
    <mdx n="0" f="v">
      <t c="6" si="15">
        <n x="21"/>
        <n x="39"/>
        <n x="25"/>
        <n x="29" s="1"/>
        <n x="30" s="1"/>
        <n x="1" s="1"/>
      </t>
    </mdx>
    <mdx n="0" f="v">
      <t c="6" si="15">
        <n x="21"/>
        <n x="40"/>
        <n x="25"/>
        <n x="29" s="1"/>
        <n x="30" s="1"/>
        <n x="1" s="1"/>
      </t>
    </mdx>
    <mdx n="0" f="v">
      <t c="6" si="15">
        <n x="17"/>
        <n x="41"/>
        <n x="25"/>
        <n x="29" s="1"/>
        <n x="30" s="1"/>
        <n x="1" s="1"/>
      </t>
    </mdx>
    <mdx n="0" f="v">
      <t c="6" si="15">
        <n x="28"/>
        <n x="42"/>
        <n x="25"/>
        <n x="29" s="1"/>
        <n x="30" s="1"/>
        <n x="1" s="1"/>
      </t>
    </mdx>
    <mdx n="0" f="v">
      <t c="6" si="15">
        <n x="27"/>
        <n x="43"/>
        <n x="25"/>
        <n x="29" s="1"/>
        <n x="30" s="1"/>
        <n x="1" s="1"/>
      </t>
    </mdx>
    <mdx n="0" f="v">
      <t c="6" si="15">
        <n x="18"/>
        <n x="44"/>
        <n x="25"/>
        <n x="29" s="1"/>
        <n x="30" s="1"/>
        <n x="1" s="1"/>
      </t>
    </mdx>
    <mdx n="0" f="v">
      <t c="6" si="15">
        <n x="18"/>
        <n x="45"/>
        <n x="25"/>
        <n x="29" s="1"/>
        <n x="30" s="1"/>
        <n x="1" s="1"/>
      </t>
    </mdx>
    <mdx n="0" f="v">
      <t c="6" si="15">
        <n x="24"/>
        <n x="46"/>
        <n x="25"/>
        <n x="29" s="1"/>
        <n x="30" s="1"/>
        <n x="1" s="1"/>
      </t>
    </mdx>
    <mdx n="0" f="v">
      <t c="6" si="15">
        <n x="24"/>
        <n x="47"/>
        <n x="25"/>
        <n x="29" s="1"/>
        <n x="30" s="1"/>
        <n x="1" s="1"/>
      </t>
    </mdx>
    <mdx n="0" f="v">
      <t c="6" si="15">
        <n x="24"/>
        <n x="48"/>
        <n x="25"/>
        <n x="29" s="1"/>
        <n x="30" s="1"/>
        <n x="1" s="1"/>
      </t>
    </mdx>
    <mdx n="0" f="v">
      <t c="6" si="15">
        <n x="24"/>
        <n x="49"/>
        <n x="25"/>
        <n x="29" s="1"/>
        <n x="30" s="1"/>
        <n x="1" s="1"/>
      </t>
    </mdx>
    <mdx n="0" f="v">
      <t c="6" si="15">
        <n x="24"/>
        <n x="50"/>
        <n x="25"/>
        <n x="29" s="1"/>
        <n x="30" s="1"/>
        <n x="1" s="1"/>
      </t>
    </mdx>
    <mdx n="0" f="v">
      <t c="6" si="15">
        <n x="24"/>
        <n x="51"/>
        <n x="25"/>
        <n x="29" s="1"/>
        <n x="30" s="1"/>
        <n x="1" s="1"/>
      </t>
    </mdx>
    <mdx n="0" f="v">
      <t c="6" si="15">
        <n x="22"/>
        <n x="52"/>
        <n x="25"/>
        <n x="29" s="1"/>
        <n x="30" s="1"/>
        <n x="1" s="1"/>
      </t>
    </mdx>
    <mdx n="0" f="v">
      <t c="6" si="15">
        <n x="22"/>
        <n x="53"/>
        <n x="25"/>
        <n x="29" s="1"/>
        <n x="30" s="1"/>
        <n x="1" s="1"/>
      </t>
    </mdx>
    <mdx n="0" f="v">
      <t c="6" si="15">
        <n x="21"/>
        <n x="55"/>
        <n x="25"/>
        <n x="29" s="1"/>
        <n x="30" s="1"/>
        <n x="1" s="1"/>
      </t>
    </mdx>
    <mdx n="0" f="v">
      <t c="6" si="15">
        <n x="21"/>
        <n x="55"/>
        <n x="10"/>
        <n x="29" s="1"/>
        <n x="30" s="1"/>
        <n x="1" s="1"/>
      </t>
    </mdx>
    <mdx n="0" f="v">
      <t c="6" si="15">
        <n x="21"/>
        <n x="56"/>
        <n x="25"/>
        <n x="29" s="1"/>
        <n x="30" s="1"/>
        <n x="1" s="1"/>
      </t>
    </mdx>
    <mdx n="0" f="v">
      <t c="6" si="15">
        <n x="21"/>
        <n x="56"/>
        <n x="10"/>
        <n x="29" s="1"/>
        <n x="30" s="1"/>
        <n x="1" s="1"/>
      </t>
    </mdx>
    <mdx n="0" f="v">
      <t c="6" si="15">
        <n x="27"/>
        <n x="57"/>
        <n x="25"/>
        <n x="29" s="1"/>
        <n x="30" s="1"/>
        <n x="1" s="1"/>
      </t>
    </mdx>
    <mdx n="0" f="v">
      <t c="6" si="15">
        <n x="27"/>
        <n x="57"/>
        <n x="10"/>
        <n x="29" s="1"/>
        <n x="30" s="1"/>
        <n x="1" s="1"/>
      </t>
    </mdx>
    <mdx n="0" f="v">
      <t c="6" si="15">
        <n x="27"/>
        <n x="58"/>
        <n x="25"/>
        <n x="29" s="1"/>
        <n x="30" s="1"/>
        <n x="1" s="1"/>
      </t>
    </mdx>
    <mdx n="0" f="v">
      <t c="6" si="15">
        <n x="27"/>
        <n x="58"/>
        <n x="10"/>
        <n x="29" s="1"/>
        <n x="30" s="1"/>
        <n x="1" s="1"/>
      </t>
    </mdx>
    <mdx n="0" f="v">
      <t c="6" si="15">
        <n x="18"/>
        <n x="59"/>
        <n x="25"/>
        <n x="29" s="1"/>
        <n x="30" s="1"/>
        <n x="1" s="1"/>
      </t>
    </mdx>
    <mdx n="0" f="v">
      <t c="6" si="15">
        <n x="18"/>
        <n x="59"/>
        <n x="10"/>
        <n x="29" s="1"/>
        <n x="30" s="1"/>
        <n x="1" s="1"/>
      </t>
    </mdx>
    <mdx n="0" f="v">
      <t c="6" si="15">
        <n x="24"/>
        <n x="60"/>
        <n x="25"/>
        <n x="29" s="1"/>
        <n x="30" s="1"/>
        <n x="1" s="1"/>
      </t>
    </mdx>
    <mdx n="0" f="v">
      <t c="6" si="15">
        <n x="24"/>
        <n x="60"/>
        <n x="10"/>
        <n x="29" s="1"/>
        <n x="30" s="1"/>
        <n x="1" s="1"/>
      </t>
    </mdx>
    <mdx n="0" f="v">
      <t c="6" si="15">
        <n x="24"/>
        <n x="61"/>
        <n x="25"/>
        <n x="29" s="1"/>
        <n x="30" s="1"/>
        <n x="1" s="1"/>
      </t>
    </mdx>
    <mdx n="0" f="v">
      <t c="6" si="15">
        <n x="24"/>
        <n x="61"/>
        <n x="10"/>
        <n x="29" s="1"/>
        <n x="30" s="1"/>
        <n x="1" s="1"/>
      </t>
    </mdx>
    <mdx n="0" f="v">
      <t c="6" si="15">
        <n x="24"/>
        <n x="62"/>
        <n x="25"/>
        <n x="29" s="1"/>
        <n x="30" s="1"/>
        <n x="1" s="1"/>
      </t>
    </mdx>
    <mdx n="0" f="v">
      <t c="6" si="15">
        <n x="24"/>
        <n x="62"/>
        <n x="10"/>
        <n x="29" s="1"/>
        <n x="30" s="1"/>
        <n x="1" s="1"/>
      </t>
    </mdx>
    <mdx n="0" f="v">
      <t c="6" si="15">
        <n x="22"/>
        <n x="63"/>
        <n x="25"/>
        <n x="29" s="1"/>
        <n x="30" s="1"/>
        <n x="1" s="1"/>
      </t>
    </mdx>
    <mdx n="0" f="v">
      <t c="6" si="15">
        <n x="22"/>
        <n x="63"/>
        <n x="10"/>
        <n x="29" s="1"/>
        <n x="30" s="1"/>
        <n x="1" s="1"/>
      </t>
    </mdx>
    <mdx n="0" f="v">
      <t c="6" si="15">
        <n x="22"/>
        <n x="64"/>
        <n x="25"/>
        <n x="29" s="1"/>
        <n x="30" s="1"/>
        <n x="1" s="1"/>
      </t>
    </mdx>
    <mdx n="0" f="v">
      <t c="6" si="15">
        <n x="22"/>
        <n x="64"/>
        <n x="10"/>
        <n x="29" s="1"/>
        <n x="30" s="1"/>
        <n x="1" s="1"/>
      </t>
    </mdx>
    <mdx n="0" f="v">
      <t c="6" si="15">
        <n x="19"/>
        <n x="65"/>
        <n x="25"/>
        <n x="29" s="1"/>
        <n x="30" s="1"/>
        <n x="1" s="1"/>
      </t>
    </mdx>
    <mdx n="0" f="v">
      <t c="6" si="15">
        <n x="19"/>
        <n x="65"/>
        <n x="10"/>
        <n x="29" s="1"/>
        <n x="30" s="1"/>
        <n x="1" s="1"/>
      </t>
    </mdx>
    <mdx n="0" f="v">
      <t c="6" si="15">
        <n x="19"/>
        <n x="66"/>
        <n x="25"/>
        <n x="29" s="1"/>
        <n x="30" s="1"/>
        <n x="1" s="1"/>
      </t>
    </mdx>
    <mdx n="0" f="v">
      <t c="6" si="15">
        <n x="19"/>
        <n x="66"/>
        <n x="10"/>
        <n x="29" s="1"/>
        <n x="30" s="1"/>
        <n x="1" s="1"/>
      </t>
    </mdx>
    <mdx n="0" f="v">
      <t c="6" si="15">
        <n x="20"/>
        <n x="67"/>
        <n x="25"/>
        <n x="29" s="1"/>
        <n x="30" s="1"/>
        <n x="1" s="1"/>
      </t>
    </mdx>
    <mdx n="0" f="v">
      <t c="6" si="15">
        <n x="20"/>
        <n x="67"/>
        <n x="10"/>
        <n x="29" s="1"/>
        <n x="30" s="1"/>
        <n x="1" s="1"/>
      </t>
    </mdx>
    <mdx n="0" f="v">
      <t c="6" si="15">
        <n x="26"/>
        <n x="68"/>
        <n x="25"/>
        <n x="29" s="1"/>
        <n x="30" s="1"/>
        <n x="1" s="1"/>
      </t>
    </mdx>
    <mdx n="0" f="v">
      <t c="6" si="15">
        <n x="26"/>
        <n x="68"/>
        <n x="10"/>
        <n x="29" s="1"/>
        <n x="30" s="1"/>
        <n x="1" s="1"/>
      </t>
    </mdx>
    <mdx n="0" f="v">
      <t c="6" si="15">
        <n x="26"/>
        <n x="69"/>
        <n x="25"/>
        <n x="29" s="1"/>
        <n x="30" s="1"/>
        <n x="1" s="1"/>
      </t>
    </mdx>
    <mdx n="0" f="v">
      <t c="6" si="15">
        <n x="26"/>
        <n x="69"/>
        <n x="10"/>
        <n x="29" s="1"/>
        <n x="30" s="1"/>
        <n x="1" s="1"/>
      </t>
    </mdx>
    <mdx n="0" f="v">
      <t c="6" si="15">
        <n x="26"/>
        <n x="70"/>
        <n x="25"/>
        <n x="29" s="1"/>
        <n x="30" s="1"/>
        <n x="1" s="1"/>
      </t>
    </mdx>
    <mdx n="0" f="v">
      <t c="6" si="15">
        <n x="26"/>
        <n x="70"/>
        <n x="10"/>
        <n x="29" s="1"/>
        <n x="30" s="1"/>
        <n x="1" s="1"/>
      </t>
    </mdx>
    <mdx n="0" f="v">
      <t c="6" si="15">
        <n x="21"/>
        <n x="71"/>
        <n x="25"/>
        <n x="29" s="1"/>
        <n x="30" s="1"/>
        <n x="1" s="1"/>
      </t>
    </mdx>
    <mdx n="0" f="v">
      <t c="6" si="15">
        <n x="21"/>
        <n x="71"/>
        <n x="10"/>
        <n x="29" s="1"/>
        <n x="30" s="1"/>
        <n x="1" s="1"/>
      </t>
    </mdx>
    <mdx n="0" f="v">
      <t c="6" si="15">
        <n x="21"/>
        <n x="72"/>
        <n x="25"/>
        <n x="29" s="1"/>
        <n x="30" s="1"/>
        <n x="1" s="1"/>
      </t>
    </mdx>
    <mdx n="0" f="v">
      <t c="6" si="15">
        <n x="21"/>
        <n x="72"/>
        <n x="10"/>
        <n x="29" s="1"/>
        <n x="30" s="1"/>
        <n x="1" s="1"/>
      </t>
    </mdx>
    <mdx n="0" f="v">
      <t c="6" si="15">
        <n x="21"/>
        <n x="73"/>
        <n x="25"/>
        <n x="29" s="1"/>
        <n x="30" s="1"/>
        <n x="1" s="1"/>
      </t>
    </mdx>
    <mdx n="0" f="v">
      <t c="6" si="15">
        <n x="21"/>
        <n x="73"/>
        <n x="10"/>
        <n x="29" s="1"/>
        <n x="30" s="1"/>
        <n x="1" s="1"/>
      </t>
    </mdx>
    <mdx n="0" f="v">
      <t c="6" si="15">
        <n x="17"/>
        <n x="74"/>
        <n x="25"/>
        <n x="29" s="1"/>
        <n x="30" s="1"/>
        <n x="1" s="1"/>
      </t>
    </mdx>
    <mdx n="0" f="v">
      <t c="6" si="15">
        <n x="17"/>
        <n x="74"/>
        <n x="10"/>
        <n x="29" s="1"/>
        <n x="30" s="1"/>
        <n x="1" s="1"/>
      </t>
    </mdx>
    <mdx n="0" f="v">
      <t c="6" si="15">
        <n x="18"/>
        <n x="75"/>
        <n x="25"/>
        <n x="29" s="1"/>
        <n x="30" s="1"/>
        <n x="1" s="1"/>
      </t>
    </mdx>
    <mdx n="0" f="v">
      <t c="6" si="15">
        <n x="18"/>
        <n x="75"/>
        <n x="10"/>
        <n x="29" s="1"/>
        <n x="30" s="1"/>
        <n x="1" s="1"/>
      </t>
    </mdx>
    <mdx n="0" f="v">
      <t c="6" si="15">
        <n x="24"/>
        <n x="76"/>
        <n x="25"/>
        <n x="29" s="1"/>
        <n x="30" s="1"/>
        <n x="1" s="1"/>
      </t>
    </mdx>
    <mdx n="0" f="v">
      <t c="6" si="15">
        <n x="24"/>
        <n x="76"/>
        <n x="10"/>
        <n x="29" s="1"/>
        <n x="30" s="1"/>
        <n x="1" s="1"/>
      </t>
    </mdx>
    <mdx n="0" f="v">
      <t c="6" si="15">
        <n x="24"/>
        <n x="77"/>
        <n x="25"/>
        <n x="29" s="1"/>
        <n x="30" s="1"/>
        <n x="1" s="1"/>
      </t>
    </mdx>
    <mdx n="0" f="v">
      <t c="6" si="15">
        <n x="24"/>
        <n x="77"/>
        <n x="10"/>
        <n x="29" s="1"/>
        <n x="30" s="1"/>
        <n x="1" s="1"/>
      </t>
    </mdx>
    <mdx n="0" f="v">
      <t c="6" si="15">
        <n x="24"/>
        <n x="78"/>
        <n x="25"/>
        <n x="29" s="1"/>
        <n x="30" s="1"/>
        <n x="1" s="1"/>
      </t>
    </mdx>
    <mdx n="0" f="v">
      <t c="6" si="15">
        <n x="24"/>
        <n x="78"/>
        <n x="10"/>
        <n x="29" s="1"/>
        <n x="30" s="1"/>
        <n x="1" s="1"/>
      </t>
    </mdx>
    <mdx n="0" f="v">
      <t c="6" si="15">
        <n x="22"/>
        <n x="79"/>
        <n x="25"/>
        <n x="29" s="1"/>
        <n x="30" s="1"/>
        <n x="1" s="1"/>
      </t>
    </mdx>
    <mdx n="0" f="v">
      <t c="6" si="15">
        <n x="22"/>
        <n x="79"/>
        <n x="10"/>
        <n x="29" s="1"/>
        <n x="30" s="1"/>
        <n x="1" s="1"/>
      </t>
    </mdx>
    <mdx n="0" f="v">
      <t c="6" si="15">
        <n x="19"/>
        <n x="80"/>
        <n x="25"/>
        <n x="29" s="1"/>
        <n x="30" s="1"/>
        <n x="1" s="1"/>
      </t>
    </mdx>
    <mdx n="0" f="v">
      <t c="6" si="15">
        <n x="19"/>
        <n x="80"/>
        <n x="10"/>
        <n x="29" s="1"/>
        <n x="30" s="1"/>
        <n x="1" s="1"/>
      </t>
    </mdx>
    <mdx n="0" f="v">
      <t c="6" si="15">
        <n x="19"/>
        <n x="81"/>
        <n x="25"/>
        <n x="29" s="1"/>
        <n x="30" s="1"/>
        <n x="1" s="1"/>
      </t>
    </mdx>
    <mdx n="0" f="v">
      <t c="6" si="15">
        <n x="19"/>
        <n x="81"/>
        <n x="10"/>
        <n x="29" s="1"/>
        <n x="30" s="1"/>
        <n x="1" s="1"/>
      </t>
    </mdx>
    <mdx n="0" f="v">
      <t c="6" si="15">
        <n x="20"/>
        <n x="82"/>
        <n x="25"/>
        <n x="29" s="1"/>
        <n x="30" s="1"/>
        <n x="1" s="1"/>
      </t>
    </mdx>
    <mdx n="0" f="v">
      <t c="6" si="15">
        <n x="20"/>
        <n x="82"/>
        <n x="10"/>
        <n x="29" s="1"/>
        <n x="30" s="1"/>
        <n x="1" s="1"/>
      </t>
    </mdx>
    <mdx n="0" f="v">
      <t c="6" si="15">
        <n x="26"/>
        <n x="83"/>
        <n x="25"/>
        <n x="29" s="1"/>
        <n x="30" s="1"/>
        <n x="1" s="1"/>
      </t>
    </mdx>
    <mdx n="0" f="v">
      <t c="6" si="15">
        <n x="26"/>
        <n x="83"/>
        <n x="10"/>
        <n x="29" s="1"/>
        <n x="30" s="1"/>
        <n x="1" s="1"/>
      </t>
    </mdx>
    <mdx n="0" f="v">
      <t c="6" si="15">
        <n x="26"/>
        <n x="84"/>
        <n x="25"/>
        <n x="29" s="1"/>
        <n x="30" s="1"/>
        <n x="1" s="1"/>
      </t>
    </mdx>
    <mdx n="0" f="v">
      <t c="6" si="15">
        <n x="26"/>
        <n x="84"/>
        <n x="10"/>
        <n x="29" s="1"/>
        <n x="30" s="1"/>
        <n x="1" s="1"/>
      </t>
    </mdx>
    <mdx n="0" f="v">
      <t c="6" si="15">
        <n x="21"/>
        <n x="85"/>
        <n x="25"/>
        <n x="29" s="1"/>
        <n x="30" s="1"/>
        <n x="1" s="1"/>
      </t>
    </mdx>
    <mdx n="0" f="v">
      <t c="6" si="15">
        <n x="21"/>
        <n x="85"/>
        <n x="10"/>
        <n x="29" s="1"/>
        <n x="30" s="1"/>
        <n x="1" s="1"/>
      </t>
    </mdx>
    <mdx n="0" f="v">
      <t c="6" si="15">
        <n x="21"/>
        <n x="86"/>
        <n x="25"/>
        <n x="29" s="1"/>
        <n x="30" s="1"/>
        <n x="1" s="1"/>
      </t>
    </mdx>
    <mdx n="0" f="v">
      <t c="6" si="15">
        <n x="21"/>
        <n x="86"/>
        <n x="10"/>
        <n x="29" s="1"/>
        <n x="30" s="1"/>
        <n x="1" s="1"/>
      </t>
    </mdx>
    <mdx n="0" f="v">
      <t c="6" si="15">
        <n x="21"/>
        <n x="87"/>
        <n x="25"/>
        <n x="29" s="1"/>
        <n x="30" s="1"/>
        <n x="1" s="1"/>
      </t>
    </mdx>
    <mdx n="0" f="v">
      <t c="6" si="15">
        <n x="21"/>
        <n x="87"/>
        <n x="10"/>
        <n x="29" s="1"/>
        <n x="30" s="1"/>
        <n x="1" s="1"/>
      </t>
    </mdx>
    <mdx n="0" f="v">
      <t c="6" si="15">
        <n x="21"/>
        <n x="88"/>
        <n x="25"/>
        <n x="29" s="1"/>
        <n x="30" s="1"/>
        <n x="1" s="1"/>
      </t>
    </mdx>
    <mdx n="0" f="v">
      <t c="6" si="15">
        <n x="21"/>
        <n x="88"/>
        <n x="10"/>
        <n x="29" s="1"/>
        <n x="30" s="1"/>
        <n x="1" s="1"/>
      </t>
    </mdx>
    <mdx n="0" f="v">
      <t c="6" si="15">
        <n x="21"/>
        <n x="89"/>
        <n x="25"/>
        <n x="29" s="1"/>
        <n x="30" s="1"/>
        <n x="1" s="1"/>
      </t>
    </mdx>
    <mdx n="0" f="v">
      <t c="6" si="15">
        <n x="21"/>
        <n x="89"/>
        <n x="10"/>
        <n x="29" s="1"/>
        <n x="30" s="1"/>
        <n x="1" s="1"/>
      </t>
    </mdx>
    <mdx n="0" f="v">
      <t c="6" si="15">
        <n x="17"/>
        <n x="90"/>
        <n x="25"/>
        <n x="29" s="1"/>
        <n x="30" s="1"/>
        <n x="1" s="1"/>
      </t>
    </mdx>
    <mdx n="0" f="v">
      <t c="6" si="15">
        <n x="17"/>
        <n x="90"/>
        <n x="10"/>
        <n x="29" s="1"/>
        <n x="30" s="1"/>
        <n x="1" s="1"/>
      </t>
    </mdx>
    <mdx n="0" f="v">
      <t c="6" si="15">
        <n x="17"/>
        <n x="91"/>
        <n x="25"/>
        <n x="29" s="1"/>
        <n x="30" s="1"/>
        <n x="1" s="1"/>
      </t>
    </mdx>
    <mdx n="0" f="v">
      <t c="6" si="15">
        <n x="17"/>
        <n x="91"/>
        <n x="10"/>
        <n x="29" s="1"/>
        <n x="30" s="1"/>
        <n x="1" s="1"/>
      </t>
    </mdx>
    <mdx n="0" f="v">
      <t c="6" si="15">
        <n x="27"/>
        <n x="92"/>
        <n x="25"/>
        <n x="29" s="1"/>
        <n x="30" s="1"/>
        <n x="1" s="1"/>
      </t>
    </mdx>
    <mdx n="0" f="v">
      <t c="6" si="15">
        <n x="27"/>
        <n x="92"/>
        <n x="10"/>
        <n x="29" s="1"/>
        <n x="30" s="1"/>
        <n x="1" s="1"/>
      </t>
    </mdx>
    <mdx n="0" f="v">
      <t c="6" si="15">
        <n x="23"/>
        <n x="82"/>
        <n x="25"/>
        <n x="29" s="1"/>
        <n x="30" s="1"/>
        <n x="1" s="1"/>
      </t>
    </mdx>
    <mdx n="0" f="v">
      <t c="6" si="15">
        <n x="23"/>
        <n x="82"/>
        <n x="10"/>
        <n x="29" s="1"/>
        <n x="30" s="1"/>
        <n x="1" s="1"/>
      </t>
    </mdx>
    <mdx n="0" f="v">
      <t c="6" si="15">
        <n x="18"/>
        <n x="93"/>
        <n x="25"/>
        <n x="29" s="1"/>
        <n x="30" s="1"/>
        <n x="1" s="1"/>
      </t>
    </mdx>
    <mdx n="0" f="v">
      <t c="6" si="15">
        <n x="18"/>
        <n x="93"/>
        <n x="10"/>
        <n x="29" s="1"/>
        <n x="30" s="1"/>
        <n x="1" s="1"/>
      </t>
    </mdx>
    <mdx n="0" f="v">
      <t c="6" si="15">
        <n x="18"/>
        <n x="94"/>
        <n x="25"/>
        <n x="29" s="1"/>
        <n x="30" s="1"/>
        <n x="1" s="1"/>
      </t>
    </mdx>
    <mdx n="0" f="v">
      <t c="6" si="15">
        <n x="18"/>
        <n x="94"/>
        <n x="10"/>
        <n x="29" s="1"/>
        <n x="30" s="1"/>
        <n x="1" s="1"/>
      </t>
    </mdx>
    <mdx n="0" f="v">
      <t c="6" si="15">
        <n x="24"/>
        <n x="95"/>
        <n x="25"/>
        <n x="29" s="1"/>
        <n x="30" s="1"/>
        <n x="1" s="1"/>
      </t>
    </mdx>
    <mdx n="0" f="v">
      <t c="6" si="15">
        <n x="24"/>
        <n x="95"/>
        <n x="10"/>
        <n x="29" s="1"/>
        <n x="30" s="1"/>
        <n x="1" s="1"/>
      </t>
    </mdx>
    <mdx n="0" f="v">
      <t c="6" si="15">
        <n x="24"/>
        <n x="96"/>
        <n x="25"/>
        <n x="29" s="1"/>
        <n x="30" s="1"/>
        <n x="1" s="1"/>
      </t>
    </mdx>
    <mdx n="0" f="v">
      <t c="6" si="15">
        <n x="24"/>
        <n x="96"/>
        <n x="10"/>
        <n x="29" s="1"/>
        <n x="30" s="1"/>
        <n x="1" s="1"/>
      </t>
    </mdx>
    <mdx n="0" f="v">
      <t c="6" si="15">
        <n x="24"/>
        <n x="97"/>
        <n x="25"/>
        <n x="29" s="1"/>
        <n x="30" s="1"/>
        <n x="1" s="1"/>
      </t>
    </mdx>
    <mdx n="0" f="v">
      <t c="6" si="15">
        <n x="24"/>
        <n x="97"/>
        <n x="10"/>
        <n x="29" s="1"/>
        <n x="30" s="1"/>
        <n x="1" s="1"/>
      </t>
    </mdx>
    <mdx n="0" f="v">
      <t c="6" si="15">
        <n x="24"/>
        <n x="98"/>
        <n x="25"/>
        <n x="29" s="1"/>
        <n x="30" s="1"/>
        <n x="1" s="1"/>
      </t>
    </mdx>
    <mdx n="0" f="v">
      <t c="6" si="15">
        <n x="24"/>
        <n x="98"/>
        <n x="10"/>
        <n x="29" s="1"/>
        <n x="30" s="1"/>
        <n x="1" s="1"/>
      </t>
    </mdx>
    <mdx n="0" f="v">
      <t c="6" si="15">
        <n x="24"/>
        <n x="99"/>
        <n x="10"/>
        <n x="29" s="1"/>
        <n x="30" s="1"/>
        <n x="1" s="1"/>
      </t>
    </mdx>
    <mdx n="0" f="v">
      <t c="6" si="15">
        <n x="24"/>
        <n x="99"/>
        <n x="25"/>
        <n x="29" s="1"/>
        <n x="30" s="1"/>
        <n x="1" s="1"/>
      </t>
    </mdx>
    <mdx n="0" f="v">
      <t c="6" si="15">
        <n x="24"/>
        <n x="100"/>
        <n x="25"/>
        <n x="29" s="1"/>
        <n x="30" s="1"/>
        <n x="1" s="1"/>
      </t>
    </mdx>
    <mdx n="0" f="v">
      <t c="6" si="15">
        <n x="24"/>
        <n x="100"/>
        <n x="10"/>
        <n x="29" s="1"/>
        <n x="30" s="1"/>
        <n x="1" s="1"/>
      </t>
    </mdx>
    <mdx n="0" f="v">
      <t c="6" si="15">
        <n x="22"/>
        <n x="101"/>
        <n x="25"/>
        <n x="29" s="1"/>
        <n x="30" s="1"/>
        <n x="1" s="1"/>
      </t>
    </mdx>
    <mdx n="0" f="v">
      <t c="6" si="15">
        <n x="22"/>
        <n x="101"/>
        <n x="10"/>
        <n x="29" s="1"/>
        <n x="30" s="1"/>
        <n x="1" s="1"/>
      </t>
    </mdx>
    <mdx n="0" f="v">
      <t c="6" si="15">
        <n x="22"/>
        <n x="102"/>
        <n x="10"/>
        <n x="29" s="1"/>
        <n x="30" s="1"/>
        <n x="1" s="1"/>
      </t>
    </mdx>
    <mdx n="0" f="v">
      <t c="6" si="15">
        <n x="22"/>
        <n x="102"/>
        <n x="25"/>
        <n x="29" s="1"/>
        <n x="30" s="1"/>
        <n x="1" s="1"/>
      </t>
    </mdx>
    <mdx n="0" f="v">
      <t c="6" si="15">
        <n x="19"/>
        <n x="103"/>
        <n x="25"/>
        <n x="29" s="1"/>
        <n x="30" s="1"/>
        <n x="1" s="1"/>
      </t>
    </mdx>
    <mdx n="0" f="v">
      <t c="6" si="15">
        <n x="19"/>
        <n x="103"/>
        <n x="10"/>
        <n x="29" s="1"/>
        <n x="30" s="1"/>
        <n x="1" s="1"/>
      </t>
    </mdx>
    <mdx n="0" f="v">
      <t c="6" si="15">
        <n x="26"/>
        <n x="104"/>
        <n x="25"/>
        <n x="29" s="1"/>
        <n x="30" s="1"/>
        <n x="1" s="1"/>
      </t>
    </mdx>
    <mdx n="0" f="v">
      <t c="6" si="15">
        <n x="26"/>
        <n x="104"/>
        <n x="10"/>
        <n x="29" s="1"/>
        <n x="30" s="1"/>
        <n x="1" s="1"/>
      </t>
    </mdx>
    <mdx n="0" f="v">
      <t c="6" si="15">
        <n x="26"/>
        <n x="105"/>
        <n x="25"/>
        <n x="29" s="1"/>
        <n x="30" s="1"/>
        <n x="1" s="1"/>
      </t>
    </mdx>
    <mdx n="0" f="v">
      <t c="6" si="15">
        <n x="26"/>
        <n x="105"/>
        <n x="10"/>
        <n x="29" s="1"/>
        <n x="30" s="1"/>
        <n x="1" s="1"/>
      </t>
    </mdx>
    <mdx n="0" f="v">
      <t c="6" si="15">
        <n x="21"/>
        <n x="106"/>
        <n x="25"/>
        <n x="29" s="1"/>
        <n x="30" s="1"/>
        <n x="1" s="1"/>
      </t>
    </mdx>
    <mdx n="0" f="v">
      <t c="6" si="15">
        <n x="21"/>
        <n x="106"/>
        <n x="10"/>
        <n x="29" s="1"/>
        <n x="30" s="1"/>
        <n x="1" s="1"/>
      </t>
    </mdx>
    <mdx n="0" f="v">
      <t c="6" si="15">
        <n x="21"/>
        <n x="107"/>
        <n x="25"/>
        <n x="29" s="1"/>
        <n x="30" s="1"/>
        <n x="1" s="1"/>
      </t>
    </mdx>
    <mdx n="0" f="v">
      <t c="6" si="15">
        <n x="21"/>
        <n x="107"/>
        <n x="10"/>
        <n x="29" s="1"/>
        <n x="30" s="1"/>
        <n x="1" s="1"/>
      </t>
    </mdx>
    <mdx n="0" f="v">
      <t c="6" si="15">
        <n x="21"/>
        <n x="108"/>
        <n x="25"/>
        <n x="29" s="1"/>
        <n x="30" s="1"/>
        <n x="1" s="1"/>
      </t>
    </mdx>
    <mdx n="0" f="v">
      <t c="6" si="15">
        <n x="21"/>
        <n x="108"/>
        <n x="10"/>
        <n x="29" s="1"/>
        <n x="30" s="1"/>
        <n x="1" s="1"/>
      </t>
    </mdx>
    <mdx n="0" f="v">
      <t c="6" si="15">
        <n x="17"/>
        <n x="109"/>
        <n x="25"/>
        <n x="29" s="1"/>
        <n x="30" s="1"/>
        <n x="1" s="1"/>
      </t>
    </mdx>
    <mdx n="0" f="v">
      <t c="6" si="15">
        <n x="17"/>
        <n x="109"/>
        <n x="10"/>
        <n x="29" s="1"/>
        <n x="30" s="1"/>
        <n x="1" s="1"/>
      </t>
    </mdx>
    <mdx n="0" f="v">
      <t c="6" si="15">
        <n x="27"/>
        <n x="110"/>
        <n x="25"/>
        <n x="29" s="1"/>
        <n x="30" s="1"/>
        <n x="1" s="1"/>
      </t>
    </mdx>
    <mdx n="0" f="v">
      <t c="6" si="15">
        <n x="27"/>
        <n x="110"/>
        <n x="10"/>
        <n x="29" s="1"/>
        <n x="30" s="1"/>
        <n x="1" s="1"/>
      </t>
    </mdx>
    <mdx n="0" f="v">
      <t c="6" si="15">
        <n x="18"/>
        <n x="111"/>
        <n x="25"/>
        <n x="29" s="1"/>
        <n x="30" s="1"/>
        <n x="1" s="1"/>
      </t>
    </mdx>
    <mdx n="0" f="v">
      <t c="6" si="15">
        <n x="18"/>
        <n x="111"/>
        <n x="10"/>
        <n x="29" s="1"/>
        <n x="30" s="1"/>
        <n x="1" s="1"/>
      </t>
    </mdx>
    <mdx n="0" f="v">
      <t c="6" si="15">
        <n x="24"/>
        <n x="112"/>
        <n x="25"/>
        <n x="29" s="1"/>
        <n x="30" s="1"/>
        <n x="1" s="1"/>
      </t>
    </mdx>
    <mdx n="0" f="v">
      <t c="6" si="15">
        <n x="24"/>
        <n x="112"/>
        <n x="10"/>
        <n x="29" s="1"/>
        <n x="30" s="1"/>
        <n x="1" s="1"/>
      </t>
    </mdx>
    <mdx n="0" f="v">
      <t c="6" si="15">
        <n x="24"/>
        <n x="113"/>
        <n x="25"/>
        <n x="29" s="1"/>
        <n x="30" s="1"/>
        <n x="1" s="1"/>
      </t>
    </mdx>
    <mdx n="0" f="v">
      <t c="6" si="15">
        <n x="24"/>
        <n x="113"/>
        <n x="10"/>
        <n x="29" s="1"/>
        <n x="30" s="1"/>
        <n x="1" s="1"/>
      </t>
    </mdx>
    <mdx n="0" f="v">
      <t c="6" si="15">
        <n x="24"/>
        <n x="114"/>
        <n x="25"/>
        <n x="29" s="1"/>
        <n x="30" s="1"/>
        <n x="1" s="1"/>
      </t>
    </mdx>
    <mdx n="0" f="v">
      <t c="6" si="15">
        <n x="24"/>
        <n x="114"/>
        <n x="10"/>
        <n x="29" s="1"/>
        <n x="30" s="1"/>
        <n x="1" s="1"/>
      </t>
    </mdx>
    <mdx n="0" f="v">
      <t c="6" si="15">
        <n x="24"/>
        <n x="115"/>
        <n x="25"/>
        <n x="29" s="1"/>
        <n x="30" s="1"/>
        <n x="1" s="1"/>
      </t>
    </mdx>
    <mdx n="0" f="v">
      <t c="6" si="15">
        <n x="24"/>
        <n x="115"/>
        <n x="10"/>
        <n x="29" s="1"/>
        <n x="30" s="1"/>
        <n x="1" s="1"/>
      </t>
    </mdx>
    <mdx n="0" f="v">
      <t c="6" si="15">
        <n x="22"/>
        <n x="116"/>
        <n x="25"/>
        <n x="29" s="1"/>
        <n x="30" s="1"/>
        <n x="1" s="1"/>
      </t>
    </mdx>
    <mdx n="0" f="v">
      <t c="6" si="15">
        <n x="22"/>
        <n x="116"/>
        <n x="10"/>
        <n x="29" s="1"/>
        <n x="30" s="1"/>
        <n x="1" s="1"/>
      </t>
    </mdx>
    <mdx n="0" f="v">
      <t c="6" si="15">
        <n x="22"/>
        <n x="117"/>
        <n x="25"/>
        <n x="29" s="1"/>
        <n x="30" s="1"/>
        <n x="1" s="1"/>
      </t>
    </mdx>
    <mdx n="0" f="v">
      <t c="6" si="15">
        <n x="22"/>
        <n x="117"/>
        <n x="10"/>
        <n x="29" s="1"/>
        <n x="30" s="1"/>
        <n x="1" s="1"/>
      </t>
    </mdx>
    <mdx n="0" f="v">
      <t c="6" si="15">
        <n x="19"/>
        <n x="118"/>
        <n x="25"/>
        <n x="29" s="1"/>
        <n x="30" s="1"/>
        <n x="1" s="1"/>
      </t>
    </mdx>
    <mdx n="0" f="v">
      <t c="6" si="15">
        <n x="19"/>
        <n x="118"/>
        <n x="10"/>
        <n x="29" s="1"/>
        <n x="30" s="1"/>
        <n x="1" s="1"/>
      </t>
    </mdx>
    <mdx n="0" f="v">
      <t c="6" si="15">
        <n x="20"/>
        <n x="119"/>
        <n x="25"/>
        <n x="29" s="1"/>
        <n x="30" s="1"/>
        <n x="1" s="1"/>
      </t>
    </mdx>
    <mdx n="0" f="v">
      <t c="6" si="15">
        <n x="20"/>
        <n x="119"/>
        <n x="10"/>
        <n x="29" s="1"/>
        <n x="30" s="1"/>
        <n x="1" s="1"/>
      </t>
    </mdx>
    <mdx n="0" f="v">
      <t c="6" si="15">
        <n x="21"/>
        <n x="120"/>
        <n x="25"/>
        <n x="29" s="1"/>
        <n x="30" s="1"/>
        <n x="1" s="1"/>
      </t>
    </mdx>
    <mdx n="0" f="v">
      <t c="6" si="15">
        <n x="21"/>
        <n x="120"/>
        <n x="10"/>
        <n x="29" s="1"/>
        <n x="30" s="1"/>
        <n x="1" s="1"/>
      </t>
    </mdx>
    <mdx n="0" f="v">
      <t c="6" si="15">
        <n x="21"/>
        <n x="121"/>
        <n x="25"/>
        <n x="29" s="1"/>
        <n x="30" s="1"/>
        <n x="1" s="1"/>
      </t>
    </mdx>
    <mdx n="0" f="v">
      <t c="6" si="15">
        <n x="21"/>
        <n x="121"/>
        <n x="10"/>
        <n x="29" s="1"/>
        <n x="30" s="1"/>
        <n x="1" s="1"/>
      </t>
    </mdx>
    <mdx n="0" f="v">
      <t c="6" si="15">
        <n x="17"/>
        <n x="122"/>
        <n x="25"/>
        <n x="29" s="1"/>
        <n x="30" s="1"/>
        <n x="1" s="1"/>
      </t>
    </mdx>
    <mdx n="0" f="v">
      <t c="6" si="15">
        <n x="17"/>
        <n x="122"/>
        <n x="10"/>
        <n x="29" s="1"/>
        <n x="30" s="1"/>
        <n x="1" s="1"/>
      </t>
    </mdx>
    <mdx n="0" f="v">
      <t c="6" si="15">
        <n x="23"/>
        <n x="123"/>
        <n x="25"/>
        <n x="29" s="1"/>
        <n x="30" s="1"/>
        <n x="1" s="1"/>
      </t>
    </mdx>
    <mdx n="0" f="v">
      <t c="6" si="15">
        <n x="23"/>
        <n x="123"/>
        <n x="10"/>
        <n x="29" s="1"/>
        <n x="30" s="1"/>
        <n x="1" s="1"/>
      </t>
    </mdx>
    <mdx n="0" f="v">
      <t c="6" si="15">
        <n x="24"/>
        <n x="124"/>
        <n x="25"/>
        <n x="29" s="1"/>
        <n x="30" s="1"/>
        <n x="1" s="1"/>
      </t>
    </mdx>
    <mdx n="0" f="v">
      <t c="6" si="15">
        <n x="24"/>
        <n x="124"/>
        <n x="10"/>
        <n x="29" s="1"/>
        <n x="30" s="1"/>
        <n x="1" s="1"/>
      </t>
    </mdx>
    <mdx n="0" f="v">
      <t c="6" si="15">
        <n x="24"/>
        <n x="125"/>
        <n x="25"/>
        <n x="29" s="1"/>
        <n x="30" s="1"/>
        <n x="1" s="1"/>
      </t>
    </mdx>
    <mdx n="0" f="v">
      <t c="6" si="15">
        <n x="24"/>
        <n x="125"/>
        <n x="10"/>
        <n x="29" s="1"/>
        <n x="30" s="1"/>
        <n x="1" s="1"/>
      </t>
    </mdx>
    <mdx n="0" f="v">
      <t c="6" si="15">
        <n x="24"/>
        <n x="126"/>
        <n x="25"/>
        <n x="29" s="1"/>
        <n x="30" s="1"/>
        <n x="1" s="1"/>
      </t>
    </mdx>
    <mdx n="0" f="v">
      <t c="6" si="15">
        <n x="24"/>
        <n x="126"/>
        <n x="10"/>
        <n x="29" s="1"/>
        <n x="30" s="1"/>
        <n x="1" s="1"/>
      </t>
    </mdx>
    <mdx n="0" f="m">
      <t c="1">
        <n x="127"/>
      </t>
    </mdx>
    <mdx n="0" f="m">
      <t c="1">
        <n x="128"/>
      </t>
    </mdx>
    <mdx n="0" f="m">
      <t c="1">
        <n x="129"/>
      </t>
    </mdx>
    <mdx n="0" f="v">
      <t c="6" fi="0">
        <n x="19"/>
        <n x="118"/>
        <n x="127"/>
        <n x="29" s="1"/>
        <n x="30" s="1"/>
        <n x="1" s="1"/>
      </t>
    </mdx>
    <mdx n="0" f="v">
      <t c="6" fi="0">
        <n x="20"/>
        <n x="119"/>
        <n x="127"/>
        <n x="29" s="1"/>
        <n x="30" s="1"/>
        <n x="1" s="1"/>
      </t>
    </mdx>
    <mdx n="0" f="v">
      <t c="6" fi="0">
        <n x="26"/>
        <n x="105"/>
        <n x="127"/>
        <n x="29" s="1"/>
        <n x="30" s="1"/>
        <n x="1" s="1"/>
      </t>
    </mdx>
    <mdx n="0" f="v">
      <t c="6" fi="0">
        <n x="21"/>
        <n x="106"/>
        <n x="127"/>
        <n x="29" s="1"/>
        <n x="30" s="1"/>
        <n x="1" s="1"/>
      </t>
    </mdx>
    <mdx n="0" f="v">
      <t c="6" fi="0">
        <n x="21"/>
        <n x="107"/>
        <n x="127"/>
        <n x="29" s="1"/>
        <n x="30" s="1"/>
        <n x="1" s="1"/>
      </t>
    </mdx>
    <mdx n="0" f="v">
      <t c="6" fi="0">
        <n x="17"/>
        <n x="122"/>
        <n x="127"/>
        <n x="29" s="1"/>
        <n x="30" s="1"/>
        <n x="1" s="1"/>
      </t>
    </mdx>
    <mdx n="0" f="v">
      <t c="6" fi="0">
        <n x="27"/>
        <n x="110"/>
        <n x="127"/>
        <n x="29" s="1"/>
        <n x="30" s="1"/>
        <n x="1" s="1"/>
      </t>
    </mdx>
    <mdx n="0" f="v">
      <t c="6" fi="0">
        <n x="18"/>
        <n x="111"/>
        <n x="127"/>
        <n x="29" s="1"/>
        <n x="30" s="1"/>
        <n x="1" s="1"/>
      </t>
    </mdx>
    <mdx n="0" f="v">
      <t c="6" fi="0">
        <n x="19"/>
        <n x="32"/>
        <n x="127"/>
        <n x="29" s="1"/>
        <n x="30" s="1"/>
        <n x="1" s="1"/>
      </t>
    </mdx>
    <mdx n="0" f="v">
      <t c="6" fi="0">
        <n x="26"/>
        <n x="34"/>
        <n x="127"/>
        <n x="29" s="1"/>
        <n x="30" s="1"/>
        <n x="1" s="1"/>
      </t>
    </mdx>
    <mdx n="0" f="v">
      <t c="6" fi="0">
        <n x="21"/>
        <n x="36"/>
        <n x="127"/>
        <n x="29" s="1"/>
        <n x="30" s="1"/>
        <n x="1" s="1"/>
      </t>
    </mdx>
    <mdx n="0" f="v">
      <t c="6" fi="0">
        <n x="21"/>
        <n x="38"/>
        <n x="127"/>
        <n x="29" s="1"/>
        <n x="30" s="1"/>
        <n x="1" s="1"/>
      </t>
    </mdx>
    <mdx n="0" f="v">
      <t c="6" fi="0">
        <n x="21"/>
        <n x="40"/>
        <n x="127"/>
        <n x="29" s="1"/>
        <n x="30" s="1"/>
        <n x="1" s="1"/>
      </t>
    </mdx>
    <mdx n="0" f="v">
      <t c="6" fi="0">
        <n x="28"/>
        <n x="42"/>
        <n x="127"/>
        <n x="29" s="1"/>
        <n x="30" s="1"/>
        <n x="1" s="1"/>
      </t>
    </mdx>
    <mdx n="0" f="v">
      <t c="6" fi="0">
        <n x="18"/>
        <n x="44"/>
        <n x="127"/>
        <n x="29" s="1"/>
        <n x="30" s="1"/>
        <n x="1" s="1"/>
      </t>
    </mdx>
    <mdx n="0" f="v">
      <t c="6" fi="0">
        <n x="24"/>
        <n x="46"/>
        <n x="127"/>
        <n x="29" s="1"/>
        <n x="30" s="1"/>
        <n x="1" s="1"/>
      </t>
    </mdx>
    <mdx n="0" f="v">
      <t c="6" fi="0">
        <n x="24"/>
        <n x="48"/>
        <n x="127"/>
        <n x="29" s="1"/>
        <n x="30" s="1"/>
        <n x="1" s="1"/>
      </t>
    </mdx>
    <mdx n="0" f="v">
      <t c="6" fi="0">
        <n x="24"/>
        <n x="50"/>
        <n x="127"/>
        <n x="29" s="1"/>
        <n x="30" s="1"/>
        <n x="1" s="1"/>
      </t>
    </mdx>
    <mdx n="0" f="v">
      <t c="6" fi="0">
        <n x="22"/>
        <n x="52"/>
        <n x="127"/>
        <n x="29" s="1"/>
        <n x="30" s="1"/>
        <n x="1" s="1"/>
      </t>
    </mdx>
    <mdx n="0" f="v">
      <t c="6" fi="0">
        <n x="22"/>
        <n x="54"/>
        <n x="127"/>
        <n x="29" s="1"/>
        <n x="30" s="1"/>
        <n x="1" s="1"/>
      </t>
    </mdx>
    <mdx n="0" f="v">
      <t c="6" fi="0">
        <n x="24"/>
        <n x="99"/>
        <n x="127"/>
        <n x="29" s="1"/>
        <n x="30" s="1"/>
        <n x="1" s="1"/>
      </t>
    </mdx>
    <mdx n="0" f="v">
      <t c="6" fi="0">
        <n x="22"/>
        <n x="101"/>
        <n x="127"/>
        <n x="29" s="1"/>
        <n x="30" s="1"/>
        <n x="1" s="1"/>
      </t>
    </mdx>
    <mdx n="0" f="v">
      <t c="6" fi="0">
        <n x="24"/>
        <n x="97"/>
        <n x="128"/>
        <n x="29" s="1"/>
        <n x="30" s="1"/>
        <n x="1" s="1"/>
      </t>
    </mdx>
    <mdx n="0" f="v">
      <t c="6" fi="0">
        <n x="22"/>
        <n x="101"/>
        <n x="128"/>
        <n x="29" s="1"/>
        <n x="30" s="1"/>
        <n x="1" s="1"/>
      </t>
    </mdx>
    <mdx n="0" f="v">
      <t c="6" fi="0">
        <n x="22"/>
        <n x="116"/>
        <n x="127"/>
        <n x="29" s="1"/>
        <n x="30" s="1"/>
        <n x="1" s="1"/>
      </t>
    </mdx>
    <mdx n="0" f="v">
      <t c="6" fi="0">
        <n x="24"/>
        <n x="99"/>
        <n x="128"/>
        <n x="29" s="1"/>
        <n x="30" s="1"/>
        <n x="1" s="1"/>
      </t>
    </mdx>
    <mdx n="0" f="v">
      <t c="6" fi="0">
        <n x="22"/>
        <n x="79"/>
        <n x="128"/>
        <n x="29" s="1"/>
        <n x="30" s="1"/>
        <n x="1" s="1"/>
      </t>
    </mdx>
    <mdx n="0" f="v">
      <t c="6" fi="0">
        <n x="24"/>
        <n x="78"/>
        <n x="129"/>
        <n x="29" s="1"/>
        <n x="30" s="1"/>
        <n x="1" s="1"/>
      </t>
    </mdx>
    <mdx n="0" f="v">
      <t c="6" fi="0">
        <n x="24"/>
        <n x="115"/>
        <n x="127"/>
        <n x="29" s="1"/>
        <n x="30" s="1"/>
        <n x="1" s="1"/>
      </t>
    </mdx>
    <mdx n="0" f="v">
      <t c="6" fi="0">
        <n x="22"/>
        <n x="79"/>
        <n x="129"/>
        <n x="29" s="1"/>
        <n x="30" s="1"/>
        <n x="1" s="1"/>
      </t>
    </mdx>
    <mdx n="0" f="v">
      <t c="6" fi="0">
        <n x="22"/>
        <n x="102"/>
        <n x="127"/>
        <n x="29" s="1"/>
        <n x="30" s="1"/>
        <n x="1" s="1"/>
      </t>
    </mdx>
    <mdx n="0" f="v">
      <t c="6" fi="0">
        <n x="19"/>
        <n x="103"/>
        <n x="127"/>
        <n x="29" s="1"/>
        <n x="30" s="1"/>
        <n x="1" s="1"/>
      </t>
    </mdx>
    <mdx n="0" f="v">
      <t c="6" fi="0">
        <n x="26"/>
        <n x="104"/>
        <n x="127"/>
        <n x="29" s="1"/>
        <n x="30" s="1"/>
        <n x="1" s="1"/>
      </t>
    </mdx>
    <mdx n="0" f="v">
      <t c="6" fi="0">
        <n x="21"/>
        <n x="120"/>
        <n x="127"/>
        <n x="29" s="1"/>
        <n x="30" s="1"/>
        <n x="1" s="1"/>
      </t>
    </mdx>
    <mdx n="0" f="v">
      <t c="6" fi="0">
        <n x="21"/>
        <n x="121"/>
        <n x="127"/>
        <n x="29" s="1"/>
        <n x="30" s="1"/>
        <n x="1" s="1"/>
      </t>
    </mdx>
    <mdx n="0" f="v">
      <t c="6" fi="0">
        <n x="21"/>
        <n x="108"/>
        <n x="127"/>
        <n x="29" s="1"/>
        <n x="30" s="1"/>
        <n x="1" s="1"/>
      </t>
    </mdx>
    <mdx n="0" f="v">
      <t c="6" fi="0">
        <n x="17"/>
        <n x="109"/>
        <n x="127"/>
        <n x="29" s="1"/>
        <n x="30" s="1"/>
        <n x="1" s="1"/>
      </t>
    </mdx>
    <mdx n="0" f="v">
      <t c="6" fi="0">
        <n x="23"/>
        <n x="123"/>
        <n x="127"/>
        <n x="29" s="1"/>
        <n x="30" s="1"/>
        <n x="1" s="1"/>
      </t>
    </mdx>
    <mdx n="0" f="v">
      <t c="6" fi="0">
        <n x="24"/>
        <n x="112"/>
        <n x="127"/>
        <n x="29" s="1"/>
        <n x="30" s="1"/>
        <n x="1" s="1"/>
      </t>
    </mdx>
    <mdx n="0" f="v">
      <t c="6" fi="0">
        <n x="19"/>
        <n x="31"/>
        <n x="127"/>
        <n x="29" s="1"/>
        <n x="30" s="1"/>
        <n x="1" s="1"/>
      </t>
    </mdx>
    <mdx n="0" f="v">
      <t c="6" fi="0">
        <n x="19"/>
        <n x="31"/>
        <n x="129"/>
        <n x="29" s="1"/>
        <n x="30" s="1"/>
        <n x="1" s="1"/>
      </t>
    </mdx>
    <mdx n="0" f="v">
      <t c="6" fi="0">
        <n x="16"/>
        <n x="33"/>
        <n x="127"/>
        <n x="29" s="1"/>
        <n x="30" s="1"/>
        <n x="1" s="1"/>
      </t>
    </mdx>
    <mdx n="0" f="v">
      <t c="6" fi="0">
        <n x="16"/>
        <n x="33"/>
        <n x="129"/>
        <n x="29" s="1"/>
        <n x="30" s="1"/>
        <n x="1" s="1"/>
      </t>
    </mdx>
    <mdx n="0" f="v">
      <t c="6" fi="0">
        <n x="26"/>
        <n x="35"/>
        <n x="127"/>
        <n x="29" s="1"/>
        <n x="30" s="1"/>
        <n x="1" s="1"/>
      </t>
    </mdx>
    <mdx n="0" f="v">
      <t c="6" fi="0">
        <n x="26"/>
        <n x="35"/>
        <n x="129"/>
        <n x="29" s="1"/>
        <n x="30" s="1"/>
        <n x="1" s="1"/>
      </t>
    </mdx>
    <mdx n="0" f="v">
      <t c="6" fi="0">
        <n x="21"/>
        <n x="37"/>
        <n x="127"/>
        <n x="29" s="1"/>
        <n x="30" s="1"/>
        <n x="1" s="1"/>
      </t>
    </mdx>
    <mdx n="0" f="v">
      <t c="6" fi="0">
        <n x="21"/>
        <n x="37"/>
        <n x="129"/>
        <n x="29" s="1"/>
        <n x="30" s="1"/>
        <n x="1" s="1"/>
      </t>
    </mdx>
    <mdx n="0" f="v">
      <t c="6" fi="0">
        <n x="21"/>
        <n x="39"/>
        <n x="127"/>
        <n x="29" s="1"/>
        <n x="30" s="1"/>
        <n x="1" s="1"/>
      </t>
    </mdx>
    <mdx n="0" f="v">
      <t c="6" fi="0">
        <n x="21"/>
        <n x="39"/>
        <n x="129"/>
        <n x="29" s="1"/>
        <n x="30" s="1"/>
        <n x="1" s="1"/>
      </t>
    </mdx>
    <mdx n="0" f="v">
      <t c="6" fi="0">
        <n x="17"/>
        <n x="41"/>
        <n x="127"/>
        <n x="29" s="1"/>
        <n x="30" s="1"/>
        <n x="1" s="1"/>
      </t>
    </mdx>
    <mdx n="0" f="v">
      <t c="6" fi="0">
        <n x="17"/>
        <n x="41"/>
        <n x="129"/>
        <n x="29" s="1"/>
        <n x="30" s="1"/>
        <n x="1" s="1"/>
      </t>
    </mdx>
    <mdx n="0" f="v">
      <t c="6" fi="0">
        <n x="27"/>
        <n x="43"/>
        <n x="127"/>
        <n x="29" s="1"/>
        <n x="30" s="1"/>
        <n x="1" s="1"/>
      </t>
    </mdx>
    <mdx n="0" f="v">
      <t c="6" fi="0">
        <n x="27"/>
        <n x="43"/>
        <n x="129"/>
        <n x="29" s="1"/>
        <n x="30" s="1"/>
        <n x="1" s="1"/>
      </t>
    </mdx>
    <mdx n="0" f="v">
      <t c="6" fi="0">
        <n x="18"/>
        <n x="45"/>
        <n x="127"/>
        <n x="29" s="1"/>
        <n x="30" s="1"/>
        <n x="1" s="1"/>
      </t>
    </mdx>
    <mdx n="0" f="v">
      <t c="6" fi="0">
        <n x="18"/>
        <n x="45"/>
        <n x="129"/>
        <n x="29" s="1"/>
        <n x="30" s="1"/>
        <n x="1" s="1"/>
      </t>
    </mdx>
    <mdx n="0" f="v">
      <t c="6" fi="0">
        <n x="24"/>
        <n x="47"/>
        <n x="127"/>
        <n x="29" s="1"/>
        <n x="30" s="1"/>
        <n x="1" s="1"/>
      </t>
    </mdx>
    <mdx n="0" f="v">
      <t c="6" fi="0">
        <n x="24"/>
        <n x="47"/>
        <n x="129"/>
        <n x="29" s="1"/>
        <n x="30" s="1"/>
        <n x="1" s="1"/>
      </t>
    </mdx>
    <mdx n="0" f="v">
      <t c="6" fi="0">
        <n x="24"/>
        <n x="48"/>
        <n x="128"/>
        <n x="29" s="1"/>
        <n x="30" s="1"/>
        <n x="1" s="1"/>
      </t>
    </mdx>
    <mdx n="0" f="v">
      <t c="6" fi="0">
        <n x="24"/>
        <n x="48"/>
        <n x="129"/>
        <n x="29" s="1"/>
        <n x="30" s="1"/>
        <n x="1" s="1"/>
      </t>
    </mdx>
    <mdx n="0" f="v">
      <t c="6" fi="0">
        <n x="24"/>
        <n x="49"/>
        <n x="127"/>
        <n x="29" s="1"/>
        <n x="30" s="1"/>
        <n x="1" s="1"/>
      </t>
    </mdx>
    <mdx n="0" f="v">
      <t c="6" fi="0">
        <n x="24"/>
        <n x="49"/>
        <n x="129"/>
        <n x="29" s="1"/>
        <n x="30" s="1"/>
        <n x="1" s="1"/>
      </t>
    </mdx>
    <mdx n="0" f="v">
      <t c="6" fi="0">
        <n x="24"/>
        <n x="51"/>
        <n x="127"/>
        <n x="29" s="1"/>
        <n x="30" s="1"/>
        <n x="1" s="1"/>
      </t>
    </mdx>
    <mdx n="0" f="v">
      <t c="6" fi="0">
        <n x="24"/>
        <n x="51"/>
        <n x="129"/>
        <n x="29" s="1"/>
        <n x="30" s="1"/>
        <n x="1" s="1"/>
      </t>
    </mdx>
    <mdx n="0" f="v">
      <t c="6" fi="0">
        <n x="22"/>
        <n x="53"/>
        <n x="127"/>
        <n x="29" s="1"/>
        <n x="30" s="1"/>
        <n x="1" s="1"/>
      </t>
    </mdx>
    <mdx n="0" f="v">
      <t c="6" fi="0">
        <n x="22"/>
        <n x="53"/>
        <n x="129"/>
        <n x="29" s="1"/>
        <n x="30" s="1"/>
        <n x="1" s="1"/>
      </t>
    </mdx>
    <mdx n="0" f="v">
      <t c="6" fi="0">
        <n x="19"/>
        <n x="80"/>
        <n x="129"/>
        <n x="29" s="1"/>
        <n x="30" s="1"/>
        <n x="1" s="1"/>
      </t>
    </mdx>
    <mdx n="0" f="v">
      <t c="6" fi="0">
        <n x="19"/>
        <n x="80"/>
        <n x="128"/>
        <n x="29" s="1"/>
        <n x="30" s="1"/>
        <n x="1" s="1"/>
      </t>
    </mdx>
    <mdx n="0" f="v">
      <t c="6" fi="0">
        <n x="19"/>
        <n x="80"/>
        <n x="127"/>
        <n x="29" s="1"/>
        <n x="30" s="1"/>
        <n x="1" s="1"/>
      </t>
    </mdx>
    <mdx n="0" f="v">
      <t c="6" fi="0">
        <n x="19"/>
        <n x="81"/>
        <n x="127"/>
        <n x="29" s="1"/>
        <n x="30" s="1"/>
        <n x="1" s="1"/>
      </t>
    </mdx>
    <mdx n="0" f="v">
      <t c="6" fi="0">
        <n x="19"/>
        <n x="81"/>
        <n x="129"/>
        <n x="29" s="1"/>
        <n x="30" s="1"/>
        <n x="1" s="1"/>
      </t>
    </mdx>
    <mdx n="0" f="v">
      <t c="6" fi="0">
        <n x="19"/>
        <n x="81"/>
        <n x="128"/>
        <n x="29" s="1"/>
        <n x="30" s="1"/>
        <n x="1" s="1"/>
      </t>
    </mdx>
    <mdx n="0" f="v">
      <t c="6" fi="0">
        <n x="20"/>
        <n x="82"/>
        <n x="129"/>
        <n x="29" s="1"/>
        <n x="30" s="1"/>
        <n x="1" s="1"/>
      </t>
    </mdx>
    <mdx n="0" f="v">
      <t c="6" fi="0">
        <n x="20"/>
        <n x="82"/>
        <n x="128"/>
        <n x="29" s="1"/>
        <n x="30" s="1"/>
        <n x="1" s="1"/>
      </t>
    </mdx>
    <mdx n="0" f="v">
      <t c="6" fi="0">
        <n x="20"/>
        <n x="82"/>
        <n x="127"/>
        <n x="29" s="1"/>
        <n x="30" s="1"/>
        <n x="1" s="1"/>
      </t>
    </mdx>
    <mdx n="0" f="v">
      <t c="6" fi="0">
        <n x="26"/>
        <n x="83"/>
        <n x="127"/>
        <n x="29" s="1"/>
        <n x="30" s="1"/>
        <n x="1" s="1"/>
      </t>
    </mdx>
    <mdx n="0" f="v">
      <t c="6" fi="0">
        <n x="26"/>
        <n x="83"/>
        <n x="129"/>
        <n x="29" s="1"/>
        <n x="30" s="1"/>
        <n x="1" s="1"/>
      </t>
    </mdx>
    <mdx n="0" f="v">
      <t c="6" fi="0">
        <n x="26"/>
        <n x="83"/>
        <n x="128"/>
        <n x="29" s="1"/>
        <n x="30" s="1"/>
        <n x="1" s="1"/>
      </t>
    </mdx>
    <mdx n="0" f="v">
      <t c="6" fi="0">
        <n x="26"/>
        <n x="84"/>
        <n x="129"/>
        <n x="29" s="1"/>
        <n x="30" s="1"/>
        <n x="1" s="1"/>
      </t>
    </mdx>
    <mdx n="0" f="v">
      <t c="6" fi="0">
        <n x="26"/>
        <n x="84"/>
        <n x="128"/>
        <n x="29" s="1"/>
        <n x="30" s="1"/>
        <n x="1" s="1"/>
      </t>
    </mdx>
    <mdx n="0" f="v">
      <t c="6" fi="0">
        <n x="26"/>
        <n x="84"/>
        <n x="127"/>
        <n x="29" s="1"/>
        <n x="30" s="1"/>
        <n x="1" s="1"/>
      </t>
    </mdx>
    <mdx n="0" f="v">
      <t c="6" fi="0">
        <n x="21"/>
        <n x="85"/>
        <n x="127"/>
        <n x="29" s="1"/>
        <n x="30" s="1"/>
        <n x="1" s="1"/>
      </t>
    </mdx>
    <mdx n="0" f="v">
      <t c="6" fi="0">
        <n x="21"/>
        <n x="85"/>
        <n x="129"/>
        <n x="29" s="1"/>
        <n x="30" s="1"/>
        <n x="1" s="1"/>
      </t>
    </mdx>
    <mdx n="0" f="v">
      <t c="6" fi="0">
        <n x="21"/>
        <n x="85"/>
        <n x="128"/>
        <n x="29" s="1"/>
        <n x="30" s="1"/>
        <n x="1" s="1"/>
      </t>
    </mdx>
    <mdx n="0" f="v">
      <t c="6" fi="0">
        <n x="21"/>
        <n x="86"/>
        <n x="129"/>
        <n x="29" s="1"/>
        <n x="30" s="1"/>
        <n x="1" s="1"/>
      </t>
    </mdx>
    <mdx n="0" f="v">
      <t c="6" fi="0">
        <n x="21"/>
        <n x="86"/>
        <n x="128"/>
        <n x="29" s="1"/>
        <n x="30" s="1"/>
        <n x="1" s="1"/>
      </t>
    </mdx>
    <mdx n="0" f="v">
      <t c="6" fi="0">
        <n x="21"/>
        <n x="86"/>
        <n x="127"/>
        <n x="29" s="1"/>
        <n x="30" s="1"/>
        <n x="1" s="1"/>
      </t>
    </mdx>
    <mdx n="0" f="v">
      <t c="6" fi="0">
        <n x="21"/>
        <n x="87"/>
        <n x="127"/>
        <n x="29" s="1"/>
        <n x="30" s="1"/>
        <n x="1" s="1"/>
      </t>
    </mdx>
    <mdx n="0" f="v">
      <t c="6" fi="0">
        <n x="21"/>
        <n x="87"/>
        <n x="129"/>
        <n x="29" s="1"/>
        <n x="30" s="1"/>
        <n x="1" s="1"/>
      </t>
    </mdx>
    <mdx n="0" f="v">
      <t c="6" fi="0">
        <n x="21"/>
        <n x="87"/>
        <n x="128"/>
        <n x="29" s="1"/>
        <n x="30" s="1"/>
        <n x="1" s="1"/>
      </t>
    </mdx>
    <mdx n="0" f="v">
      <t c="6" fi="0">
        <n x="21"/>
        <n x="88"/>
        <n x="129"/>
        <n x="29" s="1"/>
        <n x="30" s="1"/>
        <n x="1" s="1"/>
      </t>
    </mdx>
    <mdx n="0" f="v">
      <t c="6" fi="0">
        <n x="21"/>
        <n x="88"/>
        <n x="128"/>
        <n x="29" s="1"/>
        <n x="30" s="1"/>
        <n x="1" s="1"/>
      </t>
    </mdx>
    <mdx n="0" f="v">
      <t c="6" fi="0">
        <n x="21"/>
        <n x="88"/>
        <n x="127"/>
        <n x="29" s="1"/>
        <n x="30" s="1"/>
        <n x="1" s="1"/>
      </t>
    </mdx>
    <mdx n="0" f="v">
      <t c="6" fi="0">
        <n x="21"/>
        <n x="89"/>
        <n x="127"/>
        <n x="29" s="1"/>
        <n x="30" s="1"/>
        <n x="1" s="1"/>
      </t>
    </mdx>
    <mdx n="0" f="v">
      <t c="6" fi="0">
        <n x="21"/>
        <n x="89"/>
        <n x="129"/>
        <n x="29" s="1"/>
        <n x="30" s="1"/>
        <n x="1" s="1"/>
      </t>
    </mdx>
    <mdx n="0" f="v">
      <t c="6" fi="0">
        <n x="21"/>
        <n x="89"/>
        <n x="128"/>
        <n x="29" s="1"/>
        <n x="30" s="1"/>
        <n x="1" s="1"/>
      </t>
    </mdx>
    <mdx n="0" f="v">
      <t c="6" fi="0">
        <n x="17"/>
        <n x="90"/>
        <n x="129"/>
        <n x="29" s="1"/>
        <n x="30" s="1"/>
        <n x="1" s="1"/>
      </t>
    </mdx>
    <mdx n="0" f="v">
      <t c="6" fi="0">
        <n x="17"/>
        <n x="90"/>
        <n x="128"/>
        <n x="29" s="1"/>
        <n x="30" s="1"/>
        <n x="1" s="1"/>
      </t>
    </mdx>
    <mdx n="0" f="v">
      <t c="6" fi="0">
        <n x="17"/>
        <n x="90"/>
        <n x="127"/>
        <n x="29" s="1"/>
        <n x="30" s="1"/>
        <n x="1" s="1"/>
      </t>
    </mdx>
    <mdx n="0" f="v">
      <t c="6" fi="0">
        <n x="17"/>
        <n x="91"/>
        <n x="127"/>
        <n x="29" s="1"/>
        <n x="30" s="1"/>
        <n x="1" s="1"/>
      </t>
    </mdx>
    <mdx n="0" f="v">
      <t c="6" fi="0">
        <n x="17"/>
        <n x="91"/>
        <n x="129"/>
        <n x="29" s="1"/>
        <n x="30" s="1"/>
        <n x="1" s="1"/>
      </t>
    </mdx>
    <mdx n="0" f="v">
      <t c="6" fi="0">
        <n x="17"/>
        <n x="91"/>
        <n x="128"/>
        <n x="29" s="1"/>
        <n x="30" s="1"/>
        <n x="1" s="1"/>
      </t>
    </mdx>
    <mdx n="0" f="v">
      <t c="6" fi="0">
        <n x="27"/>
        <n x="92"/>
        <n x="129"/>
        <n x="29" s="1"/>
        <n x="30" s="1"/>
        <n x="1" s="1"/>
      </t>
    </mdx>
    <mdx n="0" f="v">
      <t c="6" fi="0">
        <n x="27"/>
        <n x="92"/>
        <n x="128"/>
        <n x="29" s="1"/>
        <n x="30" s="1"/>
        <n x="1" s="1"/>
      </t>
    </mdx>
    <mdx n="0" f="v">
      <t c="6" fi="0">
        <n x="27"/>
        <n x="92"/>
        <n x="127"/>
        <n x="29" s="1"/>
        <n x="30" s="1"/>
        <n x="1" s="1"/>
      </t>
    </mdx>
    <mdx n="0" f="v">
      <t c="6" fi="0">
        <n x="23"/>
        <n x="82"/>
        <n x="127"/>
        <n x="29" s="1"/>
        <n x="30" s="1"/>
        <n x="1" s="1"/>
      </t>
    </mdx>
    <mdx n="0" f="v">
      <t c="6" fi="0">
        <n x="23"/>
        <n x="82"/>
        <n x="129"/>
        <n x="29" s="1"/>
        <n x="30" s="1"/>
        <n x="1" s="1"/>
      </t>
    </mdx>
    <mdx n="0" f="v">
      <t c="6" fi="0">
        <n x="23"/>
        <n x="82"/>
        <n x="128"/>
        <n x="29" s="1"/>
        <n x="30" s="1"/>
        <n x="1" s="1"/>
      </t>
    </mdx>
    <mdx n="0" f="v">
      <t c="6" fi="0">
        <n x="18"/>
        <n x="93"/>
        <n x="129"/>
        <n x="29" s="1"/>
        <n x="30" s="1"/>
        <n x="1" s="1"/>
      </t>
    </mdx>
    <mdx n="0" f="v">
      <t c="6" fi="0">
        <n x="18"/>
        <n x="93"/>
        <n x="128"/>
        <n x="29" s="1"/>
        <n x="30" s="1"/>
        <n x="1" s="1"/>
      </t>
    </mdx>
    <mdx n="0" f="v">
      <t c="6" fi="0">
        <n x="18"/>
        <n x="93"/>
        <n x="127"/>
        <n x="29" s="1"/>
        <n x="30" s="1"/>
        <n x="1" s="1"/>
      </t>
    </mdx>
    <mdx n="0" f="v">
      <t c="6" fi="0">
        <n x="18"/>
        <n x="94"/>
        <n x="127"/>
        <n x="29" s="1"/>
        <n x="30" s="1"/>
        <n x="1" s="1"/>
      </t>
    </mdx>
    <mdx n="0" f="v">
      <t c="6" fi="0">
        <n x="18"/>
        <n x="94"/>
        <n x="129"/>
        <n x="29" s="1"/>
        <n x="30" s="1"/>
        <n x="1" s="1"/>
      </t>
    </mdx>
    <mdx n="0" f="v">
      <t c="6" fi="0">
        <n x="18"/>
        <n x="94"/>
        <n x="128"/>
        <n x="29" s="1"/>
        <n x="30" s="1"/>
        <n x="1" s="1"/>
      </t>
    </mdx>
    <mdx n="0" f="v">
      <t c="6" fi="0">
        <n x="24"/>
        <n x="95"/>
        <n x="129"/>
        <n x="29" s="1"/>
        <n x="30" s="1"/>
        <n x="1" s="1"/>
      </t>
    </mdx>
    <mdx n="0" f="v">
      <t c="6" fi="0">
        <n x="24"/>
        <n x="95"/>
        <n x="128"/>
        <n x="29" s="1"/>
        <n x="30" s="1"/>
        <n x="1" s="1"/>
      </t>
    </mdx>
    <mdx n="0" f="v">
      <t c="6" fi="0">
        <n x="24"/>
        <n x="95"/>
        <n x="127"/>
        <n x="29" s="1"/>
        <n x="30" s="1"/>
        <n x="1" s="1"/>
      </t>
    </mdx>
    <mdx n="0" f="v">
      <t c="6" fi="0">
        <n x="24"/>
        <n x="96"/>
        <n x="127"/>
        <n x="29" s="1"/>
        <n x="30" s="1"/>
        <n x="1" s="1"/>
      </t>
    </mdx>
    <mdx n="0" f="v">
      <t c="6" fi="0">
        <n x="24"/>
        <n x="96"/>
        <n x="129"/>
        <n x="29" s="1"/>
        <n x="30" s="1"/>
        <n x="1" s="1"/>
      </t>
    </mdx>
    <mdx n="0" f="v">
      <t c="6" fi="0">
        <n x="24"/>
        <n x="96"/>
        <n x="128"/>
        <n x="29" s="1"/>
        <n x="30" s="1"/>
        <n x="1" s="1"/>
      </t>
    </mdx>
    <mdx n="0" f="v">
      <t c="6" fi="0">
        <n x="24"/>
        <n x="97"/>
        <n x="129"/>
        <n x="29" s="1"/>
        <n x="30" s="1"/>
        <n x="1" s="1"/>
      </t>
    </mdx>
    <mdx n="0" f="v">
      <t c="6" fi="0">
        <n x="24"/>
        <n x="97"/>
        <n x="127"/>
        <n x="29" s="1"/>
        <n x="30" s="1"/>
        <n x="1" s="1"/>
      </t>
    </mdx>
    <mdx n="0" f="v">
      <t c="6" fi="0">
        <n x="24"/>
        <n x="98"/>
        <n x="127"/>
        <n x="29" s="1"/>
        <n x="30" s="1"/>
        <n x="1" s="1"/>
      </t>
    </mdx>
    <mdx n="0" f="v">
      <t c="6" fi="0">
        <n x="24"/>
        <n x="98"/>
        <n x="129"/>
        <n x="29" s="1"/>
        <n x="30" s="1"/>
        <n x="1" s="1"/>
      </t>
    </mdx>
    <mdx n="0" f="v">
      <t c="6" fi="0">
        <n x="24"/>
        <n x="98"/>
        <n x="128"/>
        <n x="29" s="1"/>
        <n x="30" s="1"/>
        <n x="1" s="1"/>
      </t>
    </mdx>
    <mdx n="0" f="v">
      <t c="6" fi="0">
        <n x="24"/>
        <n x="99"/>
        <n x="129"/>
        <n x="29" s="1"/>
        <n x="30" s="1"/>
        <n x="1" s="1"/>
      </t>
    </mdx>
    <mdx n="0" f="v">
      <t c="6" fi="0">
        <n x="24"/>
        <n x="100"/>
        <n x="127"/>
        <n x="29" s="1"/>
        <n x="30" s="1"/>
        <n x="1" s="1"/>
      </t>
    </mdx>
    <mdx n="0" f="v">
      <t c="6" fi="0">
        <n x="24"/>
        <n x="100"/>
        <n x="129"/>
        <n x="29" s="1"/>
        <n x="30" s="1"/>
        <n x="1" s="1"/>
      </t>
    </mdx>
    <mdx n="0" f="v">
      <t c="6" fi="0">
        <n x="24"/>
        <n x="100"/>
        <n x="128"/>
        <n x="29" s="1"/>
        <n x="30" s="1"/>
        <n x="1" s="1"/>
      </t>
    </mdx>
    <mdx n="0" f="v">
      <t c="6" fi="0">
        <n x="22"/>
        <n x="101"/>
        <n x="129"/>
        <n x="29" s="1"/>
        <n x="30" s="1"/>
        <n x="1" s="1"/>
      </t>
    </mdx>
    <mdx n="0" f="v">
      <t c="6" fi="0">
        <n x="22"/>
        <n x="102"/>
        <n x="129"/>
        <n x="29" s="1"/>
        <n x="30" s="1"/>
        <n x="1" s="1"/>
      </t>
    </mdx>
    <mdx n="0" f="v">
      <t c="6" fi="0">
        <n x="22"/>
        <n x="102"/>
        <n x="128"/>
        <n x="29" s="1"/>
        <n x="30" s="1"/>
        <n x="1" s="1"/>
      </t>
    </mdx>
    <mdx n="0" f="v">
      <t c="6" fi="0">
        <n x="22"/>
        <n x="53"/>
        <n x="128"/>
        <n x="29" s="1"/>
        <n x="30" s="1"/>
        <n x="1" s="1"/>
      </t>
    </mdx>
    <mdx n="0" f="v">
      <t c="6" fi="0">
        <n x="24"/>
        <n x="51"/>
        <n x="128"/>
        <n x="29" s="1"/>
        <n x="30" s="1"/>
        <n x="1" s="1"/>
      </t>
    </mdx>
    <mdx n="0" f="v">
      <t c="6" fi="0">
        <n x="24"/>
        <n x="49"/>
        <n x="128"/>
        <n x="29" s="1"/>
        <n x="30" s="1"/>
        <n x="1" s="1"/>
      </t>
    </mdx>
    <mdx n="0" f="v">
      <t c="6" fi="0">
        <n x="24"/>
        <n x="47"/>
        <n x="128"/>
        <n x="29" s="1"/>
        <n x="30" s="1"/>
        <n x="1" s="1"/>
      </t>
    </mdx>
    <mdx n="0" f="v">
      <t c="6" fi="0">
        <n x="18"/>
        <n x="45"/>
        <n x="128"/>
        <n x="29" s="1"/>
        <n x="30" s="1"/>
        <n x="1" s="1"/>
      </t>
    </mdx>
    <mdx n="0" f="v">
      <t c="6" fi="0">
        <n x="27"/>
        <n x="43"/>
        <n x="128"/>
        <n x="29" s="1"/>
        <n x="30" s="1"/>
        <n x="1" s="1"/>
      </t>
    </mdx>
    <mdx n="0" f="v">
      <t c="6" fi="0">
        <n x="17"/>
        <n x="41"/>
        <n x="128"/>
        <n x="29" s="1"/>
        <n x="30" s="1"/>
        <n x="1" s="1"/>
      </t>
    </mdx>
    <mdx n="0" f="v">
      <t c="6" fi="0">
        <n x="21"/>
        <n x="39"/>
        <n x="128"/>
        <n x="29" s="1"/>
        <n x="30" s="1"/>
        <n x="1" s="1"/>
      </t>
    </mdx>
    <mdx n="0" f="v">
      <t c="6" fi="0">
        <n x="21"/>
        <n x="37"/>
        <n x="128"/>
        <n x="29" s="1"/>
        <n x="30" s="1"/>
        <n x="1" s="1"/>
      </t>
    </mdx>
    <mdx n="0" f="v">
      <t c="6" fi="0">
        <n x="26"/>
        <n x="35"/>
        <n x="128"/>
        <n x="29" s="1"/>
        <n x="30" s="1"/>
        <n x="1" s="1"/>
      </t>
    </mdx>
    <mdx n="0" f="v">
      <t c="6" fi="0">
        <n x="16"/>
        <n x="33"/>
        <n x="128"/>
        <n x="29" s="1"/>
        <n x="30" s="1"/>
        <n x="1" s="1"/>
      </t>
    </mdx>
    <mdx n="0" f="v">
      <t c="6" fi="0">
        <n x="19"/>
        <n x="31"/>
        <n x="128"/>
        <n x="29" s="1"/>
        <n x="30" s="1"/>
        <n x="1" s="1"/>
      </t>
    </mdx>
    <mdx n="0" f="v">
      <t c="6" fi="0">
        <n x="24"/>
        <n x="112"/>
        <n x="128"/>
        <n x="29" s="1"/>
        <n x="30" s="1"/>
        <n x="1" s="1"/>
      </t>
    </mdx>
    <mdx n="0" f="v">
      <t c="6" fi="0">
        <n x="23"/>
        <n x="123"/>
        <n x="128"/>
        <n x="29" s="1"/>
        <n x="30" s="1"/>
        <n x="1" s="1"/>
      </t>
    </mdx>
    <mdx n="0" f="v">
      <t c="6" fi="0">
        <n x="17"/>
        <n x="109"/>
        <n x="128"/>
        <n x="29" s="1"/>
        <n x="30" s="1"/>
        <n x="1" s="1"/>
      </t>
    </mdx>
    <mdx n="0" f="v">
      <t c="6" fi="0">
        <n x="21"/>
        <n x="108"/>
        <n x="128"/>
        <n x="29" s="1"/>
        <n x="30" s="1"/>
        <n x="1" s="1"/>
      </t>
    </mdx>
    <mdx n="0" f="v">
      <t c="6" fi="0">
        <n x="21"/>
        <n x="121"/>
        <n x="128"/>
        <n x="29" s="1"/>
        <n x="30" s="1"/>
        <n x="1" s="1"/>
      </t>
    </mdx>
    <mdx n="0" f="v">
      <t c="6" fi="0">
        <n x="21"/>
        <n x="120"/>
        <n x="128"/>
        <n x="29" s="1"/>
        <n x="30" s="1"/>
        <n x="1" s="1"/>
      </t>
    </mdx>
    <mdx n="0" f="v">
      <t c="6" fi="0">
        <n x="26"/>
        <n x="104"/>
        <n x="128"/>
        <n x="29" s="1"/>
        <n x="30" s="1"/>
        <n x="1" s="1"/>
      </t>
    </mdx>
    <mdx n="0" f="v">
      <t c="6" fi="0">
        <n x="19"/>
        <n x="103"/>
        <n x="128"/>
        <n x="29" s="1"/>
        <n x="30" s="1"/>
        <n x="1" s="1"/>
      </t>
    </mdx>
    <mdx n="0" f="v">
      <t c="6" fi="0">
        <n x="22"/>
        <n x="54"/>
        <n x="128"/>
        <n x="29" s="1"/>
        <n x="30" s="1"/>
        <n x="1" s="1"/>
      </t>
    </mdx>
    <mdx n="0" f="v">
      <t c="6" fi="0">
        <n x="22"/>
        <n x="52"/>
        <n x="128"/>
        <n x="29" s="1"/>
        <n x="30" s="1"/>
        <n x="1" s="1"/>
      </t>
    </mdx>
    <mdx n="0" f="v">
      <t c="6" fi="0">
        <n x="24"/>
        <n x="50"/>
        <n x="128"/>
        <n x="29" s="1"/>
        <n x="30" s="1"/>
        <n x="1" s="1"/>
      </t>
    </mdx>
    <mdx n="0" f="v">
      <t c="6" fi="0">
        <n x="24"/>
        <n x="46"/>
        <n x="128"/>
        <n x="29" s="1"/>
        <n x="30" s="1"/>
        <n x="1" s="1"/>
      </t>
    </mdx>
    <mdx n="0" f="v">
      <t c="6" fi="0">
        <n x="18"/>
        <n x="44"/>
        <n x="128"/>
        <n x="29" s="1"/>
        <n x="30" s="1"/>
        <n x="1" s="1"/>
      </t>
    </mdx>
    <mdx n="0" f="v">
      <t c="6" fi="0">
        <n x="28"/>
        <n x="42"/>
        <n x="128"/>
        <n x="29" s="1"/>
        <n x="30" s="1"/>
        <n x="1" s="1"/>
      </t>
    </mdx>
    <mdx n="0" f="v">
      <t c="6" fi="0">
        <n x="21"/>
        <n x="40"/>
        <n x="128"/>
        <n x="29" s="1"/>
        <n x="30" s="1"/>
        <n x="1" s="1"/>
      </t>
    </mdx>
    <mdx n="0" f="v">
      <t c="6" fi="0">
        <n x="21"/>
        <n x="38"/>
        <n x="128"/>
        <n x="29" s="1"/>
        <n x="30" s="1"/>
        <n x="1" s="1"/>
      </t>
    </mdx>
    <mdx n="0" f="v">
      <t c="6" fi="0">
        <n x="21"/>
        <n x="36"/>
        <n x="128"/>
        <n x="29" s="1"/>
        <n x="30" s="1"/>
        <n x="1" s="1"/>
      </t>
    </mdx>
    <mdx n="0" f="v">
      <t c="6" fi="0">
        <n x="26"/>
        <n x="34"/>
        <n x="128"/>
        <n x="29" s="1"/>
        <n x="30" s="1"/>
        <n x="1" s="1"/>
      </t>
    </mdx>
    <mdx n="0" f="v">
      <t c="6" fi="0">
        <n x="19"/>
        <n x="32"/>
        <n x="128"/>
        <n x="29" s="1"/>
        <n x="30" s="1"/>
        <n x="1" s="1"/>
      </t>
    </mdx>
    <mdx n="0" f="v">
      <t c="6" fi="0">
        <n x="18"/>
        <n x="111"/>
        <n x="128"/>
        <n x="29" s="1"/>
        <n x="30" s="1"/>
        <n x="1" s="1"/>
      </t>
    </mdx>
    <mdx n="0" f="v">
      <t c="6" fi="0">
        <n x="27"/>
        <n x="110"/>
        <n x="128"/>
        <n x="29" s="1"/>
        <n x="30" s="1"/>
        <n x="1" s="1"/>
      </t>
    </mdx>
    <mdx n="0" f="v">
      <t c="6" fi="0">
        <n x="17"/>
        <n x="122"/>
        <n x="128"/>
        <n x="29" s="1"/>
        <n x="30" s="1"/>
        <n x="1" s="1"/>
      </t>
    </mdx>
    <mdx n="0" f="v">
      <t c="6" fi="0">
        <n x="21"/>
        <n x="107"/>
        <n x="128"/>
        <n x="29" s="1"/>
        <n x="30" s="1"/>
        <n x="1" s="1"/>
      </t>
    </mdx>
    <mdx n="0" f="v">
      <t c="6" fi="0">
        <n x="21"/>
        <n x="106"/>
        <n x="128"/>
        <n x="29" s="1"/>
        <n x="30" s="1"/>
        <n x="1" s="1"/>
      </t>
    </mdx>
    <mdx n="0" f="v">
      <t c="6" fi="0">
        <n x="26"/>
        <n x="105"/>
        <n x="128"/>
        <n x="29" s="1"/>
        <n x="30" s="1"/>
        <n x="1" s="1"/>
      </t>
    </mdx>
    <mdx n="0" f="v">
      <t c="6" fi="0">
        <n x="20"/>
        <n x="119"/>
        <n x="128"/>
        <n x="29" s="1"/>
        <n x="30" s="1"/>
        <n x="1" s="1"/>
      </t>
    </mdx>
    <mdx n="0" f="v">
      <t c="6" fi="0">
        <n x="19"/>
        <n x="118"/>
        <n x="128"/>
        <n x="29" s="1"/>
        <n x="30" s="1"/>
        <n x="1" s="1"/>
      </t>
    </mdx>
    <mdx n="0" f="v">
      <t c="6" fi="0">
        <n x="20"/>
        <n x="67"/>
        <n x="127"/>
        <n x="29" s="1"/>
        <n x="30" s="1"/>
        <n x="1" s="1"/>
      </t>
    </mdx>
    <mdx n="0" f="v">
      <t c="6" fi="0">
        <n x="20"/>
        <n x="67"/>
        <n x="129"/>
        <n x="29" s="1"/>
        <n x="30" s="1"/>
        <n x="1" s="1"/>
      </t>
    </mdx>
    <mdx n="0" f="v">
      <t c="6" fi="0">
        <n x="20"/>
        <n x="67"/>
        <n x="128"/>
        <n x="29" s="1"/>
        <n x="30" s="1"/>
        <n x="1" s="1"/>
      </t>
    </mdx>
    <mdx n="0" f="v">
      <t c="6" fi="0">
        <n x="21"/>
        <n x="55"/>
        <n x="127"/>
        <n x="29" s="1"/>
        <n x="30" s="1"/>
        <n x="1" s="1"/>
      </t>
    </mdx>
    <mdx n="0" f="v">
      <t c="6" fi="0">
        <n x="21"/>
        <n x="55"/>
        <n x="129"/>
        <n x="29" s="1"/>
        <n x="30" s="1"/>
        <n x="1" s="1"/>
      </t>
    </mdx>
    <mdx n="0" f="v">
      <t c="6" fi="0">
        <n x="21"/>
        <n x="55"/>
        <n x="128"/>
        <n x="29" s="1"/>
        <n x="30" s="1"/>
        <n x="1" s="1"/>
      </t>
    </mdx>
    <mdx n="0" f="v">
      <t c="6" fi="0">
        <n x="24"/>
        <n x="76"/>
        <n x="127"/>
        <n x="29" s="1"/>
        <n x="30" s="1"/>
        <n x="1" s="1"/>
      </t>
    </mdx>
    <mdx n="0" f="v">
      <t c="6" fi="0">
        <n x="24"/>
        <n x="76"/>
        <n x="129"/>
        <n x="29" s="1"/>
        <n x="30" s="1"/>
        <n x="1" s="1"/>
      </t>
    </mdx>
    <mdx n="0" f="v">
      <t c="6" fi="0">
        <n x="24"/>
        <n x="76"/>
        <n x="128"/>
        <n x="29" s="1"/>
        <n x="30" s="1"/>
        <n x="1" s="1"/>
      </t>
    </mdx>
    <mdx n="0" f="v">
      <t c="6" fi="0">
        <n x="24"/>
        <n x="61"/>
        <n x="127"/>
        <n x="29" s="1"/>
        <n x="30" s="1"/>
        <n x="1" s="1"/>
      </t>
    </mdx>
    <mdx n="0" f="v">
      <t c="6" fi="0">
        <n x="24"/>
        <n x="61"/>
        <n x="129"/>
        <n x="29" s="1"/>
        <n x="30" s="1"/>
        <n x="1" s="1"/>
      </t>
    </mdx>
    <mdx n="0" f="v">
      <t c="6" fi="0">
        <n x="24"/>
        <n x="61"/>
        <n x="128"/>
        <n x="29" s="1"/>
        <n x="30" s="1"/>
        <n x="1" s="1"/>
      </t>
    </mdx>
    <mdx n="0" f="v">
      <t c="6" fi="0">
        <n x="24"/>
        <n x="62"/>
        <n x="127"/>
        <n x="29" s="1"/>
        <n x="30" s="1"/>
        <n x="1" s="1"/>
      </t>
    </mdx>
    <mdx n="0" f="v">
      <t c="6" fi="0">
        <n x="24"/>
        <n x="62"/>
        <n x="129"/>
        <n x="29" s="1"/>
        <n x="30" s="1"/>
        <n x="1" s="1"/>
      </t>
    </mdx>
    <mdx n="0" f="v">
      <t c="6" fi="0">
        <n x="24"/>
        <n x="62"/>
        <n x="128"/>
        <n x="29" s="1"/>
        <n x="30" s="1"/>
        <n x="1" s="1"/>
      </t>
    </mdx>
    <mdx n="0" f="v">
      <t c="6" fi="0">
        <n x="22"/>
        <n x="63"/>
        <n x="128"/>
        <n x="29" s="1"/>
        <n x="30" s="1"/>
        <n x="1" s="1"/>
      </t>
    </mdx>
    <mdx n="0" f="v">
      <t c="6" fi="0">
        <n x="22"/>
        <n x="63"/>
        <n x="127"/>
        <n x="29" s="1"/>
        <n x="30" s="1"/>
        <n x="1" s="1"/>
      </t>
    </mdx>
    <mdx n="0" f="v">
      <t c="6" fi="0">
        <n x="22"/>
        <n x="63"/>
        <n x="129"/>
        <n x="29" s="1"/>
        <n x="30" s="1"/>
        <n x="1" s="1"/>
      </t>
    </mdx>
    <mdx n="0" f="v">
      <t c="6" fi="0">
        <n x="24"/>
        <n x="60"/>
        <n x="127"/>
        <n x="29" s="1"/>
        <n x="30" s="1"/>
        <n x="1" s="1"/>
      </t>
    </mdx>
    <mdx n="0" f="v">
      <t c="6" fi="0">
        <n x="24"/>
        <n x="60"/>
        <n x="129"/>
        <n x="29" s="1"/>
        <n x="30" s="1"/>
        <n x="1" s="1"/>
      </t>
    </mdx>
    <mdx n="0" f="v">
      <t c="6" fi="0">
        <n x="24"/>
        <n x="60"/>
        <n x="128"/>
        <n x="29" s="1"/>
        <n x="30" s="1"/>
        <n x="1" s="1"/>
      </t>
    </mdx>
    <mdx n="0" f="v">
      <t c="6" fi="0">
        <n x="17"/>
        <n x="74"/>
        <n x="127"/>
        <n x="29" s="1"/>
        <n x="30" s="1"/>
        <n x="1" s="1"/>
      </t>
    </mdx>
    <mdx n="0" f="v">
      <t c="6" fi="0">
        <n x="17"/>
        <n x="74"/>
        <n x="129"/>
        <n x="29" s="1"/>
        <n x="30" s="1"/>
        <n x="1" s="1"/>
      </t>
    </mdx>
    <mdx n="0" f="v">
      <t c="6" fi="0">
        <n x="17"/>
        <n x="74"/>
        <n x="128"/>
        <n x="29" s="1"/>
        <n x="30" s="1"/>
        <n x="1" s="1"/>
      </t>
    </mdx>
    <mdx n="0" f="v">
      <t c="6" fi="0">
        <n x="22"/>
        <n x="64"/>
        <n x="128"/>
        <n x="29" s="1"/>
        <n x="30" s="1"/>
        <n x="1" s="1"/>
      </t>
    </mdx>
    <mdx n="0" f="v">
      <t c="6" fi="0">
        <n x="22"/>
        <n x="64"/>
        <n x="127"/>
        <n x="29" s="1"/>
        <n x="30" s="1"/>
        <n x="1" s="1"/>
      </t>
    </mdx>
    <mdx n="0" f="v">
      <t c="6" fi="0">
        <n x="22"/>
        <n x="64"/>
        <n x="129"/>
        <n x="29" s="1"/>
        <n x="30" s="1"/>
        <n x="1" s="1"/>
      </t>
    </mdx>
    <mdx n="0" f="v">
      <t c="6" fi="0">
        <n x="18"/>
        <n x="75"/>
        <n x="127"/>
        <n x="29" s="1"/>
        <n x="30" s="1"/>
        <n x="1" s="1"/>
      </t>
    </mdx>
    <mdx n="0" f="v">
      <t c="6" fi="0">
        <n x="18"/>
        <n x="75"/>
        <n x="129"/>
        <n x="29" s="1"/>
        <n x="30" s="1"/>
        <n x="1" s="1"/>
      </t>
    </mdx>
    <mdx n="0" f="v">
      <t c="6" fi="0">
        <n x="18"/>
        <n x="75"/>
        <n x="128"/>
        <n x="29" s="1"/>
        <n x="30" s="1"/>
        <n x="1" s="1"/>
      </t>
    </mdx>
    <mdx n="0" f="v">
      <t c="6" fi="0">
        <n x="24"/>
        <n x="125"/>
        <n x="127"/>
        <n x="29" s="1"/>
        <n x="30" s="1"/>
        <n x="1" s="1"/>
      </t>
    </mdx>
    <mdx n="0" f="v">
      <t c="6" fi="0">
        <n x="24"/>
        <n x="125"/>
        <n x="129"/>
        <n x="29" s="1"/>
        <n x="30" s="1"/>
        <n x="1" s="1"/>
      </t>
    </mdx>
    <mdx n="0" f="v">
      <t c="6" fi="0">
        <n x="24"/>
        <n x="125"/>
        <n x="128"/>
        <n x="29" s="1"/>
        <n x="30" s="1"/>
        <n x="1" s="1"/>
      </t>
    </mdx>
    <mdx n="0" f="v">
      <t c="6" fi="0">
        <n x="24"/>
        <n x="115"/>
        <n x="129"/>
        <n x="29" s="1"/>
        <n x="30" s="1"/>
        <n x="1" s="1"/>
      </t>
    </mdx>
    <mdx n="0" f="v">
      <t c="6" fi="0">
        <n x="24"/>
        <n x="115"/>
        <n x="128"/>
        <n x="29" s="1"/>
        <n x="30" s="1"/>
        <n x="1" s="1"/>
      </t>
    </mdx>
    <mdx n="0" f="v">
      <t c="6" fi="0">
        <n x="26"/>
        <n x="69"/>
        <n x="127"/>
        <n x="29" s="1"/>
        <n x="30" s="1"/>
        <n x="1" s="1"/>
      </t>
    </mdx>
    <mdx n="0" f="v">
      <t c="6" fi="0">
        <n x="26"/>
        <n x="69"/>
        <n x="129"/>
        <n x="29" s="1"/>
        <n x="30" s="1"/>
        <n x="1" s="1"/>
      </t>
    </mdx>
    <mdx n="0" f="v">
      <t c="6" fi="0">
        <n x="26"/>
        <n x="69"/>
        <n x="128"/>
        <n x="29" s="1"/>
        <n x="30" s="1"/>
        <n x="1" s="1"/>
      </t>
    </mdx>
    <mdx n="0" f="v">
      <t c="6" fi="0">
        <n x="22"/>
        <n x="79"/>
        <n x="127"/>
        <n x="29" s="1"/>
        <n x="30" s="1"/>
        <n x="1" s="1"/>
      </t>
    </mdx>
    <mdx n="0" f="v">
      <t c="6" fi="0">
        <n x="24"/>
        <n x="114"/>
        <n x="129"/>
        <n x="29" s="1"/>
        <n x="30" s="1"/>
        <n x="1" s="1"/>
      </t>
    </mdx>
    <mdx n="0" f="v">
      <t c="6" fi="0">
        <n x="24"/>
        <n x="114"/>
        <n x="128"/>
        <n x="29" s="1"/>
        <n x="30" s="1"/>
        <n x="1" s="1"/>
      </t>
    </mdx>
    <mdx n="0" f="v">
      <t c="6" fi="0">
        <n x="24"/>
        <n x="114"/>
        <n x="127"/>
        <n x="29" s="1"/>
        <n x="30" s="1"/>
        <n x="1" s="1"/>
      </t>
    </mdx>
    <mdx n="0" f="v">
      <t c="6" fi="0">
        <n x="26"/>
        <n x="70"/>
        <n x="127"/>
        <n x="29" s="1"/>
        <n x="30" s="1"/>
        <n x="1" s="1"/>
      </t>
    </mdx>
    <mdx n="0" f="v">
      <t c="6" fi="0">
        <n x="26"/>
        <n x="70"/>
        <n x="129"/>
        <n x="29" s="1"/>
        <n x="30" s="1"/>
        <n x="1" s="1"/>
      </t>
    </mdx>
    <mdx n="0" f="v">
      <t c="6" fi="0">
        <n x="26"/>
        <n x="70"/>
        <n x="128"/>
        <n x="29" s="1"/>
        <n x="30" s="1"/>
        <n x="1" s="1"/>
      </t>
    </mdx>
    <mdx n="0" f="v">
      <t c="6" fi="0">
        <n x="22"/>
        <n x="117"/>
        <n x="129"/>
        <n x="29" s="1"/>
        <n x="30" s="1"/>
        <n x="1" s="1"/>
      </t>
    </mdx>
    <mdx n="0" f="v">
      <t c="6" fi="0">
        <n x="22"/>
        <n x="117"/>
        <n x="128"/>
        <n x="29" s="1"/>
        <n x="30" s="1"/>
        <n x="1" s="1"/>
      </t>
    </mdx>
    <mdx n="0" f="v">
      <t c="6" fi="0">
        <n x="22"/>
        <n x="117"/>
        <n x="127"/>
        <n x="29" s="1"/>
        <n x="30" s="1"/>
        <n x="1" s="1"/>
      </t>
    </mdx>
    <mdx n="0" f="v">
      <t c="6" fi="0">
        <n x="26"/>
        <n x="68"/>
        <n x="127"/>
        <n x="29" s="1"/>
        <n x="30" s="1"/>
        <n x="1" s="1"/>
      </t>
    </mdx>
    <mdx n="0" f="v">
      <t c="6" fi="0">
        <n x="26"/>
        <n x="68"/>
        <n x="129"/>
        <n x="29" s="1"/>
        <n x="30" s="1"/>
        <n x="1" s="1"/>
      </t>
    </mdx>
    <mdx n="0" f="v">
      <t c="6" fi="0">
        <n x="26"/>
        <n x="68"/>
        <n x="128"/>
        <n x="29" s="1"/>
        <n x="30" s="1"/>
        <n x="1" s="1"/>
      </t>
    </mdx>
    <mdx n="0" f="v">
      <t c="6" fi="0">
        <n x="21"/>
        <n x="71"/>
        <n x="127"/>
        <n x="29" s="1"/>
        <n x="30" s="1"/>
        <n x="1" s="1"/>
      </t>
    </mdx>
    <mdx n="0" f="v">
      <t c="6" fi="0">
        <n x="21"/>
        <n x="71"/>
        <n x="129"/>
        <n x="29" s="1"/>
        <n x="30" s="1"/>
        <n x="1" s="1"/>
      </t>
    </mdx>
    <mdx n="0" f="v">
      <t c="6" fi="0">
        <n x="21"/>
        <n x="71"/>
        <n x="128"/>
        <n x="29" s="1"/>
        <n x="30" s="1"/>
        <n x="1" s="1"/>
      </t>
    </mdx>
    <mdx n="0" f="v">
      <t c="6" fi="0">
        <n x="24"/>
        <n x="124"/>
        <n x="127"/>
        <n x="29" s="1"/>
        <n x="30" s="1"/>
        <n x="1" s="1"/>
      </t>
    </mdx>
    <mdx n="0" f="v">
      <t c="6" fi="0">
        <n x="24"/>
        <n x="124"/>
        <n x="129"/>
        <n x="29" s="1"/>
        <n x="30" s="1"/>
        <n x="1" s="1"/>
      </t>
    </mdx>
    <mdx n="0" f="v">
      <t c="6" fi="0">
        <n x="24"/>
        <n x="124"/>
        <n x="128"/>
        <n x="29" s="1"/>
        <n x="30" s="1"/>
        <n x="1" s="1"/>
      </t>
    </mdx>
    <mdx n="0" f="v">
      <t c="6" fi="0">
        <n x="22"/>
        <n x="116"/>
        <n x="129"/>
        <n x="29" s="1"/>
        <n x="30" s="1"/>
        <n x="1" s="1"/>
      </t>
    </mdx>
    <mdx n="0" f="v">
      <t c="6" fi="0">
        <n x="22"/>
        <n x="116"/>
        <n x="128"/>
        <n x="29" s="1"/>
        <n x="30" s="1"/>
        <n x="1" s="1"/>
      </t>
    </mdx>
    <mdx n="0" f="v">
      <t c="6" fi="0">
        <n x="24"/>
        <n x="77"/>
        <n x="129"/>
        <n x="29" s="1"/>
        <n x="30" s="1"/>
        <n x="1" s="1"/>
      </t>
    </mdx>
    <mdx n="0" f="v">
      <t c="6" fi="0">
        <n x="24"/>
        <n x="77"/>
        <n x="127"/>
        <n x="29" s="1"/>
        <n x="30" s="1"/>
        <n x="1" s="1"/>
      </t>
    </mdx>
    <mdx n="0" f="v">
      <t c="6" fi="0">
        <n x="24"/>
        <n x="77"/>
        <n x="128"/>
        <n x="29" s="1"/>
        <n x="30" s="1"/>
        <n x="1" s="1"/>
      </t>
    </mdx>
    <mdx n="0" f="v">
      <t c="6" fi="0">
        <n x="21"/>
        <n x="73"/>
        <n x="127"/>
        <n x="29" s="1"/>
        <n x="30" s="1"/>
        <n x="1" s="1"/>
      </t>
    </mdx>
    <mdx n="0" f="v">
      <t c="6" fi="0">
        <n x="21"/>
        <n x="73"/>
        <n x="129"/>
        <n x="29" s="1"/>
        <n x="30" s="1"/>
        <n x="1" s="1"/>
      </t>
    </mdx>
    <mdx n="0" f="v">
      <t c="6" fi="0">
        <n x="21"/>
        <n x="73"/>
        <n x="128"/>
        <n x="29" s="1"/>
        <n x="30" s="1"/>
        <n x="1" s="1"/>
      </t>
    </mdx>
    <mdx n="0" f="v">
      <t c="6" fi="0">
        <n x="22"/>
        <n x="54"/>
        <n x="129"/>
        <n x="29" s="1"/>
        <n x="30" s="1"/>
        <n x="1" s="1"/>
      </t>
    </mdx>
    <mdx n="0" f="v">
      <t c="6" fi="0">
        <n x="24"/>
        <n x="112"/>
        <n x="129"/>
        <n x="29" s="1"/>
        <n x="30" s="1"/>
        <n x="1" s="1"/>
      </t>
    </mdx>
    <mdx n="0" f="v">
      <t c="6" fi="0">
        <n x="23"/>
        <n x="123"/>
        <n x="129"/>
        <n x="29" s="1"/>
        <n x="30" s="1"/>
        <n x="1" s="1"/>
      </t>
    </mdx>
    <mdx n="0" f="v">
      <t c="6" fi="0">
        <n x="17"/>
        <n x="109"/>
        <n x="129"/>
        <n x="29" s="1"/>
        <n x="30" s="1"/>
        <n x="1" s="1"/>
      </t>
    </mdx>
    <mdx n="0" f="v">
      <t c="6" fi="0">
        <n x="21"/>
        <n x="108"/>
        <n x="129"/>
        <n x="29" s="1"/>
        <n x="30" s="1"/>
        <n x="1" s="1"/>
      </t>
    </mdx>
    <mdx n="0" f="v">
      <t c="6" fi="0">
        <n x="21"/>
        <n x="121"/>
        <n x="129"/>
        <n x="29" s="1"/>
        <n x="30" s="1"/>
        <n x="1" s="1"/>
      </t>
    </mdx>
    <mdx n="0" f="v">
      <t c="6" fi="0">
        <n x="21"/>
        <n x="120"/>
        <n x="129"/>
        <n x="29" s="1"/>
        <n x="30" s="1"/>
        <n x="1" s="1"/>
      </t>
    </mdx>
    <mdx n="0" f="v">
      <t c="6" fi="0">
        <n x="26"/>
        <n x="104"/>
        <n x="129"/>
        <n x="29" s="1"/>
        <n x="30" s="1"/>
        <n x="1" s="1"/>
      </t>
    </mdx>
    <mdx n="0" f="v">
      <t c="6" fi="0">
        <n x="19"/>
        <n x="103"/>
        <n x="129"/>
        <n x="29" s="1"/>
        <n x="30" s="1"/>
        <n x="1" s="1"/>
      </t>
    </mdx>
    <mdx n="0" f="v">
      <t c="6" fi="0">
        <n x="22"/>
        <n x="52"/>
        <n x="129"/>
        <n x="29" s="1"/>
        <n x="30" s="1"/>
        <n x="1" s="1"/>
      </t>
    </mdx>
    <mdx n="0" f="v">
      <t c="6" fi="0">
        <n x="24"/>
        <n x="50"/>
        <n x="129"/>
        <n x="29" s="1"/>
        <n x="30" s="1"/>
        <n x="1" s="1"/>
      </t>
    </mdx>
    <mdx n="0" f="v">
      <t c="6" fi="0">
        <n x="24"/>
        <n x="46"/>
        <n x="129"/>
        <n x="29" s="1"/>
        <n x="30" s="1"/>
        <n x="1" s="1"/>
      </t>
    </mdx>
    <mdx n="0" f="v">
      <t c="6" fi="0">
        <n x="18"/>
        <n x="44"/>
        <n x="129"/>
        <n x="29" s="1"/>
        <n x="30" s="1"/>
        <n x="1" s="1"/>
      </t>
    </mdx>
    <mdx n="0" f="v">
      <t c="6" fi="0">
        <n x="28"/>
        <n x="42"/>
        <n x="129"/>
        <n x="29" s="1"/>
        <n x="30" s="1"/>
        <n x="1" s="1"/>
      </t>
    </mdx>
    <mdx n="0" f="v">
      <t c="6" fi="0">
        <n x="21"/>
        <n x="40"/>
        <n x="129"/>
        <n x="29" s="1"/>
        <n x="30" s="1"/>
        <n x="1" s="1"/>
      </t>
    </mdx>
    <mdx n="0" f="v">
      <t c="6" fi="0">
        <n x="21"/>
        <n x="38"/>
        <n x="129"/>
        <n x="29" s="1"/>
        <n x="30" s="1"/>
        <n x="1" s="1"/>
      </t>
    </mdx>
    <mdx n="0" f="v">
      <t c="6" fi="0">
        <n x="21"/>
        <n x="36"/>
        <n x="129"/>
        <n x="29" s="1"/>
        <n x="30" s="1"/>
        <n x="1" s="1"/>
      </t>
    </mdx>
    <mdx n="0" f="v">
      <t c="6" fi="0">
        <n x="26"/>
        <n x="34"/>
        <n x="129"/>
        <n x="29" s="1"/>
        <n x="30" s="1"/>
        <n x="1" s="1"/>
      </t>
    </mdx>
    <mdx n="0" f="v">
      <t c="6" fi="0">
        <n x="19"/>
        <n x="32"/>
        <n x="129"/>
        <n x="29" s="1"/>
        <n x="30" s="1"/>
        <n x="1" s="1"/>
      </t>
    </mdx>
    <mdx n="0" f="v">
      <t c="6" fi="0">
        <n x="18"/>
        <n x="111"/>
        <n x="129"/>
        <n x="29" s="1"/>
        <n x="30" s="1"/>
        <n x="1" s="1"/>
      </t>
    </mdx>
    <mdx n="0" f="v">
      <t c="6" fi="0">
        <n x="27"/>
        <n x="110"/>
        <n x="129"/>
        <n x="29" s="1"/>
        <n x="30" s="1"/>
        <n x="1" s="1"/>
      </t>
    </mdx>
    <mdx n="0" f="v">
      <t c="6" fi="0">
        <n x="17"/>
        <n x="122"/>
        <n x="129"/>
        <n x="29" s="1"/>
        <n x="30" s="1"/>
        <n x="1" s="1"/>
      </t>
    </mdx>
    <mdx n="0" f="v">
      <t c="6" fi="0">
        <n x="21"/>
        <n x="107"/>
        <n x="129"/>
        <n x="29" s="1"/>
        <n x="30" s="1"/>
        <n x="1" s="1"/>
      </t>
    </mdx>
    <mdx n="0" f="v">
      <t c="6" fi="0">
        <n x="21"/>
        <n x="106"/>
        <n x="129"/>
        <n x="29" s="1"/>
        <n x="30" s="1"/>
        <n x="1" s="1"/>
      </t>
    </mdx>
    <mdx n="0" f="v">
      <t c="6" fi="0">
        <n x="26"/>
        <n x="105"/>
        <n x="129"/>
        <n x="29" s="1"/>
        <n x="30" s="1"/>
        <n x="1" s="1"/>
      </t>
    </mdx>
    <mdx n="0" f="v">
      <t c="6" fi="0">
        <n x="20"/>
        <n x="119"/>
        <n x="129"/>
        <n x="29" s="1"/>
        <n x="30" s="1"/>
        <n x="1" s="1"/>
      </t>
    </mdx>
    <mdx n="0" f="v">
      <t c="6" fi="0">
        <n x="19"/>
        <n x="118"/>
        <n x="129"/>
        <n x="29" s="1"/>
        <n x="30" s="1"/>
        <n x="1" s="1"/>
      </t>
    </mdx>
    <mdx n="0" f="v">
      <t c="6" fi="0">
        <n x="19"/>
        <n x="65"/>
        <n x="127"/>
        <n x="29" s="1"/>
        <n x="30" s="1"/>
        <n x="1" s="1"/>
      </t>
    </mdx>
    <mdx n="0" f="v">
      <t c="6" fi="0">
        <n x="19"/>
        <n x="65"/>
        <n x="129"/>
        <n x="29" s="1"/>
        <n x="30" s="1"/>
        <n x="1" s="1"/>
      </t>
    </mdx>
    <mdx n="0" f="v">
      <t c="6" fi="0">
        <n x="19"/>
        <n x="65"/>
        <n x="128"/>
        <n x="29" s="1"/>
        <n x="30" s="1"/>
        <n x="1" s="1"/>
      </t>
    </mdx>
    <mdx n="0" f="v">
      <t c="6" fi="0">
        <n x="27"/>
        <n x="57"/>
        <n x="127"/>
        <n x="29" s="1"/>
        <n x="30" s="1"/>
        <n x="1" s="1"/>
      </t>
    </mdx>
    <mdx n="0" f="v">
      <t c="6" fi="0">
        <n x="27"/>
        <n x="57"/>
        <n x="129"/>
        <n x="29" s="1"/>
        <n x="30" s="1"/>
        <n x="1" s="1"/>
      </t>
    </mdx>
    <mdx n="0" f="v">
      <t c="6" fi="0">
        <n x="27"/>
        <n x="57"/>
        <n x="128"/>
        <n x="29" s="1"/>
        <n x="30" s="1"/>
        <n x="1" s="1"/>
      </t>
    </mdx>
    <mdx n="0" f="v">
      <t c="6" fi="0">
        <n x="24"/>
        <n x="78"/>
        <n x="127"/>
        <n x="29" s="1"/>
        <n x="30" s="1"/>
        <n x="1" s="1"/>
      </t>
    </mdx>
    <mdx n="0" f="v">
      <t c="6" fi="0">
        <n x="24"/>
        <n x="78"/>
        <n x="128"/>
        <n x="29" s="1"/>
        <n x="30" s="1"/>
        <n x="1" s="1"/>
      </t>
    </mdx>
    <mdx n="0" f="v">
      <t c="6" fi="0">
        <n x="24"/>
        <n x="126"/>
        <n x="129"/>
        <n x="29" s="1"/>
        <n x="30" s="1"/>
        <n x="1" s="1"/>
      </t>
    </mdx>
    <mdx n="0" f="v">
      <t c="6" fi="0">
        <n x="24"/>
        <n x="126"/>
        <n x="128"/>
        <n x="29" s="1"/>
        <n x="30" s="1"/>
        <n x="1" s="1"/>
      </t>
    </mdx>
    <mdx n="0" f="v">
      <t c="6" fi="0">
        <n x="24"/>
        <n x="126"/>
        <n x="127"/>
        <n x="29" s="1"/>
        <n x="30" s="1"/>
        <n x="1" s="1"/>
      </t>
    </mdx>
    <mdx n="0" f="v">
      <t c="6" fi="0">
        <n x="27"/>
        <n x="58"/>
        <n x="127"/>
        <n x="29" s="1"/>
        <n x="30" s="1"/>
        <n x="1" s="1"/>
      </t>
    </mdx>
    <mdx n="0" f="v">
      <t c="6" fi="0">
        <n x="27"/>
        <n x="58"/>
        <n x="129"/>
        <n x="29" s="1"/>
        <n x="30" s="1"/>
        <n x="1" s="1"/>
      </t>
    </mdx>
    <mdx n="0" f="v">
      <t c="6" fi="0">
        <n x="27"/>
        <n x="58"/>
        <n x="128"/>
        <n x="29" s="1"/>
        <n x="30" s="1"/>
        <n x="1" s="1"/>
      </t>
    </mdx>
    <mdx n="0" f="v">
      <t c="6" fi="0">
        <n x="21"/>
        <n x="72"/>
        <n x="127"/>
        <n x="29" s="1"/>
        <n x="30" s="1"/>
        <n x="1" s="1"/>
      </t>
    </mdx>
    <mdx n="0" f="v">
      <t c="6" fi="0">
        <n x="21"/>
        <n x="72"/>
        <n x="129"/>
        <n x="29" s="1"/>
        <n x="30" s="1"/>
        <n x="1" s="1"/>
      </t>
    </mdx>
    <mdx n="0" f="v">
      <t c="6" fi="0">
        <n x="21"/>
        <n x="72"/>
        <n x="128"/>
        <n x="29" s="1"/>
        <n x="30" s="1"/>
        <n x="1" s="1"/>
      </t>
    </mdx>
    <mdx n="0" f="v">
      <t c="6" fi="0">
        <n x="18"/>
        <n x="59"/>
        <n x="127"/>
        <n x="29" s="1"/>
        <n x="30" s="1"/>
        <n x="1" s="1"/>
      </t>
    </mdx>
    <mdx n="0" f="v">
      <t c="6" fi="0">
        <n x="18"/>
        <n x="59"/>
        <n x="129"/>
        <n x="29" s="1"/>
        <n x="30" s="1"/>
        <n x="1" s="1"/>
      </t>
    </mdx>
    <mdx n="0" f="v">
      <t c="6" fi="0">
        <n x="18"/>
        <n x="59"/>
        <n x="128"/>
        <n x="29" s="1"/>
        <n x="30" s="1"/>
        <n x="1" s="1"/>
      </t>
    </mdx>
    <mdx n="0" f="v">
      <t c="6" fi="0">
        <n x="19"/>
        <n x="66"/>
        <n x="127"/>
        <n x="29" s="1"/>
        <n x="30" s="1"/>
        <n x="1" s="1"/>
      </t>
    </mdx>
    <mdx n="0" f="v">
      <t c="6" fi="0">
        <n x="19"/>
        <n x="66"/>
        <n x="129"/>
        <n x="29" s="1"/>
        <n x="30" s="1"/>
        <n x="1" s="1"/>
      </t>
    </mdx>
    <mdx n="0" f="v">
      <t c="6" fi="0">
        <n x="19"/>
        <n x="66"/>
        <n x="128"/>
        <n x="29" s="1"/>
        <n x="30" s="1"/>
        <n x="1" s="1"/>
      </t>
    </mdx>
    <mdx n="0" f="v">
      <t c="6" fi="0">
        <n x="21"/>
        <n x="56"/>
        <n x="127"/>
        <n x="29" s="1"/>
        <n x="30" s="1"/>
        <n x="1" s="1"/>
      </t>
    </mdx>
    <mdx n="0" f="v">
      <t c="6" fi="0">
        <n x="21"/>
        <n x="56"/>
        <n x="129"/>
        <n x="29" s="1"/>
        <n x="30" s="1"/>
        <n x="1" s="1"/>
      </t>
    </mdx>
    <mdx n="0" f="v">
      <t c="6" fi="0">
        <n x="21"/>
        <n x="56"/>
        <n x="128"/>
        <n x="29" s="1"/>
        <n x="30" s="1"/>
        <n x="1" s="1"/>
      </t>
    </mdx>
    <mdx n="0" f="v">
      <t c="6" fi="0">
        <n x="24"/>
        <n x="113"/>
        <n x="129"/>
        <n x="29" s="1"/>
        <n x="30" s="1"/>
        <n x="1" s="1"/>
      </t>
    </mdx>
    <mdx n="0" f="v">
      <t c="6" fi="0">
        <n x="24"/>
        <n x="113"/>
        <n x="128"/>
        <n x="29" s="1"/>
        <n x="30" s="1"/>
        <n x="1" s="1"/>
      </t>
    </mdx>
    <mdx n="0" f="v">
      <t c="6" fi="0">
        <n x="24"/>
        <n x="113"/>
        <n x="127"/>
        <n x="29" s="1"/>
        <n x="30" s="1"/>
        <n x="1" s="1"/>
      </t>
    </mdx>
    <mdx n="0" f="m">
      <t c="1">
        <n x="130"/>
      </t>
    </mdx>
    <mdx n="0" f="m">
      <t c="1">
        <n x="132"/>
      </t>
    </mdx>
    <mdx n="0" f="m">
      <t c="1">
        <n x="137"/>
      </t>
    </mdx>
    <mdx n="0" f="m">
      <t c="1">
        <n x="138"/>
      </t>
    </mdx>
    <mdx n="0" f="m">
      <t c="1">
        <n x="139"/>
      </t>
    </mdx>
    <mdx n="0" f="m">
      <t c="1">
        <n x="140"/>
      </t>
    </mdx>
    <mdx n="0" f="m">
      <t c="1">
        <n x="141"/>
      </t>
    </mdx>
    <mdx n="0" f="m">
      <t c="1">
        <n x="142"/>
      </t>
    </mdx>
    <mdx n="0" f="m">
      <t c="1">
        <n x="143"/>
      </t>
    </mdx>
    <mdx n="0" f="m">
      <t c="1">
        <n x="144"/>
      </t>
    </mdx>
    <mdx n="0" f="m">
      <t c="1">
        <n x="145"/>
      </t>
    </mdx>
    <mdx n="0" f="m">
      <t c="1">
        <n x="146"/>
      </t>
    </mdx>
    <mdx n="0" f="m">
      <t c="1">
        <n x="147"/>
      </t>
    </mdx>
    <mdx n="0" f="m">
      <t c="1">
        <n x="148"/>
      </t>
    </mdx>
    <mdx n="0" f="m">
      <t c="1">
        <n x="149"/>
      </t>
    </mdx>
    <mdx n="0" f="m">
      <t c="1">
        <n x="150"/>
      </t>
    </mdx>
    <mdx n="0" f="m">
      <t c="1">
        <n x="151"/>
      </t>
    </mdx>
    <mdx n="0" f="m">
      <t c="1">
        <n x="152"/>
      </t>
    </mdx>
    <mdx n="0" f="m">
      <t c="1">
        <n x="153"/>
      </t>
    </mdx>
    <mdx n="0" f="m">
      <t c="1">
        <n x="154"/>
      </t>
    </mdx>
    <mdx n="0" f="m">
      <t c="1">
        <n x="155"/>
      </t>
    </mdx>
    <mdx n="0" f="m">
      <t c="1">
        <n x="156"/>
      </t>
    </mdx>
    <mdx n="0" f="m">
      <t c="1">
        <n x="157"/>
      </t>
    </mdx>
    <mdx n="0" f="m">
      <t c="1">
        <n x="158"/>
      </t>
    </mdx>
    <mdx n="0" f="m">
      <t c="1">
        <n x="159"/>
      </t>
    </mdx>
    <mdx n="0" f="m">
      <t c="1">
        <n x="160"/>
      </t>
    </mdx>
    <mdx n="0" f="m">
      <t c="1">
        <n x="161"/>
      </t>
    </mdx>
    <mdx n="0" f="m">
      <t c="1">
        <n x="162"/>
      </t>
    </mdx>
    <mdx n="0" f="m">
      <t c="1">
        <n x="163"/>
      </t>
    </mdx>
    <mdx n="0" f="m">
      <t c="1">
        <n x="164"/>
      </t>
    </mdx>
    <mdx n="0" f="m">
      <t c="1">
        <n x="165"/>
      </t>
    </mdx>
    <mdx n="0" f="m">
      <t c="1">
        <n x="166"/>
      </t>
    </mdx>
    <mdx n="0" f="m">
      <t c="1">
        <n x="167"/>
      </t>
    </mdx>
    <mdx n="0" f="m">
      <t c="1">
        <n x="168"/>
      </t>
    </mdx>
    <mdx n="0" f="m">
      <t c="1">
        <n x="169"/>
      </t>
    </mdx>
    <mdx n="0" f="m">
      <t c="1">
        <n x="170"/>
      </t>
    </mdx>
    <mdx n="0" f="m">
      <t c="1">
        <n x="171"/>
      </t>
    </mdx>
    <mdx n="0" f="m">
      <t c="1">
        <n x="172"/>
      </t>
    </mdx>
    <mdx n="0" f="m">
      <t c="1">
        <n x="173"/>
      </t>
    </mdx>
    <mdx n="0" f="m">
      <t c="1">
        <n x="174"/>
      </t>
    </mdx>
    <mdx n="0" f="m">
      <t c="1">
        <n x="175"/>
      </t>
    </mdx>
    <mdx n="0" f="m">
      <t c="1">
        <n x="176"/>
      </t>
    </mdx>
    <mdx n="0" f="m">
      <t c="1">
        <n x="177"/>
      </t>
    </mdx>
    <mdx n="0" f="m">
      <t c="1">
        <n x="178"/>
      </t>
    </mdx>
    <mdx n="0" f="m">
      <t c="1">
        <n x="179"/>
      </t>
    </mdx>
    <mdx n="0" f="m">
      <t c="1">
        <n x="180"/>
      </t>
    </mdx>
    <mdx n="0" f="m">
      <t c="1">
        <n x="181"/>
      </t>
    </mdx>
    <mdx n="0" f="m">
      <t c="1">
        <n x="182"/>
      </t>
    </mdx>
    <mdx n="0" f="m">
      <t c="1">
        <n x="183"/>
      </t>
    </mdx>
    <mdx n="0" f="m">
      <t c="1">
        <n x="184"/>
      </t>
    </mdx>
    <mdx n="0" f="m">
      <t c="1">
        <n x="185"/>
      </t>
    </mdx>
    <mdx n="0" f="m">
      <t c="1">
        <n x="186"/>
      </t>
    </mdx>
    <mdx n="0" f="m">
      <t c="1">
        <n x="187"/>
      </t>
    </mdx>
    <mdx n="0" f="m">
      <t c="1">
        <n x="188"/>
      </t>
    </mdx>
    <mdx n="0" f="m">
      <t c="1">
        <n x="189"/>
      </t>
    </mdx>
    <mdx n="0" f="m">
      <t c="1">
        <n x="190"/>
      </t>
    </mdx>
    <mdx n="0" f="m">
      <t c="1">
        <n x="191"/>
      </t>
    </mdx>
    <mdx n="0" f="m">
      <t c="1">
        <n x="192"/>
      </t>
    </mdx>
    <mdx n="0" f="m">
      <t c="1">
        <n x="193"/>
      </t>
    </mdx>
    <mdx n="0" f="m">
      <t c="1">
        <n x="194"/>
      </t>
    </mdx>
    <mdx n="0" f="m">
      <t c="1">
        <n x="195"/>
      </t>
    </mdx>
    <mdx n="0" f="s">
      <ms ns="196" c="0"/>
    </mdx>
    <mdx n="0" f="v">
      <t c="7" si="131">
        <n x="182"/>
        <n x="130"/>
        <n x="133" s="1"/>
        <n x="134" s="1"/>
        <n x="135" s="1"/>
        <n x="136" s="1"/>
        <n x="197" s="1"/>
      </t>
    </mdx>
    <mdx n="0" f="v">
      <t c="7" si="131">
        <n x="132"/>
        <n x="130"/>
        <n x="133" s="1"/>
        <n x="134" s="1"/>
        <n x="135" s="1"/>
        <n x="136" s="1"/>
        <n x="197" s="1"/>
      </t>
    </mdx>
    <mdx n="0" f="v">
      <t c="7" si="131">
        <n x="141"/>
        <n x="130"/>
        <n x="133" s="1"/>
        <n x="134" s="1"/>
        <n x="135" s="1"/>
        <n x="136" s="1"/>
        <n x="197" s="1"/>
      </t>
    </mdx>
    <mdx n="0" f="v">
      <t c="7" si="131">
        <n x="165"/>
        <n x="130"/>
        <n x="133" s="1"/>
        <n x="134" s="1"/>
        <n x="135" s="1"/>
        <n x="136" s="1"/>
        <n x="197" s="1"/>
      </t>
    </mdx>
    <mdx n="0" f="v">
      <t c="7" si="131">
        <n x="191"/>
        <n x="130"/>
        <n x="133" s="1"/>
        <n x="134" s="1"/>
        <n x="135" s="1"/>
        <n x="136" s="1"/>
        <n x="197" s="1"/>
      </t>
    </mdx>
    <mdx n="0" f="v">
      <t c="7" si="131">
        <n x="155"/>
        <n x="130"/>
        <n x="133" s="1"/>
        <n x="134" s="1"/>
        <n x="135" s="1"/>
        <n x="136" s="1"/>
        <n x="197" s="1"/>
      </t>
    </mdx>
    <mdx n="0" f="v">
      <t c="7" si="131">
        <n x="172"/>
        <n x="130"/>
        <n x="133" s="1"/>
        <n x="134" s="1"/>
        <n x="135" s="1"/>
        <n x="136" s="1"/>
        <n x="197" s="1"/>
      </t>
    </mdx>
    <mdx n="0" f="v">
      <t c="7" si="131">
        <n x="167"/>
        <n x="130"/>
        <n x="133" s="1"/>
        <n x="134" s="1"/>
        <n x="135" s="1"/>
        <n x="136" s="1"/>
        <n x="197" s="1"/>
      </t>
    </mdx>
    <mdx n="0" f="v">
      <t c="7" si="131">
        <n x="185"/>
        <n x="130"/>
        <n x="133" s="1"/>
        <n x="134" s="1"/>
        <n x="135" s="1"/>
        <n x="136" s="1"/>
        <n x="197" s="1"/>
      </t>
    </mdx>
    <mdx n="0" f="v">
      <t c="7" si="131">
        <n x="178"/>
        <n x="130"/>
        <n x="133" s="1"/>
        <n x="134" s="1"/>
        <n x="135" s="1"/>
        <n x="136" s="1"/>
        <n x="197" s="1"/>
      </t>
    </mdx>
    <mdx n="0" f="v">
      <t c="7" si="131">
        <n x="138"/>
        <n x="130"/>
        <n x="133" s="1"/>
        <n x="134" s="1"/>
        <n x="135" s="1"/>
        <n x="136" s="1"/>
        <n x="197" s="1"/>
      </t>
    </mdx>
    <mdx n="0" f="v">
      <t c="7" si="131">
        <n x="181"/>
        <n x="130"/>
        <n x="133" s="1"/>
        <n x="134" s="1"/>
        <n x="135" s="1"/>
        <n x="136" s="1"/>
        <n x="197" s="1"/>
      </t>
    </mdx>
    <mdx n="0" f="v">
      <t c="7" si="131">
        <n x="194"/>
        <n x="130"/>
        <n x="133" s="1"/>
        <n x="134" s="1"/>
        <n x="135" s="1"/>
        <n x="136" s="1"/>
        <n x="197" s="1"/>
      </t>
    </mdx>
    <mdx n="0" f="v">
      <t c="7" si="131">
        <n x="157"/>
        <n x="130"/>
        <n x="133" s="1"/>
        <n x="134" s="1"/>
        <n x="135" s="1"/>
        <n x="136" s="1"/>
        <n x="197" s="1"/>
      </t>
    </mdx>
    <mdx n="0" f="v">
      <t c="7" si="131">
        <n x="187"/>
        <n x="130"/>
        <n x="133" s="1"/>
        <n x="134" s="1"/>
        <n x="135" s="1"/>
        <n x="136" s="1"/>
        <n x="197" s="1"/>
      </t>
    </mdx>
    <mdx n="0" f="v">
      <t c="7" si="131">
        <n x="177"/>
        <n x="130"/>
        <n x="133" s="1"/>
        <n x="134" s="1"/>
        <n x="135" s="1"/>
        <n x="136" s="1"/>
        <n x="197" s="1"/>
      </t>
    </mdx>
    <mdx n="0" f="v">
      <t c="7" si="131">
        <n x="166"/>
        <n x="130"/>
        <n x="133" s="1"/>
        <n x="134" s="1"/>
        <n x="135" s="1"/>
        <n x="136" s="1"/>
        <n x="197" s="1"/>
      </t>
    </mdx>
    <mdx n="0" f="v">
      <t c="7" si="131">
        <n x="169"/>
        <n x="130"/>
        <n x="133" s="1"/>
        <n x="134" s="1"/>
        <n x="135" s="1"/>
        <n x="136" s="1"/>
        <n x="197" s="1"/>
      </t>
    </mdx>
    <mdx n="0" f="v">
      <t c="7" si="131">
        <n x="174"/>
        <n x="130"/>
        <n x="133" s="1"/>
        <n x="134" s="1"/>
        <n x="135" s="1"/>
        <n x="136" s="1"/>
        <n x="197" s="1"/>
      </t>
    </mdx>
    <mdx n="0" f="v">
      <t c="7" si="131">
        <n x="180"/>
        <n x="130"/>
        <n x="133" s="1"/>
        <n x="134" s="1"/>
        <n x="135" s="1"/>
        <n x="136" s="1"/>
        <n x="197" s="1"/>
      </t>
    </mdx>
    <mdx n="0" f="v">
      <t c="7" si="131">
        <n x="161"/>
        <n x="130"/>
        <n x="133" s="1"/>
        <n x="134" s="1"/>
        <n x="135" s="1"/>
        <n x="136" s="1"/>
        <n x="197" s="1"/>
      </t>
    </mdx>
    <mdx n="0" f="v">
      <t c="7" si="131">
        <n x="184"/>
        <n x="130"/>
        <n x="133" s="1"/>
        <n x="134" s="1"/>
        <n x="135" s="1"/>
        <n x="136" s="1"/>
        <n x="197" s="1"/>
      </t>
    </mdx>
    <mdx n="0" f="v">
      <t c="7" si="131">
        <n x="153"/>
        <n x="130"/>
        <n x="133" s="1"/>
        <n x="134" s="1"/>
        <n x="135" s="1"/>
        <n x="136" s="1"/>
        <n x="197" s="1"/>
      </t>
    </mdx>
    <mdx n="0" f="v">
      <t c="7" si="131">
        <n x="163"/>
        <n x="130"/>
        <n x="133" s="1"/>
        <n x="134" s="1"/>
        <n x="135" s="1"/>
        <n x="136" s="1"/>
        <n x="197" s="1"/>
      </t>
    </mdx>
    <mdx n="0" f="v">
      <t c="7" si="131">
        <n x="188"/>
        <n x="130"/>
        <n x="133" s="1"/>
        <n x="134" s="1"/>
        <n x="135" s="1"/>
        <n x="136" s="1"/>
        <n x="197" s="1"/>
      </t>
    </mdx>
    <mdx n="0" f="v">
      <t c="7" si="131">
        <n x="152"/>
        <n x="130"/>
        <n x="133" s="1"/>
        <n x="134" s="1"/>
        <n x="135" s="1"/>
        <n x="136" s="1"/>
        <n x="197" s="1"/>
      </t>
    </mdx>
    <mdx n="0" f="v">
      <t c="7" si="131">
        <n x="171"/>
        <n x="130"/>
        <n x="133" s="1"/>
        <n x="134" s="1"/>
        <n x="135" s="1"/>
        <n x="136" s="1"/>
        <n x="197" s="1"/>
      </t>
    </mdx>
    <mdx n="0" f="v">
      <t c="7" si="131">
        <n x="176"/>
        <n x="130"/>
        <n x="133" s="1"/>
        <n x="134" s="1"/>
        <n x="135" s="1"/>
        <n x="136" s="1"/>
        <n x="197" s="1"/>
      </t>
    </mdx>
    <mdx n="0" f="v">
      <t c="7" si="131">
        <n x="179"/>
        <n x="130"/>
        <n x="133" s="1"/>
        <n x="134" s="1"/>
        <n x="135" s="1"/>
        <n x="136" s="1"/>
        <n x="197" s="1"/>
      </t>
    </mdx>
    <mdx n="0" f="v">
      <t c="7" si="131">
        <n x="159"/>
        <n x="130"/>
        <n x="133" s="1"/>
        <n x="134" s="1"/>
        <n x="135" s="1"/>
        <n x="136" s="1"/>
        <n x="197" s="1"/>
      </t>
    </mdx>
    <mdx n="0" f="v">
      <t c="7" si="131">
        <n x="183"/>
        <n x="130"/>
        <n x="133" s="1"/>
        <n x="134" s="1"/>
        <n x="135" s="1"/>
        <n x="136" s="1"/>
        <n x="197" s="1"/>
      </t>
    </mdx>
    <mdx n="0" f="v">
      <t c="7" si="131">
        <n x="149"/>
        <n x="130"/>
        <n x="133" s="1"/>
        <n x="134" s="1"/>
        <n x="135" s="1"/>
        <n x="136" s="1"/>
        <n x="197" s="1"/>
      </t>
    </mdx>
    <mdx n="0" f="v">
      <t c="7" si="131">
        <n x="186"/>
        <n x="130"/>
        <n x="133" s="1"/>
        <n x="134" s="1"/>
        <n x="135" s="1"/>
        <n x="136" s="1"/>
        <n x="197" s="1"/>
      </t>
    </mdx>
    <mdx n="0" f="v">
      <t c="7" si="131">
        <n x="154"/>
        <n x="130"/>
        <n x="133" s="1"/>
        <n x="134" s="1"/>
        <n x="135" s="1"/>
        <n x="136" s="1"/>
        <n x="197" s="1"/>
      </t>
    </mdx>
    <mdx n="0" f="v">
      <t c="7" si="131">
        <n x="193"/>
        <n x="130"/>
        <n x="133" s="1"/>
        <n x="134" s="1"/>
        <n x="135" s="1"/>
        <n x="136" s="1"/>
        <n x="197" s="1"/>
      </t>
    </mdx>
    <mdx n="0" f="v">
      <t c="7" si="131">
        <n x="190"/>
        <n x="130"/>
        <n x="133" s="1"/>
        <n x="134" s="1"/>
        <n x="135" s="1"/>
        <n x="136" s="1"/>
        <n x="197" s="1"/>
      </t>
    </mdx>
    <mdx n="0" f="v">
      <t c="7" si="131">
        <n x="144"/>
        <n x="130"/>
        <n x="133" s="1"/>
        <n x="134" s="1"/>
        <n x="135" s="1"/>
        <n x="136" s="1"/>
        <n x="197" s="1"/>
      </t>
    </mdx>
    <mdx n="0" f="v">
      <t c="7" si="131">
        <n x="192"/>
        <n x="130"/>
        <n x="133" s="1"/>
        <n x="134" s="1"/>
        <n x="135" s="1"/>
        <n x="136" s="1"/>
        <n x="197" s="1"/>
      </t>
    </mdx>
    <mdx n="0" f="v">
      <t c="7" si="131">
        <n x="146"/>
        <n x="130"/>
        <n x="133" s="1"/>
        <n x="134" s="1"/>
        <n x="135" s="1"/>
        <n x="136" s="1"/>
        <n x="197" s="1"/>
      </t>
    </mdx>
    <mdx n="0" f="v">
      <t c="7" si="131">
        <n x="189"/>
        <n x="130"/>
        <n x="133" s="1"/>
        <n x="134" s="1"/>
        <n x="135" s="1"/>
        <n x="136" s="1"/>
        <n x="197" s="1"/>
      </t>
    </mdx>
    <mdx n="0" f="v">
      <t c="7" si="131">
        <n x="195"/>
        <n x="130"/>
        <n x="133" s="1"/>
        <n x="134" s="1"/>
        <n x="135" s="1"/>
        <n x="136" s="1"/>
        <n x="197" s="1"/>
      </t>
    </mdx>
    <mdx n="0" f="v">
      <t c="7" si="131">
        <n x="175"/>
        <n x="130"/>
        <n x="133" s="1"/>
        <n x="134" s="1"/>
        <n x="135" s="1"/>
        <n x="136" s="1"/>
        <n x="197" s="1"/>
      </t>
    </mdx>
  </mdxMetadata>
  <valueMetadata count="727">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valueMetadata>
</metadata>
</file>

<file path=xl/sharedStrings.xml><?xml version="1.0" encoding="utf-8"?>
<sst xmlns="http://schemas.openxmlformats.org/spreadsheetml/2006/main" count="206" uniqueCount="152">
  <si>
    <t>Row Labels</t>
  </si>
  <si>
    <t>Grand Total</t>
  </si>
  <si>
    <t xml:space="preserve">TOTAL SALES </t>
  </si>
  <si>
    <t>Connecticut</t>
  </si>
  <si>
    <t>Florida</t>
  </si>
  <si>
    <t>Georgia</t>
  </si>
  <si>
    <t>Maryland</t>
  </si>
  <si>
    <t>Massachusetts</t>
  </si>
  <si>
    <t>New Hampshire</t>
  </si>
  <si>
    <t>New Jersey</t>
  </si>
  <si>
    <t>New York</t>
  </si>
  <si>
    <t>North Carolina</t>
  </si>
  <si>
    <t>Rhode Island</t>
  </si>
  <si>
    <t>South Carolina</t>
  </si>
  <si>
    <t>Virginia</t>
  </si>
  <si>
    <t>Total Sales</t>
  </si>
  <si>
    <t>LY Total Sales</t>
  </si>
  <si>
    <t>%LY Sales Change</t>
  </si>
  <si>
    <t>YTD Sales</t>
  </si>
  <si>
    <t>LYTD Sales</t>
  </si>
  <si>
    <t>%LYTD Sales Change</t>
  </si>
  <si>
    <t>Total Unit Sales</t>
  </si>
  <si>
    <t>SALES DETAILS</t>
  </si>
  <si>
    <t>State</t>
  </si>
  <si>
    <t>RELATIVE SALES BY STATE</t>
  </si>
  <si>
    <t>Q1: Kolkav e iznosot na prodazbite vo tekot site godini na postoenje na kompanijata, po godini, drzavi, produkti, klienti I agenti za prodazba?</t>
  </si>
  <si>
    <t>Q2: Napravi sporedba na prodazbite pomegu minatite I ovaa godina.</t>
  </si>
  <si>
    <t>Q3: Vo koja drzava ima najgolema prodazba? Kade mozeme da ja zgolemime prodazbata?</t>
  </si>
  <si>
    <t>No of Customers</t>
  </si>
  <si>
    <t>No of Products</t>
  </si>
  <si>
    <t>No of Locations</t>
  </si>
  <si>
    <t>No of Orders</t>
  </si>
  <si>
    <t>No of Salespersons</t>
  </si>
  <si>
    <t>Total Sales Cost</t>
  </si>
  <si>
    <t>Total Profit</t>
  </si>
  <si>
    <t>Andrew Bowman</t>
  </si>
  <si>
    <t>Arthur Mccoy</t>
  </si>
  <si>
    <t>Bobby Russell</t>
  </si>
  <si>
    <t>Brian Davis</t>
  </si>
  <si>
    <t>Brian Hansen</t>
  </si>
  <si>
    <t>Brian Thomas</t>
  </si>
  <si>
    <t>Carl Elliott</t>
  </si>
  <si>
    <t>Carl Hall</t>
  </si>
  <si>
    <t>Charles Harper</t>
  </si>
  <si>
    <t>Christopher Tucker</t>
  </si>
  <si>
    <t>Clarence Fox</t>
  </si>
  <si>
    <t>Ernest Wagner</t>
  </si>
  <si>
    <t>Ernest Wheeler</t>
  </si>
  <si>
    <t>Eugene Holmes</t>
  </si>
  <si>
    <t>Fred Robertson</t>
  </si>
  <si>
    <t>Gary Rodriguez</t>
  </si>
  <si>
    <t>Henry Nelson</t>
  </si>
  <si>
    <t>Howard Gardner</t>
  </si>
  <si>
    <t>Howard Sims</t>
  </si>
  <si>
    <t>Jeremy Mendoza</t>
  </si>
  <si>
    <t>Jerry Perry</t>
  </si>
  <si>
    <t>Jimmy Young</t>
  </si>
  <si>
    <t>Joe Sims</t>
  </si>
  <si>
    <t>John Reyes</t>
  </si>
  <si>
    <t>Joshua Cook</t>
  </si>
  <si>
    <t>Joshua Taylor</t>
  </si>
  <si>
    <t>Justin Lynch</t>
  </si>
  <si>
    <t>Kenneth Bradley</t>
  </si>
  <si>
    <t>Kenneth Fields</t>
  </si>
  <si>
    <t>Kevin Butler</t>
  </si>
  <si>
    <t>Larry Castillo</t>
  </si>
  <si>
    <t>Larry Marshall</t>
  </si>
  <si>
    <t>Martin Carr</t>
  </si>
  <si>
    <t>Martin Perry</t>
  </si>
  <si>
    <t>Patrick Ruiz</t>
  </si>
  <si>
    <t>Robert Reed</t>
  </si>
  <si>
    <t>Roger Ramos</t>
  </si>
  <si>
    <t>Roger Robertson</t>
  </si>
  <si>
    <t>Ronald Reed</t>
  </si>
  <si>
    <t>Ryan Butler</t>
  </si>
  <si>
    <t>Ryan Welch</t>
  </si>
  <si>
    <t>Scott Clark</t>
  </si>
  <si>
    <t>Scott Mason</t>
  </si>
  <si>
    <t>Sean Miller</t>
  </si>
  <si>
    <t>Walter Cook</t>
  </si>
  <si>
    <t>Location Name</t>
  </si>
  <si>
    <t>Legenda:</t>
  </si>
  <si>
    <t>0.00 - 0.19</t>
  </si>
  <si>
    <t>0.20 - 0.39</t>
  </si>
  <si>
    <t>0.40 - 0.59</t>
  </si>
  <si>
    <t xml:space="preserve">0.60 - 0.79 </t>
  </si>
  <si>
    <t>0.80 - 1.00</t>
  </si>
  <si>
    <t>najslaba</t>
  </si>
  <si>
    <t>slaba</t>
  </si>
  <si>
    <t>sredna</t>
  </si>
  <si>
    <t xml:space="preserve">silna </t>
  </si>
  <si>
    <t>najsilna</t>
  </si>
  <si>
    <t>br.na domakinstva</t>
  </si>
  <si>
    <t>prihodot</t>
  </si>
  <si>
    <t>kopnena povrsina</t>
  </si>
  <si>
    <t>vodena povrsina</t>
  </si>
  <si>
    <t xml:space="preserve"> Zabeleska: Postoi mnogu slaba korelacija pomegu</t>
  </si>
  <si>
    <t>Martin Berry Sales</t>
  </si>
  <si>
    <t>%Martin Berry Sales</t>
  </si>
  <si>
    <t>Count of Customer Name</t>
  </si>
  <si>
    <t>Total</t>
  </si>
  <si>
    <t>Relative frequency</t>
  </si>
  <si>
    <t>Cumulative frequency</t>
  </si>
  <si>
    <t>Koeficient na korelacija na prodazbite so:</t>
  </si>
  <si>
    <t xml:space="preserve">Zabeleska: Vo drzavata Florida ima najgolema prodazba, a osven kaj nea, mozeme da vlijaeme I na </t>
  </si>
  <si>
    <t>prodazbata I vo drzavite New York, Connecticut, North Carolina, Virginia I Georgia spored praviloto 80/20.</t>
  </si>
  <si>
    <t>Dali toa se dozli na faktot sto tamu ima najgolem broj klienti?</t>
  </si>
  <si>
    <t xml:space="preserve">Q4: Dali najgolemata prodazba se ostvaruva vo najbogatite I najnaseleni drzavi? </t>
  </si>
  <si>
    <t>Year</t>
  </si>
  <si>
    <t>Quarter</t>
  </si>
  <si>
    <t>Month</t>
  </si>
  <si>
    <t>2019</t>
  </si>
  <si>
    <t>Column Labels</t>
  </si>
  <si>
    <t xml:space="preserve">CORRELATION TOTAL SALES - SALES LOCATIONS DEMOGRAPHICS </t>
  </si>
  <si>
    <t>Status</t>
  </si>
  <si>
    <t>Apr-2019</t>
  </si>
  <si>
    <t>Aug-2019</t>
  </si>
  <si>
    <t>Dec-2019</t>
  </si>
  <si>
    <t>Feb-2019</t>
  </si>
  <si>
    <t>Jan-2019</t>
  </si>
  <si>
    <t>Jul-2019</t>
  </si>
  <si>
    <t>Jun-2019</t>
  </si>
  <si>
    <t>Mar-2019</t>
  </si>
  <si>
    <t>May-2019</t>
  </si>
  <si>
    <t>Nov-2019</t>
  </si>
  <si>
    <t>Oct-2019</t>
  </si>
  <si>
    <t>Sep-2019</t>
  </si>
  <si>
    <t>Sales</t>
  </si>
  <si>
    <t>SALESPERSON PERFORMANCE BY MONTH</t>
  </si>
  <si>
    <t xml:space="preserve">Q7: Dali agentite go ispolnuvaat minatogodisniot mesecen target vo ovaa godina - 2019? Kakov e trendot na nivniot performans vo tekot na godinata? </t>
  </si>
  <si>
    <t>I dekemvri nieden agent za prodazba ne go nadminal gorniot prag, odnosno site imale sreden I slab uspeh vo prodazbata.</t>
  </si>
  <si>
    <t>Od trenline moze da se zabelezi deka licata so ramna linija odrzuvaat konstantnost vo prodazniot iznos.</t>
  </si>
  <si>
    <t xml:space="preserve">Zabeleska: Imajki gi predvid pragovite ( $20,000.00 za slab uspeh I nad $40,000.00 za visok uspeh) za ostvarena prodazba na mesecno nivo, moze da se zabelezi deka vo mesecite janiuari, fevruari, juli, septemvri </t>
  </si>
  <si>
    <t>Q5: Prikazi ja distribucijata na prodazbata na proizvodite hronoloski po naziv, agent, klient I mesto.</t>
  </si>
  <si>
    <t xml:space="preserve">Zabeleska: Vo 2018 godina ima najgolema prodazba od site 4 godini, a pad na prodazbata vo 2019 godina. Martin Berry e klientot so najgolema prodazba.
</t>
  </si>
  <si>
    <t xml:space="preserve">Zabeleska: Ako se izbere prodazba za odreden produkt, se zabelezuva deka istiot se prodaval vo period od edna ili najmnogu dve godini. 
</t>
  </si>
  <si>
    <t>Line</t>
  </si>
  <si>
    <t>Adam Wheeler</t>
  </si>
  <si>
    <t>David Smith</t>
  </si>
  <si>
    <t>Joseph Walker</t>
  </si>
  <si>
    <t>Juan Collins</t>
  </si>
  <si>
    <t>Kevin Gomez</t>
  </si>
  <si>
    <t>Raymond Roberts</t>
  </si>
  <si>
    <t>Ronald Barnes</t>
  </si>
  <si>
    <t>Scott Mills</t>
  </si>
  <si>
    <t>Terry Watson</t>
  </si>
  <si>
    <t>Walter Baker</t>
  </si>
  <si>
    <t>Profit Margin</t>
  </si>
  <si>
    <t>TOP 10 CUSTOMERS WITH HIGHEST PROFIT MARGINS</t>
  </si>
  <si>
    <t>Q6: Koi se top 10 klienti so najgolema profitna margina niz godinite? Na koi lokacii go ostvaruvaat toa?</t>
  </si>
  <si>
    <t>Zabeleska: Top klient so najgolema profitna margina e Walter Baker vo drzavata New York, a niz godinite 10-te top klienti se menuvaat, kako I nivnite lokacii na prodazba.</t>
  </si>
  <si>
    <t xml:space="preserve"> prodazbite I demografskite k-ki na prodaznata lokacija.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</si>
</sst>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00"/>
    <numFmt numFmtId="165" formatCode="0.00%;\-0.00%;0.00%"/>
  </numFmts>
  <fonts count="25" x14ac:knownFonts="1">
    <font>
      <sz val="11"/>
      <color theme="1"/>
      <name val="Calibri"/>
      <family val="2"/>
      <scheme val="minor"/>
    </font>
    <font>
      <sz val="36"/>
      <color rgb="FF00B0F0"/>
      <name val="Calibri"/>
      <family val="2"/>
      <scheme val="minor"/>
    </font>
    <font>
      <sz val="11"/>
      <color theme="5" tint="-0.249977111117893"/>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b/>
      <sz val="14"/>
      <color theme="0"/>
      <name val="Calibri"/>
      <family val="2"/>
      <scheme val="minor"/>
    </font>
    <font>
      <b/>
      <sz val="36"/>
      <color theme="0"/>
      <name val="Calibri"/>
      <family val="2"/>
      <scheme val="minor"/>
    </font>
    <font>
      <b/>
      <sz val="12"/>
      <color theme="1"/>
      <name val="Calibri"/>
      <family val="2"/>
      <scheme val="minor"/>
    </font>
    <font>
      <b/>
      <sz val="20"/>
      <color theme="1"/>
      <name val="Calibri"/>
      <family val="2"/>
      <scheme val="minor"/>
    </font>
    <font>
      <b/>
      <sz val="11"/>
      <color theme="1"/>
      <name val="Calibri"/>
      <family val="2"/>
      <scheme val="minor"/>
    </font>
    <font>
      <sz val="10"/>
      <color theme="1"/>
      <name val="Calibri"/>
      <family val="2"/>
      <scheme val="minor"/>
    </font>
    <font>
      <b/>
      <sz val="11"/>
      <color theme="5" tint="-0.249977111117893"/>
      <name val="Calibri"/>
      <family val="2"/>
      <scheme val="minor"/>
    </font>
    <font>
      <sz val="11"/>
      <color rgb="FF002060"/>
      <name val="Calibri"/>
      <family val="2"/>
      <scheme val="minor"/>
    </font>
    <font>
      <sz val="11"/>
      <name val="Calibri"/>
      <family val="2"/>
      <scheme val="minor"/>
    </font>
    <font>
      <sz val="12"/>
      <color theme="0"/>
      <name val="Calibri"/>
      <family val="2"/>
      <scheme val="minor"/>
    </font>
    <font>
      <b/>
      <sz val="16"/>
      <color theme="0"/>
      <name val="Calibri"/>
      <family val="2"/>
      <scheme val="minor"/>
    </font>
    <font>
      <sz val="9"/>
      <color theme="1"/>
      <name val="Calibri"/>
      <family val="2"/>
      <scheme val="minor"/>
    </font>
    <font>
      <b/>
      <sz val="22"/>
      <color theme="0"/>
      <name val="Calibri"/>
      <family val="2"/>
      <scheme val="minor"/>
    </font>
    <font>
      <sz val="11"/>
      <color rgb="FF00B050"/>
      <name val="Calibri"/>
      <family val="2"/>
      <scheme val="minor"/>
    </font>
    <font>
      <b/>
      <sz val="20"/>
      <color theme="7" tint="0.59999389629810485"/>
      <name val="Calibri"/>
      <family val="2"/>
      <scheme val="minor"/>
    </font>
    <font>
      <sz val="11"/>
      <color theme="7" tint="-0.499984740745262"/>
      <name val="Calibri"/>
      <family val="2"/>
      <scheme val="minor"/>
    </font>
    <font>
      <sz val="11"/>
      <color theme="7" tint="0.59999389629810485"/>
      <name val="Calibri"/>
      <family val="2"/>
      <scheme val="minor"/>
    </font>
    <font>
      <sz val="11"/>
      <color theme="7" tint="-0.249977111117893"/>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rgb="FFFFC000"/>
        <bgColor indexed="64"/>
      </patternFill>
    </fill>
    <fill>
      <patternFill patternType="solid">
        <fgColor theme="4" tint="-0.499984740745262"/>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rgb="FFFF99FF"/>
        <bgColor indexed="64"/>
      </patternFill>
    </fill>
    <fill>
      <patternFill patternType="solid">
        <fgColor theme="1" tint="0.34998626667073579"/>
        <bgColor indexed="64"/>
      </patternFill>
    </fill>
    <fill>
      <patternFill patternType="solid">
        <fgColor theme="1" tint="0.14999847407452621"/>
        <bgColor indexed="64"/>
      </patternFill>
    </fill>
  </fills>
  <borders count="2">
    <border>
      <left/>
      <right/>
      <top/>
      <bottom/>
      <diagonal/>
    </border>
    <border>
      <left/>
      <right/>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0" applyFont="1" applyAlignment="1">
      <alignment horizontal="left" wrapText="1"/>
    </xf>
    <xf numFmtId="165" fontId="0" fillId="0" borderId="0" xfId="0" applyNumberFormat="1"/>
    <xf numFmtId="3" fontId="0" fillId="0" borderId="0" xfId="0" applyNumberFormat="1"/>
    <xf numFmtId="0" fontId="0" fillId="0" borderId="0" xfId="0" applyAlignment="1">
      <alignment horizontal="center"/>
    </xf>
    <xf numFmtId="0" fontId="9" fillId="5" borderId="0" xfId="0" applyFont="1" applyFill="1"/>
    <xf numFmtId="3" fontId="6" fillId="8" borderId="0" xfId="0" applyNumberFormat="1" applyFont="1" applyFill="1" applyAlignment="1">
      <alignment horizontal="center"/>
    </xf>
    <xf numFmtId="0" fontId="4" fillId="9" borderId="0" xfId="0" applyFont="1" applyFill="1"/>
    <xf numFmtId="0" fontId="5" fillId="9" borderId="0" xfId="0" applyFont="1" applyFill="1" applyAlignment="1">
      <alignment horizontal="right"/>
    </xf>
    <xf numFmtId="37" fontId="7" fillId="7" borderId="0" xfId="0" applyNumberFormat="1" applyFont="1" applyFill="1"/>
    <xf numFmtId="164" fontId="7" fillId="7" borderId="0" xfId="0" applyNumberFormat="1" applyFont="1" applyFill="1"/>
    <xf numFmtId="44" fontId="0" fillId="0" borderId="0" xfId="1" applyFont="1"/>
    <xf numFmtId="0" fontId="11" fillId="0" borderId="0" xfId="0" applyFont="1" applyAlignment="1">
      <alignment horizontal="right"/>
    </xf>
    <xf numFmtId="10" fontId="0" fillId="0" borderId="0" xfId="2" applyNumberFormat="1" applyFont="1"/>
    <xf numFmtId="0" fontId="11" fillId="5" borderId="0" xfId="0" applyFont="1" applyFill="1" applyAlignment="1">
      <alignment horizontal="center" vertical="center" wrapText="1"/>
    </xf>
    <xf numFmtId="10" fontId="0" fillId="0" borderId="0" xfId="0" applyNumberFormat="1"/>
    <xf numFmtId="0" fontId="12" fillId="0" borderId="0" xfId="0" applyFont="1"/>
    <xf numFmtId="164" fontId="6" fillId="7" borderId="0" xfId="0" applyNumberFormat="1" applyFont="1" applyFill="1"/>
    <xf numFmtId="0" fontId="0" fillId="10" borderId="0" xfId="0" applyFill="1"/>
    <xf numFmtId="10" fontId="0" fillId="10" borderId="0" xfId="2" applyNumberFormat="1" applyFont="1" applyFill="1"/>
    <xf numFmtId="10" fontId="0" fillId="10" borderId="0" xfId="0" applyNumberFormat="1" applyFill="1"/>
    <xf numFmtId="0" fontId="0" fillId="0" borderId="1" xfId="0" applyBorder="1"/>
    <xf numFmtId="10" fontId="0" fillId="0" borderId="1" xfId="2" applyNumberFormat="1" applyFont="1" applyBorder="1"/>
    <xf numFmtId="10" fontId="0" fillId="0" borderId="1" xfId="0" applyNumberFormat="1" applyBorder="1"/>
    <xf numFmtId="0" fontId="0" fillId="10" borderId="0" xfId="0" applyFill="1" applyAlignment="1">
      <alignment horizontal="left"/>
    </xf>
    <xf numFmtId="0" fontId="14" fillId="0" borderId="0" xfId="0" applyFont="1"/>
    <xf numFmtId="0" fontId="14" fillId="0" borderId="0" xfId="0" applyFont="1" applyAlignment="1">
      <alignment horizontal="right"/>
    </xf>
    <xf numFmtId="2" fontId="14" fillId="0" borderId="0" xfId="0" applyNumberFormat="1" applyFont="1" applyAlignment="1">
      <alignment horizontal="right"/>
    </xf>
    <xf numFmtId="0" fontId="6" fillId="8" borderId="0" xfId="0" applyFont="1" applyFill="1" applyAlignment="1">
      <alignment horizontal="center"/>
    </xf>
    <xf numFmtId="0" fontId="5" fillId="0" borderId="0" xfId="0" applyFont="1"/>
    <xf numFmtId="39" fontId="0" fillId="0" borderId="0" xfId="0" applyNumberFormat="1"/>
    <xf numFmtId="0" fontId="18" fillId="0" borderId="0" xfId="0" pivotButton="1" applyFont="1"/>
    <xf numFmtId="0" fontId="18" fillId="0" borderId="0" xfId="0" applyFont="1"/>
    <xf numFmtId="164" fontId="18" fillId="0" borderId="0" xfId="0" applyNumberFormat="1" applyFont="1"/>
    <xf numFmtId="0" fontId="18" fillId="15" borderId="0" xfId="0" applyFont="1" applyFill="1" applyAlignment="1">
      <alignment horizontal="left"/>
    </xf>
    <xf numFmtId="0" fontId="20" fillId="0" borderId="0" xfId="0" applyFont="1"/>
    <xf numFmtId="0" fontId="22" fillId="0" borderId="0" xfId="0" applyFont="1"/>
    <xf numFmtId="164" fontId="22" fillId="0" borderId="0" xfId="0" applyNumberFormat="1" applyFont="1"/>
    <xf numFmtId="0" fontId="0" fillId="0" borderId="0" xfId="0" applyAlignment="1">
      <alignment horizontal="center" vertical="center"/>
    </xf>
    <xf numFmtId="0" fontId="0" fillId="0" borderId="0" xfId="0" applyAlignment="1">
      <alignment vertical="center"/>
    </xf>
    <xf numFmtId="0" fontId="21" fillId="16" borderId="0" xfId="0" applyFont="1" applyFill="1"/>
    <xf numFmtId="0" fontId="1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alignment horizontal="center" vertical="center"/>
    </xf>
    <xf numFmtId="0" fontId="8" fillId="4" borderId="0" xfId="0" applyFont="1" applyFill="1" applyAlignment="1">
      <alignment horizontal="center" vertical="center"/>
    </xf>
    <xf numFmtId="0" fontId="13" fillId="0" borderId="0" xfId="0" applyFont="1" applyAlignment="1">
      <alignment horizontal="left"/>
    </xf>
    <xf numFmtId="0" fontId="15" fillId="11" borderId="0" xfId="0" applyFont="1" applyFill="1" applyAlignment="1">
      <alignment horizontal="left"/>
    </xf>
    <xf numFmtId="0" fontId="11" fillId="10" borderId="0" xfId="0" applyFont="1" applyFill="1" applyAlignment="1">
      <alignment horizontal="left"/>
    </xf>
    <xf numFmtId="0" fontId="0" fillId="10" borderId="0" xfId="0" applyFill="1" applyAlignment="1">
      <alignment horizontal="left"/>
    </xf>
    <xf numFmtId="0" fontId="10" fillId="6" borderId="0" xfId="0" applyFont="1" applyFill="1" applyAlignment="1">
      <alignment horizontal="left"/>
    </xf>
    <xf numFmtId="0" fontId="0" fillId="0" borderId="0" xfId="0"/>
    <xf numFmtId="0" fontId="16" fillId="12" borderId="0" xfId="0" applyFont="1" applyFill="1" applyAlignment="1">
      <alignment horizontal="left"/>
    </xf>
    <xf numFmtId="0" fontId="17" fillId="13" borderId="0" xfId="0" applyFont="1" applyFill="1" applyAlignment="1">
      <alignment horizontal="center"/>
    </xf>
    <xf numFmtId="0" fontId="14" fillId="6" borderId="0" xfId="0" applyFont="1" applyFill="1" applyAlignment="1">
      <alignment horizontal="left" vertical="center" wrapText="1"/>
    </xf>
    <xf numFmtId="0" fontId="14" fillId="0" borderId="0" xfId="0" applyFont="1" applyAlignment="1">
      <alignment horizontal="left"/>
    </xf>
    <xf numFmtId="0" fontId="0" fillId="14" borderId="0" xfId="0" applyFill="1" applyAlignment="1">
      <alignment horizontal="left"/>
    </xf>
    <xf numFmtId="0" fontId="23" fillId="17" borderId="0" xfId="0" applyFont="1" applyFill="1" applyAlignment="1">
      <alignment horizontal="left" vertical="center" wrapText="1"/>
    </xf>
    <xf numFmtId="0" fontId="24" fillId="0" borderId="0" xfId="0" applyFont="1" applyAlignment="1">
      <alignment horizontal="left" wrapText="1"/>
    </xf>
    <xf numFmtId="0" fontId="19" fillId="15" borderId="0" xfId="0" applyFont="1" applyFill="1" applyAlignment="1">
      <alignment horizontal="center"/>
    </xf>
    <xf numFmtId="0" fontId="15" fillId="15" borderId="0" xfId="0" applyFont="1" applyFill="1" applyAlignment="1">
      <alignment horizontal="left" vertical="center" wrapText="1"/>
    </xf>
    <xf numFmtId="0" fontId="22" fillId="0" borderId="0" xfId="0" applyFont="1" applyAlignment="1">
      <alignment horizontal="left"/>
    </xf>
  </cellXfs>
  <cellStyles count="3">
    <cellStyle name="Currency" xfId="1" builtinId="4"/>
    <cellStyle name="Normal" xfId="0" builtinId="0"/>
    <cellStyle name="Percent" xfId="2" builtinId="5"/>
  </cellStyles>
  <dxfs count="3">
    <dxf>
      <fill>
        <patternFill patternType="solid">
          <bgColor rgb="FFFF99FF"/>
        </patternFill>
      </fill>
    </dxf>
    <dxf>
      <font>
        <sz val="9"/>
      </font>
    </dxf>
    <dxf>
      <fill>
        <patternFill patternType="solid">
          <bgColor theme="7" tint="0.39997558519241921"/>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E18" s="10"/>
        <tr r="E18" s="10"/>
        <tr r="E18" s="10"/>
        <tr r="E18" s="10"/>
        <tr r="E18" s="10"/>
        <tr r="E18" s="10"/>
        <tr r="E7" s="10"/>
        <tr r="E7" s="10"/>
        <tr r="E7" s="10"/>
        <tr r="E7" s="10"/>
        <tr r="E7" s="10"/>
        <tr r="E7" s="10"/>
        <tr r="E29" s="10"/>
        <tr r="E29" s="10"/>
        <tr r="E29" s="10"/>
        <tr r="E29" s="10"/>
        <tr r="E29" s="10"/>
        <tr r="E29" s="10"/>
        <tr r="E17" s="10"/>
        <tr r="E17" s="10"/>
        <tr r="E17" s="10"/>
        <tr r="E17" s="10"/>
        <tr r="E17" s="10"/>
        <tr r="E17" s="10"/>
        <tr r="E5" s="10"/>
        <tr r="E5" s="10"/>
        <tr r="E5" s="10"/>
        <tr r="E5" s="10"/>
        <tr r="E5" s="10"/>
        <tr r="E5" s="10"/>
        <tr r="E25" s="10"/>
        <tr r="E25" s="10"/>
        <tr r="E25" s="10"/>
        <tr r="E25" s="10"/>
        <tr r="E25" s="10"/>
        <tr r="E25" s="10"/>
        <tr r="E21" s="10"/>
        <tr r="E21" s="10"/>
        <tr r="E21" s="10"/>
        <tr r="E21" s="10"/>
        <tr r="E21" s="10"/>
        <tr r="E21" s="10"/>
        <tr r="E42" s="10"/>
        <tr r="E42" s="10"/>
        <tr r="E42" s="10"/>
        <tr r="E42" s="10"/>
        <tr r="E42" s="10"/>
        <tr r="E42" s="10"/>
        <tr r="E20" s="10"/>
        <tr r="E20" s="10"/>
        <tr r="E20" s="10"/>
        <tr r="E20" s="10"/>
        <tr r="E20" s="10"/>
        <tr r="E20" s="10"/>
        <tr r="E23" s="10"/>
        <tr r="E23" s="10"/>
        <tr r="E23" s="10"/>
        <tr r="E23" s="10"/>
        <tr r="E23" s="10"/>
        <tr r="E23" s="10"/>
        <tr r="E9" s="10"/>
        <tr r="E9" s="10"/>
        <tr r="E9" s="10"/>
        <tr r="E9" s="10"/>
        <tr r="E9" s="10"/>
        <tr r="E9" s="10"/>
        <tr r="E26" s="10"/>
        <tr r="E26" s="10"/>
        <tr r="E26" s="10"/>
        <tr r="E26" s="10"/>
        <tr r="E26" s="10"/>
        <tr r="E26" s="10"/>
        <tr r="E30" s="10"/>
        <tr r="E30" s="10"/>
        <tr r="E30" s="10"/>
        <tr r="E30" s="10"/>
        <tr r="E30" s="10"/>
        <tr r="E30" s="10"/>
        <tr r="E24" s="10"/>
        <tr r="E24" s="10"/>
        <tr r="E24" s="10"/>
        <tr r="E24" s="10"/>
        <tr r="E24" s="10"/>
        <tr r="E24" s="10"/>
        <tr r="E12" s="10"/>
        <tr r="E12" s="10"/>
        <tr r="E12" s="10"/>
        <tr r="E12" s="10"/>
        <tr r="E12" s="10"/>
        <tr r="E12" s="10"/>
        <tr r="E19" s="10"/>
        <tr r="E19" s="10"/>
        <tr r="E19" s="10"/>
        <tr r="E19" s="10"/>
        <tr r="E19" s="10"/>
        <tr r="E19" s="10"/>
        <tr r="E44" s="10"/>
        <tr r="E44" s="10"/>
        <tr r="E44" s="10"/>
        <tr r="E44" s="10"/>
        <tr r="E44" s="10"/>
        <tr r="E44" s="10"/>
        <tr r="E37" s="10"/>
        <tr r="E37" s="10"/>
        <tr r="E37" s="10"/>
        <tr r="E37" s="10"/>
        <tr r="E37" s="10"/>
        <tr r="E37" s="10"/>
        <tr r="E14" s="10"/>
        <tr r="E14" s="10"/>
        <tr r="E14" s="10"/>
        <tr r="E14" s="10"/>
        <tr r="E14" s="10"/>
        <tr r="E14" s="10"/>
        <tr r="E36" s="10"/>
        <tr r="E36" s="10"/>
        <tr r="E36" s="10"/>
        <tr r="E36" s="10"/>
        <tr r="E36" s="10"/>
        <tr r="E36" s="10"/>
        <tr r="E10" s="10"/>
        <tr r="E10" s="10"/>
        <tr r="E10" s="10"/>
        <tr r="E10" s="10"/>
        <tr r="E10" s="10"/>
        <tr r="E10" s="10"/>
        <tr r="E22" s="10"/>
        <tr r="E22" s="10"/>
        <tr r="E22" s="10"/>
        <tr r="E22" s="10"/>
        <tr r="E22" s="10"/>
        <tr r="E22" s="10"/>
        <tr r="E16" s="10"/>
        <tr r="E16" s="10"/>
        <tr r="E16" s="10"/>
        <tr r="E16" s="10"/>
        <tr r="E16" s="10"/>
        <tr r="E16" s="10"/>
        <tr r="E3" s="10"/>
        <tr r="E3" s="10"/>
        <tr r="E3" s="10"/>
        <tr r="E3" s="10"/>
        <tr r="E3" s="10"/>
        <tr r="E3" s="10"/>
        <tr r="E27" s="10"/>
        <tr r="E27" s="10"/>
        <tr r="E27" s="10"/>
        <tr r="E27" s="10"/>
        <tr r="E27" s="10"/>
        <tr r="E27" s="10"/>
        <tr r="E43" s="10"/>
        <tr r="E43" s="10"/>
        <tr r="E43" s="10"/>
        <tr r="E43" s="10"/>
        <tr r="E43" s="10"/>
        <tr r="E43" s="10"/>
        <tr r="E40" s="10"/>
        <tr r="E40" s="10"/>
        <tr r="E40" s="10"/>
        <tr r="E40" s="10"/>
        <tr r="E40" s="10"/>
        <tr r="E40" s="10"/>
        <tr r="E15" s="10"/>
        <tr r="E15" s="10"/>
        <tr r="E15" s="10"/>
        <tr r="E15" s="10"/>
        <tr r="E15" s="10"/>
        <tr r="E15" s="10"/>
        <tr r="E38" s="10"/>
        <tr r="E38" s="10"/>
        <tr r="E38" s="10"/>
        <tr r="E38" s="10"/>
        <tr r="E38" s="10"/>
        <tr r="E38" s="10"/>
        <tr r="E31" s="10"/>
        <tr r="E31" s="10"/>
        <tr r="E31" s="10"/>
        <tr r="E31" s="10"/>
        <tr r="E31" s="10"/>
        <tr r="E31" s="10"/>
        <tr r="E8" s="10"/>
        <tr r="E8" s="10"/>
        <tr r="E8" s="10"/>
        <tr r="E8" s="10"/>
        <tr r="E8" s="10"/>
        <tr r="E8" s="10"/>
        <tr r="E41" s="10"/>
        <tr r="E41" s="10"/>
        <tr r="E41" s="10"/>
        <tr r="E41" s="10"/>
        <tr r="E41" s="10"/>
        <tr r="E41" s="10"/>
        <tr r="E32" s="10"/>
        <tr r="E32" s="10"/>
        <tr r="E32" s="10"/>
        <tr r="E32" s="10"/>
        <tr r="E32" s="10"/>
        <tr r="E32" s="10"/>
        <tr r="E39" s="10"/>
        <tr r="E39" s="10"/>
        <tr r="E39" s="10"/>
        <tr r="E39" s="10"/>
        <tr r="E39" s="10"/>
        <tr r="E39" s="10"/>
        <tr r="E35" s="10"/>
        <tr r="E35" s="10"/>
        <tr r="E35" s="10"/>
        <tr r="E35" s="10"/>
        <tr r="E35" s="10"/>
        <tr r="E35" s="10"/>
        <tr r="E11" s="10"/>
        <tr r="E11" s="10"/>
        <tr r="E11" s="10"/>
        <tr r="E11" s="10"/>
        <tr r="E11" s="10"/>
        <tr r="E11" s="10"/>
        <tr r="E4" s="10"/>
        <tr r="E4" s="10"/>
        <tr r="E4" s="10"/>
        <tr r="E4" s="10"/>
        <tr r="E4" s="10"/>
        <tr r="E4" s="10"/>
        <tr r="E13" s="10"/>
        <tr r="E13" s="10"/>
        <tr r="E13" s="10"/>
        <tr r="E13" s="10"/>
        <tr r="E13" s="10"/>
        <tr r="E13" s="10"/>
        <tr r="E6" s="10"/>
        <tr r="E6" s="10"/>
        <tr r="E6" s="10"/>
        <tr r="E6" s="10"/>
        <tr r="E6" s="10"/>
        <tr r="E6" s="10"/>
        <tr r="E33" s="10"/>
        <tr r="E33" s="10"/>
        <tr r="E33" s="10"/>
        <tr r="E33" s="10"/>
        <tr r="E33" s="10"/>
        <tr r="E33" s="10"/>
        <tr r="E28" s="10"/>
        <tr r="E28" s="10"/>
        <tr r="E28" s="10"/>
        <tr r="E28" s="10"/>
        <tr r="E28" s="10"/>
        <tr r="E28" s="10"/>
        <tr r="E34" s="10"/>
        <tr r="E34" s="10"/>
        <tr r="E34" s="10"/>
        <tr r="E34" s="10"/>
        <tr r="E34" s="10"/>
        <tr r="E34" s="10"/>
        <tr r="C6" s="3"/>
        <tr r="C6" s="3"/>
        <tr r="C7" s="3"/>
        <tr r="C7" s="3"/>
        <tr r="C12" s="3"/>
        <tr r="C12" s="3"/>
        <tr r="C8" s="3"/>
        <tr r="C8" s="3"/>
        <tr r="C3" s="3"/>
        <tr r="C3" s="3"/>
        <tr r="C11" s="3"/>
        <tr r="C11" s="3"/>
        <tr r="C10" s="3"/>
        <tr r="C10" s="3"/>
        <tr r="C13" s="3"/>
        <tr r="C13" s="3"/>
        <tr r="C14" s="3"/>
        <tr r="C14" s="3"/>
        <tr r="C4" s="3"/>
        <tr r="C4" s="3"/>
        <tr r="C5" s="3"/>
        <tr r="C5" s="3"/>
        <tr r="C9" s="3"/>
        <tr r="C9" s="3"/>
        <tr r="D68" s="7"/>
        <tr r="D68" s="7"/>
        <tr r="D68" s="7"/>
        <tr r="D68" s="7"/>
        <tr r="D81" s="7"/>
        <tr r="D81" s="7"/>
        <tr r="D81" s="7"/>
        <tr r="D81" s="7"/>
        <tr r="H127" s="7"/>
        <tr r="H127" s="7"/>
        <tr r="H127" s="7"/>
        <tr r="H127" s="7"/>
        <tr r="F84" s="7"/>
        <tr r="F84" s="7"/>
        <tr r="F84" s="7"/>
        <tr r="F84" s="7"/>
        <tr r="H63" s="7"/>
        <tr r="H63" s="7"/>
        <tr r="H63" s="7"/>
        <tr r="H63" s="7"/>
        <tr r="D56" s="7"/>
        <tr r="D56" s="7"/>
        <tr r="D56" s="7"/>
        <tr r="D56" s="7"/>
        <tr r="E95" s="7"/>
        <tr r="E95" s="7"/>
        <tr r="E95" s="7"/>
        <tr r="E95" s="7"/>
        <tr r="H76" s="7"/>
        <tr r="H76" s="7"/>
        <tr r="H76" s="7"/>
        <tr r="H76" s="7"/>
        <tr r="D69" s="7"/>
        <tr r="D69" s="7"/>
        <tr r="D69" s="7"/>
        <tr r="D69" s="7"/>
        <tr r="D44" s="7"/>
        <tr r="D44" s="7"/>
        <tr r="D44" s="7"/>
        <tr r="D44" s="7"/>
        <tr r="F72" s="7"/>
        <tr r="F72" s="7"/>
        <tr r="F72" s="7"/>
        <tr r="F72" s="7"/>
        <tr r="E83" s="7"/>
        <tr r="E83" s="7"/>
        <tr r="E83" s="7"/>
        <tr r="E83" s="7"/>
        <tr r="H45" s="7"/>
        <tr r="H45" s="7"/>
        <tr r="H45" s="7"/>
        <tr r="H45" s="7"/>
        <tr r="H37" s="7"/>
        <tr r="H37" s="7"/>
        <tr r="H37" s="7"/>
        <tr r="H37" s="7"/>
        <tr r="H115" s="7"/>
        <tr r="H115" s="7"/>
        <tr r="H115" s="7"/>
        <tr r="H115" s="7"/>
        <tr r="H114" s="7"/>
        <tr r="H114" s="7"/>
        <tr r="H114" s="7"/>
        <tr r="H114" s="7"/>
        <tr r="F91" s="7"/>
        <tr r="F91" s="7"/>
        <tr r="F91" s="7"/>
        <tr r="F91" s="7"/>
        <tr r="D49" s="7"/>
        <tr r="D49" s="7"/>
        <tr r="D49" s="7"/>
        <tr r="D49" s="7"/>
        <tr r="D105" s="7"/>
        <tr r="D105" s="7"/>
        <tr r="D105" s="7"/>
        <tr r="D105" s="7"/>
        <tr r="G105" s="7"/>
        <tr r="G105" s="7"/>
        <tr r="G105" s="7"/>
        <tr r="G105" s="7"/>
        <tr r="E105" s="7"/>
        <tr r="E105" s="7"/>
        <tr r="E105" s="7"/>
        <tr r="E105" s="7"/>
        <tr r="H105" s="7"/>
        <tr r="H105" s="7"/>
        <tr r="H105" s="7"/>
        <tr r="H105" s="7"/>
        <tr r="F105" s="7"/>
        <tr r="F105" s="7"/>
        <tr r="F105" s="7"/>
        <tr r="F105" s="7"/>
        <tr r="G92" s="7"/>
        <tr r="G92" s="7"/>
        <tr r="G92" s="7"/>
        <tr r="G92" s="7"/>
        <tr r="D92" s="7"/>
        <tr r="D92" s="7"/>
        <tr r="D92" s="7"/>
        <tr r="D92" s="7"/>
        <tr r="H92" s="7"/>
        <tr r="H92" s="7"/>
        <tr r="H92" s="7"/>
        <tr r="H92" s="7"/>
        <tr r="E92" s="7"/>
        <tr r="E92" s="7"/>
        <tr r="E92" s="7"/>
        <tr r="E92" s="7"/>
        <tr r="F92" s="7"/>
        <tr r="F92" s="7"/>
        <tr r="F92" s="7"/>
        <tr r="F92" s="7"/>
        <tr r="D52" s="7"/>
        <tr r="D52" s="7"/>
        <tr r="D52" s="7"/>
        <tr r="D52" s="7"/>
        <tr r="G52" s="7"/>
        <tr r="G52" s="7"/>
        <tr r="G52" s="7"/>
        <tr r="G52" s="7"/>
        <tr r="F52" s="7"/>
        <tr r="F52" s="7"/>
        <tr r="F52" s="7"/>
        <tr r="F52" s="7"/>
        <tr r="G85" s="7"/>
        <tr r="G85" s="7"/>
        <tr r="G85" s="7"/>
        <tr r="G85" s="7"/>
        <tr r="H85" s="7"/>
        <tr r="H85" s="7"/>
        <tr r="H85" s="7"/>
        <tr r="H85" s="7"/>
        <tr r="F85" s="7"/>
        <tr r="F85" s="7"/>
        <tr r="F85" s="7"/>
        <tr r="F85" s="7"/>
        <tr r="G95" s="7"/>
        <tr r="G95" s="7"/>
        <tr r="G95" s="7"/>
        <tr r="G95" s="7"/>
        <tr r="H95" s="7"/>
        <tr r="H95" s="7"/>
        <tr r="H95" s="7"/>
        <tr r="H95" s="7"/>
        <tr r="D89" s="7"/>
        <tr r="D89" s="7"/>
        <tr r="D89" s="7"/>
        <tr r="D89" s="7"/>
        <tr r="F89" s="7"/>
        <tr r="F89" s="7"/>
        <tr r="F89" s="7"/>
        <tr r="F89" s="7"/>
        <tr r="H44" s="7"/>
        <tr r="H44" s="7"/>
        <tr r="H44" s="7"/>
        <tr r="H44" s="7"/>
        <tr r="F44" s="7"/>
        <tr r="F44" s="7"/>
        <tr r="F44" s="7"/>
        <tr r="F44" s="7"/>
        <tr r="G44" s="7"/>
        <tr r="G44" s="7"/>
        <tr r="G44" s="7"/>
        <tr r="G44" s="7"/>
        <tr r="E44" s="7"/>
        <tr r="E44" s="7"/>
        <tr r="E44" s="7"/>
        <tr r="E44" s="7"/>
        <tr r="G75" s="7"/>
        <tr r="G75" s="7"/>
        <tr r="G75" s="7"/>
        <tr r="G75" s="7"/>
        <tr r="E75" s="7"/>
        <tr r="E75" s="7"/>
        <tr r="E75" s="7"/>
        <tr r="E75" s="7"/>
        <tr r="D75" s="7"/>
        <tr r="D75" s="7"/>
        <tr r="D75" s="7"/>
        <tr r="D75" s="7"/>
        <tr r="H75" s="7"/>
        <tr r="H75" s="7"/>
        <tr r="H75" s="7"/>
        <tr r="H75" s="7"/>
        <tr r="D40" s="7"/>
        <tr r="D40" s="7"/>
        <tr r="D40" s="7"/>
        <tr r="D40" s="7"/>
        <tr r="H40" s="7"/>
        <tr r="H40" s="7"/>
        <tr r="H40" s="7"/>
        <tr r="H40" s="7"/>
        <tr r="F40" s="7"/>
        <tr r="F40" s="7"/>
        <tr r="F40" s="7"/>
        <tr r="F40" s="7"/>
        <tr r="H82" s="7"/>
        <tr r="H82" s="7"/>
        <tr r="H82" s="7"/>
        <tr r="H82" s="7"/>
        <tr r="F82" s="7"/>
        <tr r="F82" s="7"/>
        <tr r="F82" s="7"/>
        <tr r="F82" s="7"/>
        <tr r="D82" s="7"/>
        <tr r="D82" s="7"/>
        <tr r="D82" s="7"/>
        <tr r="D82" s="7"/>
        <tr r="E82" s="7"/>
        <tr r="E82" s="7"/>
        <tr r="E82" s="7"/>
        <tr r="E82" s="7"/>
        <tr r="D90" s="7"/>
        <tr r="D90" s="7"/>
        <tr r="D90" s="7"/>
        <tr r="D90" s="7"/>
        <tr r="F90" s="7"/>
        <tr r="F90" s="7"/>
        <tr r="F90" s="7"/>
        <tr r="F90" s="7"/>
        <tr r="G90" s="7"/>
        <tr r="G90" s="7"/>
        <tr r="G90" s="7"/>
        <tr r="G90" s="7"/>
        <tr r="E110" s="7"/>
        <tr r="E110" s="7"/>
        <tr r="E110" s="7"/>
        <tr r="E110" s="7"/>
        <tr r="D110" s="7"/>
        <tr r="D110" s="7"/>
        <tr r="D110" s="7"/>
        <tr r="D110" s="7"/>
        <tr r="H110" s="7"/>
        <tr r="H110" s="7"/>
        <tr r="H110" s="7"/>
        <tr r="H110" s="7"/>
        <tr r="D125" s="7"/>
        <tr r="D125" s="7"/>
        <tr r="D125" s="7"/>
        <tr r="D125" s="7"/>
        <tr r="E125" s="7"/>
        <tr r="E125" s="7"/>
        <tr r="E125" s="7"/>
        <tr r="E125" s="7"/>
        <tr r="F125" s="7"/>
        <tr r="F125" s="7"/>
        <tr r="F125" s="7"/>
        <tr r="F125" s="7"/>
        <tr r="G125" s="7"/>
        <tr r="G125" s="7"/>
        <tr r="G125" s="7"/>
        <tr r="G125" s="7"/>
        <tr r="H125" s="7"/>
        <tr r="H125" s="7"/>
        <tr r="H125" s="7"/>
        <tr r="H125" s="7"/>
        <tr r="E118" s="7"/>
        <tr r="E118" s="7"/>
        <tr r="E118" s="7"/>
        <tr r="E118" s="7"/>
        <tr r="G118" s="7"/>
        <tr r="G118" s="7"/>
        <tr r="G118" s="7"/>
        <tr r="G118" s="7"/>
        <tr r="H118" s="7"/>
        <tr r="H118" s="7"/>
        <tr r="H118" s="7"/>
        <tr r="H118" s="7"/>
        <tr r="D118" s="7"/>
        <tr r="D118" s="7"/>
        <tr r="D118" s="7"/>
        <tr r="D118" s="7"/>
        <tr r="D55" s="7"/>
        <tr r="D55" s="7"/>
        <tr r="D55" s="7"/>
        <tr r="D55" s="7"/>
        <tr r="D64" s="7"/>
        <tr r="D64" s="7"/>
        <tr r="D64" s="7"/>
        <tr r="D64" s="7"/>
        <tr r="D72" s="7"/>
        <tr r="D72" s="7"/>
        <tr r="D72" s="7"/>
        <tr r="D72" s="7"/>
        <tr r="D120" s="7"/>
        <tr r="D120" s="7"/>
        <tr r="D120" s="7"/>
        <tr r="D120" s="7"/>
        <tr r="D122" s="7"/>
        <tr r="D122" s="7"/>
        <tr r="D122" s="7"/>
        <tr r="D122" s="7"/>
        <tr r="D107" s="7"/>
        <tr r="D107" s="7"/>
        <tr r="D107" s="7"/>
        <tr r="D107" s="7"/>
        <tr r="D98" s="7"/>
        <tr r="D98" s="7"/>
        <tr r="D98" s="7"/>
        <tr r="D98" s="7"/>
        <tr r="D128" s="7"/>
        <tr r="D128" s="7"/>
        <tr r="D128" s="7"/>
        <tr r="D128" s="7"/>
        <tr r="D33" s="7"/>
        <tr r="D33" s="7"/>
        <tr r="D33" s="7"/>
        <tr r="D33" s="7"/>
        <tr r="D63" s="7"/>
        <tr r="D63" s="7"/>
        <tr r="D63" s="7"/>
        <tr r="D63" s="7"/>
        <tr r="D47" s="7"/>
        <tr r="D47" s="7"/>
        <tr r="D47" s="7"/>
        <tr r="D47" s="7"/>
        <tr r="D114" s="7"/>
        <tr r="D114" s="7"/>
        <tr r="D114" s="7"/>
        <tr r="D114" s="7"/>
        <tr r="D77" s="7"/>
        <tr r="D77" s="7"/>
        <tr r="D77" s="7"/>
        <tr r="D77" s="7"/>
        <tr r="D103" s="7"/>
        <tr r="D103" s="7"/>
        <tr r="D103" s="7"/>
        <tr r="D103" s="7"/>
        <tr r="D78" s="7"/>
        <tr r="D78" s="7"/>
        <tr r="D78" s="7"/>
        <tr r="D78" s="7"/>
        <tr r="D109" s="7"/>
        <tr r="D109" s="7"/>
        <tr r="D109" s="7"/>
        <tr r="D109" s="7"/>
        <tr r="D39" s="7"/>
        <tr r="D39" s="7"/>
        <tr r="D39" s="7"/>
        <tr r="D39" s="7"/>
        <tr r="D67" s="7"/>
        <tr r="D67" s="7"/>
        <tr r="D67" s="7"/>
        <tr r="D67" s="7"/>
        <tr r="D116" s="7"/>
        <tr r="D116" s="7"/>
        <tr r="D116" s="7"/>
        <tr r="D116" s="7"/>
        <tr r="D66" s="7"/>
        <tr r="D66" s="7"/>
        <tr r="D66" s="7"/>
        <tr r="D66" s="7"/>
        <tr r="D61" s="7"/>
        <tr r="D61" s="7"/>
        <tr r="D61" s="7"/>
        <tr r="D61" s="7"/>
        <tr r="D126" s="7"/>
        <tr r="D126" s="7"/>
        <tr r="D126" s="7"/>
        <tr r="D126" s="7"/>
        <tr r="D54" s="7"/>
        <tr r="D54" s="7"/>
        <tr r="D54" s="7"/>
        <tr r="D54" s="7"/>
        <tr r="D41" s="7"/>
        <tr r="D41" s="7"/>
        <tr r="D41" s="7"/>
        <tr r="D41" s="7"/>
        <tr r="D99" s="7"/>
        <tr r="D99" s="7"/>
        <tr r="D99" s="7"/>
        <tr r="D99" s="7"/>
        <tr r="D65" s="7"/>
        <tr r="D65" s="7"/>
        <tr r="D65" s="7"/>
        <tr r="D65" s="7"/>
        <tr r="D60" s="7"/>
        <tr r="D60" s="7"/>
        <tr r="D60" s="7"/>
        <tr r="D60" s="7"/>
        <tr r="D111" s="7"/>
        <tr r="D111" s="7"/>
        <tr r="D111" s="7"/>
        <tr r="D111" s="7"/>
        <tr r="D124" s="7"/>
        <tr r="D124" s="7"/>
        <tr r="D124" s="7"/>
        <tr r="D124" s="7"/>
        <tr r="D129" s="7"/>
        <tr r="D129" s="7"/>
        <tr r="D129" s="7"/>
        <tr r="D129" s="7"/>
        <tr r="D117" s="7"/>
        <tr r="D117" s="7"/>
        <tr r="D117" s="7"/>
        <tr r="D117" s="7"/>
        <tr r="F117" s="7"/>
        <tr r="F117" s="7"/>
        <tr r="F117" s="7"/>
        <tr r="F117" s="7"/>
        <tr r="H117" s="7"/>
        <tr r="H117" s="7"/>
        <tr r="H117" s="7"/>
        <tr r="H117" s="7"/>
        <tr r="D79" s="7"/>
        <tr r="D79" s="7"/>
        <tr r="D79" s="7"/>
        <tr r="D79" s="7"/>
        <tr r="F79" s="7"/>
        <tr r="F79" s="7"/>
        <tr r="F79" s="7"/>
        <tr r="F79" s="7"/>
        <tr r="E79" s="7"/>
        <tr r="E79" s="7"/>
        <tr r="E79" s="7"/>
        <tr r="E79" s="7"/>
        <tr r="D112" s="7"/>
        <tr r="D112" s="7"/>
        <tr r="D112" s="7"/>
        <tr r="D112" s="7"/>
        <tr r="E112" s="7"/>
        <tr r="E112" s="7"/>
        <tr r="E112" s="7"/>
        <tr r="E112" s="7"/>
        <tr r="H56" s="7"/>
        <tr r="H56" s="7"/>
        <tr r="H56" s="7"/>
        <tr r="H56" s="7"/>
        <tr r="F86" s="7"/>
        <tr r="F86" s="7"/>
        <tr r="F86" s="7"/>
        <tr r="F86" s="7"/>
        <tr r="D86" s="7"/>
        <tr r="D86" s="7"/>
        <tr r="D86" s="7"/>
        <tr r="D86" s="7"/>
        <tr r="H86" s="7"/>
        <tr r="H86" s="7"/>
        <tr r="H86" s="7"/>
        <tr r="H86" s="7"/>
        <tr r="G34" s="7"/>
        <tr r="G34" s="7"/>
        <tr r="G34" s="7"/>
        <tr r="G34" s="7"/>
        <tr r="H34" s="7"/>
        <tr r="H34" s="7"/>
        <tr r="H34" s="7"/>
        <tr r="H34" s="7"/>
        <tr r="H120" s="7"/>
        <tr r="H120" s="7"/>
        <tr r="H120" s="7"/>
        <tr r="H120" s="7"/>
        <tr r="H106" s="7"/>
        <tr r="H106" s="7"/>
        <tr r="H106" s="7"/>
        <tr r="H106" s="7"/>
        <tr r="H62" s="7"/>
        <tr r="H62" s="7"/>
        <tr r="H62" s="7"/>
        <tr r="H62" s="7"/>
        <tr r="H33" s="7"/>
        <tr r="H33" s="7"/>
        <tr r="H33" s="7"/>
        <tr r="H33" s="7"/>
        <tr r="H47" s="7"/>
        <tr r="H47" s="7"/>
        <tr r="H47" s="7"/>
        <tr r="H47" s="7"/>
        <tr r="H72" s="7"/>
        <tr r="H72" s="7"/>
        <tr r="H72" s="7"/>
        <tr r="H72" s="7"/>
        <tr r="H43" s="7"/>
        <tr r="H43" s="7"/>
        <tr r="H43" s="7"/>
        <tr r="H43" s="7"/>
        <tr r="H66" s="7"/>
        <tr r="H66" s="7"/>
        <tr r="H66" s="7"/>
        <tr r="H66" s="7"/>
        <tr r="H107" s="7"/>
        <tr r="H107" s="7"/>
        <tr r="H107" s="7"/>
        <tr r="H107" s="7"/>
        <tr r="H64" s="7"/>
        <tr r="H64" s="7"/>
        <tr r="H64" s="7"/>
        <tr r="H64" s="7"/>
        <tr r="H97" s="7"/>
        <tr r="H97" s="7"/>
        <tr r="H97" s="7"/>
        <tr r="H97" s="7"/>
        <tr r="H78" s="7"/>
        <tr r="H78" s="7"/>
        <tr r="H78" s="7"/>
        <tr r="H78" s="7"/>
        <tr r="H41" s="7"/>
        <tr r="H41" s="7"/>
        <tr r="H41" s="7"/>
        <tr r="H41" s="7"/>
        <tr r="H124" s="7"/>
        <tr r="H124" s="7"/>
        <tr r="H124" s="7"/>
        <tr r="H124" s="7"/>
        <tr r="H60" s="7"/>
        <tr r="H60" s="7"/>
        <tr r="H60" s="7"/>
        <tr r="H60" s="7"/>
        <tr r="H102" s="7"/>
        <tr r="H102" s="7"/>
        <tr r="H102" s="7"/>
        <tr r="H102" s="7"/>
        <tr r="H126" s="7"/>
        <tr r="H126" s="7"/>
        <tr r="H126" s="7"/>
        <tr r="H126" s="7"/>
        <tr r="H48" s="7"/>
        <tr r="H48" s="7"/>
        <tr r="H48" s="7"/>
        <tr r="H48" s="7"/>
        <tr r="H103" s="7"/>
        <tr r="H103" s="7"/>
        <tr r="H103" s="7"/>
        <tr r="H103" s="7"/>
        <tr r="H54" s="7"/>
        <tr r="H54" s="7"/>
        <tr r="H54" s="7"/>
        <tr r="H54" s="7"/>
        <tr r="H42" s="7"/>
        <tr r="H42" s="7"/>
        <tr r="H42" s="7"/>
        <tr r="H42" s="7"/>
        <tr r="H67" s="7"/>
        <tr r="H67" s="7"/>
        <tr r="H67" s="7"/>
        <tr r="H67" s="7"/>
        <tr r="E87" s="7"/>
        <tr r="E87" s="7"/>
        <tr r="E87" s="7"/>
        <tr r="E87" s="7"/>
        <tr r="F87" s="7"/>
        <tr r="F87" s="7"/>
        <tr r="F87" s="7"/>
        <tr r="F87" s="7"/>
        <tr r="F119" s="7"/>
        <tr r="F119" s="7"/>
        <tr r="F119" s="7"/>
        <tr r="F119" s="7"/>
        <tr r="H119" s="7"/>
        <tr r="H119" s="7"/>
        <tr r="H119" s="7"/>
        <tr r="H119" s="7"/>
        <tr r="E119" s="7"/>
        <tr r="E119" s="7"/>
        <tr r="E119" s="7"/>
        <tr r="E119" s="7"/>
        <tr r="D119" s="7"/>
        <tr r="D119" s="7"/>
        <tr r="D119" s="7"/>
        <tr r="D119" s="7"/>
        <tr r="G119" s="7"/>
        <tr r="G119" s="7"/>
        <tr r="G119" s="7"/>
        <tr r="G119" s="7"/>
        <tr r="G127" s="7"/>
        <tr r="G127" s="7"/>
        <tr r="G127" s="7"/>
        <tr r="G127" s="7"/>
        <tr r="D127" s="7"/>
        <tr r="D127" s="7"/>
        <tr r="D127" s="7"/>
        <tr r="D127" s="7"/>
        <tr r="E49" s="7"/>
        <tr r="E49" s="7"/>
        <tr r="E49" s="7"/>
        <tr r="E49" s="7"/>
        <tr r="H49" s="7"/>
        <tr r="H49" s="7"/>
        <tr r="H49" s="7"/>
        <tr r="H49" s="7"/>
        <tr r="G49" s="7"/>
        <tr r="G49" s="7"/>
        <tr r="G49" s="7"/>
        <tr r="G49" s="7"/>
        <tr r="E54" s="7"/>
        <tr r="E54" s="7"/>
        <tr r="E54" s="7"/>
        <tr r="E54" s="7"/>
        <tr r="F54" s="7"/>
        <tr r="F54" s="7"/>
        <tr r="F54" s="7"/>
        <tr r="F54" s="7"/>
        <tr r="F51" s="7"/>
        <tr r="F51" s="7"/>
        <tr r="F51" s="7"/>
        <tr r="F51" s="7"/>
        <tr r="G51" s="7"/>
        <tr r="G51" s="7"/>
        <tr r="G51" s="7"/>
        <tr r="G51" s="7"/>
        <tr r="E51" s="7"/>
        <tr r="E51" s="7"/>
        <tr r="E51" s="7"/>
        <tr r="E51" s="7"/>
        <tr r="F77" s="7"/>
        <tr r="F77" s="7"/>
        <tr r="F77" s="7"/>
        <tr r="F77" s="7"/>
        <tr r="H77" s="7"/>
        <tr r="H77" s="7"/>
        <tr r="H77" s="7"/>
        <tr r="H77" s="7"/>
        <tr r="E77" s="7"/>
        <tr r="E77" s="7"/>
        <tr r="E77" s="7"/>
        <tr r="E77" s="7"/>
        <tr r="E48" s="7"/>
        <tr r="E48" s="7"/>
        <tr r="E48" s="7"/>
        <tr r="E48" s="7"/>
        <tr r="D48" s="7"/>
        <tr r="D48" s="7"/>
        <tr r="D48" s="7"/>
        <tr r="D48" s="7"/>
        <tr r="F48" s="7"/>
        <tr r="F48" s="7"/>
        <tr r="F48" s="7"/>
        <tr r="F48" s="7"/>
        <tr r="F69" s="7"/>
        <tr r="F69" s="7"/>
        <tr r="F69" s="7"/>
        <tr r="F69" s="7"/>
        <tr r="D97" s="7"/>
        <tr r="D97" s="7"/>
        <tr r="D97" s="7"/>
        <tr r="D97" s="7"/>
        <tr r="F97" s="7"/>
        <tr r="F97" s="7"/>
        <tr r="F97" s="7"/>
        <tr r="F97" s="7"/>
        <tr r="E97" s="7"/>
        <tr r="E97" s="7"/>
        <tr r="E97" s="7"/>
        <tr r="E97" s="7"/>
        <tr r="E59" s="7"/>
        <tr r="E59" s="7"/>
        <tr r="E59" s="7"/>
        <tr r="E59" s="7"/>
        <tr r="H112" s="7"/>
        <tr r="H112" s="7"/>
        <tr r="H112" s="7"/>
        <tr r="H112" s="7"/>
        <tr r="C20" s="10"/>
        <tr r="B117" s="7"/>
        <tr r="G71" s="7"/>
        <tr r="G71" s="7"/>
        <tr r="G71" s="7"/>
        <tr r="G71" s="7"/>
        <tr r="E52" s="7"/>
        <tr r="E52" s="7"/>
        <tr r="E52" s="7"/>
        <tr r="E52" s="7"/>
        <tr r="H68" s="7"/>
        <tr r="H68" s="7"/>
        <tr r="H68" s="7"/>
        <tr r="H68" s="7"/>
        <tr r="D21" s="10"/>
        <tr r="D108" s="7"/>
        <tr r="D108" s="7"/>
        <tr r="D108" s="7"/>
        <tr r="D108" s="7"/>
        <tr r="G102" s="7"/>
        <tr r="G102" s="7"/>
        <tr r="G102" s="7"/>
        <tr r="G102" s="7"/>
        <tr r="D36" s="10"/>
        <tr r="B125" s="7"/>
        <tr r="H84" s="7"/>
        <tr r="H84" s="7"/>
        <tr r="H84" s="7"/>
        <tr r="H84" s="7"/>
        <tr r="G61" s="7"/>
        <tr r="G61" s="7"/>
        <tr r="G61" s="7"/>
        <tr r="G61" s="7"/>
        <tr r="D42" s="10"/>
        <tr r="F96" s="7"/>
        <tr r="F96" s="7"/>
        <tr r="F96" s="7"/>
        <tr r="F96" s="7"/>
        <tr r="E35" s="7"/>
        <tr r="E35" s="7"/>
        <tr r="E35" s="7"/>
        <tr r="E35" s="7"/>
        <tr r="G41" s="7"/>
        <tr r="G41" s="7"/>
        <tr r="G41" s="7"/>
        <tr r="G41" s="7"/>
        <tr r="E106" s="7"/>
        <tr r="E106" s="7"/>
        <tr r="E106" s="7"/>
        <tr r="E106" s="7"/>
        <tr r="E73" s="7"/>
        <tr r="E73" s="7"/>
        <tr r="E73" s="7"/>
        <tr r="E73" s="7"/>
        <tr r="F101" s="7"/>
        <tr r="F101" s="7"/>
        <tr r="F101" s="7"/>
        <tr r="F101" s="7"/>
        <tr r="F65" s="7"/>
        <tr r="F65" s="7"/>
        <tr r="F65" s="7"/>
        <tr r="F65" s="7"/>
        <tr r="C105" s="7"/>
        <tr r="D100" s="7"/>
        <tr r="D100" s="7"/>
        <tr r="D100" s="7"/>
        <tr r="D100" s="7"/>
        <tr r="F46" s="7"/>
        <tr r="F46" s="7"/>
        <tr r="F46" s="7"/>
        <tr r="F46" s="7"/>
        <tr r="H53" s="7"/>
        <tr r="H53" s="7"/>
        <tr r="H53" s="7"/>
        <tr r="H53" s="7"/>
        <tr r="E42" s="7"/>
        <tr r="E42" s="7"/>
        <tr r="E42" s="7"/>
        <tr r="E42" s="7"/>
        <tr r="F88" s="7"/>
        <tr r="F88" s="7"/>
        <tr r="F88" s="7"/>
        <tr r="F88" s="7"/>
        <tr r="F74" s="7"/>
        <tr r="F74" s="7"/>
        <tr r="F74" s="7"/>
        <tr r="F74" s="7"/>
        <tr r="H109" s="7"/>
        <tr r="H109" s="7"/>
        <tr r="H109" s="7"/>
        <tr r="H109" s="7"/>
        <tr r="C42" s="10"/>
        <tr r="H96" s="7"/>
        <tr r="H96" s="7"/>
        <tr r="H96" s="7"/>
        <tr r="H96" s="7"/>
        <tr r="G73" s="7"/>
        <tr r="G73" s="7"/>
        <tr r="G73" s="7"/>
        <tr r="G73" s="7"/>
        <tr r="G100" s="7"/>
        <tr r="G100" s="7"/>
        <tr r="G100" s="7"/>
        <tr r="G100" s="7"/>
        <tr r="G88" s="7"/>
        <tr r="G88" s="7"/>
        <tr r="G88" s="7"/>
        <tr r="G88" s="7"/>
        <tr r="E80" s="7"/>
        <tr r="E80" s="7"/>
        <tr r="E80" s="7"/>
        <tr r="E80" s="7"/>
        <tr r="G59" s="7"/>
        <tr r="G59" s="7"/>
        <tr r="G59" s="7"/>
        <tr r="G59" s="7"/>
        <tr r="G108" s="7"/>
        <tr r="G108" s="7"/>
        <tr r="G108" s="7"/>
        <tr r="G108" s="7"/>
        <tr r="E84" s="7"/>
        <tr r="E84" s="7"/>
        <tr r="E84" s="7"/>
        <tr r="E84" s="7"/>
        <tr r="F93" s="7"/>
        <tr r="F93" s="7"/>
        <tr r="F93" s="7"/>
        <tr r="F93" s="7"/>
        <tr r="H111" s="7"/>
        <tr r="H111" s="7"/>
        <tr r="H111" s="7"/>
        <tr r="H111" s="7"/>
        <tr r="E46" s="7"/>
        <tr r="E46" s="7"/>
        <tr r="E46" s="7"/>
        <tr r="E46" s="7"/>
        <tr r="D74" s="7"/>
        <tr r="D74" s="7"/>
        <tr r="D74" s="7"/>
        <tr r="D74" s="7"/>
        <tr r="H52" s="7"/>
        <tr r="H52" s="7"/>
        <tr r="H52" s="7"/>
        <tr r="H52" s="7"/>
        <tr r="D58" s="7"/>
        <tr r="D58" s="7"/>
        <tr r="D58" s="7"/>
        <tr r="D58" s="7"/>
        <tr r="G123" s="7"/>
        <tr r="G123" s="7"/>
        <tr r="G123" s="7"/>
        <tr r="G123" s="7"/>
        <tr r="G110" s="7"/>
        <tr r="G110" s="7"/>
        <tr r="G110" s="7"/>
        <tr r="G110" s="7"/>
        <tr r="F76" s="7"/>
        <tr r="F76" s="7"/>
        <tr r="F76" s="7"/>
        <tr r="F76" s="7"/>
        <tr r="H65" s="7"/>
        <tr r="H65" s="7"/>
        <tr r="H65" s="7"/>
        <tr r="H65" s="7"/>
        <tr r="H129" s="7"/>
        <tr r="H129" s="7"/>
        <tr r="H129" s="7"/>
        <tr r="H129" s="7"/>
        <tr r="H51" s="7"/>
        <tr r="H51" s="7"/>
        <tr r="H51" s="7"/>
        <tr r="H51" s="7"/>
        <tr r="E101" s="7"/>
        <tr r="E101" s="7"/>
        <tr r="E101" s="7"/>
        <tr r="E101" s="7"/>
        <tr r="B74" s="7"/>
        <tr r="E104" s="7"/>
        <tr r="E104" s="7"/>
        <tr r="E104" s="7"/>
        <tr r="E104" s="7"/>
        <tr r="D57" s="7"/>
        <tr r="D57" s="7"/>
        <tr r="D57" s="7"/>
        <tr r="D57" s="7"/>
        <tr r="B34" s="10"/>
        <tr r="E127" s="7"/>
        <tr r="E127" s="7"/>
        <tr r="E127" s="7"/>
        <tr r="E127" s="7"/>
        <tr r="C92" s="7"/>
        <tr r="F36" s="7"/>
        <tr r="F36" s="7"/>
        <tr r="F36" s="7"/>
        <tr r="F36" s="7"/>
        <tr r="D123" s="7"/>
        <tr r="D123" s="7"/>
        <tr r="D123" s="7"/>
        <tr r="D123" s="7"/>
        <tr r="B129" s="7"/>
        <tr r="D34" s="10"/>
        <tr r="D96" s="7"/>
        <tr r="D96" s="7"/>
        <tr r="D96" s="7"/>
        <tr r="D96" s="7"/>
        <tr r="F73" s="7"/>
        <tr r="F73" s="7"/>
        <tr r="F73" s="7"/>
        <tr r="F73" s="7"/>
        <tr r="H100" s="7"/>
        <tr r="H100" s="7"/>
        <tr r="H100" s="7"/>
        <tr r="H100" s="7"/>
        <tr r="H88" s="7"/>
        <tr r="H88" s="7"/>
        <tr r="H88" s="7"/>
        <tr r="H88" s="7"/>
        <tr r="F80" s="7"/>
        <tr r="F80" s="7"/>
        <tr r="F80" s="7"/>
        <tr r="F80" s="7"/>
        <tr r="E113" s="7"/>
        <tr r="E113" s="7"/>
        <tr r="E113" s="7"/>
        <tr r="E113" s="7"/>
        <tr r="E108" s="7"/>
        <tr r="E108" s="7"/>
        <tr r="E108" s="7"/>
        <tr r="E108" s="7"/>
        <tr r="G84" s="7"/>
        <tr r="G84" s="7"/>
        <tr r="G84" s="7"/>
        <tr r="G84" s="7"/>
        <tr r="D93" s="7"/>
        <tr r="D93" s="7"/>
        <tr r="D93" s="7"/>
        <tr r="D93" s="7"/>
        <tr r="G111" s="7"/>
        <tr r="G111" s="7"/>
        <tr r="G111" s="7"/>
        <tr r="G111" s="7"/>
        <tr r="D85" s="7"/>
        <tr r="D85" s="7"/>
        <tr r="D85" s="7"/>
        <tr r="D85" s="7"/>
        <tr r="G74" s="7"/>
        <tr r="G74" s="7"/>
        <tr r="G74" s="7"/>
        <tr r="G74" s="7"/>
        <tr r="D95" s="7"/>
        <tr r="D95" s="7"/>
        <tr r="D95" s="7"/>
        <tr r="D95" s="7"/>
        <tr r="H58" s="7"/>
        <tr r="H58" s="7"/>
        <tr r="H58" s="7"/>
        <tr r="H58" s="7"/>
        <tr r="G39" s="7"/>
        <tr r="G39" s="7"/>
        <tr r="G39" s="7"/>
        <tr r="G39" s="7"/>
        <tr r="G54" s="7"/>
        <tr r="G54" s="7"/>
        <tr r="G54" s="7"/>
        <tr r="G54" s="7"/>
        <tr r="D76" s="7"/>
        <tr r="D76" s="7"/>
        <tr r="D76" s="7"/>
        <tr r="D76" s="7"/>
        <tr r="F67" s="7"/>
        <tr r="F67" s="7"/>
        <tr r="F67" s="7"/>
        <tr r="F67" s="7"/>
        <tr r="F83" s="7"/>
        <tr r="F83" s="7"/>
        <tr r="F83" s="7"/>
        <tr r="F83" s="7"/>
        <tr r="E62" s="7"/>
        <tr r="E62" s="7"/>
        <tr r="E62" s="7"/>
        <tr r="E62" s="7"/>
        <tr r="B65" s="7"/>
        <tr r="G122" s="7"/>
        <tr r="G122" s="7"/>
        <tr r="G122" s="7"/>
        <tr r="G122" s="7"/>
        <tr r="E78" s="7"/>
        <tr r="E78" s="7"/>
        <tr r="E78" s="7"/>
        <tr r="E78" s="7"/>
        <tr r="B17" s="10"/>
        <tr r="F110" s="7"/>
        <tr r="F110" s="7"/>
        <tr r="F110" s="7"/>
        <tr r="F110" s="7"/>
        <tr r="C52" s="7"/>
        <tr r="G56" s="7"/>
        <tr r="G56" s="7"/>
        <tr r="G56" s="7"/>
        <tr r="G56" s="7"/>
        <tr r="C44" s="10"/>
        <tr r="D39" s="10"/>
        <tr r="C5" s="10"/>
        <tr r="G37" s="7"/>
        <tr r="G37" s="7"/>
        <tr r="G37" s="7"/>
        <tr r="G37" s="7"/>
        <tr r="G89" s="7"/>
        <tr r="G89" s="7"/>
        <tr r="G89" s="7"/>
        <tr r="G89" s="7"/>
        <tr r="H70" s="7"/>
        <tr r="H70" s="7"/>
        <tr r="H70" s="7"/>
        <tr r="H70" s="7"/>
        <tr r="E88" s="7"/>
        <tr r="E88" s="7"/>
        <tr r="E88" s="7"/>
        <tr r="E88" s="7"/>
        <tr r="H80" s="7"/>
        <tr r="H80" s="7"/>
        <tr r="H80" s="7"/>
        <tr r="H80" s="7"/>
        <tr r="D113" s="7"/>
        <tr r="D113" s="7"/>
        <tr r="D113" s="7"/>
        <tr r="D113" s="7"/>
        <tr r="H108" s="7"/>
        <tr r="H108" s="7"/>
        <tr r="H108" s="7"/>
        <tr r="H108" s="7"/>
        <tr r="D84" s="7"/>
        <tr r="D84" s="7"/>
        <tr r="D84" s="7"/>
        <tr r="D84" s="7"/>
        <tr r="H93" s="7"/>
        <tr r="H93" s="7"/>
        <tr r="H93" s="7"/>
        <tr r="H93" s="7"/>
        <tr r="E111" s="7"/>
        <tr r="E111" s="7"/>
        <tr r="E111" s="7"/>
        <tr r="E111" s="7"/>
        <tr r="E85" s="7"/>
        <tr r="E85" s="7"/>
        <tr r="E85" s="7"/>
        <tr r="E85" s="7"/>
        <tr r="E40" s="7"/>
        <tr r="E40" s="7"/>
        <tr r="E40" s="7"/>
        <tr r="E40" s="7"/>
        <tr r="F95" s="7"/>
        <tr r="F95" s="7"/>
        <tr r="F95" s="7"/>
        <tr r="F95" s="7"/>
        <tr r="E126" s="7"/>
        <tr r="E126" s="7"/>
        <tr r="E126" s="7"/>
        <tr r="E126" s="7"/>
        <tr r="G107" s="7"/>
        <tr r="G107" s="7"/>
        <tr r="G107" s="7"/>
        <tr r="G107" s="7"/>
        <tr r="G98" s="7"/>
        <tr r="G98" s="7"/>
        <tr r="G98" s="7"/>
        <tr r="G98" s="7"/>
        <tr r="F50" s="7"/>
        <tr r="F50" s="7"/>
        <tr r="F50" s="7"/>
        <tr r="F50" s="7"/>
        <tr r="F94" s="7"/>
        <tr r="F94" s="7"/>
        <tr r="F94" s="7"/>
        <tr r="F94" s="7"/>
        <tr r="H83" s="7"/>
        <tr r="H83" s="7"/>
        <tr r="H83" s="7"/>
        <tr r="H83" s="7"/>
        <tr r="D87" s="7"/>
        <tr r="D87" s="7"/>
        <tr r="D87" s="7"/>
        <tr r="D87" s="7"/>
        <tr r="B11" s="3"/>
        <tr r="D45" s="7"/>
        <tr r="D45" s="7"/>
        <tr r="D45" s="7"/>
        <tr r="D45" s="7"/>
        <tr r="D18" s="10"/>
        <tr r="H121" s="7"/>
        <tr r="H121" s="7"/>
        <tr r="H121" s="7"/>
        <tr r="H121" s="7"/>
        <tr r="C85" s="7"/>
        <tr r="C95" s="7"/>
        <tr r="E36" s="7"/>
        <tr r="E36" s="7"/>
        <tr r="E36" s="7"/>
        <tr r="E36" s="7"/>
        <tr r="D25" s="10"/>
        <tr r="B8" s="3"/>
        <tr r="D43" s="7"/>
        <tr r="D43" s="7"/>
        <tr r="D43" s="7"/>
        <tr r="D43" s="7"/>
        <tr r="D37" s="7"/>
        <tr r="D37" s="7"/>
        <tr r="D37" s="7"/>
        <tr r="D37" s="7"/>
        <tr r="H89" s="7"/>
        <tr r="H89" s="7"/>
        <tr r="H89" s="7"/>
        <tr r="H89" s="7"/>
        <tr r="E70" s="7"/>
        <tr r="E70" s="7"/>
        <tr r="E70" s="7"/>
        <tr r="E70" s="7"/>
        <tr r="D71" s="7"/>
        <tr r="D71" s="7"/>
        <tr r="D71" s="7"/>
        <tr r="D71" s="7"/>
        <tr r="D80" s="7"/>
        <tr r="D80" s="7"/>
        <tr r="D80" s="7"/>
        <tr r="D80" s="7"/>
        <tr r="G113" s="7"/>
        <tr r="G113" s="7"/>
        <tr r="G113" s="7"/>
        <tr r="G113" s="7"/>
        <tr r="E38" s="7"/>
        <tr r="E38" s="7"/>
        <tr r="E38" s="7"/>
        <tr r="E38" s="7"/>
        <tr r="H35" s="7"/>
        <tr r="H35" s="7"/>
        <tr r="H35" s="7"/>
        <tr r="H35" s="7"/>
        <tr r="E93" s="7"/>
        <tr r="E93" s="7"/>
        <tr r="E93" s="7"/>
        <tr r="E93" s="7"/>
        <tr r="G121" s="7"/>
        <tr r="G121" s="7"/>
        <tr r="G121" s="7"/>
        <tr r="G121" s="7"/>
        <tr r="G40" s="7"/>
        <tr r="G40" s="7"/>
        <tr r="G40" s="7"/>
        <tr r="G40" s="7"/>
        <tr r="G126" s="7"/>
        <tr r="G126" s="7"/>
        <tr r="G126" s="7"/>
        <tr r="G126" s="7"/>
        <tr r="G114" s="7"/>
        <tr r="G114" s="7"/>
        <tr r="G114" s="7"/>
        <tr r="G114" s="7"/>
        <tr r="G69" s="7"/>
        <tr r="G69" s="7"/>
        <tr r="G69" s="7"/>
        <tr r="G69" s="7"/>
        <tr r="D50" s="7"/>
        <tr r="D50" s="7"/>
        <tr r="D50" s="7"/>
        <tr r="D50" s="7"/>
        <tr r="E94" s="7"/>
        <tr r="E94" s="7"/>
        <tr r="E94" s="7"/>
        <tr r="E94" s="7"/>
        <tr r="E103" s="7"/>
        <tr r="E103" s="7"/>
        <tr r="E103" s="7"/>
        <tr r="E103" s="7"/>
        <tr r="F45" s="7"/>
        <tr r="F45" s="7"/>
        <tr r="F45" s="7"/>
        <tr r="F45" s="7"/>
        <tr r="H79" s="7"/>
        <tr r="H79" s="7"/>
        <tr r="H79" s="7"/>
        <tr r="H79" s="7"/>
        <tr r="G60" s="7"/>
        <tr r="G60" s="7"/>
        <tr r="G60" s="7"/>
        <tr r="G60" s="7"/>
        <tr r="H91" s="7"/>
        <tr r="H91" s="7"/>
        <tr r="H91" s="7"/>
        <tr r="H91" s="7"/>
        <tr r="F112" s="7"/>
        <tr r="F112" s="7"/>
        <tr r="F112" s="7"/>
        <tr r="F112" s="7"/>
        <tr r="C35" s="10"/>
        <tr r="E64" s="7"/>
        <tr r="E64" s="7"/>
        <tr r="E64" s="7"/>
        <tr r="E64" s="7"/>
        <tr r="E81" s="7"/>
        <tr r="E81" s="7"/>
        <tr r="E81" s="7"/>
        <tr r="E81" s="7"/>
        <tr r="F118" s="7"/>
        <tr r="F118" s="7"/>
        <tr r="F118" s="7"/>
        <tr r="F118" s="7"/>
        <tr r="E123" s="7"/>
        <tr r="E123" s="7"/>
        <tr r="E123" s="7"/>
        <tr r="E123" s="7"/>
        <tr r="E37" s="7"/>
        <tr r="E37" s="7"/>
        <tr r="E37" s="7"/>
        <tr r="E37" s="7"/>
        <tr r="E89" s="7"/>
        <tr r="E89" s="7"/>
        <tr r="E89" s="7"/>
        <tr r="E89" s="7"/>
        <tr r="D70" s="7"/>
        <tr r="D70" s="7"/>
        <tr r="D70" s="7"/>
        <tr r="D70" s="7"/>
        <tr r="H71" s="7"/>
        <tr r="H71" s="7"/>
        <tr r="H71" s="7"/>
        <tr r="H71" s="7"/>
        <tr r="H59" s="7"/>
        <tr r="H59" s="7"/>
        <tr r="H59" s="7"/>
        <tr r="H59" s="7"/>
        <tr r="F113" s="7"/>
        <tr r="F113" s="7"/>
        <tr r="F113" s="7"/>
        <tr r="F113" s="7"/>
        <tr r="H38" s="7"/>
        <tr r="H38" s="7"/>
        <tr r="H38" s="7"/>
        <tr r="H38" s="7"/>
        <tr r="F35" s="7"/>
        <tr r="F35" s="7"/>
        <tr r="F35" s="7"/>
        <tr r="F35" s="7"/>
        <tr r="G93" s="7"/>
        <tr r="G93" s="7"/>
        <tr r="G93" s="7"/>
        <tr r="G93" s="7"/>
        <tr r="D121" s="7"/>
        <tr r="D121" s="7"/>
        <tr r="D121" s="7"/>
        <tr r="D121" s="7"/>
        <tr r="E116" s="7"/>
        <tr r="E116" s="7"/>
        <tr r="E116" s="7"/>
        <tr r="E116" s="7"/>
        <tr r="E115" s="7"/>
        <tr r="E115" s="7"/>
        <tr r="E115" s="7"/>
        <tr r="E115" s="7"/>
        <tr r="G81" s="7"/>
        <tr r="G81" s="7"/>
        <tr r="G81" s="7"/>
        <tr r="G81" s="7"/>
        <tr r="G36" s="7"/>
        <tr r="G36" s="7"/>
        <tr r="G36" s="7"/>
        <tr r="G36" s="7"/>
        <tr r="E50" s="7"/>
        <tr r="E50" s="7"/>
        <tr r="E50" s="7"/>
        <tr r="E50" s="7"/>
        <tr r="G94" s="7"/>
        <tr r="G94" s="7"/>
        <tr r="G94" s="7"/>
        <tr r="G94" s="7"/>
        <tr r="E55" s="7"/>
        <tr r="E55" s="7"/>
        <tr r="E55" s="7"/>
        <tr r="E55" s="7"/>
        <tr r="D73" s="7"/>
        <tr r="D73" s="7"/>
        <tr r="D73" s="7"/>
        <tr r="D73" s="7"/>
        <tr r="C89" s="7"/>
        <tr r="F58" s="7"/>
        <tr r="F58" s="7"/>
        <tr r="F58" s="7"/>
        <tr r="F58" s="7"/>
        <tr r="G86" s="7"/>
        <tr r="G86" s="7"/>
        <tr r="G86" s="7"/>
        <tr r="G86" s="7"/>
        <tr r="G117" s="7"/>
        <tr r="G117" s="7"/>
        <tr r="G117" s="7"/>
        <tr r="G117" s="7"/>
        <tr r="B40" s="10"/>
        <tr r="D32" s="10"/>
        <tr r="B43" s="7"/>
        <tr r="B51" s="7"/>
        <tr r="C37" s="10"/>
        <tr r="C44" s="7"/>
        <tr r="G96" s="7"/>
        <tr r="G96" s="7"/>
        <tr r="G96" s="7"/>
        <tr r="G96" s="7"/>
        <tr r="F37" s="7"/>
        <tr r="F37" s="7"/>
        <tr r="F37" s="7"/>
        <tr r="F37" s="7"/>
        <tr r="F100" s="7"/>
        <tr r="F100" s="7"/>
        <tr r="F100" s="7"/>
        <tr r="F100" s="7"/>
        <tr r="F70" s="7"/>
        <tr r="F70" s="7"/>
        <tr r="F70" s="7"/>
        <tr r="F70" s="7"/>
        <tr r="E71" s="7"/>
        <tr r="E71" s="7"/>
        <tr r="E71" s="7"/>
        <tr r="E71" s="7"/>
        <tr r="D59" s="7"/>
        <tr r="D59" s="7"/>
        <tr r="D59" s="7"/>
        <tr r="D59" s="7"/>
        <tr r="H113" s="7"/>
        <tr r="H113" s="7"/>
        <tr r="H113" s="7"/>
        <tr r="H113" s="7"/>
        <tr r="F38" s="7"/>
        <tr r="F38" s="7"/>
        <tr r="F38" s="7"/>
        <tr r="F38" s="7"/>
        <tr r="G35" s="7"/>
        <tr r="G35" s="7"/>
        <tr r="G35" s="7"/>
        <tr r="G35" s="7"/>
        <tr r="G101" s="7"/>
        <tr r="G101" s="7"/>
        <tr r="G101" s="7"/>
        <tr r="G101" s="7"/>
        <tr r="E121" s="7"/>
        <tr r="E121" s="7"/>
        <tr r="E121" s="7"/>
        <tr r="E121" s="7"/>
        <tr r="H116" s="7"/>
        <tr r="H116" s="7"/>
        <tr r="H116" s="7"/>
        <tr r="H116" s="7"/>
        <tr r="D115" s="7"/>
        <tr r="D115" s="7"/>
        <tr r="D115" s="7"/>
        <tr r="D115" s="7"/>
        <tr r="G104" s="7"/>
        <tr r="G104" s="7"/>
        <tr r="G104" s="7"/>
        <tr r="G104" s="7"/>
        <tr r="G83" s="7"/>
        <tr r="G83" s="7"/>
        <tr r="G83" s="7"/>
        <tr r="G83" s="7"/>
        <tr r="G82" s="7"/>
        <tr r="G82" s="7"/>
        <tr r="G82" s="7"/>
        <tr r="G82" s="7"/>
        <tr r="G53" s="7"/>
        <tr r="G53" s="7"/>
        <tr r="G53" s="7"/>
        <tr r="G53" s="7"/>
        <tr r="H122" s="7"/>
        <tr r="H122" s="7"/>
        <tr r="H122" s="7"/>
        <tr r="H122" s="7"/>
        <tr r="F128" s="7"/>
        <tr r="F128" s="7"/>
        <tr r="F128" s="7"/>
        <tr r="F128" s="7"/>
        <tr r="D42" s="7"/>
        <tr r="D42" s="7"/>
        <tr r="D42" s="7"/>
        <tr r="D42" s="7"/>
        <tr r="D34" s="7"/>
        <tr r="D34" s="7"/>
        <tr r="D34" s="7"/>
        <tr r="D34" s="7"/>
        <tr r="B104" s="7"/>
        <tr r="B42" s="10"/>
        <tr r="C19" s="10"/>
        <tr r="B7" s="10"/>
        <tr r="D36" s="7"/>
        <tr r="D36" s="7"/>
        <tr r="D36" s="7"/>
        <tr r="D36" s="7"/>
        <tr r="F61" s="7"/>
        <tr r="F61" s="7"/>
        <tr r="F61" s="7"/>
        <tr r="F61" s="7"/>
        <tr r="D40" s="10"/>
        <tr r="E96" s="7"/>
        <tr r="E96" s="7"/>
        <tr r="E96" s="7"/>
        <tr r="E96" s="7"/>
        <tr r="H73" s="7"/>
        <tr r="H73" s="7"/>
        <tr r="H73" s="7"/>
        <tr r="H73" s="7"/>
        <tr r="E100" s="7"/>
        <tr r="E100" s="7"/>
        <tr r="E100" s="7"/>
        <tr r="E100" s="7"/>
        <tr r="G70" s="7"/>
        <tr r="G70" s="7"/>
        <tr r="G70" s="7"/>
        <tr r="G70" s="7"/>
        <tr r="F71" s="7"/>
        <tr r="F71" s="7"/>
        <tr r="F71" s="7"/>
        <tr r="F71" s="7"/>
        <tr r="F59" s="7"/>
        <tr r="F59" s="7"/>
        <tr r="F59" s="7"/>
        <tr r="F59" s="7"/>
        <tr r="F108" s="7"/>
        <tr r="F108" s="7"/>
        <tr r="F108" s="7"/>
        <tr r="F108" s="7"/>
        <tr r="D38" s="7"/>
        <tr r="D38" s="7"/>
        <tr r="D38" s="7"/>
        <tr r="D38" s="7"/>
        <tr r="D35" s="7"/>
        <tr r="D35" s="7"/>
        <tr r="D35" s="7"/>
        <tr r="D35" s="7"/>
        <tr r="D101" s="7"/>
        <tr r="D101" s="7"/>
        <tr r="D101" s="7"/>
        <tr r="D101" s="7"/>
        <tr r="H46" s="7"/>
        <tr r="H46" s="7"/>
        <tr r="H46" s="7"/>
        <tr r="H46" s="7"/>
        <tr r="G116" s="7"/>
        <tr r="G116" s="7"/>
        <tr r="G116" s="7"/>
        <tr r="G116" s="7"/>
        <tr r="G112" s="7"/>
        <tr r="G112" s="7"/>
        <tr r="G112" s="7"/>
        <tr r="G112" s="7"/>
        <tr r="G33" s="7"/>
        <tr r="G33" s="7"/>
        <tr r="G33" s="7"/>
        <tr r="G33" s="7"/>
        <tr r="G78" s="7"/>
        <tr r="G78" s="7"/>
        <tr r="G78" s="7"/>
        <tr r="G78" s="7"/>
        <tr r="E65" s="7"/>
        <tr r="E65" s="7"/>
        <tr r="E65" s="7"/>
        <tr r="E65" s="7"/>
        <tr r="F53" s="7"/>
        <tr r="F53" s="7"/>
        <tr r="F53" s="7"/>
        <tr r="F53" s="7"/>
        <tr r="D106" s="7"/>
        <tr r="D106" s="7"/>
        <tr r="D106" s="7"/>
        <tr r="D106" s="7"/>
        <tr r="F75" s="7"/>
        <tr r="F75" s="7"/>
        <tr r="F75" s="7"/>
        <tr r="F75" s="7"/>
        <tr r="H39" s="7"/>
        <tr r="H39" s="7"/>
        <tr r="H39" s="7"/>
        <tr r="H39" s="7"/>
        <tr r="B6" s="10"/>
        <tr r="C35" s="7"/>
        <tr r="G66" s="7"/>
        <tr r="G66" s="7"/>
        <tr r="G66" s="7"/>
        <tr r="G66" s="7"/>
        <tr r="B4" s="10"/>
        <tr r="B12" s="10"/>
        <tr r="C75" s="7"/>
        <tr r="B24" s="10"/>
        <tr r="E47" s="7"/>
        <tr r="E47" s="7"/>
        <tr r="E47" s="7"/>
        <tr r="E47" s="7"/>
        <tr r="H101" s="7"/>
        <tr r="H101" s="7"/>
        <tr r="H101" s="7"/>
        <tr r="H101" s="7"/>
        <tr r="D46" s="7"/>
        <tr r="D46" s="7"/>
        <tr r="D46" s="7"/>
        <tr r="D46" s="7"/>
        <tr r="H74" s="7"/>
        <tr r="H74" s="7"/>
        <tr r="H74" s="7"/>
        <tr r="H74" s="7"/>
        <tr r="F116" s="7"/>
        <tr r="F116" s="7"/>
        <tr r="F116" s="7"/>
        <tr r="F116" s="7"/>
        <tr r="G58" s="7"/>
        <tr r="G58" s="7"/>
        <tr r="G58" s="7"/>
        <tr r="G58" s="7"/>
        <tr r="G79" s="7"/>
        <tr r="G79" s="7"/>
        <tr r="G79" s="7"/>
        <tr r="G79" s="7"/>
        <tr r="G48" s="7"/>
        <tr r="G48" s="7"/>
        <tr r="G48" s="7"/>
        <tr r="G48" s="7"/>
        <tr r="G76" s="7"/>
        <tr r="G76" s="7"/>
        <tr r="G76" s="7"/>
        <tr r="G76" s="7"/>
        <tr r="G50" s="7"/>
        <tr r="G50" s="7"/>
        <tr r="G50" s="7"/>
        <tr r="G50" s="7"/>
        <tr r="G65" s="7"/>
        <tr r="G65" s="7"/>
        <tr r="G65" s="7"/>
        <tr r="G65" s="7"/>
        <tr r="E90" s="7"/>
        <tr r="E90" s="7"/>
        <tr r="E90" s="7"/>
        <tr r="E90" s="7"/>
        <tr r="D53" s="7"/>
        <tr r="D53" s="7"/>
        <tr r="D53" s="7"/>
        <tr r="D53" s="7"/>
        <tr r="D83" s="7"/>
        <tr r="D83" s="7"/>
        <tr r="D83" s="7"/>
        <tr r="D83" s="7"/>
        <tr r="H55" s="7"/>
        <tr r="H55" s="7"/>
        <tr r="H55" s="7"/>
        <tr r="H55" s="7"/>
        <tr r="G106" s="7"/>
        <tr r="G106" s="7"/>
        <tr r="G106" s="7"/>
        <tr r="G106" s="7"/>
        <tr r="H123" s="7"/>
        <tr r="H123" s="7"/>
        <tr r="H123" s="7"/>
        <tr r="H123" s="7"/>
        <tr r="H87" s="7"/>
        <tr r="H87" s="7"/>
        <tr r="H87" s="7"/>
        <tr r="H87" s="7"/>
        <tr r="G67" s="7"/>
        <tr r="G67" s="7"/>
        <tr r="G67" s="7"/>
        <tr r="G67" s="7"/>
        <tr r="H36" s="7"/>
        <tr r="H36" s="7"/>
        <tr r="H36" s="7"/>
        <tr r="H36" s="7"/>
        <tr r="D51" s="7"/>
        <tr r="D51" s="7"/>
        <tr r="D51" s="7"/>
        <tr r="D51" s="7"/>
        <tr r="C100" s="7"/>
        <tr r="E69" s="7"/>
        <tr r="E69" s="7"/>
        <tr r="E69" s="7"/>
        <tr r="E69" s="7"/>
        <tr r="D88" s="7"/>
        <tr r="D88" s="7"/>
        <tr r="D88" s="7"/>
        <tr r="D88" s="7"/>
        <tr r="C88" s="7"/>
        <tr r="G38" s="7"/>
        <tr r="G38" s="7"/>
        <tr r="G38" s="7"/>
        <tr r="G38" s="7"/>
        <tr r="D102" s="7"/>
        <tr r="D102" s="7"/>
        <tr r="D102" s="7"/>
        <tr r="D102" s="7"/>
        <tr r="C27" s="10"/>
        <tr r="F104" s="7"/>
        <tr r="F104" s="7"/>
        <tr r="F104" s="7"/>
        <tr r="F104" s="7"/>
        <tr r="C38" s="7"/>
        <tr r="C93" s="7"/>
        <tr r="H57" s="7"/>
        <tr r="H57" s="7"/>
        <tr r="H57" s="7"/>
        <tr r="H57" s="7"/>
        <tr r="D104" s="7"/>
        <tr r="D104" s="7"/>
        <tr r="D104" s="7"/>
        <tr r="D104" s="7"/>
        <tr r="G109" s="7"/>
        <tr r="G109" s="7"/>
        <tr r="G109" s="7"/>
        <tr r="G109" s="7"/>
        <tr r="F56" s="7"/>
        <tr r="F56" s="7"/>
        <tr r="F56" s="7"/>
        <tr r="F56" s="7"/>
        <tr r="G47" s="7"/>
        <tr r="G47" s="7"/>
        <tr r="G47" s="7"/>
        <tr r="G47" s="7"/>
        <tr r="G124" s="7"/>
        <tr r="G124" s="7"/>
        <tr r="G124" s="7"/>
        <tr r="G124" s="7"/>
        <tr r="B105" s="7"/>
        <tr r="D94" s="7"/>
        <tr r="D94" s="7"/>
        <tr r="D94" s="7"/>
        <tr r="D94" s="7"/>
        <tr r="C40" s="7"/>
        <tr r="C10" s="10"/>
        <tr r="D15" s="10"/>
        <tr r="B33" s="10"/>
        <tr r="B111" s="7"/>
        <tr r="B27" s="10"/>
        <tr r="G91" s="7"/>
        <tr r="G91" s="7"/>
        <tr r="G91" s="7"/>
        <tr r="G91" s="7"/>
        <tr r="E66" s="7"/>
        <tr r="E66" s="7"/>
        <tr r="E66" s="7"/>
        <tr r="E66" s="7"/>
        <tr r="D10" s="10"/>
        <tr r="B36" s="7"/>
        <tr r="B127" s="7"/>
        <tr r="H99" s="7"/>
        <tr r="H99" s="7"/>
        <tr r="H99" s="7"/>
        <tr r="H99" s="7"/>
        <tr r="H90" s="7"/>
        <tr r="H90" s="7"/>
        <tr r="H90" s="7"/>
        <tr r="H90" s="7"/>
        <tr r="B87" s="7"/>
        <tr r="F62" s="7"/>
        <tr r="F62" s="7"/>
        <tr r="F62" s="7"/>
        <tr r="F62" s="7"/>
        <tr r="C82" s="7"/>
        <tr r="D33" s="10"/>
        <tr r="C90" s="7"/>
        <tr r="E39" s="7"/>
        <tr r="E39" s="7"/>
        <tr r="E39" s="7"/>
        <tr r="E39" s="7"/>
        <tr r="B112" s="7"/>
        <tr r="E53" s="7"/>
        <tr r="E53" s="7"/>
        <tr r="E53" s="7"/>
        <tr r="E53" s="7"/>
        <tr r="C53" s="7"/>
        <tr r="B37" s="7"/>
        <tr r="C33" s="10"/>
        <tr r="D14" s="10"/>
        <tr r="C3" s="10"/>
        <tr r="D31" s="10"/>
        <tr r="B102" s="7"/>
        <tr r="C28" s="10"/>
        <tr r="D62" s="7"/>
        <tr r="D62" s="7"/>
        <tr r="D62" s="7"/>
        <tr r="D62" s="7"/>
        <tr r="B71" s="7"/>
        <tr r="C110" s="7"/>
        <tr r="C125" s="7"/>
        <tr r="B62" s="7"/>
        <tr r="C118" s="7"/>
        <tr r="D91" s="7"/>
        <tr r="D91" s="7"/>
        <tr r="D91" s="7"/>
        <tr r="D91" s="7"/>
        <tr r="E43" s="7"/>
        <tr r="E43" s="7"/>
        <tr r="E43" s="7"/>
        <tr r="E43" s="7"/>
        <tr r="D32" s="7"/>
        <tr r="B10" s="3"/>
        <tr r="G55" s="7"/>
        <tr r="G55" s="7"/>
        <tr r="G55" s="7"/>
        <tr r="G55" s="7"/>
        <tr r="E76" s="7"/>
        <tr r="E76" s="7"/>
        <tr r="E76" s="7"/>
        <tr r="E76" s="7"/>
        <tr r="H50" s="7"/>
        <tr r="H50" s="7"/>
        <tr r="H50" s="7"/>
        <tr r="H50" s="7"/>
        <tr r="E67" s="7"/>
        <tr r="E67" s="7"/>
        <tr r="E67" s="7"/>
        <tr r="E67" s="7"/>
        <tr r="F34" s="7"/>
        <tr r="F34" s="7"/>
        <tr r="F34" s="7"/>
        <tr r="F34" s="7"/>
        <tr r="E117" s="7"/>
        <tr r="E117" s="7"/>
        <tr r="E117" s="7"/>
        <tr r="E117" s="7"/>
        <tr r="H104" s="7"/>
        <tr r="H104" s="7"/>
        <tr r="H104" s="7"/>
        <tr r="H104" s="7"/>
        <tr r="G87" s="7"/>
        <tr r="G87" s="7"/>
        <tr r="G87" s="7"/>
        <tr r="G87" s="7"/>
        <tr r="B40" s="7"/>
        <tr r="E68" s="7"/>
        <tr r="E68" s="7"/>
        <tr r="E68" s="7"/>
        <tr r="E68" s="7"/>
        <tr r="G68" s="7"/>
        <tr r="G68" s="7"/>
        <tr r="G68" s="7"/>
        <tr r="G68" s="7"/>
        <tr r="B44" s="7"/>
        <tr r="H128" s="7"/>
        <tr r="H128" s="7"/>
        <tr r="H128" s="7"/>
        <tr r="H128" s="7"/>
        <tr r="F102" s="7"/>
        <tr r="F102" s="7"/>
        <tr r="F102" s="7"/>
        <tr r="F102" s="7"/>
        <tr r="B3" s="3"/>
        <tr r="F60" s="7"/>
        <tr r="F60" s="7"/>
        <tr r="F60" s="7"/>
        <tr r="F60" s="7"/>
        <tr r="E63" s="7"/>
        <tr r="E63" s="7"/>
        <tr r="E63" s="7"/>
        <tr r="E63" s="7"/>
        <tr r="G115" s="7"/>
        <tr r="G115" s="7"/>
        <tr r="G115" s="7"/>
        <tr r="G115" s="7"/>
        <tr r="E56" s="7"/>
        <tr r="E56" s="7"/>
        <tr r="E56" s="7"/>
        <tr r="E56" s="7"/>
        <tr r="F109" s="7"/>
        <tr r="F109" s="7"/>
        <tr r="F109" s="7"/>
        <tr r="F109" s="7"/>
        <tr r="G63" s="7"/>
        <tr r="G63" s="7"/>
        <tr r="G63" s="7"/>
        <tr r="G63" s="7"/>
        <tr r="E98" s="7"/>
        <tr r="E98" s="7"/>
        <tr r="E98" s="7"/>
        <tr r="E98" s="7"/>
        <tr r="B8" s="10"/>
        <tr r="C41" s="10"/>
        <tr r="D27" s="10"/>
        <tr r="C14" s="10"/>
        <tr r="F39" s="7"/>
        <tr r="F39" s="7"/>
        <tr r="F39" s="7"/>
        <tr r="F39" s="7"/>
        <tr r="B35" s="7"/>
        <tr r="F47" s="7"/>
        <tr r="F47" s="7"/>
        <tr r="F47" s="7"/>
        <tr r="F47" s="7"/>
        <tr r="H81" s="7"/>
        <tr r="H81" s="7"/>
        <tr r="H81" s="7"/>
        <tr r="H81" s="7"/>
        <tr r="H61" s="7"/>
        <tr r="H61" s="7"/>
        <tr r="H61" s="7"/>
        <tr r="H61" s="7"/>
        <tr r="F127" s="7"/>
        <tr r="F127" s="7"/>
        <tr r="F127" s="7"/>
        <tr r="F127" s="7"/>
        <tr r="B55" s="7"/>
        <tr r="E33" s="7"/>
        <tr r="E33" s="7"/>
        <tr r="E33" s="7"/>
        <tr r="E33" s="7"/>
        <tr r="E86" s="7"/>
        <tr r="E86" s="7"/>
        <tr r="E86" s="7"/>
        <tr r="E86" s="7"/>
        <tr r="B76" s="7"/>
        <tr r="B10" s="10"/>
        <tr r="C65" s="7"/>
        <tr r="F66" s="7"/>
        <tr r="F66" s="7"/>
        <tr r="F66" s="7"/>
        <tr r="F66" s="7"/>
        <tr r="B79" s="7"/>
        <tr r="F122" s="7"/>
        <tr r="F122" s="7"/>
        <tr r="F122" s="7"/>
        <tr r="F122" s="7"/>
        <tr r="B90" s="7"/>
        <tr r="F41" s="7"/>
        <tr r="F41" s="7"/>
        <tr r="F41" s="7"/>
        <tr r="F41" s="7"/>
        <tr r="E57" s="7"/>
        <tr r="E57" s="7"/>
        <tr r="E57" s="7"/>
        <tr r="E57" s="7"/>
        <tr r="B60" s="7"/>
        <tr r="B5" s="3"/>
        <tr r="B42" s="7"/>
        <tr r="E109" s="7"/>
        <tr r="E109" s="7"/>
        <tr r="E109" s="7"/>
        <tr r="E109" s="7"/>
        <tr r="C117" s="7"/>
        <tr r="B36" s="10"/>
        <tr r="B5" s="10"/>
        <tr r="C104" s="7"/>
        <tr r="B113" s="7"/>
        <tr r="B109" s="7"/>
        <tr r="B46" s="7"/>
        <tr r="C24" s="10"/>
        <tr r="B45" s="7"/>
        <tr r="C79" s="7"/>
        <tr r="E129" s="7"/>
        <tr r="E129" s="7"/>
        <tr r="E129" s="7"/>
        <tr r="E129" s="7"/>
        <tr r="E34" s="7"/>
        <tr r="E34" s="7"/>
        <tr r="E34" s="7"/>
        <tr r="E34" s="7"/>
        <tr r="H98" s="7"/>
        <tr r="H98" s="7"/>
        <tr r="H98" s="7"/>
        <tr r="H98" s="7"/>
        <tr r="E60" s="7"/>
        <tr r="E60" s="7"/>
        <tr r="E60" s="7"/>
        <tr r="E60" s="7"/>
        <tr r="G80" s="7"/>
        <tr r="G80" s="7"/>
        <tr r="G80" s="7"/>
        <tr r="G80" s="7"/>
        <tr r="C96" s="7"/>
        <tr r="C73" s="7"/>
        <tr r="B94" s="7"/>
        <tr r="C70" s="7"/>
        <tr r="F121" s="7"/>
        <tr r="F121" s="7"/>
        <tr r="F121" s="7"/>
        <tr r="F121" s="7"/>
        <tr r="C43" s="10"/>
        <tr r="F63" s="7"/>
        <tr r="F63" s="7"/>
        <tr r="F63" s="7"/>
        <tr r="F63" s="7"/>
        <tr r="B41" s="7"/>
        <tr r="H69" s="7"/>
        <tr r="H69" s="7"/>
        <tr r="H69" s="7"/>
        <tr r="H69" s="7"/>
        <tr r="D43" s="10"/>
        <tr r="F49" s="7"/>
        <tr r="F49" s="7"/>
        <tr r="F49" s="7"/>
        <tr r="F49" s="7"/>
        <tr r="C11" s="10"/>
        <tr r="B33" s="7"/>
        <tr r="F33" s="7"/>
        <tr r="F33" s="7"/>
        <tr r="F33" s="7"/>
        <tr r="F33" s="7"/>
        <tr r="H94" s="7"/>
        <tr r="H94" s="7"/>
        <tr r="H94" s="7"/>
        <tr r="H94" s="7"/>
        <tr r="D6" s="10"/>
        <tr r="B52" s="7"/>
        <tr r="C36" s="10"/>
        <tr r="E58" s="7"/>
        <tr r="E58" s="7"/>
        <tr r="E58" s="7"/>
        <tr r="E58" s="7"/>
        <tr r="C112" s="7"/>
        <tr r="B49" s="7"/>
        <tr r="C12" s="10"/>
        <tr r="C32" s="10"/>
        <tr r="F64" s="7"/>
        <tr r="F64" s="7"/>
        <tr r="F64" s="7"/>
        <tr r="F64" s="7"/>
        <tr r="G77" s="7"/>
        <tr r="G77" s="7"/>
        <tr r="G77" s="7"/>
        <tr r="G77" s="7"/>
        <tr r="E61" s="7"/>
        <tr r="E61" s="7"/>
        <tr r="E61" s="7"/>
        <tr r="E61" s="7"/>
        <tr r="C56" s="7"/>
        <tr r="G42" s="7"/>
        <tr r="G42" s="7"/>
        <tr r="G42" s="7"/>
        <tr r="G42" s="7"/>
        <tr r="C76" s="7"/>
        <tr r="C86" s="7"/>
        <tr r="C17" s="10"/>
        <tr r="B34" s="7"/>
        <tr r="B99" s="7"/>
        <tr r="F68" s="7"/>
        <tr r="F68" s="7"/>
        <tr r="F68" s="7"/>
        <tr r="F68" s="7"/>
        <tr r="B26" s="10"/>
        <tr r="B107" s="7"/>
        <tr r="B101" s="7"/>
        <tr r="C34" s="7"/>
        <tr r="B18" s="10"/>
        <tr r="F106" s="7"/>
        <tr r="F106" s="7"/>
        <tr r="F106" s="7"/>
        <tr r="F106" s="7"/>
        <tr r="B75" s="7"/>
        <tr r="H32" s="7"/>
        <tr r="C87" s="7"/>
        <tr r="C119" s="7"/>
        <tr r="B53" s="7"/>
        <tr r="B70" s="7"/>
        <tr r="C29" s="10"/>
        <tr r="D29" s="10"/>
        <tr r="F126" s="7"/>
        <tr r="F126" s="7"/>
        <tr r="F126" s="7"/>
        <tr r="F126" s="7"/>
        <tr r="E102" s="7"/>
        <tr r="E102" s="7"/>
        <tr r="E102" s="7"/>
        <tr r="E102" s="7"/>
        <tr r="G128" s="7"/>
        <tr r="G128" s="7"/>
        <tr r="G128" s="7"/>
        <tr r="G128" s="7"/>
        <tr r="G45" s="7"/>
        <tr r="G45" s="7"/>
        <tr r="G45" s="7"/>
        <tr r="G45" s="7"/>
        <tr r="F129" s="7"/>
        <tr r="F129" s="7"/>
        <tr r="F129" s="7"/>
        <tr r="F129" s="7"/>
        <tr r="F78" s="7"/>
        <tr r="F78" s="7"/>
        <tr r="F78" s="7"/>
        <tr r="F78" s="7"/>
        <tr r="C15" s="10"/>
        <tr r="C37" s="7"/>
        <tr r="F43" s="7"/>
        <tr r="F43" s="7"/>
        <tr r="F43" s="7"/>
        <tr r="F43" s="7"/>
        <tr r="G72" s="7"/>
        <tr r="G72" s="7"/>
        <tr r="G72" s="7"/>
        <tr r="G72" s="7"/>
        <tr r="C71" s="7"/>
        <tr r="B97" s="7"/>
        <tr r="C84" s="7"/>
        <tr r="C101" s="7"/>
        <tr r="F111" s="7"/>
        <tr r="F111" s="7"/>
        <tr r="F111" s="7"/>
        <tr r="F111" s="7"/>
        <tr r="C111" s="7"/>
        <tr r="F120" s="7"/>
        <tr r="F120" s="7"/>
        <tr r="F120" s="7"/>
        <tr r="F120" s="7"/>
        <tr r="E99" s="7"/>
        <tr r="E99" s="7"/>
        <tr r="E99" s="7"/>
        <tr r="E99" s="7"/>
        <tr r="B35" s="10"/>
        <tr r="B106" s="7"/>
        <tr r="C116" s="7"/>
        <tr r="F115" s="7"/>
        <tr r="F115" s="7"/>
        <tr r="F115" s="7"/>
        <tr r="F115" s="7"/>
        <tr r="C115" s="7"/>
        <tr r="B119" s="7"/>
        <tr r="G99" s="7"/>
        <tr r="G99" s="7"/>
        <tr r="G99" s="7"/>
        <tr r="G99" s="7"/>
        <tr r="B41" s="10"/>
        <tr r="G57" s="7"/>
        <tr r="G57" s="7"/>
        <tr r="G57" s="7"/>
        <tr r="G57" s="7"/>
        <tr r="G43" s="7"/>
        <tr r="G43" s="7"/>
        <tr r="G43" s="7"/>
        <tr r="G43" s="7"/>
        <tr r="C34" s="10"/>
        <tr r="B77" s="7"/>
        <tr r="C127" s="7"/>
        <tr r="B95" s="7"/>
        <tr r="B31" s="10"/>
        <tr r="B114" s="7"/>
        <tr r="C67" s="7"/>
        <tr r="F98" s="7"/>
        <tr r="F98" s="7"/>
        <tr r="F98" s="7"/>
        <tr r="F98" s="7"/>
        <tr r="E45" s="7"/>
        <tr r="E45" s="7"/>
        <tr r="E45" s="7"/>
        <tr r="E45" s="7"/>
        <tr r="B25" s="10"/>
        <tr r="B6" s="3"/>
        <tr r="B84" s="7"/>
        <tr r="D20" s="10"/>
        <tr r="F123" s="7"/>
        <tr r="F123" s="7"/>
        <tr r="F123" s="7"/>
        <tr r="F123" s="7"/>
        <tr r="C68" s="7"/>
        <tr r="C49" s="7"/>
        <tr r="F99" s="7"/>
        <tr r="F99" s="7"/>
        <tr r="F99" s="7"/>
        <tr r="F99" s="7"/>
        <tr r="C99" s="7"/>
        <tr r="B11" s="10"/>
        <tr r="C7" s="10"/>
        <tr r="C54" s="7"/>
        <tr r="D44" s="10"/>
        <tr r="C109" s="7"/>
        <tr r="G46" s="7"/>
        <tr r="G46" s="7"/>
        <tr r="G46" s="7"/>
        <tr r="G46" s="7"/>
        <tr r="E74" s="7"/>
        <tr r="E74" s="7"/>
        <tr r="E74" s="7"/>
        <tr r="E74" s="7"/>
        <tr r="G64" s="7"/>
        <tr r="G64" s="7"/>
        <tr r="G64" s="7"/>
        <tr r="G64" s="7"/>
        <tr r="G120" s="7"/>
        <tr r="G120" s="7"/>
        <tr r="G120" s="7"/>
        <tr r="G120" s="7"/>
        <tr r="G129" s="7"/>
        <tr r="G129" s="7"/>
        <tr r="G129" s="7"/>
        <tr r="G129" s="7"/>
        <tr r="G103" s="7"/>
        <tr r="G103" s="7"/>
        <tr r="G103" s="7"/>
        <tr r="G103" s="7"/>
        <tr r="F81" s="7"/>
        <tr r="F81" s="7"/>
        <tr r="F81" s="7"/>
        <tr r="F81" s="7"/>
        <tr r="B89" s="7"/>
        <tr r="B29" s="10"/>
        <tr r="B128" s="7"/>
        <tr r="C80" s="7"/>
        <tr r="E72" s="7"/>
        <tr r="E72" s="7"/>
        <tr r="E72" s="7"/>
        <tr r="E72" s="7"/>
        <tr r="B13" s="10"/>
        <tr r="B48" s="7"/>
        <tr r="F107" s="7"/>
        <tr r="F107" s="7"/>
        <tr r="F107" s="7"/>
        <tr r="F107" s="7"/>
        <tr r="C30" s="10"/>
        <tr r="G97" s="7"/>
        <tr r="G97" s="7"/>
        <tr r="G97" s="7"/>
        <tr r="G97" s="7"/>
        <tr r="C121" s="7"/>
        <tr r="C46" s="7"/>
        <tr r="C16" s="10"/>
        <tr r="B96" s="7"/>
        <tr r="B69" s="7"/>
        <tr r="B32" s="10"/>
        <tr r="B68" s="7"/>
        <tr r="E128" s="7"/>
        <tr r="E128" s="7"/>
        <tr r="E128" s="7"/>
        <tr r="E128" s="7"/>
        <tr r="B30" s="10"/>
        <tr r="B88" s="7"/>
        <tr r="F103" s="7"/>
        <tr r="F103" s="7"/>
        <tr r="F103" s="7"/>
        <tr r="F103" s="7"/>
        <tr r="D35" s="10"/>
        <tr r="D8" s="10"/>
        <tr r="B63" s="7"/>
        <tr r="C8" s="10"/>
        <tr r="C50" s="7"/>
        <tr r="B126" s="7"/>
        <tr r="B12" s="3"/>
        <tr r="B22" s="10"/>
        <tr r="B9" s="3"/>
        <tr r="C129" s="7"/>
        <tr r="C83" s="7"/>
        <tr r="C103" s="7"/>
        <tr r="C36" s="7"/>
        <tr r="B120" s="7"/>
        <tr r="D30" s="10"/>
        <tr r="B92" s="7"/>
        <tr r="D19" s="10"/>
        <tr r="B16" s="10"/>
        <tr r="C51" s="7"/>
        <tr r="C77" s="7"/>
        <tr r="C18" s="10"/>
        <tr r="F42" s="7"/>
        <tr r="F42" s="7"/>
        <tr r="F42" s="7"/>
        <tr r="F42" s="7"/>
        <tr r="C42" s="7"/>
        <tr r="B14" s="10"/>
        <tr r="C48" s="7"/>
        <tr r="D7" s="10"/>
        <tr r="C102" s="7"/>
        <tr r="C38" s="10"/>
        <tr r="B66" s="7"/>
        <tr r="B82" s="7"/>
        <tr r="C26" s="10"/>
        <tr r="B115" s="7"/>
        <tr r="B80" s="7"/>
        <tr r="B28" s="10"/>
        <tr r="E114" s="7"/>
        <tr r="E114" s="7"/>
        <tr r="E114" s="7"/>
        <tr r="E114" s="7"/>
        <tr r="B15" s="10"/>
        <tr r="D5" s="10"/>
        <tr r="B47" s="7"/>
        <tr r="B20" s="10"/>
        <tr r="B103" s="7"/>
        <tr r="B38" s="7"/>
        <tr r="C69" s="7"/>
        <tr r="D22" s="10"/>
        <tr r="C97" s="7"/>
        <tr r="C39" s="7"/>
        <tr r="C23" s="10"/>
        <tr r="C98" s="7"/>
        <tr r="B23" s="10"/>
        <tr r="B61" s="7"/>
        <tr r="F55" s="7"/>
        <tr r="F55" s="7"/>
        <tr r="F55" s="7"/>
        <tr r="F55" s="7"/>
        <tr r="E122" s="7"/>
        <tr r="E122" s="7"/>
        <tr r="E122" s="7"/>
        <tr r="E122" s="7"/>
        <tr r="G62" s="7"/>
        <tr r="G62" s="7"/>
        <tr r="G62" s="7"/>
        <tr r="G62" s="7"/>
        <tr r="B19" s="10"/>
        <tr r="E107" s="7"/>
        <tr r="E107" s="7"/>
        <tr r="E107" s="7"/>
        <tr r="E107" s="7"/>
        <tr r="C4" s="10"/>
        <tr r="B44" s="10"/>
        <tr r="C59" s="7"/>
        <tr r="C113" s="7"/>
        <tr r="C108" s="7"/>
        <tr r="D37" s="10"/>
        <tr r="C74" s="7"/>
        <tr r="B39" s="10"/>
        <tr r="B38" s="10"/>
        <tr r="C58" s="7"/>
        <tr r="C126" s="7"/>
        <tr r="D9" s="10"/>
        <tr r="C9" s="10"/>
        <tr r="G32" s="7"/>
        <tr r="C40" s="10"/>
        <tr r="D41" s="10"/>
        <tr r="B110" s="7"/>
        <tr r="C31" s="10"/>
        <tr r="C94" s="7"/>
        <tr r="F124" s="7"/>
        <tr r="F124" s="7"/>
        <tr r="F124" s="7"/>
        <tr r="F124" s="7"/>
        <tr r="E120" s="7"/>
        <tr r="E120" s="7"/>
        <tr r="E120" s="7"/>
        <tr r="E120" s="7"/>
        <tr r="C45" s="7"/>
        <tr r="C13" s="10"/>
        <tr r="C63" s="7"/>
        <tr r="B9" s="10"/>
        <tr r="B122" s="7"/>
        <tr r="B72" s="7"/>
        <tr r="D23" s="10"/>
        <tr r="F57" s="7"/>
        <tr r="F57" s="7"/>
        <tr r="F57" s="7"/>
        <tr r="F57" s="7"/>
        <tr r="D17" s="10"/>
        <tr r="B116" s="7"/>
        <tr r="B123" s="7"/>
        <tr r="B59" s="7"/>
        <tr r="E2" s="10"/>
        <tr r="C47" s="7"/>
        <tr r="B43" s="10"/>
        <tr r="B93" s="7"/>
        <tr r="E124" s="7"/>
        <tr r="E124" s="7"/>
        <tr r="E124" s="7"/>
        <tr r="E124" s="7"/>
        <tr r="F114" s="7"/>
        <tr r="F114" s="7"/>
        <tr r="F114" s="7"/>
        <tr r="F114" s="7"/>
        <tr r="C61" s="7"/>
        <tr r="B85" s="7"/>
        <tr r="C57" s="7"/>
        <tr r="B21" s="10"/>
        <tr r="C2" s="3"/>
        <tr r="D3" s="10"/>
        <tr r="D26" s="10"/>
        <tr r="C66" s="7"/>
        <tr r="C120" s="7"/>
        <tr r="C22" s="10"/>
        <tr r="E91" s="7"/>
        <tr r="E91" s="7"/>
        <tr r="E91" s="7"/>
        <tr r="E91" s="7"/>
        <tr r="C64" s="7"/>
        <tr r="C39" s="10"/>
        <tr r="D24" s="10"/>
        <tr r="D11" s="10"/>
        <tr r="D28" s="10"/>
        <tr r="C55" s="7"/>
        <tr r="C78" s="7"/>
        <tr r="C106" s="7"/>
        <tr r="B58" s="7"/>
        <tr r="B108" s="7"/>
        <tr r="B57" s="7"/>
        <tr r="B83" s="7"/>
        <tr r="B124" s="7"/>
        <tr r="B3" s="10"/>
        <tr r="C81" s="7"/>
        <tr r="B91" s="7"/>
        <tr r="E41" s="7"/>
        <tr r="E41" s="7"/>
        <tr r="E41" s="7"/>
        <tr r="E41" s="7"/>
        <tr r="C41" s="7"/>
        <tr r="C25" s="10"/>
        <tr r="C60" s="7"/>
        <tr r="B67" s="7"/>
        <tr r="B54" s="7"/>
        <tr r="B121" s="7"/>
        <tr r="B4" s="3"/>
        <tr r="D12" s="10"/>
        <tr r="B13" s="3"/>
        <tr r="C122" s="7"/>
        <tr r="C6" s="10"/>
        <tr r="B64" s="7"/>
        <tr r="C62" s="7"/>
        <tr r="D13" s="10"/>
        <tr r="C72" s="7"/>
        <tr r="C107" s="7"/>
        <tr r="D16" s="10"/>
        <tr r="B100" s="7"/>
        <tr r="C123" s="7"/>
        <tr r="C124" s="7"/>
        <tr r="B7" s="3"/>
        <tr r="C91" s="7"/>
        <tr r="B14" s="3"/>
        <tr r="C114" s="7"/>
        <tr r="E32" s="7"/>
        <tr r="C43" s="7"/>
        <tr r="B56" s="7"/>
        <tr r="C33" s="7"/>
        <tr r="B37" s="10"/>
        <tr r="D4" s="10"/>
        <tr r="B50" s="7"/>
        <tr r="B118" s="7"/>
        <tr r="B78" s="7"/>
        <tr r="C128" s="7"/>
        <tr r="F32" s="7"/>
        <tr r="B73" s="7"/>
        <tr r="B98" s="7"/>
        <tr r="B39" s="7"/>
        <tr r="B81" s="7"/>
        <tr r="C21" s="10"/>
        <tr r="B86" s="7"/>
        <tr r="D38" s="10"/>
      </tp>
    </main>
  </volType>
</volTypes>
</file>

<file path=xl/_rels/workbook.xml.rels><?xml version="1.0" encoding="UTF-8" standalone="yes"?>
<Relationships xmlns="http://schemas.openxmlformats.org/package/2006/relationships"><Relationship Id="rId26" Type="http://schemas.microsoft.com/office/2007/relationships/slicerCache" Target="slicerCaches/slicerCache9.xml"/><Relationship Id="rId21" Type="http://schemas.microsoft.com/office/2007/relationships/slicerCache" Target="slicerCaches/slicerCache4.xml"/><Relationship Id="rId42" Type="http://schemas.openxmlformats.org/officeDocument/2006/relationships/connections" Target="connections.xml"/><Relationship Id="rId47" Type="http://schemas.openxmlformats.org/officeDocument/2006/relationships/calcChain" Target="calcChain.xml"/><Relationship Id="rId63" Type="http://schemas.openxmlformats.org/officeDocument/2006/relationships/customXml" Target="../customXml/item16.xml"/><Relationship Id="rId68" Type="http://schemas.openxmlformats.org/officeDocument/2006/relationships/customXml" Target="../customXml/item21.xml"/><Relationship Id="rId84" Type="http://schemas.openxmlformats.org/officeDocument/2006/relationships/customXml" Target="../customXml/item37.xml"/><Relationship Id="rId89" Type="http://schemas.openxmlformats.org/officeDocument/2006/relationships/customXml" Target="../customXml/item42.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4.xml"/><Relationship Id="rId53" Type="http://schemas.openxmlformats.org/officeDocument/2006/relationships/customXml" Target="../customXml/item6.xml"/><Relationship Id="rId58" Type="http://schemas.openxmlformats.org/officeDocument/2006/relationships/customXml" Target="../customXml/item11.xml"/><Relationship Id="rId74" Type="http://schemas.openxmlformats.org/officeDocument/2006/relationships/customXml" Target="../customXml/item27.xml"/><Relationship Id="rId79" Type="http://schemas.openxmlformats.org/officeDocument/2006/relationships/customXml" Target="../customXml/item32.xml"/><Relationship Id="rId102" Type="http://schemas.openxmlformats.org/officeDocument/2006/relationships/customXml" Target="../customXml/item55.xml"/><Relationship Id="rId5" Type="http://schemas.openxmlformats.org/officeDocument/2006/relationships/worksheet" Target="worksheets/sheet5.xml"/><Relationship Id="rId90" Type="http://schemas.openxmlformats.org/officeDocument/2006/relationships/customXml" Target="../customXml/item43.xml"/><Relationship Id="rId95" Type="http://schemas.openxmlformats.org/officeDocument/2006/relationships/customXml" Target="../customXml/item48.xml"/><Relationship Id="rId22" Type="http://schemas.microsoft.com/office/2007/relationships/slicerCache" Target="slicerCaches/slicerCache5.xml"/><Relationship Id="rId27" Type="http://schemas.microsoft.com/office/2007/relationships/slicerCache" Target="slicerCaches/slicerCache10.xml"/><Relationship Id="rId43" Type="http://schemas.openxmlformats.org/officeDocument/2006/relationships/styles" Target="styles.xml"/><Relationship Id="rId48" Type="http://schemas.openxmlformats.org/officeDocument/2006/relationships/customXml" Target="../customXml/item1.xml"/><Relationship Id="rId64" Type="http://schemas.openxmlformats.org/officeDocument/2006/relationships/customXml" Target="../customXml/item17.xml"/><Relationship Id="rId69" Type="http://schemas.openxmlformats.org/officeDocument/2006/relationships/customXml" Target="../customXml/item22.xml"/><Relationship Id="rId80" Type="http://schemas.openxmlformats.org/officeDocument/2006/relationships/customXml" Target="../customXml/item33.xml"/><Relationship Id="rId85" Type="http://schemas.openxmlformats.org/officeDocument/2006/relationships/customXml" Target="../customXml/item38.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33" Type="http://schemas.openxmlformats.org/officeDocument/2006/relationships/pivotTable" Target="pivotTables/pivotTable1.xml"/><Relationship Id="rId38" Type="http://schemas.microsoft.com/office/2011/relationships/timelineCache" Target="timelineCaches/timelineCache1.xml"/><Relationship Id="rId59" Type="http://schemas.openxmlformats.org/officeDocument/2006/relationships/customXml" Target="../customXml/item12.xml"/><Relationship Id="rId103" Type="http://schemas.openxmlformats.org/officeDocument/2006/relationships/customXml" Target="../customXml/item56.xml"/><Relationship Id="rId20" Type="http://schemas.microsoft.com/office/2007/relationships/slicerCache" Target="slicerCaches/slicerCache3.xml"/><Relationship Id="rId41" Type="http://schemas.openxmlformats.org/officeDocument/2006/relationships/theme" Target="theme/theme1.xml"/><Relationship Id="rId54" Type="http://schemas.openxmlformats.org/officeDocument/2006/relationships/customXml" Target="../customXml/item7.xml"/><Relationship Id="rId62" Type="http://schemas.openxmlformats.org/officeDocument/2006/relationships/customXml" Target="../customXml/item15.xml"/><Relationship Id="rId70" Type="http://schemas.openxmlformats.org/officeDocument/2006/relationships/customXml" Target="../customXml/item23.xml"/><Relationship Id="rId75" Type="http://schemas.openxmlformats.org/officeDocument/2006/relationships/customXml" Target="../customXml/item28.xml"/><Relationship Id="rId83" Type="http://schemas.openxmlformats.org/officeDocument/2006/relationships/customXml" Target="../customXml/item36.xml"/><Relationship Id="rId88" Type="http://schemas.openxmlformats.org/officeDocument/2006/relationships/customXml" Target="../customXml/item41.xml"/><Relationship Id="rId91" Type="http://schemas.openxmlformats.org/officeDocument/2006/relationships/customXml" Target="../customXml/item44.xml"/><Relationship Id="rId96"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pivotCacheDefinition" Target="pivotCache/pivotCacheDefinition13.xml"/><Relationship Id="rId49" Type="http://schemas.openxmlformats.org/officeDocument/2006/relationships/customXml" Target="../customXml/item2.xml"/><Relationship Id="rId57" Type="http://schemas.openxmlformats.org/officeDocument/2006/relationships/customXml" Target="../customXml/item10.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10.xml"/><Relationship Id="rId44" Type="http://schemas.openxmlformats.org/officeDocument/2006/relationships/sharedStrings" Target="sharedStrings.xml"/><Relationship Id="rId52" Type="http://schemas.openxmlformats.org/officeDocument/2006/relationships/customXml" Target="../customXml/item5.xml"/><Relationship Id="rId60" Type="http://schemas.openxmlformats.org/officeDocument/2006/relationships/customXml" Target="../customXml/item13.xml"/><Relationship Id="rId65" Type="http://schemas.openxmlformats.org/officeDocument/2006/relationships/customXml" Target="../customXml/item18.xml"/><Relationship Id="rId73" Type="http://schemas.openxmlformats.org/officeDocument/2006/relationships/customXml" Target="../customXml/item26.xml"/><Relationship Id="rId78" Type="http://schemas.openxmlformats.org/officeDocument/2006/relationships/customXml" Target="../customXml/item31.xml"/><Relationship Id="rId81" Type="http://schemas.openxmlformats.org/officeDocument/2006/relationships/customXml" Target="../customXml/item34.xml"/><Relationship Id="rId86" Type="http://schemas.openxmlformats.org/officeDocument/2006/relationships/customXml" Target="../customXml/item39.xml"/><Relationship Id="rId94" Type="http://schemas.openxmlformats.org/officeDocument/2006/relationships/customXml" Target="../customXml/item47.xml"/><Relationship Id="rId99" Type="http://schemas.openxmlformats.org/officeDocument/2006/relationships/customXml" Target="../customXml/item52.xml"/><Relationship Id="rId101" Type="http://schemas.openxmlformats.org/officeDocument/2006/relationships/customXml" Target="../customXml/item5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9" Type="http://schemas.microsoft.com/office/2011/relationships/timelineCache" Target="timelineCaches/timelineCache2.xml"/><Relationship Id="rId34" Type="http://schemas.openxmlformats.org/officeDocument/2006/relationships/pivotTable" Target="pivotTables/pivotTable2.xml"/><Relationship Id="rId50" Type="http://schemas.openxmlformats.org/officeDocument/2006/relationships/customXml" Target="../customXml/item3.xml"/><Relationship Id="rId55" Type="http://schemas.openxmlformats.org/officeDocument/2006/relationships/customXml" Target="../customXml/item8.xml"/><Relationship Id="rId76" Type="http://schemas.openxmlformats.org/officeDocument/2006/relationships/customXml" Target="../customXml/item29.xml"/><Relationship Id="rId97" Type="http://schemas.openxmlformats.org/officeDocument/2006/relationships/customXml" Target="../customXml/item50.xml"/><Relationship Id="rId104" Type="http://schemas.openxmlformats.org/officeDocument/2006/relationships/customXml" Target="../customXml/item57.xml"/><Relationship Id="rId7" Type="http://schemas.openxmlformats.org/officeDocument/2006/relationships/worksheet" Target="worksheets/sheet7.xml"/><Relationship Id="rId71" Type="http://schemas.openxmlformats.org/officeDocument/2006/relationships/customXml" Target="../customXml/item24.xml"/><Relationship Id="rId92" Type="http://schemas.openxmlformats.org/officeDocument/2006/relationships/customXml" Target="../customXml/item45.xml"/><Relationship Id="rId2" Type="http://schemas.openxmlformats.org/officeDocument/2006/relationships/worksheet" Target="worksheets/sheet2.xml"/><Relationship Id="rId29" Type="http://schemas.microsoft.com/office/2007/relationships/slicerCache" Target="slicerCaches/slicerCache12.xml"/><Relationship Id="rId24" Type="http://schemas.microsoft.com/office/2007/relationships/slicerCache" Target="slicerCaches/slicerCache7.xml"/><Relationship Id="rId40" Type="http://schemas.microsoft.com/office/2011/relationships/timelineCache" Target="timelineCaches/timelineCache3.xml"/><Relationship Id="rId45" Type="http://schemas.openxmlformats.org/officeDocument/2006/relationships/sheetMetadata" Target="metadata.xml"/><Relationship Id="rId66" Type="http://schemas.openxmlformats.org/officeDocument/2006/relationships/customXml" Target="../customXml/item19.xml"/><Relationship Id="rId87" Type="http://schemas.openxmlformats.org/officeDocument/2006/relationships/customXml" Target="../customXml/item40.xml"/><Relationship Id="rId61" Type="http://schemas.openxmlformats.org/officeDocument/2006/relationships/customXml" Target="../customXml/item14.xml"/><Relationship Id="rId82" Type="http://schemas.openxmlformats.org/officeDocument/2006/relationships/customXml" Target="../customXml/item35.xml"/><Relationship Id="rId19" Type="http://schemas.microsoft.com/office/2007/relationships/slicerCache" Target="slicerCaches/slicerCache2.xml"/><Relationship Id="rId14" Type="http://schemas.openxmlformats.org/officeDocument/2006/relationships/pivotCacheDefinition" Target="pivotCache/pivotCacheDefinition6.xml"/><Relationship Id="rId30" Type="http://schemas.microsoft.com/office/2007/relationships/slicerCache" Target="slicerCaches/slicerCache13.xml"/><Relationship Id="rId35" Type="http://schemas.openxmlformats.org/officeDocument/2006/relationships/pivotCacheDefinition" Target="pivotCache/pivotCacheDefinition12.xml"/><Relationship Id="rId56" Type="http://schemas.openxmlformats.org/officeDocument/2006/relationships/customXml" Target="../customXml/item9.xml"/><Relationship Id="rId77" Type="http://schemas.openxmlformats.org/officeDocument/2006/relationships/customXml" Target="../customXml/item30.xml"/><Relationship Id="rId100" Type="http://schemas.openxmlformats.org/officeDocument/2006/relationships/customXml" Target="../customXml/item53.xml"/><Relationship Id="rId105" Type="http://schemas.openxmlformats.org/officeDocument/2006/relationships/volatileDependencies" Target="volatileDependencies.xml"/><Relationship Id="rId8" Type="http://schemas.openxmlformats.org/officeDocument/2006/relationships/externalLink" Target="externalLinks/externalLink1.xml"/><Relationship Id="rId51" Type="http://schemas.openxmlformats.org/officeDocument/2006/relationships/customXml" Target="../customXml/item4.xml"/><Relationship Id="rId72" Type="http://schemas.openxmlformats.org/officeDocument/2006/relationships/customXml" Target="../customXml/item25.xml"/><Relationship Id="rId93" Type="http://schemas.openxmlformats.org/officeDocument/2006/relationships/customXml" Target="../customXml/item46.xml"/><Relationship Id="rId98" Type="http://schemas.openxmlformats.org/officeDocument/2006/relationships/customXml" Target="../customXml/item51.xml"/><Relationship Id="rId3" Type="http://schemas.openxmlformats.org/officeDocument/2006/relationships/worksheet" Target="worksheets/sheet3.xml"/><Relationship Id="rId25" Type="http://schemas.microsoft.com/office/2007/relationships/slicerCache" Target="slicerCaches/slicerCache8.xml"/><Relationship Id="rId46" Type="http://schemas.openxmlformats.org/officeDocument/2006/relationships/powerPivotData" Target="model/item.data"/><Relationship Id="rId67"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365099806825499"/>
                  <c:h val="0.11580287740675524"/>
                </c:manualLayout>
              </c15:layout>
            </c:ext>
          </c:extLst>
        </c:dLbl>
      </c:pivotFmt>
    </c:pivotFmts>
    <c:plotArea>
      <c:layout/>
      <c:barChart>
        <c:barDir val="col"/>
        <c:grouping val="clustered"/>
        <c:varyColors val="0"/>
        <c:ser>
          <c:idx val="0"/>
          <c:order val="0"/>
          <c:tx>
            <c:v>Total</c:v>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3B-3A28-4092-8528-A7AE26BF6FA7}"/>
              </c:ext>
            </c:extLst>
          </c:dPt>
          <c:dLbls>
            <c:dLbl>
              <c:idx val="2"/>
              <c:showLegendKey val="0"/>
              <c:showVal val="1"/>
              <c:showCatName val="0"/>
              <c:showSerName val="0"/>
              <c:showPercent val="0"/>
              <c:showBubbleSize val="0"/>
              <c:extLst>
                <c:ext xmlns:c15="http://schemas.microsoft.com/office/drawing/2012/chart" uri="{CE6537A1-D6FC-4f65-9D91-7224C49458BB}">
                  <c15:layout>
                    <c:manualLayout>
                      <c:w val="0.21365099806825499"/>
                      <c:h val="0.11580287740675524"/>
                    </c:manualLayout>
                  </c15:layout>
                </c:ext>
                <c:ext xmlns:c16="http://schemas.microsoft.com/office/drawing/2014/chart" uri="{C3380CC4-5D6E-409C-BE32-E72D297353CC}">
                  <c16:uniqueId val="{0000003B-3A28-4092-8528-A7AE26BF6FA7}"/>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cmpd="thickThin">
                <a:solidFill>
                  <a:schemeClr val="accent2">
                    <a:lumMod val="50000"/>
                  </a:schemeClr>
                </a:solidFill>
                <a:prstDash val="sysDash"/>
                <a:round/>
              </a:ln>
              <a:effectLst/>
            </c:spPr>
            <c:trendlineType val="linear"/>
            <c:dispRSqr val="0"/>
            <c:dispEq val="0"/>
          </c:trendline>
          <c:cat>
            <c:strLit>
              <c:ptCount val="4"/>
              <c:pt idx="0">
                <c:v>2016</c:v>
              </c:pt>
              <c:pt idx="1">
                <c:v>2017</c:v>
              </c:pt>
              <c:pt idx="2">
                <c:v>2018</c:v>
              </c:pt>
              <c:pt idx="3">
                <c:v>2019</c:v>
              </c:pt>
            </c:strLit>
          </c:cat>
          <c:val>
            <c:numLit>
              <c:formatCode>\$#,##0.00;\(\$#,##0.00\);\$#,##0.00</c:formatCode>
              <c:ptCount val="4"/>
              <c:pt idx="0">
                <c:v>5448289.4500000216</c:v>
              </c:pt>
              <c:pt idx="1">
                <c:v>11535951.300000025</c:v>
              </c:pt>
              <c:pt idx="2">
                <c:v>12440919.650000142</c:v>
              </c:pt>
              <c:pt idx="3">
                <c:v>11216006.34999994</c:v>
              </c:pt>
            </c:numLit>
          </c:val>
          <c:extLst>
            <c:ext xmlns:c16="http://schemas.microsoft.com/office/drawing/2014/chart" uri="{C3380CC4-5D6E-409C-BE32-E72D297353CC}">
              <c16:uniqueId val="{00000000-BF5B-48E4-8AEC-B9EB185792E4}"/>
            </c:ext>
          </c:extLst>
        </c:ser>
        <c:dLbls>
          <c:showLegendKey val="0"/>
          <c:showVal val="1"/>
          <c:showCatName val="0"/>
          <c:showSerName val="0"/>
          <c:showPercent val="0"/>
          <c:showBubbleSize val="0"/>
        </c:dLbls>
        <c:gapWidth val="75"/>
        <c:axId val="590803840"/>
        <c:axId val="603445712"/>
      </c:barChart>
      <c:catAx>
        <c:axId val="59080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none" spc="0" normalizeH="0" baseline="0">
                <a:solidFill>
                  <a:schemeClr val="tx1">
                    <a:lumMod val="65000"/>
                    <a:lumOff val="35000"/>
                  </a:schemeClr>
                </a:solidFill>
                <a:latin typeface="+mn-lt"/>
                <a:ea typeface="+mn-ea"/>
                <a:cs typeface="+mn-cs"/>
              </a:defRPr>
            </a:pPr>
            <a:endParaRPr lang="en-US"/>
          </a:p>
        </c:txPr>
        <c:crossAx val="603445712"/>
        <c:crosses val="autoZero"/>
        <c:auto val="1"/>
        <c:lblAlgn val="ctr"/>
        <c:lblOffset val="100"/>
        <c:noMultiLvlLbl val="0"/>
        <c:extLst>
          <c:ext xmlns:c15="http://schemas.microsoft.com/office/drawing/2012/chart" uri="{F40574EE-89B7-4290-83BB-5DA773EAF853}">
            <c15:numFmt c:formatCode="General" c:sourceLinked="1"/>
          </c:ext>
        </c:extLst>
      </c:catAx>
      <c:valAx>
        <c:axId val="603445712"/>
        <c:scaling>
          <c:orientation val="minMax"/>
        </c:scaling>
        <c:delete val="1"/>
        <c:axPos val="l"/>
        <c:numFmt formatCode="\$#,##0.00;\(\$#,##0.00\);\$#,##0.00" sourceLinked="0"/>
        <c:majorTickMark val="none"/>
        <c:minorTickMark val="none"/>
        <c:tickLblPos val="nextTo"/>
        <c:crossAx val="590803840"/>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[SEMOS_Project_Data Analyst_Data Model_Customer Analysis.xlsx]PivotChartTable1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0.24134852058615533"/>
              <c:y val="-3.938648293963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0.13158762894744119"/>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3.3029509258930018E-3"/>
              <c:y val="-7.6423519976669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0-2A7C-4816-8059-8D899E76192F}"/>
              </c:ext>
            </c:extLst>
          </c:dPt>
          <c:dPt>
            <c:idx val="2"/>
            <c:marker>
              <c:symbol val="none"/>
            </c:marker>
            <c:bubble3D val="0"/>
            <c:extLst>
              <c:ext xmlns:c16="http://schemas.microsoft.com/office/drawing/2014/chart" uri="{C3380CC4-5D6E-409C-BE32-E72D297353CC}">
                <c16:uniqueId val="{00000001-2A7C-4816-8059-8D899E76192F}"/>
              </c:ext>
            </c:extLst>
          </c:dPt>
          <c:dPt>
            <c:idx val="3"/>
            <c:marker>
              <c:symbol val="none"/>
            </c:marker>
            <c:bubble3D val="0"/>
            <c:extLst>
              <c:ext xmlns:c16="http://schemas.microsoft.com/office/drawing/2014/chart" uri="{C3380CC4-5D6E-409C-BE32-E72D297353CC}">
                <c16:uniqueId val="{00000002-2A7C-4816-8059-8D899E76192F}"/>
              </c:ext>
            </c:extLst>
          </c:dPt>
          <c:dLbls>
            <c:dLbl>
              <c:idx val="1"/>
              <c:layout>
                <c:manualLayout>
                  <c:x val="-0.24134852058615533"/>
                  <c:y val="-3.938648293963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7C-4816-8059-8D899E76192F}"/>
                </c:ext>
              </c:extLst>
            </c:dLbl>
            <c:dLbl>
              <c:idx val="2"/>
              <c:layout>
                <c:manualLayout>
                  <c:x val="-0.13158762894744119"/>
                  <c:y val="6.709499854184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7C-4816-8059-8D899E76192F}"/>
                </c:ext>
              </c:extLst>
            </c:dLbl>
            <c:dLbl>
              <c:idx val="3"/>
              <c:layout>
                <c:manualLayout>
                  <c:x val="-3.3029509258930018E-3"/>
                  <c:y val="-7.64235199766696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7C-4816-8059-8D899E7619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2016</c:v>
              </c:pt>
              <c:pt idx="1">
                <c:v>2017</c:v>
              </c:pt>
              <c:pt idx="2">
                <c:v>2018</c:v>
              </c:pt>
              <c:pt idx="3">
                <c:v>2019</c:v>
              </c:pt>
            </c:strLit>
          </c:cat>
          <c:val>
            <c:numLit>
              <c:formatCode>\$#,##0.00;\(\$#,##0.00\);\$#,##0.00</c:formatCode>
              <c:ptCount val="4"/>
              <c:pt idx="0">
                <c:v>5448289.4500000216</c:v>
              </c:pt>
              <c:pt idx="1">
                <c:v>11535951.300000025</c:v>
              </c:pt>
              <c:pt idx="2">
                <c:v>12440919.650000142</c:v>
              </c:pt>
              <c:pt idx="3">
                <c:v>11216006.34999994</c:v>
              </c:pt>
            </c:numLit>
          </c:val>
          <c:smooth val="0"/>
          <c:extLst>
            <c:ext xmlns:c16="http://schemas.microsoft.com/office/drawing/2014/chart" uri="{C3380CC4-5D6E-409C-BE32-E72D297353CC}">
              <c16:uniqueId val="{00000000-3FAE-4DA8-9B6A-678F4AF5C062}"/>
            </c:ext>
          </c:extLst>
        </c:ser>
        <c:dLbls>
          <c:dLblPos val="b"/>
          <c:showLegendKey val="0"/>
          <c:showVal val="1"/>
          <c:showCatName val="0"/>
          <c:showSerName val="0"/>
          <c:showPercent val="0"/>
          <c:showBubbleSize val="0"/>
        </c:dLbls>
        <c:smooth val="0"/>
        <c:axId val="1672647791"/>
        <c:axId val="1784480943"/>
      </c:lineChart>
      <c:catAx>
        <c:axId val="16726477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84480943"/>
        <c:crosses val="autoZero"/>
        <c:auto val="1"/>
        <c:lblAlgn val="ctr"/>
        <c:lblOffset val="100"/>
        <c:noMultiLvlLbl val="0"/>
        <c:extLst>
          <c:ext xmlns:c15="http://schemas.microsoft.com/office/drawing/2012/chart" uri="{F40574EE-89B7-4290-83BB-5DA773EAF853}">
            <c15:numFmt c:formatCode="General" c:sourceLinked="1"/>
          </c:ext>
        </c:extLst>
      </c:catAx>
      <c:valAx>
        <c:axId val="17844809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647791"/>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[SEMOS_Project_Data Analyst_Data Model_Customer Analysis.xlsx]PivotChartTable2</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[SEMOS_Project_Data Analyst_Data Model_Customer Analysis.xlsx]Sales details!Sales Comparision</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details'!$C$6</c:f>
              <c:strCache>
                <c:ptCount val="1"/>
                <c:pt idx="0">
                  <c:v>Total Sales</c:v>
                </c:pt>
              </c:strCache>
            </c:strRef>
          </c:tx>
          <c:spPr>
            <a:solidFill>
              <a:schemeClr val="accent1"/>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details'!$C$7:$C$19</c:f>
              <c:numCache>
                <c:formatCode>\$#,##0.00;\(\$#,##0.00\);\$#,##0.00</c:formatCode>
                <c:ptCount val="12"/>
                <c:pt idx="0">
                  <c:v>10550187.400000002</c:v>
                </c:pt>
                <c:pt idx="1">
                  <c:v>8342964.8000000017</c:v>
                </c:pt>
                <c:pt idx="2">
                  <c:v>4266194.1000000015</c:v>
                </c:pt>
                <c:pt idx="3">
                  <c:v>3914333.2000000034</c:v>
                </c:pt>
                <c:pt idx="4">
                  <c:v>3270067.5500000003</c:v>
                </c:pt>
                <c:pt idx="5">
                  <c:v>2752938.9999999991</c:v>
                </c:pt>
                <c:pt idx="6">
                  <c:v>2626305.6000000006</c:v>
                </c:pt>
                <c:pt idx="7">
                  <c:v>2268679.7499999972</c:v>
                </c:pt>
                <c:pt idx="8">
                  <c:v>1134440.4999999998</c:v>
                </c:pt>
                <c:pt idx="9">
                  <c:v>715489.75</c:v>
                </c:pt>
                <c:pt idx="10">
                  <c:v>451527.95000000007</c:v>
                </c:pt>
                <c:pt idx="11">
                  <c:v>348037.15000000008</c:v>
                </c:pt>
              </c:numCache>
            </c:numRef>
          </c:val>
          <c:extLst>
            <c:ext xmlns:c16="http://schemas.microsoft.com/office/drawing/2014/chart" uri="{C3380CC4-5D6E-409C-BE32-E72D297353CC}">
              <c16:uniqueId val="{00000000-02E0-48F9-A2CC-89C4B0FD7C9D}"/>
            </c:ext>
          </c:extLst>
        </c:ser>
        <c:ser>
          <c:idx val="1"/>
          <c:order val="1"/>
          <c:tx>
            <c:strRef>
              <c:f>'Sales details'!$D$6</c:f>
              <c:strCache>
                <c:ptCount val="1"/>
                <c:pt idx="0">
                  <c:v>LY Total Sales</c:v>
                </c:pt>
              </c:strCache>
            </c:strRef>
          </c:tx>
          <c:spPr>
            <a:solidFill>
              <a:schemeClr val="accent2"/>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details'!$D$7:$D$19</c:f>
              <c:numCache>
                <c:formatCode>\$#,##0.00;\(\$#,##0.00\);\$#,##0.00</c:formatCode>
                <c:ptCount val="12"/>
                <c:pt idx="0">
                  <c:v>7714332.2499999991</c:v>
                </c:pt>
                <c:pt idx="1">
                  <c:v>5944452.3499999996</c:v>
                </c:pt>
                <c:pt idx="2">
                  <c:v>3108176.3</c:v>
                </c:pt>
                <c:pt idx="3">
                  <c:v>2804665.9999999963</c:v>
                </c:pt>
                <c:pt idx="4">
                  <c:v>2362941.8000000003</c:v>
                </c:pt>
                <c:pt idx="5">
                  <c:v>1980956.6499999985</c:v>
                </c:pt>
                <c:pt idx="6">
                  <c:v>1862414.6500000004</c:v>
                </c:pt>
                <c:pt idx="7">
                  <c:v>1672001.0999999989</c:v>
                </c:pt>
                <c:pt idx="8">
                  <c:v>874914.25000000012</c:v>
                </c:pt>
                <c:pt idx="9">
                  <c:v>495493.60000000009</c:v>
                </c:pt>
                <c:pt idx="10">
                  <c:v>334967.40000000008</c:v>
                </c:pt>
                <c:pt idx="11">
                  <c:v>269844.05000000005</c:v>
                </c:pt>
              </c:numCache>
            </c:numRef>
          </c:val>
          <c:extLst>
            <c:ext xmlns:c16="http://schemas.microsoft.com/office/drawing/2014/chart" uri="{C3380CC4-5D6E-409C-BE32-E72D297353CC}">
              <c16:uniqueId val="{00000001-02E0-48F9-A2CC-89C4B0FD7C9D}"/>
            </c:ext>
          </c:extLst>
        </c:ser>
        <c:ser>
          <c:idx val="2"/>
          <c:order val="2"/>
          <c:tx>
            <c:strRef>
              <c:f>'Sales details'!$E$6</c:f>
              <c:strCache>
                <c:ptCount val="1"/>
                <c:pt idx="0">
                  <c:v>%LY Sales Change</c:v>
                </c:pt>
              </c:strCache>
            </c:strRef>
          </c:tx>
          <c:spPr>
            <a:solidFill>
              <a:schemeClr val="accent3"/>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details'!$E$7:$E$19</c:f>
              <c:numCache>
                <c:formatCode>0.00%;\-0.00%;0.00%</c:formatCode>
                <c:ptCount val="12"/>
                <c:pt idx="0">
                  <c:v>0.26879666137494418</c:v>
                </c:pt>
                <c:pt idx="1">
                  <c:v>0.2874892208582735</c:v>
                </c:pt>
                <c:pt idx="2">
                  <c:v>0.27144048602945686</c:v>
                </c:pt>
                <c:pt idx="3">
                  <c:v>0.28348818133315945</c:v>
                </c:pt>
                <c:pt idx="4">
                  <c:v>0.2774027557932251</c:v>
                </c:pt>
                <c:pt idx="5">
                  <c:v>0.28042116080305479</c:v>
                </c:pt>
                <c:pt idx="6">
                  <c:v>0.29086141003545057</c:v>
                </c:pt>
                <c:pt idx="7">
                  <c:v>0.26300699779243808</c:v>
                </c:pt>
                <c:pt idx="8">
                  <c:v>0.22877026163998879</c:v>
                </c:pt>
                <c:pt idx="9">
                  <c:v>0.30747631255374364</c:v>
                </c:pt>
                <c:pt idx="10">
                  <c:v>0.2581469209159698</c:v>
                </c:pt>
                <c:pt idx="11">
                  <c:v>0.2246688320485328</c:v>
                </c:pt>
              </c:numCache>
            </c:numRef>
          </c:val>
          <c:extLst>
            <c:ext xmlns:c16="http://schemas.microsoft.com/office/drawing/2014/chart" uri="{C3380CC4-5D6E-409C-BE32-E72D297353CC}">
              <c16:uniqueId val="{00000002-02E0-48F9-A2CC-89C4B0FD7C9D}"/>
            </c:ext>
          </c:extLst>
        </c:ser>
        <c:ser>
          <c:idx val="3"/>
          <c:order val="3"/>
          <c:tx>
            <c:strRef>
              <c:f>'Sales details'!$F$6</c:f>
              <c:strCache>
                <c:ptCount val="1"/>
                <c:pt idx="0">
                  <c:v>YTD Sales</c:v>
                </c:pt>
              </c:strCache>
            </c:strRef>
          </c:tx>
          <c:spPr>
            <a:solidFill>
              <a:schemeClr val="accent4"/>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details'!$F$7:$F$19</c:f>
              <c:numCache>
                <c:formatCode>\$#,##0.00;\(\$#,##0.00\);\$#,##0.00</c:formatCode>
                <c:ptCount val="12"/>
                <c:pt idx="0">
                  <c:v>2835855.1500000004</c:v>
                </c:pt>
                <c:pt idx="1">
                  <c:v>2398512.4499999997</c:v>
                </c:pt>
                <c:pt idx="2">
                  <c:v>1158017.8</c:v>
                </c:pt>
                <c:pt idx="3">
                  <c:v>1109667.1999999995</c:v>
                </c:pt>
                <c:pt idx="4">
                  <c:v>907125.75</c:v>
                </c:pt>
                <c:pt idx="5">
                  <c:v>771982.35</c:v>
                </c:pt>
                <c:pt idx="6">
                  <c:v>763890.94999999984</c:v>
                </c:pt>
                <c:pt idx="7">
                  <c:v>596678.65000000014</c:v>
                </c:pt>
                <c:pt idx="8">
                  <c:v>259526.24999999994</c:v>
                </c:pt>
                <c:pt idx="9">
                  <c:v>219996.15</c:v>
                </c:pt>
                <c:pt idx="10">
                  <c:v>116560.55</c:v>
                </c:pt>
                <c:pt idx="11">
                  <c:v>78193.100000000006</c:v>
                </c:pt>
              </c:numCache>
            </c:numRef>
          </c:val>
          <c:extLst>
            <c:ext xmlns:c16="http://schemas.microsoft.com/office/drawing/2014/chart" uri="{C3380CC4-5D6E-409C-BE32-E72D297353CC}">
              <c16:uniqueId val="{00000003-02E0-48F9-A2CC-89C4B0FD7C9D}"/>
            </c:ext>
          </c:extLst>
        </c:ser>
        <c:ser>
          <c:idx val="4"/>
          <c:order val="4"/>
          <c:tx>
            <c:strRef>
              <c:f>'Sales details'!$G$6</c:f>
              <c:strCache>
                <c:ptCount val="1"/>
                <c:pt idx="0">
                  <c:v>LYTD Sales</c:v>
                </c:pt>
              </c:strCache>
            </c:strRef>
          </c:tx>
          <c:spPr>
            <a:solidFill>
              <a:schemeClr val="accent5"/>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details'!$G$7:$G$19</c:f>
              <c:numCache>
                <c:formatCode>\$#,##0.00;\(\$#,##0.00\);\$#,##0.00</c:formatCode>
                <c:ptCount val="12"/>
                <c:pt idx="0">
                  <c:v>3109404.4999999995</c:v>
                </c:pt>
                <c:pt idx="1">
                  <c:v>2503891.5499999998</c:v>
                </c:pt>
                <c:pt idx="2">
                  <c:v>1368076.7999999998</c:v>
                </c:pt>
                <c:pt idx="3">
                  <c:v>1209199.6999999997</c:v>
                </c:pt>
                <c:pt idx="4">
                  <c:v>973844.14999999956</c:v>
                </c:pt>
                <c:pt idx="5">
                  <c:v>850091.50000000012</c:v>
                </c:pt>
                <c:pt idx="6">
                  <c:v>858893.60000000009</c:v>
                </c:pt>
                <c:pt idx="7">
                  <c:v>764924.79999999993</c:v>
                </c:pt>
                <c:pt idx="8">
                  <c:v>363180.35000000021</c:v>
                </c:pt>
                <c:pt idx="9">
                  <c:v>188307.9</c:v>
                </c:pt>
                <c:pt idx="10">
                  <c:v>134196.95000000001</c:v>
                </c:pt>
                <c:pt idx="11">
                  <c:v>116907.85</c:v>
                </c:pt>
              </c:numCache>
            </c:numRef>
          </c:val>
          <c:extLst>
            <c:ext xmlns:c16="http://schemas.microsoft.com/office/drawing/2014/chart" uri="{C3380CC4-5D6E-409C-BE32-E72D297353CC}">
              <c16:uniqueId val="{00000004-02E0-48F9-A2CC-89C4B0FD7C9D}"/>
            </c:ext>
          </c:extLst>
        </c:ser>
        <c:ser>
          <c:idx val="5"/>
          <c:order val="5"/>
          <c:tx>
            <c:strRef>
              <c:f>'Sales details'!$H$6</c:f>
              <c:strCache>
                <c:ptCount val="1"/>
                <c:pt idx="0">
                  <c:v>%LYTD Sales Change</c:v>
                </c:pt>
              </c:strCache>
            </c:strRef>
          </c:tx>
          <c:spPr>
            <a:solidFill>
              <a:schemeClr val="accent6"/>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details'!$H$7:$H$19</c:f>
              <c:numCache>
                <c:formatCode>0.00%;\-0.00%;0.00%</c:formatCode>
                <c:ptCount val="12"/>
                <c:pt idx="0">
                  <c:v>-10.366886815852457</c:v>
                </c:pt>
                <c:pt idx="1">
                  <c:v>-22.760798393609335</c:v>
                </c:pt>
                <c:pt idx="2">
                  <c:v>-5.5128216358261311</c:v>
                </c:pt>
                <c:pt idx="3">
                  <c:v>-11.148792605430355</c:v>
                </c:pt>
                <c:pt idx="4">
                  <c:v>-13.596335493657012</c:v>
                </c:pt>
                <c:pt idx="5">
                  <c:v>-9.8833792199761312</c:v>
                </c:pt>
                <c:pt idx="6">
                  <c:v>-8.0407330742879051</c:v>
                </c:pt>
                <c:pt idx="7">
                  <c:v>-3.5464624301952874</c:v>
                </c:pt>
                <c:pt idx="8">
                  <c:v>-2.5037721614485031</c:v>
                </c:pt>
                <c:pt idx="9">
                  <c:v>6.9425149700598805</c:v>
                </c:pt>
                <c:pt idx="10">
                  <c:v>-6.6090897235263402</c:v>
                </c:pt>
                <c:pt idx="11">
                  <c:v>-2.0197237487004309</c:v>
                </c:pt>
              </c:numCache>
            </c:numRef>
          </c:val>
          <c:extLst>
            <c:ext xmlns:c16="http://schemas.microsoft.com/office/drawing/2014/chart" uri="{C3380CC4-5D6E-409C-BE32-E72D297353CC}">
              <c16:uniqueId val="{00000005-02E0-48F9-A2CC-89C4B0FD7C9D}"/>
            </c:ext>
          </c:extLst>
        </c:ser>
        <c:ser>
          <c:idx val="6"/>
          <c:order val="6"/>
          <c:tx>
            <c:strRef>
              <c:f>'Sales details'!$I$6</c:f>
              <c:strCache>
                <c:ptCount val="1"/>
                <c:pt idx="0">
                  <c:v>Martin Berry Sales</c:v>
                </c:pt>
              </c:strCache>
            </c:strRef>
          </c:tx>
          <c:spPr>
            <a:solidFill>
              <a:schemeClr val="accent1">
                <a:lumMod val="60000"/>
              </a:schemeClr>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details'!$I$7:$I$19</c:f>
              <c:numCache>
                <c:formatCode>\$#,##0.00;\(\$#,##0.00\);\$#,##0.00</c:formatCode>
                <c:ptCount val="12"/>
                <c:pt idx="0">
                  <c:v>38216.800000000003</c:v>
                </c:pt>
                <c:pt idx="1">
                  <c:v>27833.45</c:v>
                </c:pt>
                <c:pt idx="2">
                  <c:v>1913.6</c:v>
                </c:pt>
                <c:pt idx="3">
                  <c:v>5018.6000000000004</c:v>
                </c:pt>
                <c:pt idx="4">
                  <c:v>12272.800000000001</c:v>
                </c:pt>
                <c:pt idx="5">
                  <c:v>40.25</c:v>
                </c:pt>
                <c:pt idx="7">
                  <c:v>1281.0999999999999</c:v>
                </c:pt>
                <c:pt idx="8">
                  <c:v>12137.1</c:v>
                </c:pt>
                <c:pt idx="9">
                  <c:v>2172.35</c:v>
                </c:pt>
              </c:numCache>
            </c:numRef>
          </c:val>
          <c:extLst>
            <c:ext xmlns:c16="http://schemas.microsoft.com/office/drawing/2014/chart" uri="{C3380CC4-5D6E-409C-BE32-E72D297353CC}">
              <c16:uniqueId val="{00000006-02E0-48F9-A2CC-89C4B0FD7C9D}"/>
            </c:ext>
          </c:extLst>
        </c:ser>
        <c:ser>
          <c:idx val="7"/>
          <c:order val="7"/>
          <c:tx>
            <c:strRef>
              <c:f>'Sales details'!$J$6</c:f>
              <c:strCache>
                <c:ptCount val="1"/>
                <c:pt idx="0">
                  <c:v>%Martin Berry Sales</c:v>
                </c:pt>
              </c:strCache>
            </c:strRef>
          </c:tx>
          <c:spPr>
            <a:solidFill>
              <a:schemeClr val="accent2">
                <a:lumMod val="60000"/>
              </a:schemeClr>
            </a:solidFill>
            <a:ln>
              <a:noFill/>
            </a:ln>
            <a:effectLst/>
          </c:spPr>
          <c:invertIfNegative val="0"/>
          <c:cat>
            <c:strRef>
              <c:f>'Sales details'!$B$7:$B$19</c:f>
              <c:strCache>
                <c:ptCount val="12"/>
                <c:pt idx="0">
                  <c:v>Florida</c:v>
                </c:pt>
                <c:pt idx="1">
                  <c:v>New York</c:v>
                </c:pt>
                <c:pt idx="2">
                  <c:v>Connecticut</c:v>
                </c:pt>
                <c:pt idx="3">
                  <c:v>North Carolina</c:v>
                </c:pt>
                <c:pt idx="4">
                  <c:v>Virginia</c:v>
                </c:pt>
                <c:pt idx="5">
                  <c:v>Georgia</c:v>
                </c:pt>
                <c:pt idx="6">
                  <c:v>New Jersey</c:v>
                </c:pt>
                <c:pt idx="7">
                  <c:v>Massachusetts</c:v>
                </c:pt>
                <c:pt idx="8">
                  <c:v>South Carolina</c:v>
                </c:pt>
                <c:pt idx="9">
                  <c:v>Maryland</c:v>
                </c:pt>
                <c:pt idx="10">
                  <c:v>New Hampshire</c:v>
                </c:pt>
                <c:pt idx="11">
                  <c:v>Rhode Island</c:v>
                </c:pt>
              </c:strCache>
            </c:strRef>
          </c:cat>
          <c:val>
            <c:numRef>
              <c:f>'Sales details'!$J$7:$J$19</c:f>
              <c:numCache>
                <c:formatCode>0.00%;\-0.00%;0.00%</c:formatCode>
                <c:ptCount val="12"/>
                <c:pt idx="0">
                  <c:v>3.6223811531537341E-3</c:v>
                </c:pt>
                <c:pt idx="1">
                  <c:v>3.3361581484797819E-3</c:v>
                </c:pt>
                <c:pt idx="2">
                  <c:v>4.4854968038139642E-4</c:v>
                </c:pt>
                <c:pt idx="3">
                  <c:v>1.2821085338366176E-3</c:v>
                </c:pt>
                <c:pt idx="4">
                  <c:v>3.7530723180320847E-3</c:v>
                </c:pt>
                <c:pt idx="5">
                  <c:v>1.4620738054857014E-5</c:v>
                </c:pt>
                <c:pt idx="7">
                  <c:v>5.6468966146500034E-4</c:v>
                </c:pt>
                <c:pt idx="8">
                  <c:v>1.0698754143562401E-2</c:v>
                </c:pt>
                <c:pt idx="9">
                  <c:v>3.0361720765391814E-3</c:v>
                </c:pt>
              </c:numCache>
            </c:numRef>
          </c:val>
          <c:extLst>
            <c:ext xmlns:c16="http://schemas.microsoft.com/office/drawing/2014/chart" uri="{C3380CC4-5D6E-409C-BE32-E72D297353CC}">
              <c16:uniqueId val="{00000007-02E0-48F9-A2CC-89C4B0FD7C9D}"/>
            </c:ext>
          </c:extLst>
        </c:ser>
        <c:dLbls>
          <c:showLegendKey val="0"/>
          <c:showVal val="0"/>
          <c:showCatName val="0"/>
          <c:showSerName val="0"/>
          <c:showPercent val="0"/>
          <c:showBubbleSize val="0"/>
        </c:dLbls>
        <c:gapWidth val="219"/>
        <c:overlap val="-27"/>
        <c:axId val="426549600"/>
        <c:axId val="506858624"/>
      </c:barChart>
      <c:catAx>
        <c:axId val="4265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58624"/>
        <c:crosses val="autoZero"/>
        <c:auto val="1"/>
        <c:lblAlgn val="ctr"/>
        <c:lblOffset val="100"/>
        <c:noMultiLvlLbl val="0"/>
      </c:catAx>
      <c:valAx>
        <c:axId val="50685862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Households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'Demographic correlation'!$D$33:$D$129</c:f>
              <c:numCache>
                <c:formatCode>General</c:formatCode>
                <c:ptCount val="97"/>
                <c:pt idx="0">
                  <c:v>376818.2</c:v>
                </c:pt>
                <c:pt idx="1">
                  <c:v>475213.35000000015</c:v>
                </c:pt>
                <c:pt idx="2">
                  <c:v>507523.75000000006</c:v>
                </c:pt>
                <c:pt idx="3">
                  <c:v>376651.44999999995</c:v>
                </c:pt>
                <c:pt idx="4">
                  <c:v>459982.74999999994</c:v>
                </c:pt>
                <c:pt idx="5">
                  <c:v>410376.35000000021</c:v>
                </c:pt>
                <c:pt idx="6">
                  <c:v>413720.55000000005</c:v>
                </c:pt>
                <c:pt idx="7">
                  <c:v>399311.05000000016</c:v>
                </c:pt>
                <c:pt idx="8">
                  <c:v>353037.35000000009</c:v>
                </c:pt>
                <c:pt idx="9">
                  <c:v>493559.30000000045</c:v>
                </c:pt>
                <c:pt idx="10">
                  <c:v>345823.4</c:v>
                </c:pt>
                <c:pt idx="11">
                  <c:v>341854.74999999988</c:v>
                </c:pt>
                <c:pt idx="12">
                  <c:v>387434.99999999977</c:v>
                </c:pt>
                <c:pt idx="13">
                  <c:v>446660.00000000017</c:v>
                </c:pt>
                <c:pt idx="14">
                  <c:v>461817</c:v>
                </c:pt>
                <c:pt idx="15">
                  <c:v>412010.49999999983</c:v>
                </c:pt>
                <c:pt idx="16">
                  <c:v>546028.05000000016</c:v>
                </c:pt>
                <c:pt idx="17">
                  <c:v>362952.64999999997</c:v>
                </c:pt>
                <c:pt idx="18">
                  <c:v>417151.00000000035</c:v>
                </c:pt>
                <c:pt idx="19">
                  <c:v>409866.90000000008</c:v>
                </c:pt>
                <c:pt idx="20">
                  <c:v>418368.85</c:v>
                </c:pt>
                <c:pt idx="21">
                  <c:v>389041.55000000022</c:v>
                </c:pt>
                <c:pt idx="22">
                  <c:v>361011.4499999999</c:v>
                </c:pt>
                <c:pt idx="23">
                  <c:v>433724.79999999987</c:v>
                </c:pt>
                <c:pt idx="24">
                  <c:v>437634.79999999987</c:v>
                </c:pt>
                <c:pt idx="25">
                  <c:v>397860.9</c:v>
                </c:pt>
                <c:pt idx="26">
                  <c:v>485258.60000000009</c:v>
                </c:pt>
                <c:pt idx="27">
                  <c:v>416699.0500000001</c:v>
                </c:pt>
                <c:pt idx="28">
                  <c:v>385891.7</c:v>
                </c:pt>
                <c:pt idx="29">
                  <c:v>491070.69999999995</c:v>
                </c:pt>
                <c:pt idx="30">
                  <c:v>442850.0500000001</c:v>
                </c:pt>
                <c:pt idx="31">
                  <c:v>406608.94999999995</c:v>
                </c:pt>
                <c:pt idx="32">
                  <c:v>387714.45000000013</c:v>
                </c:pt>
                <c:pt idx="33">
                  <c:v>474023.10000000009</c:v>
                </c:pt>
                <c:pt idx="34">
                  <c:v>490829.19999999995</c:v>
                </c:pt>
                <c:pt idx="35">
                  <c:v>395103.20000000007</c:v>
                </c:pt>
                <c:pt idx="36">
                  <c:v>420864.35000000021</c:v>
                </c:pt>
                <c:pt idx="37">
                  <c:v>362752.55000000005</c:v>
                </c:pt>
                <c:pt idx="38">
                  <c:v>304078.39999999997</c:v>
                </c:pt>
                <c:pt idx="39">
                  <c:v>425887.54999999987</c:v>
                </c:pt>
                <c:pt idx="40">
                  <c:v>381897.75</c:v>
                </c:pt>
                <c:pt idx="41">
                  <c:v>462355.20000000001</c:v>
                </c:pt>
                <c:pt idx="42">
                  <c:v>398488.80000000005</c:v>
                </c:pt>
                <c:pt idx="43">
                  <c:v>317000.9499999999</c:v>
                </c:pt>
                <c:pt idx="44">
                  <c:v>498001.74999999983</c:v>
                </c:pt>
                <c:pt idx="45">
                  <c:v>395560.90000000014</c:v>
                </c:pt>
                <c:pt idx="46">
                  <c:v>439067.70000000019</c:v>
                </c:pt>
                <c:pt idx="47">
                  <c:v>433269.4</c:v>
                </c:pt>
                <c:pt idx="48">
                  <c:v>502780</c:v>
                </c:pt>
                <c:pt idx="49">
                  <c:v>451527.95000000007</c:v>
                </c:pt>
                <c:pt idx="50">
                  <c:v>458962.70000000036</c:v>
                </c:pt>
                <c:pt idx="51">
                  <c:v>444604.94999999995</c:v>
                </c:pt>
                <c:pt idx="52">
                  <c:v>416081.50000000012</c:v>
                </c:pt>
                <c:pt idx="53">
                  <c:v>402984.15</c:v>
                </c:pt>
                <c:pt idx="54">
                  <c:v>492290.85</c:v>
                </c:pt>
                <c:pt idx="55">
                  <c:v>411381.45000000019</c:v>
                </c:pt>
                <c:pt idx="56">
                  <c:v>341664.99999999988</c:v>
                </c:pt>
                <c:pt idx="57">
                  <c:v>387853.60000000015</c:v>
                </c:pt>
                <c:pt idx="58">
                  <c:v>450866.7000000003</c:v>
                </c:pt>
                <c:pt idx="59">
                  <c:v>397745.89999999991</c:v>
                </c:pt>
                <c:pt idx="60">
                  <c:v>414583.04999999993</c:v>
                </c:pt>
                <c:pt idx="61">
                  <c:v>371430.45000000007</c:v>
                </c:pt>
                <c:pt idx="62">
                  <c:v>411987.50000000006</c:v>
                </c:pt>
                <c:pt idx="63">
                  <c:v>443431.94999999984</c:v>
                </c:pt>
                <c:pt idx="64">
                  <c:v>405854.55000000034</c:v>
                </c:pt>
                <c:pt idx="65">
                  <c:v>469500.15000000008</c:v>
                </c:pt>
                <c:pt idx="66">
                  <c:v>354262.10000000003</c:v>
                </c:pt>
                <c:pt idx="67">
                  <c:v>420167.45000000013</c:v>
                </c:pt>
                <c:pt idx="68">
                  <c:v>450346.90000000008</c:v>
                </c:pt>
                <c:pt idx="69">
                  <c:v>423030.95000000013</c:v>
                </c:pt>
                <c:pt idx="70">
                  <c:v>446948.65000000008</c:v>
                </c:pt>
                <c:pt idx="71">
                  <c:v>412041.54999999987</c:v>
                </c:pt>
                <c:pt idx="72">
                  <c:v>427688.44999999995</c:v>
                </c:pt>
                <c:pt idx="73">
                  <c:v>468283.45000000019</c:v>
                </c:pt>
                <c:pt idx="74">
                  <c:v>453815.30000000045</c:v>
                </c:pt>
                <c:pt idx="75">
                  <c:v>391461.14999999991</c:v>
                </c:pt>
                <c:pt idx="76">
                  <c:v>441258.44999999966</c:v>
                </c:pt>
                <c:pt idx="77">
                  <c:v>404560.80000000005</c:v>
                </c:pt>
                <c:pt idx="78">
                  <c:v>461928.54999999987</c:v>
                </c:pt>
                <c:pt idx="79">
                  <c:v>431075.20000000013</c:v>
                </c:pt>
                <c:pt idx="80">
                  <c:v>404793.10000000033</c:v>
                </c:pt>
                <c:pt idx="81">
                  <c:v>454887.10000000015</c:v>
                </c:pt>
                <c:pt idx="82">
                  <c:v>402129.70000000007</c:v>
                </c:pt>
                <c:pt idx="83">
                  <c:v>471924.34999999992</c:v>
                </c:pt>
                <c:pt idx="84">
                  <c:v>441775.94999999995</c:v>
                </c:pt>
                <c:pt idx="85">
                  <c:v>348037.15000000008</c:v>
                </c:pt>
                <c:pt idx="86">
                  <c:v>409623.10000000009</c:v>
                </c:pt>
                <c:pt idx="87">
                  <c:v>366124.35</c:v>
                </c:pt>
                <c:pt idx="88">
                  <c:v>358693.05000000005</c:v>
                </c:pt>
                <c:pt idx="89">
                  <c:v>402936.99999999988</c:v>
                </c:pt>
                <c:pt idx="90">
                  <c:v>405034.60000000027</c:v>
                </c:pt>
                <c:pt idx="91">
                  <c:v>446034.4</c:v>
                </c:pt>
                <c:pt idx="92">
                  <c:v>407019.49999999994</c:v>
                </c:pt>
                <c:pt idx="93">
                  <c:v>443198.49999999994</c:v>
                </c:pt>
                <c:pt idx="94">
                  <c:v>421415.20000000007</c:v>
                </c:pt>
                <c:pt idx="95">
                  <c:v>385000.45</c:v>
                </c:pt>
                <c:pt idx="96">
                  <c:v>359427.9</c:v>
                </c:pt>
              </c:numCache>
            </c:numRef>
          </c:xVal>
          <c:yVal>
            <c:numRef>
              <c:f>'Demographic correlation'!$E$33:$E$129</c:f>
              <c:numCache>
                <c:formatCode>General</c:formatCode>
                <c:ptCount val="97"/>
                <c:pt idx="0">
                  <c:v>50367</c:v>
                </c:pt>
                <c:pt idx="1">
                  <c:v>50367</c:v>
                </c:pt>
                <c:pt idx="2">
                  <c:v>45239</c:v>
                </c:pt>
                <c:pt idx="3">
                  <c:v>45239</c:v>
                </c:pt>
                <c:pt idx="4">
                  <c:v>49771</c:v>
                </c:pt>
                <c:pt idx="5">
                  <c:v>49771</c:v>
                </c:pt>
                <c:pt idx="6">
                  <c:v>46974</c:v>
                </c:pt>
                <c:pt idx="7">
                  <c:v>46974</c:v>
                </c:pt>
                <c:pt idx="8">
                  <c:v>40213</c:v>
                </c:pt>
                <c:pt idx="9">
                  <c:v>40213</c:v>
                </c:pt>
                <c:pt idx="10">
                  <c:v>40453</c:v>
                </c:pt>
                <c:pt idx="11">
                  <c:v>58967</c:v>
                </c:pt>
                <c:pt idx="12">
                  <c:v>46234</c:v>
                </c:pt>
                <c:pt idx="13">
                  <c:v>40571</c:v>
                </c:pt>
                <c:pt idx="14">
                  <c:v>33707</c:v>
                </c:pt>
                <c:pt idx="15">
                  <c:v>73446</c:v>
                </c:pt>
                <c:pt idx="16">
                  <c:v>47968</c:v>
                </c:pt>
                <c:pt idx="17">
                  <c:v>69219</c:v>
                </c:pt>
                <c:pt idx="18">
                  <c:v>55823</c:v>
                </c:pt>
                <c:pt idx="19">
                  <c:v>318575</c:v>
                </c:pt>
                <c:pt idx="20">
                  <c:v>39376</c:v>
                </c:pt>
                <c:pt idx="21">
                  <c:v>31831</c:v>
                </c:pt>
                <c:pt idx="22">
                  <c:v>157347</c:v>
                </c:pt>
                <c:pt idx="23">
                  <c:v>31003</c:v>
                </c:pt>
                <c:pt idx="24">
                  <c:v>38474</c:v>
                </c:pt>
                <c:pt idx="25">
                  <c:v>105359</c:v>
                </c:pt>
                <c:pt idx="26">
                  <c:v>37821</c:v>
                </c:pt>
                <c:pt idx="27">
                  <c:v>56171</c:v>
                </c:pt>
                <c:pt idx="28">
                  <c:v>41422</c:v>
                </c:pt>
                <c:pt idx="29">
                  <c:v>59221</c:v>
                </c:pt>
                <c:pt idx="30">
                  <c:v>39038</c:v>
                </c:pt>
                <c:pt idx="31">
                  <c:v>105443</c:v>
                </c:pt>
                <c:pt idx="32">
                  <c:v>74388</c:v>
                </c:pt>
                <c:pt idx="33">
                  <c:v>142232</c:v>
                </c:pt>
                <c:pt idx="34">
                  <c:v>41474</c:v>
                </c:pt>
                <c:pt idx="35">
                  <c:v>45389</c:v>
                </c:pt>
                <c:pt idx="36">
                  <c:v>185820</c:v>
                </c:pt>
                <c:pt idx="37">
                  <c:v>73917</c:v>
                </c:pt>
                <c:pt idx="38">
                  <c:v>72760</c:v>
                </c:pt>
                <c:pt idx="39">
                  <c:v>57025</c:v>
                </c:pt>
                <c:pt idx="40">
                  <c:v>43058</c:v>
                </c:pt>
                <c:pt idx="41">
                  <c:v>52798</c:v>
                </c:pt>
                <c:pt idx="42">
                  <c:v>242268</c:v>
                </c:pt>
                <c:pt idx="43">
                  <c:v>39893</c:v>
                </c:pt>
                <c:pt idx="44">
                  <c:v>256294</c:v>
                </c:pt>
                <c:pt idx="45">
                  <c:v>43801</c:v>
                </c:pt>
                <c:pt idx="46">
                  <c:v>38489</c:v>
                </c:pt>
                <c:pt idx="47">
                  <c:v>55644</c:v>
                </c:pt>
                <c:pt idx="48">
                  <c:v>68576</c:v>
                </c:pt>
                <c:pt idx="49">
                  <c:v>45145</c:v>
                </c:pt>
                <c:pt idx="50">
                  <c:v>35198</c:v>
                </c:pt>
                <c:pt idx="51">
                  <c:v>39433</c:v>
                </c:pt>
                <c:pt idx="52">
                  <c:v>99058</c:v>
                </c:pt>
                <c:pt idx="53">
                  <c:v>92675</c:v>
                </c:pt>
                <c:pt idx="54">
                  <c:v>43037</c:v>
                </c:pt>
                <c:pt idx="55">
                  <c:v>33375</c:v>
                </c:pt>
                <c:pt idx="56">
                  <c:v>49558</c:v>
                </c:pt>
                <c:pt idx="57">
                  <c:v>68789</c:v>
                </c:pt>
                <c:pt idx="58">
                  <c:v>161116</c:v>
                </c:pt>
                <c:pt idx="59">
                  <c:v>880727</c:v>
                </c:pt>
                <c:pt idx="60">
                  <c:v>110549</c:v>
                </c:pt>
                <c:pt idx="61">
                  <c:v>241539</c:v>
                </c:pt>
                <c:pt idx="62">
                  <c:v>69000</c:v>
                </c:pt>
                <c:pt idx="63">
                  <c:v>101387</c:v>
                </c:pt>
                <c:pt idx="64">
                  <c:v>738644</c:v>
                </c:pt>
                <c:pt idx="65">
                  <c:v>3113535</c:v>
                </c:pt>
                <c:pt idx="66">
                  <c:v>76523</c:v>
                </c:pt>
                <c:pt idx="67">
                  <c:v>98509</c:v>
                </c:pt>
                <c:pt idx="68">
                  <c:v>782664</c:v>
                </c:pt>
                <c:pt idx="69">
                  <c:v>34566</c:v>
                </c:pt>
                <c:pt idx="70">
                  <c:v>85741</c:v>
                </c:pt>
                <c:pt idx="71">
                  <c:v>39425</c:v>
                </c:pt>
                <c:pt idx="72">
                  <c:v>156341</c:v>
                </c:pt>
                <c:pt idx="73">
                  <c:v>54781</c:v>
                </c:pt>
                <c:pt idx="74">
                  <c:v>523690</c:v>
                </c:pt>
                <c:pt idx="75">
                  <c:v>73073</c:v>
                </c:pt>
                <c:pt idx="76">
                  <c:v>56034</c:v>
                </c:pt>
                <c:pt idx="77">
                  <c:v>305488</c:v>
                </c:pt>
                <c:pt idx="78">
                  <c:v>100513</c:v>
                </c:pt>
                <c:pt idx="79">
                  <c:v>78439</c:v>
                </c:pt>
                <c:pt idx="80">
                  <c:v>114080</c:v>
                </c:pt>
                <c:pt idx="81">
                  <c:v>40973</c:v>
                </c:pt>
                <c:pt idx="82">
                  <c:v>170366</c:v>
                </c:pt>
                <c:pt idx="83">
                  <c:v>48425</c:v>
                </c:pt>
                <c:pt idx="84">
                  <c:v>93267</c:v>
                </c:pt>
                <c:pt idx="85">
                  <c:v>61481</c:v>
                </c:pt>
                <c:pt idx="86">
                  <c:v>52450</c:v>
                </c:pt>
                <c:pt idx="87">
                  <c:v>44506</c:v>
                </c:pt>
                <c:pt idx="88">
                  <c:v>37597</c:v>
                </c:pt>
                <c:pt idx="89">
                  <c:v>66879</c:v>
                </c:pt>
                <c:pt idx="90">
                  <c:v>98441</c:v>
                </c:pt>
                <c:pt idx="91">
                  <c:v>81518</c:v>
                </c:pt>
                <c:pt idx="92">
                  <c:v>52940</c:v>
                </c:pt>
                <c:pt idx="93">
                  <c:v>69073</c:v>
                </c:pt>
                <c:pt idx="94">
                  <c:v>87045</c:v>
                </c:pt>
                <c:pt idx="95">
                  <c:v>87224</c:v>
                </c:pt>
                <c:pt idx="96">
                  <c:v>166242</c:v>
                </c:pt>
              </c:numCache>
            </c:numRef>
          </c:yVal>
          <c:smooth val="0"/>
          <c:extLst>
            <c:ext xmlns:c16="http://schemas.microsoft.com/office/drawing/2014/chart" uri="{C3380CC4-5D6E-409C-BE32-E72D297353CC}">
              <c16:uniqueId val="{00000000-B4B4-433A-BB6F-8074D57D62D2}"/>
            </c:ext>
          </c:extLst>
        </c:ser>
        <c:dLbls>
          <c:showLegendKey val="0"/>
          <c:showVal val="0"/>
          <c:showCatName val="0"/>
          <c:showSerName val="0"/>
          <c:showPercent val="0"/>
          <c:showBubbleSize val="0"/>
        </c:dLbls>
        <c:axId val="598148416"/>
        <c:axId val="1588692592"/>
      </c:scatterChart>
      <c:valAx>
        <c:axId val="59814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692592"/>
        <c:crosses val="autoZero"/>
        <c:crossBetween val="midCat"/>
      </c:valAx>
      <c:valAx>
        <c:axId val="15886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48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907360017497812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'Demographic correlation'!$F$32</c:f>
              <c:strCache>
                <c:ptCount val="1"/>
                <c:pt idx="0">
                  <c:v>Average of Median Income</c:v>
                </c:pt>
              </c:strCache>
            </c:strRef>
          </c:tx>
          <c:spPr>
            <a:ln w="19050" cap="rnd">
              <a:noFill/>
              <a:round/>
            </a:ln>
            <a:effectLst/>
          </c:spPr>
          <c:marker>
            <c:symbol val="circle"/>
            <c:size val="5"/>
            <c:spPr>
              <a:solidFill>
                <a:schemeClr val="accent1"/>
              </a:solidFill>
              <a:ln w="9525">
                <a:solidFill>
                  <a:schemeClr val="accent1"/>
                </a:solidFill>
              </a:ln>
              <a:effectLst/>
            </c:spPr>
          </c:marker>
          <c:xVal>
            <c:numRef>
              <c:f>'Demographic correlation'!$D$33:$D$129</c:f>
              <c:numCache>
                <c:formatCode>General</c:formatCode>
                <c:ptCount val="97"/>
                <c:pt idx="0">
                  <c:v>376818.2</c:v>
                </c:pt>
                <c:pt idx="1">
                  <c:v>475213.35000000015</c:v>
                </c:pt>
                <c:pt idx="2">
                  <c:v>507523.75000000006</c:v>
                </c:pt>
                <c:pt idx="3">
                  <c:v>376651.44999999995</c:v>
                </c:pt>
                <c:pt idx="4">
                  <c:v>459982.74999999994</c:v>
                </c:pt>
                <c:pt idx="5">
                  <c:v>410376.35000000021</c:v>
                </c:pt>
                <c:pt idx="6">
                  <c:v>413720.55000000005</c:v>
                </c:pt>
                <c:pt idx="7">
                  <c:v>399311.05000000016</c:v>
                </c:pt>
                <c:pt idx="8">
                  <c:v>353037.35000000009</c:v>
                </c:pt>
                <c:pt idx="9">
                  <c:v>493559.30000000045</c:v>
                </c:pt>
                <c:pt idx="10">
                  <c:v>345823.4</c:v>
                </c:pt>
                <c:pt idx="11">
                  <c:v>341854.74999999988</c:v>
                </c:pt>
                <c:pt idx="12">
                  <c:v>387434.99999999977</c:v>
                </c:pt>
                <c:pt idx="13">
                  <c:v>446660.00000000017</c:v>
                </c:pt>
                <c:pt idx="14">
                  <c:v>461817</c:v>
                </c:pt>
                <c:pt idx="15">
                  <c:v>412010.49999999983</c:v>
                </c:pt>
                <c:pt idx="16">
                  <c:v>546028.05000000016</c:v>
                </c:pt>
                <c:pt idx="17">
                  <c:v>362952.64999999997</c:v>
                </c:pt>
                <c:pt idx="18">
                  <c:v>417151.00000000035</c:v>
                </c:pt>
                <c:pt idx="19">
                  <c:v>409866.90000000008</c:v>
                </c:pt>
                <c:pt idx="20">
                  <c:v>418368.85</c:v>
                </c:pt>
                <c:pt idx="21">
                  <c:v>389041.55000000022</c:v>
                </c:pt>
                <c:pt idx="22">
                  <c:v>361011.4499999999</c:v>
                </c:pt>
                <c:pt idx="23">
                  <c:v>433724.79999999987</c:v>
                </c:pt>
                <c:pt idx="24">
                  <c:v>437634.79999999987</c:v>
                </c:pt>
                <c:pt idx="25">
                  <c:v>397860.9</c:v>
                </c:pt>
                <c:pt idx="26">
                  <c:v>485258.60000000009</c:v>
                </c:pt>
                <c:pt idx="27">
                  <c:v>416699.0500000001</c:v>
                </c:pt>
                <c:pt idx="28">
                  <c:v>385891.7</c:v>
                </c:pt>
                <c:pt idx="29">
                  <c:v>491070.69999999995</c:v>
                </c:pt>
                <c:pt idx="30">
                  <c:v>442850.0500000001</c:v>
                </c:pt>
                <c:pt idx="31">
                  <c:v>406608.94999999995</c:v>
                </c:pt>
                <c:pt idx="32">
                  <c:v>387714.45000000013</c:v>
                </c:pt>
                <c:pt idx="33">
                  <c:v>474023.10000000009</c:v>
                </c:pt>
                <c:pt idx="34">
                  <c:v>490829.19999999995</c:v>
                </c:pt>
                <c:pt idx="35">
                  <c:v>395103.20000000007</c:v>
                </c:pt>
                <c:pt idx="36">
                  <c:v>420864.35000000021</c:v>
                </c:pt>
                <c:pt idx="37">
                  <c:v>362752.55000000005</c:v>
                </c:pt>
                <c:pt idx="38">
                  <c:v>304078.39999999997</c:v>
                </c:pt>
                <c:pt idx="39">
                  <c:v>425887.54999999987</c:v>
                </c:pt>
                <c:pt idx="40">
                  <c:v>381897.75</c:v>
                </c:pt>
                <c:pt idx="41">
                  <c:v>462355.20000000001</c:v>
                </c:pt>
                <c:pt idx="42">
                  <c:v>398488.80000000005</c:v>
                </c:pt>
                <c:pt idx="43">
                  <c:v>317000.9499999999</c:v>
                </c:pt>
                <c:pt idx="44">
                  <c:v>498001.74999999983</c:v>
                </c:pt>
                <c:pt idx="45">
                  <c:v>395560.90000000014</c:v>
                </c:pt>
                <c:pt idx="46">
                  <c:v>439067.70000000019</c:v>
                </c:pt>
                <c:pt idx="47">
                  <c:v>433269.4</c:v>
                </c:pt>
                <c:pt idx="48">
                  <c:v>502780</c:v>
                </c:pt>
                <c:pt idx="49">
                  <c:v>451527.95000000007</c:v>
                </c:pt>
                <c:pt idx="50">
                  <c:v>458962.70000000036</c:v>
                </c:pt>
                <c:pt idx="51">
                  <c:v>444604.94999999995</c:v>
                </c:pt>
                <c:pt idx="52">
                  <c:v>416081.50000000012</c:v>
                </c:pt>
                <c:pt idx="53">
                  <c:v>402984.15</c:v>
                </c:pt>
                <c:pt idx="54">
                  <c:v>492290.85</c:v>
                </c:pt>
                <c:pt idx="55">
                  <c:v>411381.45000000019</c:v>
                </c:pt>
                <c:pt idx="56">
                  <c:v>341664.99999999988</c:v>
                </c:pt>
                <c:pt idx="57">
                  <c:v>387853.60000000015</c:v>
                </c:pt>
                <c:pt idx="58">
                  <c:v>450866.7000000003</c:v>
                </c:pt>
                <c:pt idx="59">
                  <c:v>397745.89999999991</c:v>
                </c:pt>
                <c:pt idx="60">
                  <c:v>414583.04999999993</c:v>
                </c:pt>
                <c:pt idx="61">
                  <c:v>371430.45000000007</c:v>
                </c:pt>
                <c:pt idx="62">
                  <c:v>411987.50000000006</c:v>
                </c:pt>
                <c:pt idx="63">
                  <c:v>443431.94999999984</c:v>
                </c:pt>
                <c:pt idx="64">
                  <c:v>405854.55000000034</c:v>
                </c:pt>
                <c:pt idx="65">
                  <c:v>469500.15000000008</c:v>
                </c:pt>
                <c:pt idx="66">
                  <c:v>354262.10000000003</c:v>
                </c:pt>
                <c:pt idx="67">
                  <c:v>420167.45000000013</c:v>
                </c:pt>
                <c:pt idx="68">
                  <c:v>450346.90000000008</c:v>
                </c:pt>
                <c:pt idx="69">
                  <c:v>423030.95000000013</c:v>
                </c:pt>
                <c:pt idx="70">
                  <c:v>446948.65000000008</c:v>
                </c:pt>
                <c:pt idx="71">
                  <c:v>412041.54999999987</c:v>
                </c:pt>
                <c:pt idx="72">
                  <c:v>427688.44999999995</c:v>
                </c:pt>
                <c:pt idx="73">
                  <c:v>468283.45000000019</c:v>
                </c:pt>
                <c:pt idx="74">
                  <c:v>453815.30000000045</c:v>
                </c:pt>
                <c:pt idx="75">
                  <c:v>391461.14999999991</c:v>
                </c:pt>
                <c:pt idx="76">
                  <c:v>441258.44999999966</c:v>
                </c:pt>
                <c:pt idx="77">
                  <c:v>404560.80000000005</c:v>
                </c:pt>
                <c:pt idx="78">
                  <c:v>461928.54999999987</c:v>
                </c:pt>
                <c:pt idx="79">
                  <c:v>431075.20000000013</c:v>
                </c:pt>
                <c:pt idx="80">
                  <c:v>404793.10000000033</c:v>
                </c:pt>
                <c:pt idx="81">
                  <c:v>454887.10000000015</c:v>
                </c:pt>
                <c:pt idx="82">
                  <c:v>402129.70000000007</c:v>
                </c:pt>
                <c:pt idx="83">
                  <c:v>471924.34999999992</c:v>
                </c:pt>
                <c:pt idx="84">
                  <c:v>441775.94999999995</c:v>
                </c:pt>
                <c:pt idx="85">
                  <c:v>348037.15000000008</c:v>
                </c:pt>
                <c:pt idx="86">
                  <c:v>409623.10000000009</c:v>
                </c:pt>
                <c:pt idx="87">
                  <c:v>366124.35</c:v>
                </c:pt>
                <c:pt idx="88">
                  <c:v>358693.05000000005</c:v>
                </c:pt>
                <c:pt idx="89">
                  <c:v>402936.99999999988</c:v>
                </c:pt>
                <c:pt idx="90">
                  <c:v>405034.60000000027</c:v>
                </c:pt>
                <c:pt idx="91">
                  <c:v>446034.4</c:v>
                </c:pt>
                <c:pt idx="92">
                  <c:v>407019.49999999994</c:v>
                </c:pt>
                <c:pt idx="93">
                  <c:v>443198.49999999994</c:v>
                </c:pt>
                <c:pt idx="94">
                  <c:v>421415.20000000007</c:v>
                </c:pt>
                <c:pt idx="95">
                  <c:v>385000.45</c:v>
                </c:pt>
                <c:pt idx="96">
                  <c:v>359427.9</c:v>
                </c:pt>
              </c:numCache>
            </c:numRef>
          </c:xVal>
          <c:yVal>
            <c:numRef>
              <c:f>'Demographic correlation'!$F$33:$F$129</c:f>
              <c:numCache>
                <c:formatCode>General</c:formatCode>
                <c:ptCount val="97"/>
                <c:pt idx="0">
                  <c:v>41801</c:v>
                </c:pt>
                <c:pt idx="1">
                  <c:v>41801</c:v>
                </c:pt>
                <c:pt idx="2">
                  <c:v>30630</c:v>
                </c:pt>
                <c:pt idx="3">
                  <c:v>30630</c:v>
                </c:pt>
                <c:pt idx="4">
                  <c:v>37192</c:v>
                </c:pt>
                <c:pt idx="5">
                  <c:v>37192</c:v>
                </c:pt>
                <c:pt idx="6">
                  <c:v>79359</c:v>
                </c:pt>
                <c:pt idx="7">
                  <c:v>79359</c:v>
                </c:pt>
                <c:pt idx="8">
                  <c:v>40467</c:v>
                </c:pt>
                <c:pt idx="9">
                  <c:v>40467</c:v>
                </c:pt>
                <c:pt idx="10">
                  <c:v>56464</c:v>
                </c:pt>
                <c:pt idx="11">
                  <c:v>50536</c:v>
                </c:pt>
                <c:pt idx="12">
                  <c:v>44198</c:v>
                </c:pt>
                <c:pt idx="13">
                  <c:v>66430</c:v>
                </c:pt>
                <c:pt idx="14">
                  <c:v>59680</c:v>
                </c:pt>
                <c:pt idx="15">
                  <c:v>50778</c:v>
                </c:pt>
                <c:pt idx="16">
                  <c:v>31818</c:v>
                </c:pt>
                <c:pt idx="17">
                  <c:v>29249</c:v>
                </c:pt>
                <c:pt idx="18">
                  <c:v>46791</c:v>
                </c:pt>
                <c:pt idx="19">
                  <c:v>46764</c:v>
                </c:pt>
                <c:pt idx="20">
                  <c:v>39706</c:v>
                </c:pt>
                <c:pt idx="21">
                  <c:v>40226</c:v>
                </c:pt>
                <c:pt idx="22">
                  <c:v>31051</c:v>
                </c:pt>
                <c:pt idx="23">
                  <c:v>38253</c:v>
                </c:pt>
                <c:pt idx="24">
                  <c:v>65282</c:v>
                </c:pt>
                <c:pt idx="25">
                  <c:v>42318</c:v>
                </c:pt>
                <c:pt idx="26">
                  <c:v>43163</c:v>
                </c:pt>
                <c:pt idx="27">
                  <c:v>61279</c:v>
                </c:pt>
                <c:pt idx="28">
                  <c:v>41321</c:v>
                </c:pt>
                <c:pt idx="29">
                  <c:v>49813</c:v>
                </c:pt>
                <c:pt idx="30">
                  <c:v>41308</c:v>
                </c:pt>
                <c:pt idx="31">
                  <c:v>45748</c:v>
                </c:pt>
                <c:pt idx="32">
                  <c:v>39681</c:v>
                </c:pt>
                <c:pt idx="33">
                  <c:v>44185</c:v>
                </c:pt>
                <c:pt idx="34">
                  <c:v>45800</c:v>
                </c:pt>
                <c:pt idx="35">
                  <c:v>39464</c:v>
                </c:pt>
                <c:pt idx="36">
                  <c:v>47527</c:v>
                </c:pt>
                <c:pt idx="37">
                  <c:v>39464</c:v>
                </c:pt>
                <c:pt idx="38">
                  <c:v>42306</c:v>
                </c:pt>
                <c:pt idx="39">
                  <c:v>36568</c:v>
                </c:pt>
                <c:pt idx="40">
                  <c:v>63917</c:v>
                </c:pt>
                <c:pt idx="41">
                  <c:v>36466</c:v>
                </c:pt>
                <c:pt idx="42">
                  <c:v>42241</c:v>
                </c:pt>
                <c:pt idx="43">
                  <c:v>100849</c:v>
                </c:pt>
                <c:pt idx="44">
                  <c:v>55777</c:v>
                </c:pt>
                <c:pt idx="45">
                  <c:v>79416</c:v>
                </c:pt>
                <c:pt idx="46">
                  <c:v>48002</c:v>
                </c:pt>
                <c:pt idx="47">
                  <c:v>34728</c:v>
                </c:pt>
                <c:pt idx="48">
                  <c:v>45472</c:v>
                </c:pt>
                <c:pt idx="49">
                  <c:v>54282</c:v>
                </c:pt>
                <c:pt idx="50">
                  <c:v>90515</c:v>
                </c:pt>
                <c:pt idx="51">
                  <c:v>43568</c:v>
                </c:pt>
                <c:pt idx="52">
                  <c:v>59537</c:v>
                </c:pt>
                <c:pt idx="53">
                  <c:v>33139</c:v>
                </c:pt>
                <c:pt idx="54">
                  <c:v>32915</c:v>
                </c:pt>
                <c:pt idx="55">
                  <c:v>79720</c:v>
                </c:pt>
                <c:pt idx="56">
                  <c:v>68294</c:v>
                </c:pt>
                <c:pt idx="57">
                  <c:v>80327</c:v>
                </c:pt>
                <c:pt idx="58">
                  <c:v>87040</c:v>
                </c:pt>
                <c:pt idx="59">
                  <c:v>32135</c:v>
                </c:pt>
                <c:pt idx="60">
                  <c:v>31918</c:v>
                </c:pt>
                <c:pt idx="61">
                  <c:v>94999</c:v>
                </c:pt>
                <c:pt idx="62">
                  <c:v>105451</c:v>
                </c:pt>
                <c:pt idx="63">
                  <c:v>86864</c:v>
                </c:pt>
                <c:pt idx="64">
                  <c:v>47030</c:v>
                </c:pt>
                <c:pt idx="65">
                  <c:v>53373</c:v>
                </c:pt>
                <c:pt idx="66">
                  <c:v>104698</c:v>
                </c:pt>
                <c:pt idx="67">
                  <c:v>112162</c:v>
                </c:pt>
                <c:pt idx="68">
                  <c:v>42439</c:v>
                </c:pt>
                <c:pt idx="69">
                  <c:v>66911</c:v>
                </c:pt>
                <c:pt idx="70">
                  <c:v>30960</c:v>
                </c:pt>
                <c:pt idx="71">
                  <c:v>112693</c:v>
                </c:pt>
                <c:pt idx="72">
                  <c:v>55039</c:v>
                </c:pt>
                <c:pt idx="73">
                  <c:v>31881</c:v>
                </c:pt>
                <c:pt idx="74">
                  <c:v>34299</c:v>
                </c:pt>
                <c:pt idx="75">
                  <c:v>59049</c:v>
                </c:pt>
                <c:pt idx="76">
                  <c:v>91579</c:v>
                </c:pt>
                <c:pt idx="77">
                  <c:v>53637</c:v>
                </c:pt>
                <c:pt idx="78">
                  <c:v>50420</c:v>
                </c:pt>
                <c:pt idx="79">
                  <c:v>43630</c:v>
                </c:pt>
                <c:pt idx="80">
                  <c:v>41628</c:v>
                </c:pt>
                <c:pt idx="81">
                  <c:v>42299</c:v>
                </c:pt>
                <c:pt idx="82">
                  <c:v>55398</c:v>
                </c:pt>
                <c:pt idx="83">
                  <c:v>42128</c:v>
                </c:pt>
                <c:pt idx="84">
                  <c:v>39882</c:v>
                </c:pt>
                <c:pt idx="85">
                  <c:v>37501</c:v>
                </c:pt>
                <c:pt idx="86">
                  <c:v>55546</c:v>
                </c:pt>
                <c:pt idx="87">
                  <c:v>41260</c:v>
                </c:pt>
                <c:pt idx="88">
                  <c:v>39543</c:v>
                </c:pt>
                <c:pt idx="89">
                  <c:v>89134</c:v>
                </c:pt>
                <c:pt idx="90">
                  <c:v>105763</c:v>
                </c:pt>
                <c:pt idx="91">
                  <c:v>68620</c:v>
                </c:pt>
                <c:pt idx="92">
                  <c:v>49190</c:v>
                </c:pt>
                <c:pt idx="93">
                  <c:v>50077</c:v>
                </c:pt>
                <c:pt idx="94">
                  <c:v>44480</c:v>
                </c:pt>
                <c:pt idx="95">
                  <c:v>40758</c:v>
                </c:pt>
                <c:pt idx="96">
                  <c:v>66634</c:v>
                </c:pt>
              </c:numCache>
            </c:numRef>
          </c:yVal>
          <c:smooth val="0"/>
          <c:extLst>
            <c:ext xmlns:c16="http://schemas.microsoft.com/office/drawing/2014/chart" uri="{C3380CC4-5D6E-409C-BE32-E72D297353CC}">
              <c16:uniqueId val="{00000000-5337-49F3-A9C3-BEB5B0CA5087}"/>
            </c:ext>
          </c:extLst>
        </c:ser>
        <c:dLbls>
          <c:showLegendKey val="0"/>
          <c:showVal val="0"/>
          <c:showCatName val="0"/>
          <c:showSerName val="0"/>
          <c:showPercent val="0"/>
          <c:showBubbleSize val="0"/>
        </c:dLbls>
        <c:axId val="598145056"/>
        <c:axId val="1847467376"/>
      </c:scatterChart>
      <c:valAx>
        <c:axId val="598145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67376"/>
        <c:crosses val="autoZero"/>
        <c:crossBetween val="midCat"/>
      </c:valAx>
      <c:valAx>
        <c:axId val="184746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45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131928361895941"/>
          <c:y val="4.1322314049586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'Demographic correlation'!$G$32</c:f>
              <c:strCache>
                <c:ptCount val="1"/>
                <c:pt idx="0">
                  <c:v>Average of Land Area</c:v>
                </c:pt>
              </c:strCache>
            </c:strRef>
          </c:tx>
          <c:spPr>
            <a:ln w="19050" cap="rnd">
              <a:noFill/>
              <a:round/>
            </a:ln>
            <a:effectLst/>
          </c:spPr>
          <c:marker>
            <c:symbol val="circle"/>
            <c:size val="5"/>
            <c:spPr>
              <a:solidFill>
                <a:schemeClr val="accent1"/>
              </a:solidFill>
              <a:ln w="9525">
                <a:solidFill>
                  <a:schemeClr val="accent1"/>
                </a:solidFill>
              </a:ln>
              <a:effectLst/>
            </c:spPr>
          </c:marker>
          <c:xVal>
            <c:numRef>
              <c:f>'Demographic correlation'!$D$33:$D$129</c:f>
              <c:numCache>
                <c:formatCode>General</c:formatCode>
                <c:ptCount val="97"/>
                <c:pt idx="0">
                  <c:v>376818.2</c:v>
                </c:pt>
                <c:pt idx="1">
                  <c:v>475213.35000000015</c:v>
                </c:pt>
                <c:pt idx="2">
                  <c:v>507523.75000000006</c:v>
                </c:pt>
                <c:pt idx="3">
                  <c:v>376651.44999999995</c:v>
                </c:pt>
                <c:pt idx="4">
                  <c:v>459982.74999999994</c:v>
                </c:pt>
                <c:pt idx="5">
                  <c:v>410376.35000000021</c:v>
                </c:pt>
                <c:pt idx="6">
                  <c:v>413720.55000000005</c:v>
                </c:pt>
                <c:pt idx="7">
                  <c:v>399311.05000000016</c:v>
                </c:pt>
                <c:pt idx="8">
                  <c:v>353037.35000000009</c:v>
                </c:pt>
                <c:pt idx="9">
                  <c:v>493559.30000000045</c:v>
                </c:pt>
                <c:pt idx="10">
                  <c:v>345823.4</c:v>
                </c:pt>
                <c:pt idx="11">
                  <c:v>341854.74999999988</c:v>
                </c:pt>
                <c:pt idx="12">
                  <c:v>387434.99999999977</c:v>
                </c:pt>
                <c:pt idx="13">
                  <c:v>446660.00000000017</c:v>
                </c:pt>
                <c:pt idx="14">
                  <c:v>461817</c:v>
                </c:pt>
                <c:pt idx="15">
                  <c:v>412010.49999999983</c:v>
                </c:pt>
                <c:pt idx="16">
                  <c:v>546028.05000000016</c:v>
                </c:pt>
                <c:pt idx="17">
                  <c:v>362952.64999999997</c:v>
                </c:pt>
                <c:pt idx="18">
                  <c:v>417151.00000000035</c:v>
                </c:pt>
                <c:pt idx="19">
                  <c:v>409866.90000000008</c:v>
                </c:pt>
                <c:pt idx="20">
                  <c:v>418368.85</c:v>
                </c:pt>
                <c:pt idx="21">
                  <c:v>389041.55000000022</c:v>
                </c:pt>
                <c:pt idx="22">
                  <c:v>361011.4499999999</c:v>
                </c:pt>
                <c:pt idx="23">
                  <c:v>433724.79999999987</c:v>
                </c:pt>
                <c:pt idx="24">
                  <c:v>437634.79999999987</c:v>
                </c:pt>
                <c:pt idx="25">
                  <c:v>397860.9</c:v>
                </c:pt>
                <c:pt idx="26">
                  <c:v>485258.60000000009</c:v>
                </c:pt>
                <c:pt idx="27">
                  <c:v>416699.0500000001</c:v>
                </c:pt>
                <c:pt idx="28">
                  <c:v>385891.7</c:v>
                </c:pt>
                <c:pt idx="29">
                  <c:v>491070.69999999995</c:v>
                </c:pt>
                <c:pt idx="30">
                  <c:v>442850.0500000001</c:v>
                </c:pt>
                <c:pt idx="31">
                  <c:v>406608.94999999995</c:v>
                </c:pt>
                <c:pt idx="32">
                  <c:v>387714.45000000013</c:v>
                </c:pt>
                <c:pt idx="33">
                  <c:v>474023.10000000009</c:v>
                </c:pt>
                <c:pt idx="34">
                  <c:v>490829.19999999995</c:v>
                </c:pt>
                <c:pt idx="35">
                  <c:v>395103.20000000007</c:v>
                </c:pt>
                <c:pt idx="36">
                  <c:v>420864.35000000021</c:v>
                </c:pt>
                <c:pt idx="37">
                  <c:v>362752.55000000005</c:v>
                </c:pt>
                <c:pt idx="38">
                  <c:v>304078.39999999997</c:v>
                </c:pt>
                <c:pt idx="39">
                  <c:v>425887.54999999987</c:v>
                </c:pt>
                <c:pt idx="40">
                  <c:v>381897.75</c:v>
                </c:pt>
                <c:pt idx="41">
                  <c:v>462355.20000000001</c:v>
                </c:pt>
                <c:pt idx="42">
                  <c:v>398488.80000000005</c:v>
                </c:pt>
                <c:pt idx="43">
                  <c:v>317000.9499999999</c:v>
                </c:pt>
                <c:pt idx="44">
                  <c:v>498001.74999999983</c:v>
                </c:pt>
                <c:pt idx="45">
                  <c:v>395560.90000000014</c:v>
                </c:pt>
                <c:pt idx="46">
                  <c:v>439067.70000000019</c:v>
                </c:pt>
                <c:pt idx="47">
                  <c:v>433269.4</c:v>
                </c:pt>
                <c:pt idx="48">
                  <c:v>502780</c:v>
                </c:pt>
                <c:pt idx="49">
                  <c:v>451527.95000000007</c:v>
                </c:pt>
                <c:pt idx="50">
                  <c:v>458962.70000000036</c:v>
                </c:pt>
                <c:pt idx="51">
                  <c:v>444604.94999999995</c:v>
                </c:pt>
                <c:pt idx="52">
                  <c:v>416081.50000000012</c:v>
                </c:pt>
                <c:pt idx="53">
                  <c:v>402984.15</c:v>
                </c:pt>
                <c:pt idx="54">
                  <c:v>492290.85</c:v>
                </c:pt>
                <c:pt idx="55">
                  <c:v>411381.45000000019</c:v>
                </c:pt>
                <c:pt idx="56">
                  <c:v>341664.99999999988</c:v>
                </c:pt>
                <c:pt idx="57">
                  <c:v>387853.60000000015</c:v>
                </c:pt>
                <c:pt idx="58">
                  <c:v>450866.7000000003</c:v>
                </c:pt>
                <c:pt idx="59">
                  <c:v>397745.89999999991</c:v>
                </c:pt>
                <c:pt idx="60">
                  <c:v>414583.04999999993</c:v>
                </c:pt>
                <c:pt idx="61">
                  <c:v>371430.45000000007</c:v>
                </c:pt>
                <c:pt idx="62">
                  <c:v>411987.50000000006</c:v>
                </c:pt>
                <c:pt idx="63">
                  <c:v>443431.94999999984</c:v>
                </c:pt>
                <c:pt idx="64">
                  <c:v>405854.55000000034</c:v>
                </c:pt>
                <c:pt idx="65">
                  <c:v>469500.15000000008</c:v>
                </c:pt>
                <c:pt idx="66">
                  <c:v>354262.10000000003</c:v>
                </c:pt>
                <c:pt idx="67">
                  <c:v>420167.45000000013</c:v>
                </c:pt>
                <c:pt idx="68">
                  <c:v>450346.90000000008</c:v>
                </c:pt>
                <c:pt idx="69">
                  <c:v>423030.95000000013</c:v>
                </c:pt>
                <c:pt idx="70">
                  <c:v>446948.65000000008</c:v>
                </c:pt>
                <c:pt idx="71">
                  <c:v>412041.54999999987</c:v>
                </c:pt>
                <c:pt idx="72">
                  <c:v>427688.44999999995</c:v>
                </c:pt>
                <c:pt idx="73">
                  <c:v>468283.45000000019</c:v>
                </c:pt>
                <c:pt idx="74">
                  <c:v>453815.30000000045</c:v>
                </c:pt>
                <c:pt idx="75">
                  <c:v>391461.14999999991</c:v>
                </c:pt>
                <c:pt idx="76">
                  <c:v>441258.44999999966</c:v>
                </c:pt>
                <c:pt idx="77">
                  <c:v>404560.80000000005</c:v>
                </c:pt>
                <c:pt idx="78">
                  <c:v>461928.54999999987</c:v>
                </c:pt>
                <c:pt idx="79">
                  <c:v>431075.20000000013</c:v>
                </c:pt>
                <c:pt idx="80">
                  <c:v>404793.10000000033</c:v>
                </c:pt>
                <c:pt idx="81">
                  <c:v>454887.10000000015</c:v>
                </c:pt>
                <c:pt idx="82">
                  <c:v>402129.70000000007</c:v>
                </c:pt>
                <c:pt idx="83">
                  <c:v>471924.34999999992</c:v>
                </c:pt>
                <c:pt idx="84">
                  <c:v>441775.94999999995</c:v>
                </c:pt>
                <c:pt idx="85">
                  <c:v>348037.15000000008</c:v>
                </c:pt>
                <c:pt idx="86">
                  <c:v>409623.10000000009</c:v>
                </c:pt>
                <c:pt idx="87">
                  <c:v>366124.35</c:v>
                </c:pt>
                <c:pt idx="88">
                  <c:v>358693.05000000005</c:v>
                </c:pt>
                <c:pt idx="89">
                  <c:v>402936.99999999988</c:v>
                </c:pt>
                <c:pt idx="90">
                  <c:v>405034.60000000027</c:v>
                </c:pt>
                <c:pt idx="91">
                  <c:v>446034.4</c:v>
                </c:pt>
                <c:pt idx="92">
                  <c:v>407019.49999999994</c:v>
                </c:pt>
                <c:pt idx="93">
                  <c:v>443198.49999999994</c:v>
                </c:pt>
                <c:pt idx="94">
                  <c:v>421415.20000000007</c:v>
                </c:pt>
                <c:pt idx="95">
                  <c:v>385000.45</c:v>
                </c:pt>
                <c:pt idx="96">
                  <c:v>359427.9</c:v>
                </c:pt>
              </c:numCache>
            </c:numRef>
          </c:xVal>
          <c:yVal>
            <c:numRef>
              <c:f>'Demographic correlation'!$G$33:$G$129</c:f>
              <c:numCache>
                <c:formatCode>General</c:formatCode>
                <c:ptCount val="97"/>
                <c:pt idx="0">
                  <c:v>41591056</c:v>
                </c:pt>
                <c:pt idx="1">
                  <c:v>41591056</c:v>
                </c:pt>
                <c:pt idx="2">
                  <c:v>45016120</c:v>
                </c:pt>
                <c:pt idx="3">
                  <c:v>45016120</c:v>
                </c:pt>
                <c:pt idx="4">
                  <c:v>48407373</c:v>
                </c:pt>
                <c:pt idx="5">
                  <c:v>48407373</c:v>
                </c:pt>
                <c:pt idx="6">
                  <c:v>97430571</c:v>
                </c:pt>
                <c:pt idx="7">
                  <c:v>97430571</c:v>
                </c:pt>
                <c:pt idx="8">
                  <c:v>73880017</c:v>
                </c:pt>
                <c:pt idx="9">
                  <c:v>73880017</c:v>
                </c:pt>
                <c:pt idx="10">
                  <c:v>85738633</c:v>
                </c:pt>
                <c:pt idx="11">
                  <c:v>273544395</c:v>
                </c:pt>
                <c:pt idx="12">
                  <c:v>67027321</c:v>
                </c:pt>
                <c:pt idx="13">
                  <c:v>61625913</c:v>
                </c:pt>
                <c:pt idx="14">
                  <c:v>90395673</c:v>
                </c:pt>
                <c:pt idx="15">
                  <c:v>89672308</c:v>
                </c:pt>
                <c:pt idx="16">
                  <c:v>161411152</c:v>
                </c:pt>
                <c:pt idx="17">
                  <c:v>55623172</c:v>
                </c:pt>
                <c:pt idx="18">
                  <c:v>70639073</c:v>
                </c:pt>
                <c:pt idx="19">
                  <c:v>1935873371</c:v>
                </c:pt>
                <c:pt idx="20">
                  <c:v>170700664</c:v>
                </c:pt>
                <c:pt idx="21">
                  <c:v>239916420</c:v>
                </c:pt>
                <c:pt idx="22">
                  <c:v>93204587</c:v>
                </c:pt>
                <c:pt idx="23">
                  <c:v>47236363</c:v>
                </c:pt>
                <c:pt idx="24">
                  <c:v>76095016</c:v>
                </c:pt>
                <c:pt idx="25">
                  <c:v>272512582</c:v>
                </c:pt>
                <c:pt idx="26">
                  <c:v>170217927</c:v>
                </c:pt>
                <c:pt idx="27">
                  <c:v>85539498</c:v>
                </c:pt>
                <c:pt idx="28">
                  <c:v>62261002</c:v>
                </c:pt>
                <c:pt idx="29">
                  <c:v>307920898</c:v>
                </c:pt>
                <c:pt idx="30">
                  <c:v>154983928</c:v>
                </c:pt>
                <c:pt idx="31">
                  <c:v>159935822</c:v>
                </c:pt>
                <c:pt idx="32">
                  <c:v>260089732</c:v>
                </c:pt>
                <c:pt idx="33">
                  <c:v>293748385</c:v>
                </c:pt>
                <c:pt idx="34">
                  <c:v>142798170</c:v>
                </c:pt>
                <c:pt idx="35">
                  <c:v>308738452</c:v>
                </c:pt>
                <c:pt idx="36">
                  <c:v>345684978</c:v>
                </c:pt>
                <c:pt idx="37">
                  <c:v>840008393</c:v>
                </c:pt>
                <c:pt idx="38">
                  <c:v>560530243</c:v>
                </c:pt>
                <c:pt idx="39">
                  <c:v>645603627</c:v>
                </c:pt>
                <c:pt idx="40">
                  <c:v>97526360</c:v>
                </c:pt>
                <c:pt idx="41">
                  <c:v>268318796</c:v>
                </c:pt>
                <c:pt idx="42">
                  <c:v>209643557</c:v>
                </c:pt>
                <c:pt idx="43">
                  <c:v>82691135</c:v>
                </c:pt>
                <c:pt idx="44">
                  <c:v>125219114</c:v>
                </c:pt>
                <c:pt idx="45">
                  <c:v>16556713</c:v>
                </c:pt>
                <c:pt idx="46">
                  <c:v>35187375</c:v>
                </c:pt>
                <c:pt idx="47">
                  <c:v>82538680</c:v>
                </c:pt>
                <c:pt idx="48">
                  <c:v>96758525</c:v>
                </c:pt>
                <c:pt idx="49">
                  <c:v>85627013</c:v>
                </c:pt>
                <c:pt idx="50">
                  <c:v>77862691</c:v>
                </c:pt>
                <c:pt idx="51">
                  <c:v>31905474</c:v>
                </c:pt>
                <c:pt idx="52">
                  <c:v>38318201</c:v>
                </c:pt>
                <c:pt idx="53">
                  <c:v>62531085</c:v>
                </c:pt>
                <c:pt idx="54">
                  <c:v>21790122</c:v>
                </c:pt>
                <c:pt idx="55">
                  <c:v>60235960</c:v>
                </c:pt>
                <c:pt idx="56">
                  <c:v>137777476</c:v>
                </c:pt>
                <c:pt idx="57">
                  <c:v>135481314</c:v>
                </c:pt>
                <c:pt idx="58">
                  <c:v>671934794</c:v>
                </c:pt>
                <c:pt idx="59">
                  <c:v>180000000</c:v>
                </c:pt>
                <c:pt idx="60">
                  <c:v>104592941</c:v>
                </c:pt>
                <c:pt idx="61">
                  <c:v>307389025</c:v>
                </c:pt>
                <c:pt idx="62">
                  <c:v>243808665</c:v>
                </c:pt>
                <c:pt idx="63">
                  <c:v>268844871</c:v>
                </c:pt>
                <c:pt idx="64">
                  <c:v>59100000</c:v>
                </c:pt>
                <c:pt idx="65">
                  <c:v>780785193</c:v>
                </c:pt>
                <c:pt idx="66">
                  <c:v>138598541</c:v>
                </c:pt>
                <c:pt idx="67">
                  <c:v>268689279</c:v>
                </c:pt>
                <c:pt idx="68">
                  <c:v>109000000</c:v>
                </c:pt>
                <c:pt idx="69">
                  <c:v>158352484</c:v>
                </c:pt>
                <c:pt idx="70">
                  <c:v>92678538</c:v>
                </c:pt>
                <c:pt idx="71">
                  <c:v>139096977</c:v>
                </c:pt>
                <c:pt idx="72">
                  <c:v>152000000</c:v>
                </c:pt>
                <c:pt idx="73">
                  <c:v>64867329</c:v>
                </c:pt>
                <c:pt idx="74">
                  <c:v>110000000</c:v>
                </c:pt>
                <c:pt idx="75">
                  <c:v>46651457</c:v>
                </c:pt>
                <c:pt idx="76">
                  <c:v>146322917</c:v>
                </c:pt>
                <c:pt idx="77">
                  <c:v>790925550</c:v>
                </c:pt>
                <c:pt idx="78">
                  <c:v>284339132</c:v>
                </c:pt>
                <c:pt idx="79">
                  <c:v>382659645</c:v>
                </c:pt>
                <c:pt idx="80">
                  <c:v>332338206</c:v>
                </c:pt>
                <c:pt idx="81">
                  <c:v>142972062</c:v>
                </c:pt>
                <c:pt idx="82">
                  <c:v>375740493</c:v>
                </c:pt>
                <c:pt idx="83">
                  <c:v>133663628</c:v>
                </c:pt>
                <c:pt idx="84">
                  <c:v>343173025</c:v>
                </c:pt>
                <c:pt idx="85">
                  <c:v>47655935</c:v>
                </c:pt>
                <c:pt idx="86">
                  <c:v>282372739</c:v>
                </c:pt>
                <c:pt idx="87">
                  <c:v>345805347</c:v>
                </c:pt>
                <c:pt idx="88">
                  <c:v>190807625</c:v>
                </c:pt>
                <c:pt idx="89">
                  <c:v>38977688</c:v>
                </c:pt>
                <c:pt idx="90">
                  <c:v>67318429</c:v>
                </c:pt>
                <c:pt idx="91">
                  <c:v>876737780</c:v>
                </c:pt>
                <c:pt idx="92">
                  <c:v>133308913</c:v>
                </c:pt>
                <c:pt idx="93">
                  <c:v>178921044</c:v>
                </c:pt>
                <c:pt idx="94">
                  <c:v>137985835</c:v>
                </c:pt>
                <c:pt idx="95">
                  <c:v>154942138</c:v>
                </c:pt>
                <c:pt idx="96">
                  <c:v>633821720</c:v>
                </c:pt>
              </c:numCache>
            </c:numRef>
          </c:yVal>
          <c:smooth val="0"/>
          <c:extLst>
            <c:ext xmlns:c16="http://schemas.microsoft.com/office/drawing/2014/chart" uri="{C3380CC4-5D6E-409C-BE32-E72D297353CC}">
              <c16:uniqueId val="{00000000-DA20-4C74-968E-D933304F32D4}"/>
            </c:ext>
          </c:extLst>
        </c:ser>
        <c:dLbls>
          <c:showLegendKey val="0"/>
          <c:showVal val="0"/>
          <c:showCatName val="0"/>
          <c:showSerName val="0"/>
          <c:showPercent val="0"/>
          <c:showBubbleSize val="0"/>
        </c:dLbls>
        <c:axId val="598149856"/>
        <c:axId val="915623360"/>
      </c:scatterChart>
      <c:valAx>
        <c:axId val="59814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623360"/>
        <c:crosses val="autoZero"/>
        <c:crossBetween val="midCat"/>
      </c:valAx>
      <c:valAx>
        <c:axId val="91562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49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'Demographic correlation'!$H$32</c:f>
              <c:strCache>
                <c:ptCount val="1"/>
                <c:pt idx="0">
                  <c:v>Average of Water Area</c:v>
                </c:pt>
              </c:strCache>
            </c:strRef>
          </c:tx>
          <c:spPr>
            <a:ln w="19050" cap="rnd">
              <a:noFill/>
              <a:round/>
            </a:ln>
            <a:effectLst/>
          </c:spPr>
          <c:marker>
            <c:symbol val="circle"/>
            <c:size val="5"/>
            <c:spPr>
              <a:solidFill>
                <a:schemeClr val="accent1"/>
              </a:solidFill>
              <a:ln w="9525">
                <a:solidFill>
                  <a:schemeClr val="accent1"/>
                </a:solidFill>
              </a:ln>
              <a:effectLst/>
            </c:spPr>
          </c:marker>
          <c:xVal>
            <c:numRef>
              <c:f>'Demographic correlation'!$D$33:$D$129</c:f>
              <c:numCache>
                <c:formatCode>General</c:formatCode>
                <c:ptCount val="97"/>
                <c:pt idx="0">
                  <c:v>376818.2</c:v>
                </c:pt>
                <c:pt idx="1">
                  <c:v>475213.35000000015</c:v>
                </c:pt>
                <c:pt idx="2">
                  <c:v>507523.75000000006</c:v>
                </c:pt>
                <c:pt idx="3">
                  <c:v>376651.44999999995</c:v>
                </c:pt>
                <c:pt idx="4">
                  <c:v>459982.74999999994</c:v>
                </c:pt>
                <c:pt idx="5">
                  <c:v>410376.35000000021</c:v>
                </c:pt>
                <c:pt idx="6">
                  <c:v>413720.55000000005</c:v>
                </c:pt>
                <c:pt idx="7">
                  <c:v>399311.05000000016</c:v>
                </c:pt>
                <c:pt idx="8">
                  <c:v>353037.35000000009</c:v>
                </c:pt>
                <c:pt idx="9">
                  <c:v>493559.30000000045</c:v>
                </c:pt>
                <c:pt idx="10">
                  <c:v>345823.4</c:v>
                </c:pt>
                <c:pt idx="11">
                  <c:v>341854.74999999988</c:v>
                </c:pt>
                <c:pt idx="12">
                  <c:v>387434.99999999977</c:v>
                </c:pt>
                <c:pt idx="13">
                  <c:v>446660.00000000017</c:v>
                </c:pt>
                <c:pt idx="14">
                  <c:v>461817</c:v>
                </c:pt>
                <c:pt idx="15">
                  <c:v>412010.49999999983</c:v>
                </c:pt>
                <c:pt idx="16">
                  <c:v>546028.05000000016</c:v>
                </c:pt>
                <c:pt idx="17">
                  <c:v>362952.64999999997</c:v>
                </c:pt>
                <c:pt idx="18">
                  <c:v>417151.00000000035</c:v>
                </c:pt>
                <c:pt idx="19">
                  <c:v>409866.90000000008</c:v>
                </c:pt>
                <c:pt idx="20">
                  <c:v>418368.85</c:v>
                </c:pt>
                <c:pt idx="21">
                  <c:v>389041.55000000022</c:v>
                </c:pt>
                <c:pt idx="22">
                  <c:v>361011.4499999999</c:v>
                </c:pt>
                <c:pt idx="23">
                  <c:v>433724.79999999987</c:v>
                </c:pt>
                <c:pt idx="24">
                  <c:v>437634.79999999987</c:v>
                </c:pt>
                <c:pt idx="25">
                  <c:v>397860.9</c:v>
                </c:pt>
                <c:pt idx="26">
                  <c:v>485258.60000000009</c:v>
                </c:pt>
                <c:pt idx="27">
                  <c:v>416699.0500000001</c:v>
                </c:pt>
                <c:pt idx="28">
                  <c:v>385891.7</c:v>
                </c:pt>
                <c:pt idx="29">
                  <c:v>491070.69999999995</c:v>
                </c:pt>
                <c:pt idx="30">
                  <c:v>442850.0500000001</c:v>
                </c:pt>
                <c:pt idx="31">
                  <c:v>406608.94999999995</c:v>
                </c:pt>
                <c:pt idx="32">
                  <c:v>387714.45000000013</c:v>
                </c:pt>
                <c:pt idx="33">
                  <c:v>474023.10000000009</c:v>
                </c:pt>
                <c:pt idx="34">
                  <c:v>490829.19999999995</c:v>
                </c:pt>
                <c:pt idx="35">
                  <c:v>395103.20000000007</c:v>
                </c:pt>
                <c:pt idx="36">
                  <c:v>420864.35000000021</c:v>
                </c:pt>
                <c:pt idx="37">
                  <c:v>362752.55000000005</c:v>
                </c:pt>
                <c:pt idx="38">
                  <c:v>304078.39999999997</c:v>
                </c:pt>
                <c:pt idx="39">
                  <c:v>425887.54999999987</c:v>
                </c:pt>
                <c:pt idx="40">
                  <c:v>381897.75</c:v>
                </c:pt>
                <c:pt idx="41">
                  <c:v>462355.20000000001</c:v>
                </c:pt>
                <c:pt idx="42">
                  <c:v>398488.80000000005</c:v>
                </c:pt>
                <c:pt idx="43">
                  <c:v>317000.9499999999</c:v>
                </c:pt>
                <c:pt idx="44">
                  <c:v>498001.74999999983</c:v>
                </c:pt>
                <c:pt idx="45">
                  <c:v>395560.90000000014</c:v>
                </c:pt>
                <c:pt idx="46">
                  <c:v>439067.70000000019</c:v>
                </c:pt>
                <c:pt idx="47">
                  <c:v>433269.4</c:v>
                </c:pt>
                <c:pt idx="48">
                  <c:v>502780</c:v>
                </c:pt>
                <c:pt idx="49">
                  <c:v>451527.95000000007</c:v>
                </c:pt>
                <c:pt idx="50">
                  <c:v>458962.70000000036</c:v>
                </c:pt>
                <c:pt idx="51">
                  <c:v>444604.94999999995</c:v>
                </c:pt>
                <c:pt idx="52">
                  <c:v>416081.50000000012</c:v>
                </c:pt>
                <c:pt idx="53">
                  <c:v>402984.15</c:v>
                </c:pt>
                <c:pt idx="54">
                  <c:v>492290.85</c:v>
                </c:pt>
                <c:pt idx="55">
                  <c:v>411381.45000000019</c:v>
                </c:pt>
                <c:pt idx="56">
                  <c:v>341664.99999999988</c:v>
                </c:pt>
                <c:pt idx="57">
                  <c:v>387853.60000000015</c:v>
                </c:pt>
                <c:pt idx="58">
                  <c:v>450866.7000000003</c:v>
                </c:pt>
                <c:pt idx="59">
                  <c:v>397745.89999999991</c:v>
                </c:pt>
                <c:pt idx="60">
                  <c:v>414583.04999999993</c:v>
                </c:pt>
                <c:pt idx="61">
                  <c:v>371430.45000000007</c:v>
                </c:pt>
                <c:pt idx="62">
                  <c:v>411987.50000000006</c:v>
                </c:pt>
                <c:pt idx="63">
                  <c:v>443431.94999999984</c:v>
                </c:pt>
                <c:pt idx="64">
                  <c:v>405854.55000000034</c:v>
                </c:pt>
                <c:pt idx="65">
                  <c:v>469500.15000000008</c:v>
                </c:pt>
                <c:pt idx="66">
                  <c:v>354262.10000000003</c:v>
                </c:pt>
                <c:pt idx="67">
                  <c:v>420167.45000000013</c:v>
                </c:pt>
                <c:pt idx="68">
                  <c:v>450346.90000000008</c:v>
                </c:pt>
                <c:pt idx="69">
                  <c:v>423030.95000000013</c:v>
                </c:pt>
                <c:pt idx="70">
                  <c:v>446948.65000000008</c:v>
                </c:pt>
                <c:pt idx="71">
                  <c:v>412041.54999999987</c:v>
                </c:pt>
                <c:pt idx="72">
                  <c:v>427688.44999999995</c:v>
                </c:pt>
                <c:pt idx="73">
                  <c:v>468283.45000000019</c:v>
                </c:pt>
                <c:pt idx="74">
                  <c:v>453815.30000000045</c:v>
                </c:pt>
                <c:pt idx="75">
                  <c:v>391461.14999999991</c:v>
                </c:pt>
                <c:pt idx="76">
                  <c:v>441258.44999999966</c:v>
                </c:pt>
                <c:pt idx="77">
                  <c:v>404560.80000000005</c:v>
                </c:pt>
                <c:pt idx="78">
                  <c:v>461928.54999999987</c:v>
                </c:pt>
                <c:pt idx="79">
                  <c:v>431075.20000000013</c:v>
                </c:pt>
                <c:pt idx="80">
                  <c:v>404793.10000000033</c:v>
                </c:pt>
                <c:pt idx="81">
                  <c:v>454887.10000000015</c:v>
                </c:pt>
                <c:pt idx="82">
                  <c:v>402129.70000000007</c:v>
                </c:pt>
                <c:pt idx="83">
                  <c:v>471924.34999999992</c:v>
                </c:pt>
                <c:pt idx="84">
                  <c:v>441775.94999999995</c:v>
                </c:pt>
                <c:pt idx="85">
                  <c:v>348037.15000000008</c:v>
                </c:pt>
                <c:pt idx="86">
                  <c:v>409623.10000000009</c:v>
                </c:pt>
                <c:pt idx="87">
                  <c:v>366124.35</c:v>
                </c:pt>
                <c:pt idx="88">
                  <c:v>358693.05000000005</c:v>
                </c:pt>
                <c:pt idx="89">
                  <c:v>402936.99999999988</c:v>
                </c:pt>
                <c:pt idx="90">
                  <c:v>405034.60000000027</c:v>
                </c:pt>
                <c:pt idx="91">
                  <c:v>446034.4</c:v>
                </c:pt>
                <c:pt idx="92">
                  <c:v>407019.49999999994</c:v>
                </c:pt>
                <c:pt idx="93">
                  <c:v>443198.49999999994</c:v>
                </c:pt>
                <c:pt idx="94">
                  <c:v>421415.20000000007</c:v>
                </c:pt>
                <c:pt idx="95">
                  <c:v>385000.45</c:v>
                </c:pt>
                <c:pt idx="96">
                  <c:v>359427.9</c:v>
                </c:pt>
              </c:numCache>
            </c:numRef>
          </c:xVal>
          <c:yVal>
            <c:numRef>
              <c:f>'Demographic correlation'!$H$33:$H$129</c:f>
              <c:numCache>
                <c:formatCode>General</c:formatCode>
                <c:ptCount val="97"/>
                <c:pt idx="0">
                  <c:v>8721419</c:v>
                </c:pt>
                <c:pt idx="1">
                  <c:v>8721419</c:v>
                </c:pt>
                <c:pt idx="2">
                  <c:v>1748078</c:v>
                </c:pt>
                <c:pt idx="3">
                  <c:v>1748078</c:v>
                </c:pt>
                <c:pt idx="4">
                  <c:v>3739487</c:v>
                </c:pt>
                <c:pt idx="5">
                  <c:v>3739487</c:v>
                </c:pt>
                <c:pt idx="6">
                  <c:v>37323740</c:v>
                </c:pt>
                <c:pt idx="7">
                  <c:v>37323740</c:v>
                </c:pt>
                <c:pt idx="8">
                  <c:v>1086045</c:v>
                </c:pt>
                <c:pt idx="9">
                  <c:v>1086045</c:v>
                </c:pt>
                <c:pt idx="10">
                  <c:v>4903052</c:v>
                </c:pt>
                <c:pt idx="11">
                  <c:v>35010453</c:v>
                </c:pt>
                <c:pt idx="12">
                  <c:v>36469162</c:v>
                </c:pt>
                <c:pt idx="13">
                  <c:v>520928</c:v>
                </c:pt>
                <c:pt idx="14">
                  <c:v>2163582</c:v>
                </c:pt>
                <c:pt idx="15">
                  <c:v>4372775</c:v>
                </c:pt>
                <c:pt idx="16">
                  <c:v>3017660</c:v>
                </c:pt>
                <c:pt idx="17">
                  <c:v>3481216</c:v>
                </c:pt>
                <c:pt idx="18">
                  <c:v>8937087</c:v>
                </c:pt>
                <c:pt idx="19">
                  <c:v>329424471</c:v>
                </c:pt>
                <c:pt idx="20">
                  <c:v>23355418</c:v>
                </c:pt>
                <c:pt idx="21">
                  <c:v>3912093</c:v>
                </c:pt>
                <c:pt idx="22">
                  <c:v>51995800</c:v>
                </c:pt>
                <c:pt idx="23">
                  <c:v>2016214</c:v>
                </c:pt>
                <c:pt idx="24">
                  <c:v>4917826</c:v>
                </c:pt>
                <c:pt idx="25">
                  <c:v>22100434</c:v>
                </c:pt>
                <c:pt idx="26">
                  <c:v>8124203</c:v>
                </c:pt>
                <c:pt idx="27">
                  <c:v>5033092</c:v>
                </c:pt>
                <c:pt idx="28">
                  <c:v>1737713</c:v>
                </c:pt>
                <c:pt idx="29">
                  <c:v>4193519</c:v>
                </c:pt>
                <c:pt idx="30">
                  <c:v>6194314</c:v>
                </c:pt>
                <c:pt idx="31">
                  <c:v>196559588</c:v>
                </c:pt>
                <c:pt idx="32">
                  <c:v>8300437</c:v>
                </c:pt>
                <c:pt idx="33">
                  <c:v>160056620</c:v>
                </c:pt>
                <c:pt idx="34">
                  <c:v>6628847</c:v>
                </c:pt>
                <c:pt idx="35">
                  <c:v>4741286</c:v>
                </c:pt>
                <c:pt idx="36">
                  <c:v>2311315</c:v>
                </c:pt>
                <c:pt idx="37">
                  <c:v>11042219</c:v>
                </c:pt>
                <c:pt idx="38">
                  <c:v>11873622</c:v>
                </c:pt>
                <c:pt idx="39">
                  <c:v>14488557</c:v>
                </c:pt>
                <c:pt idx="40">
                  <c:v>2245984</c:v>
                </c:pt>
                <c:pt idx="41">
                  <c:v>13908113</c:v>
                </c:pt>
                <c:pt idx="42">
                  <c:v>28767622</c:v>
                </c:pt>
                <c:pt idx="43">
                  <c:v>667179</c:v>
                </c:pt>
                <c:pt idx="44">
                  <c:v>106849577</c:v>
                </c:pt>
                <c:pt idx="45">
                  <c:v>1861901</c:v>
                </c:pt>
                <c:pt idx="46">
                  <c:v>2442614</c:v>
                </c:pt>
                <c:pt idx="47">
                  <c:v>3142825</c:v>
                </c:pt>
                <c:pt idx="48">
                  <c:v>2814766</c:v>
                </c:pt>
                <c:pt idx="49">
                  <c:v>4850146</c:v>
                </c:pt>
                <c:pt idx="50">
                  <c:v>1630832</c:v>
                </c:pt>
                <c:pt idx="51">
                  <c:v>3459587</c:v>
                </c:pt>
                <c:pt idx="52">
                  <c:v>16417392</c:v>
                </c:pt>
                <c:pt idx="53">
                  <c:v>4509710</c:v>
                </c:pt>
                <c:pt idx="54">
                  <c:v>762701</c:v>
                </c:pt>
                <c:pt idx="55">
                  <c:v>3515266</c:v>
                </c:pt>
                <c:pt idx="56">
                  <c:v>1003270</c:v>
                </c:pt>
                <c:pt idx="57">
                  <c:v>160302131</c:v>
                </c:pt>
                <c:pt idx="58">
                  <c:v>704749682</c:v>
                </c:pt>
                <c:pt idx="59">
                  <c:v>70000000</c:v>
                </c:pt>
                <c:pt idx="60">
                  <c:v>31362925</c:v>
                </c:pt>
                <c:pt idx="61">
                  <c:v>189288363</c:v>
                </c:pt>
                <c:pt idx="62">
                  <c:v>111325968</c:v>
                </c:pt>
                <c:pt idx="63">
                  <c:v>153259682</c:v>
                </c:pt>
                <c:pt idx="64">
                  <c:v>28000000</c:v>
                </c:pt>
                <c:pt idx="65">
                  <c:v>431834008</c:v>
                </c:pt>
                <c:pt idx="66">
                  <c:v>40538082</c:v>
                </c:pt>
                <c:pt idx="67">
                  <c:v>170041808</c:v>
                </c:pt>
                <c:pt idx="68">
                  <c:v>70000000</c:v>
                </c:pt>
                <c:pt idx="69">
                  <c:v>1803573</c:v>
                </c:pt>
                <c:pt idx="70">
                  <c:v>3546651</c:v>
                </c:pt>
                <c:pt idx="71">
                  <c:v>149547375</c:v>
                </c:pt>
                <c:pt idx="72">
                  <c:v>110000000</c:v>
                </c:pt>
                <c:pt idx="73">
                  <c:v>1463257</c:v>
                </c:pt>
                <c:pt idx="74">
                  <c:v>40000000</c:v>
                </c:pt>
                <c:pt idx="75">
                  <c:v>5916223</c:v>
                </c:pt>
                <c:pt idx="76">
                  <c:v>2815890</c:v>
                </c:pt>
                <c:pt idx="77">
                  <c:v>5215849</c:v>
                </c:pt>
                <c:pt idx="78">
                  <c:v>2323182</c:v>
                </c:pt>
                <c:pt idx="79">
                  <c:v>4765966</c:v>
                </c:pt>
                <c:pt idx="80">
                  <c:v>13707999</c:v>
                </c:pt>
                <c:pt idx="81">
                  <c:v>3925954</c:v>
                </c:pt>
                <c:pt idx="82">
                  <c:v>2876470</c:v>
                </c:pt>
                <c:pt idx="83">
                  <c:v>3951737</c:v>
                </c:pt>
                <c:pt idx="84">
                  <c:v>3173027</c:v>
                </c:pt>
                <c:pt idx="85">
                  <c:v>5618032</c:v>
                </c:pt>
                <c:pt idx="86">
                  <c:v>47927393</c:v>
                </c:pt>
                <c:pt idx="87">
                  <c:v>6998722</c:v>
                </c:pt>
                <c:pt idx="88">
                  <c:v>8969264</c:v>
                </c:pt>
                <c:pt idx="89">
                  <c:v>1127171</c:v>
                </c:pt>
                <c:pt idx="90">
                  <c:v>244142</c:v>
                </c:pt>
                <c:pt idx="91">
                  <c:v>32210024</c:v>
                </c:pt>
                <c:pt idx="92">
                  <c:v>219591352</c:v>
                </c:pt>
                <c:pt idx="93">
                  <c:v>130901482</c:v>
                </c:pt>
                <c:pt idx="94">
                  <c:v>111697132</c:v>
                </c:pt>
                <c:pt idx="95">
                  <c:v>6879776</c:v>
                </c:pt>
                <c:pt idx="96">
                  <c:v>654694207</c:v>
                </c:pt>
              </c:numCache>
            </c:numRef>
          </c:yVal>
          <c:smooth val="0"/>
          <c:extLst>
            <c:ext xmlns:c16="http://schemas.microsoft.com/office/drawing/2014/chart" uri="{C3380CC4-5D6E-409C-BE32-E72D297353CC}">
              <c16:uniqueId val="{00000000-B4CD-4EAB-8931-64CA5D067CAB}"/>
            </c:ext>
          </c:extLst>
        </c:ser>
        <c:dLbls>
          <c:showLegendKey val="0"/>
          <c:showVal val="0"/>
          <c:showCatName val="0"/>
          <c:showSerName val="0"/>
          <c:showPercent val="0"/>
          <c:showBubbleSize val="0"/>
        </c:dLbls>
        <c:axId val="598146016"/>
        <c:axId val="828083936"/>
      </c:scatterChart>
      <c:valAx>
        <c:axId val="59814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083936"/>
        <c:crosses val="autoZero"/>
        <c:crossBetween val="midCat"/>
      </c:valAx>
      <c:valAx>
        <c:axId val="8280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46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[SEMOS_Project_Data Analyst_Data Model_Customer Analysis.xlsx]Customer profit!Customer profit </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7912012136252E-3"/>
              <c:y val="-6.680731364275667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1"/>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solidFill>
            <a:srgbClr val="FF0000"/>
          </a:solidFill>
          <a:ln>
            <a:noFill/>
          </a:ln>
          <a:effectLst>
            <a:outerShdw blurRad="57150" dist="19050" dir="5400000" algn="ctr" rotWithShape="0">
              <a:srgbClr val="000000">
                <a:alpha val="63000"/>
              </a:srgbClr>
            </a:outerShdw>
          </a:effectLst>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678757914245933E-4"/>
          <c:y val="0.13654573695866143"/>
          <c:w val="0.98330697563438818"/>
          <c:h val="0.86209732816601048"/>
        </c:manualLayout>
      </c:layout>
      <c:pie3DChart>
        <c:varyColors val="1"/>
        <c:ser>
          <c:idx val="0"/>
          <c:order val="0"/>
          <c:tx>
            <c:strRef>
              <c:f>'Customer profit'!$C$4:$C$5</c:f>
              <c:strCache>
                <c:ptCount val="1"/>
                <c:pt idx="0">
                  <c:v>Walter Baker</c:v>
                </c:pt>
              </c:strCache>
            </c:strRef>
          </c:tx>
          <c:dPt>
            <c:idx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E0B-45E5-A4A0-169B8550FD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E0B-45E5-A4A0-169B8550FD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E0B-45E5-A4A0-169B8550FD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E0B-45E5-A4A0-169B8550FD2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E0B-45E5-A4A0-169B8550FD2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E0B-45E5-A4A0-169B8550FD2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E0B-45E5-A4A0-169B8550FD2B}"/>
              </c:ext>
            </c:extLst>
          </c:dPt>
          <c:dPt>
            <c:idx val="7"/>
            <c:bubble3D val="0"/>
            <c:explosion val="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E0B-45E5-A4A0-169B8550FD2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D5E6-4966-BA51-25EC855B744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E0B-45E5-A4A0-169B8550FD2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profit'!$C$6:$C$17</c:f>
              <c:numCache>
                <c:formatCode>0.00%;\-0.00%;0.00%</c:formatCode>
                <c:ptCount val="12"/>
                <c:pt idx="0">
                  <c:v>0.55476089750241453</c:v>
                </c:pt>
                <c:pt idx="1">
                  <c:v>0.53783476925131901</c:v>
                </c:pt>
                <c:pt idx="2">
                  <c:v>0.5308666208656394</c:v>
                </c:pt>
                <c:pt idx="3">
                  <c:v>0.47767726874817623</c:v>
                </c:pt>
                <c:pt idx="4">
                  <c:v>0.46947915438989829</c:v>
                </c:pt>
                <c:pt idx="5">
                  <c:v>0.4692466099389983</c:v>
                </c:pt>
                <c:pt idx="6">
                  <c:v>0.38223334375977475</c:v>
                </c:pt>
                <c:pt idx="7">
                  <c:v>0.36655445450666158</c:v>
                </c:pt>
              </c:numCache>
            </c:numRef>
          </c:val>
          <c:extLst>
            <c:ext xmlns:c16="http://schemas.microsoft.com/office/drawing/2014/chart" uri="{C3380CC4-5D6E-409C-BE32-E72D297353CC}">
              <c16:uniqueId val="{00000000-D5E6-4966-BA51-25EC855B744A}"/>
            </c:ext>
          </c:extLst>
        </c:ser>
        <c:ser>
          <c:idx val="1"/>
          <c:order val="1"/>
          <c:tx>
            <c:strRef>
              <c:f>'Customer profit'!$D$4:$D$5</c:f>
              <c:strCache>
                <c:ptCount val="1"/>
                <c:pt idx="0">
                  <c:v>David Smith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E0B-45E5-A4A0-169B8550FD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E0B-45E5-A4A0-169B8550FD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E0B-45E5-A4A0-169B8550FD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7E0B-45E5-A4A0-169B8550FD2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7E0B-45E5-A4A0-169B8550FD2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E0B-45E5-A4A0-169B8550FD2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E0B-45E5-A4A0-169B8550FD2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7E0B-45E5-A4A0-169B8550FD2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7E0B-45E5-A4A0-169B8550FD2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7E0B-45E5-A4A0-169B8550FD2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profit'!$D$6:$D$17</c:f>
              <c:numCache>
                <c:formatCode>0.00%;\-0.00%;0.00%</c:formatCode>
                <c:ptCount val="12"/>
                <c:pt idx="0">
                  <c:v>0.47446796724548623</c:v>
                </c:pt>
                <c:pt idx="2">
                  <c:v>0.56496794631943925</c:v>
                </c:pt>
                <c:pt idx="3">
                  <c:v>0.51952386988513244</c:v>
                </c:pt>
                <c:pt idx="4">
                  <c:v>0.44666507779782777</c:v>
                </c:pt>
                <c:pt idx="5">
                  <c:v>0.42299066772770022</c:v>
                </c:pt>
                <c:pt idx="7">
                  <c:v>0.3740657103781686</c:v>
                </c:pt>
                <c:pt idx="9">
                  <c:v>0.54752670613050292</c:v>
                </c:pt>
                <c:pt idx="11">
                  <c:v>0.48703661785446889</c:v>
                </c:pt>
              </c:numCache>
            </c:numRef>
          </c:val>
          <c:extLst>
            <c:ext xmlns:c16="http://schemas.microsoft.com/office/drawing/2014/chart" uri="{C3380CC4-5D6E-409C-BE32-E72D297353CC}">
              <c16:uniqueId val="{00000001-D5E6-4966-BA51-25EC855B744A}"/>
            </c:ext>
          </c:extLst>
        </c:ser>
        <c:ser>
          <c:idx val="2"/>
          <c:order val="2"/>
          <c:tx>
            <c:strRef>
              <c:f>'Customer profit'!$E$4:$E$5</c:f>
              <c:strCache>
                <c:ptCount val="1"/>
                <c:pt idx="0">
                  <c:v>Juan Collins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7E0B-45E5-A4A0-169B8550FD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7E0B-45E5-A4A0-169B8550FD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7E0B-45E5-A4A0-169B8550FD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7E0B-45E5-A4A0-169B8550FD2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7E0B-45E5-A4A0-169B8550FD2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7E0B-45E5-A4A0-169B8550FD2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7E0B-45E5-A4A0-169B8550FD2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7E0B-45E5-A4A0-169B8550FD2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7E0B-45E5-A4A0-169B8550FD2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7E0B-45E5-A4A0-169B8550FD2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profit'!$E$6:$E$17</c:f>
              <c:numCache>
                <c:formatCode>0.00%;\-0.00%;0.00%</c:formatCode>
                <c:ptCount val="12"/>
                <c:pt idx="0">
                  <c:v>0.47803689912931502</c:v>
                </c:pt>
                <c:pt idx="3">
                  <c:v>0.52478338927484192</c:v>
                </c:pt>
                <c:pt idx="5">
                  <c:v>0.5649872258153612</c:v>
                </c:pt>
                <c:pt idx="6">
                  <c:v>0.33935117663289843</c:v>
                </c:pt>
                <c:pt idx="7">
                  <c:v>0.55656246818042965</c:v>
                </c:pt>
                <c:pt idx="8">
                  <c:v>0.4692466099389983</c:v>
                </c:pt>
                <c:pt idx="10">
                  <c:v>0.3746277546158428</c:v>
                </c:pt>
              </c:numCache>
            </c:numRef>
          </c:val>
          <c:extLst>
            <c:ext xmlns:c16="http://schemas.microsoft.com/office/drawing/2014/chart" uri="{C3380CC4-5D6E-409C-BE32-E72D297353CC}">
              <c16:uniqueId val="{00000002-D5E6-4966-BA51-25EC855B744A}"/>
            </c:ext>
          </c:extLst>
        </c:ser>
        <c:ser>
          <c:idx val="3"/>
          <c:order val="3"/>
          <c:tx>
            <c:strRef>
              <c:f>'Customer profit'!$F$4:$F$5</c:f>
              <c:strCache>
                <c:ptCount val="1"/>
                <c:pt idx="0">
                  <c:v>Terry Watson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7E0B-45E5-A4A0-169B8550FD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7E0B-45E5-A4A0-169B8550FD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7E0B-45E5-A4A0-169B8550FD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7E0B-45E5-A4A0-169B8550FD2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7E0B-45E5-A4A0-169B8550FD2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7E0B-45E5-A4A0-169B8550FD2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7E0B-45E5-A4A0-169B8550FD2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7E0B-45E5-A4A0-169B8550FD2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7E0B-45E5-A4A0-169B8550FD2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7E0B-45E5-A4A0-169B8550FD2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profit'!$F$6:$F$17</c:f>
              <c:numCache>
                <c:formatCode>0.00%;\-0.00%;0.00%</c:formatCode>
                <c:ptCount val="12"/>
                <c:pt idx="0">
                  <c:v>0.53429995498736693</c:v>
                </c:pt>
                <c:pt idx="1">
                  <c:v>0.5649872258153612</c:v>
                </c:pt>
                <c:pt idx="3">
                  <c:v>0.33935117663289843</c:v>
                </c:pt>
                <c:pt idx="4">
                  <c:v>0.45233385243486679</c:v>
                </c:pt>
                <c:pt idx="5">
                  <c:v>0.45177352291976797</c:v>
                </c:pt>
                <c:pt idx="6">
                  <c:v>0.4692466099389983</c:v>
                </c:pt>
                <c:pt idx="7">
                  <c:v>0.37130971551261399</c:v>
                </c:pt>
                <c:pt idx="9">
                  <c:v>0.32189868368568009</c:v>
                </c:pt>
              </c:numCache>
            </c:numRef>
          </c:val>
          <c:extLst>
            <c:ext xmlns:c16="http://schemas.microsoft.com/office/drawing/2014/chart" uri="{C3380CC4-5D6E-409C-BE32-E72D297353CC}">
              <c16:uniqueId val="{00000003-D5E6-4966-BA51-25EC855B744A}"/>
            </c:ext>
          </c:extLst>
        </c:ser>
        <c:ser>
          <c:idx val="4"/>
          <c:order val="4"/>
          <c:tx>
            <c:strRef>
              <c:f>'Customer profit'!$G$4:$G$5</c:f>
              <c:strCache>
                <c:ptCount val="1"/>
                <c:pt idx="0">
                  <c:v>Adam Wheeler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E99F-4A7C-9E88-F2A21FF1E0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E99F-4A7C-9E88-F2A21FF1E0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E99F-4A7C-9E88-F2A21FF1E0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E99F-4A7C-9E88-F2A21FF1E0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E99F-4A7C-9E88-F2A21FF1E0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E99F-4A7C-9E88-F2A21FF1E0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E99F-4A7C-9E88-F2A21FF1E0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E99F-4A7C-9E88-F2A21FF1E0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E99F-4A7C-9E88-F2A21FF1E0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E99F-4A7C-9E88-F2A21FF1E0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profit'!$G$6:$G$17</c:f>
              <c:numCache>
                <c:formatCode>0.00%;\-0.00%;0.00%</c:formatCode>
                <c:ptCount val="12"/>
                <c:pt idx="0">
                  <c:v>0.42688036940895835</c:v>
                </c:pt>
                <c:pt idx="1">
                  <c:v>0.53048569817976832</c:v>
                </c:pt>
                <c:pt idx="4">
                  <c:v>0.42329911337311621</c:v>
                </c:pt>
                <c:pt idx="5">
                  <c:v>0.4692466099389983</c:v>
                </c:pt>
                <c:pt idx="6">
                  <c:v>0.55656246818042965</c:v>
                </c:pt>
                <c:pt idx="7">
                  <c:v>0.5296915644741732</c:v>
                </c:pt>
                <c:pt idx="10">
                  <c:v>0.53915786586202163</c:v>
                </c:pt>
              </c:numCache>
            </c:numRef>
          </c:val>
          <c:extLst>
            <c:ext xmlns:c16="http://schemas.microsoft.com/office/drawing/2014/chart" uri="{C3380CC4-5D6E-409C-BE32-E72D297353CC}">
              <c16:uniqueId val="{0000010D-0733-4844-B79F-D9AB393807D2}"/>
            </c:ext>
          </c:extLst>
        </c:ser>
        <c:ser>
          <c:idx val="5"/>
          <c:order val="5"/>
          <c:tx>
            <c:strRef>
              <c:f>'Customer profit'!$H$4:$H$5</c:f>
              <c:strCache>
                <c:ptCount val="1"/>
                <c:pt idx="0">
                  <c:v>Raymond Roberts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E99F-4A7C-9E88-F2A21FF1E0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E99F-4A7C-9E88-F2A21FF1E0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E99F-4A7C-9E88-F2A21FF1E0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E99F-4A7C-9E88-F2A21FF1E0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E99F-4A7C-9E88-F2A21FF1E0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E99F-4A7C-9E88-F2A21FF1E0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E99F-4A7C-9E88-F2A21FF1E0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E99F-4A7C-9E88-F2A21FF1E0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E99F-4A7C-9E88-F2A21FF1E0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E99F-4A7C-9E88-F2A21FF1E0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profit'!$H$6:$H$17</c:f>
              <c:numCache>
                <c:formatCode>0.00%;\-0.00%;0.00%</c:formatCode>
                <c:ptCount val="12"/>
                <c:pt idx="1">
                  <c:v>0.30434782608695654</c:v>
                </c:pt>
                <c:pt idx="3">
                  <c:v>0.48747831384338292</c:v>
                </c:pt>
                <c:pt idx="4">
                  <c:v>0.42327339137667591</c:v>
                </c:pt>
                <c:pt idx="5">
                  <c:v>0.52499476134743261</c:v>
                </c:pt>
                <c:pt idx="6">
                  <c:v>0.52181663179105631</c:v>
                </c:pt>
                <c:pt idx="7">
                  <c:v>0.48500957405498052</c:v>
                </c:pt>
                <c:pt idx="9">
                  <c:v>0.3746277546158428</c:v>
                </c:pt>
              </c:numCache>
            </c:numRef>
          </c:val>
          <c:extLst>
            <c:ext xmlns:c16="http://schemas.microsoft.com/office/drawing/2014/chart" uri="{C3380CC4-5D6E-409C-BE32-E72D297353CC}">
              <c16:uniqueId val="{0000010E-0733-4844-B79F-D9AB393807D2}"/>
            </c:ext>
          </c:extLst>
        </c:ser>
        <c:ser>
          <c:idx val="6"/>
          <c:order val="6"/>
          <c:tx>
            <c:strRef>
              <c:f>'Customer profit'!$I$4:$I$5</c:f>
              <c:strCache>
                <c:ptCount val="1"/>
                <c:pt idx="0">
                  <c:v>Joseph Walker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E99F-4A7C-9E88-F2A21FF1E0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E99F-4A7C-9E88-F2A21FF1E0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E99F-4A7C-9E88-F2A21FF1E0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E99F-4A7C-9E88-F2A21FF1E0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E99F-4A7C-9E88-F2A21FF1E0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E99F-4A7C-9E88-F2A21FF1E0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E99F-4A7C-9E88-F2A21FF1E0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E99F-4A7C-9E88-F2A21FF1E0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E99F-4A7C-9E88-F2A21FF1E0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E99F-4A7C-9E88-F2A21FF1E0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profit'!$I$6:$I$17</c:f>
              <c:numCache>
                <c:formatCode>0.00%;\-0.00%;0.00%</c:formatCode>
                <c:ptCount val="12"/>
                <c:pt idx="0">
                  <c:v>0.46668692186635841</c:v>
                </c:pt>
                <c:pt idx="2">
                  <c:v>0.48014391875987761</c:v>
                </c:pt>
                <c:pt idx="3">
                  <c:v>0.44369099853742855</c:v>
                </c:pt>
                <c:pt idx="4">
                  <c:v>0.54289459132892337</c:v>
                </c:pt>
                <c:pt idx="9">
                  <c:v>0.4416475972540046</c:v>
                </c:pt>
              </c:numCache>
            </c:numRef>
          </c:val>
          <c:extLst>
            <c:ext xmlns:c16="http://schemas.microsoft.com/office/drawing/2014/chart" uri="{C3380CC4-5D6E-409C-BE32-E72D297353CC}">
              <c16:uniqueId val="{0000010F-0733-4844-B79F-D9AB393807D2}"/>
            </c:ext>
          </c:extLst>
        </c:ser>
        <c:ser>
          <c:idx val="7"/>
          <c:order val="7"/>
          <c:tx>
            <c:strRef>
              <c:f>'Customer profit'!$J$4:$J$5</c:f>
              <c:strCache>
                <c:ptCount val="1"/>
                <c:pt idx="0">
                  <c:v>Kevin Gomez</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E99F-4A7C-9E88-F2A21FF1E0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E99F-4A7C-9E88-F2A21FF1E0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E99F-4A7C-9E88-F2A21FF1E0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E99F-4A7C-9E88-F2A21FF1E0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E99F-4A7C-9E88-F2A21FF1E0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E99F-4A7C-9E88-F2A21FF1E0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E99F-4A7C-9E88-F2A21FF1E0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E99F-4A7C-9E88-F2A21FF1E0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E99F-4A7C-9E88-F2A21FF1E0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E99F-4A7C-9E88-F2A21FF1E0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profit'!$J$6:$J$17</c:f>
              <c:numCache>
                <c:formatCode>0.00%;\-0.00%;0.00%</c:formatCode>
                <c:ptCount val="12"/>
                <c:pt idx="0">
                  <c:v>0.52105181808914014</c:v>
                </c:pt>
                <c:pt idx="1">
                  <c:v>0.33935117663289843</c:v>
                </c:pt>
                <c:pt idx="2">
                  <c:v>0.43433895297249336</c:v>
                </c:pt>
                <c:pt idx="3">
                  <c:v>0.51950506959958753</c:v>
                </c:pt>
                <c:pt idx="4">
                  <c:v>0.49242946643798891</c:v>
                </c:pt>
                <c:pt idx="5">
                  <c:v>0.32189868368568009</c:v>
                </c:pt>
                <c:pt idx="6">
                  <c:v>0.41750469994927036</c:v>
                </c:pt>
                <c:pt idx="7">
                  <c:v>0.40929674341673972</c:v>
                </c:pt>
                <c:pt idx="9">
                  <c:v>0.52163282661847554</c:v>
                </c:pt>
                <c:pt idx="11">
                  <c:v>0.3305728088336784</c:v>
                </c:pt>
              </c:numCache>
            </c:numRef>
          </c:val>
          <c:extLst>
            <c:ext xmlns:c16="http://schemas.microsoft.com/office/drawing/2014/chart" uri="{C3380CC4-5D6E-409C-BE32-E72D297353CC}">
              <c16:uniqueId val="{00000110-0733-4844-B79F-D9AB393807D2}"/>
            </c:ext>
          </c:extLst>
        </c:ser>
        <c:ser>
          <c:idx val="8"/>
          <c:order val="8"/>
          <c:tx>
            <c:strRef>
              <c:f>'Customer profit'!$K$4:$K$5</c:f>
              <c:strCache>
                <c:ptCount val="1"/>
                <c:pt idx="0">
                  <c:v>Ronald Barnes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E99F-4A7C-9E88-F2A21FF1E0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E99F-4A7C-9E88-F2A21FF1E0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E99F-4A7C-9E88-F2A21FF1E0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E99F-4A7C-9E88-F2A21FF1E0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E99F-4A7C-9E88-F2A21FF1E0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E99F-4A7C-9E88-F2A21FF1E0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E99F-4A7C-9E88-F2A21FF1E0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E99F-4A7C-9E88-F2A21FF1E0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E99F-4A7C-9E88-F2A21FF1E0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E99F-4A7C-9E88-F2A21FF1E0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profit'!$K$6:$K$17</c:f>
              <c:numCache>
                <c:formatCode>0.00%;\-0.00%;0.00%</c:formatCode>
                <c:ptCount val="12"/>
                <c:pt idx="0">
                  <c:v>0.45507783642932931</c:v>
                </c:pt>
                <c:pt idx="3">
                  <c:v>0.5308666208656394</c:v>
                </c:pt>
                <c:pt idx="4">
                  <c:v>0.47371270778060537</c:v>
                </c:pt>
                <c:pt idx="5">
                  <c:v>0.48703661785446883</c:v>
                </c:pt>
                <c:pt idx="6">
                  <c:v>0.38223334375977475</c:v>
                </c:pt>
                <c:pt idx="7">
                  <c:v>0.46088953227175161</c:v>
                </c:pt>
              </c:numCache>
            </c:numRef>
          </c:val>
          <c:extLst>
            <c:ext xmlns:c16="http://schemas.microsoft.com/office/drawing/2014/chart" uri="{C3380CC4-5D6E-409C-BE32-E72D297353CC}">
              <c16:uniqueId val="{00000111-0733-4844-B79F-D9AB393807D2}"/>
            </c:ext>
          </c:extLst>
        </c:ser>
        <c:ser>
          <c:idx val="9"/>
          <c:order val="9"/>
          <c:tx>
            <c:strRef>
              <c:f>'Customer profit'!$L$4:$L$5</c:f>
              <c:strCache>
                <c:ptCount val="1"/>
                <c:pt idx="0">
                  <c:v>Scott Mills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E99F-4A7C-9E88-F2A21FF1E0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E99F-4A7C-9E88-F2A21FF1E0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E99F-4A7C-9E88-F2A21FF1E0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E99F-4A7C-9E88-F2A21FF1E0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E99F-4A7C-9E88-F2A21FF1E0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E99F-4A7C-9E88-F2A21FF1E0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E99F-4A7C-9E88-F2A21FF1E0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E99F-4A7C-9E88-F2A21FF1E0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E99F-4A7C-9E88-F2A21FF1E0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E99F-4A7C-9E88-F2A21FF1E0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0292-45EA-8656-EC168618DF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0292-45EA-8656-EC168618D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profit'!$B$6:$B$17</c:f>
              <c:strCache>
                <c:ptCount val="12"/>
                <c:pt idx="0">
                  <c:v>New York</c:v>
                </c:pt>
                <c:pt idx="1">
                  <c:v>Connecticut</c:v>
                </c:pt>
                <c:pt idx="2">
                  <c:v>Massachusetts</c:v>
                </c:pt>
                <c:pt idx="3">
                  <c:v>New Jersey</c:v>
                </c:pt>
                <c:pt idx="4">
                  <c:v>Florida</c:v>
                </c:pt>
                <c:pt idx="5">
                  <c:v>Virginia</c:v>
                </c:pt>
                <c:pt idx="6">
                  <c:v>Georgia</c:v>
                </c:pt>
                <c:pt idx="7">
                  <c:v>North Carolina</c:v>
                </c:pt>
                <c:pt idx="8">
                  <c:v>Rhode Island</c:v>
                </c:pt>
                <c:pt idx="9">
                  <c:v>South Carolina</c:v>
                </c:pt>
                <c:pt idx="10">
                  <c:v>Maryland</c:v>
                </c:pt>
                <c:pt idx="11">
                  <c:v>New Hampshire</c:v>
                </c:pt>
              </c:strCache>
            </c:strRef>
          </c:cat>
          <c:val>
            <c:numRef>
              <c:f>'Customer profit'!$L$6:$L$17</c:f>
              <c:numCache>
                <c:formatCode>0.00%;\-0.00%;0.00%</c:formatCode>
                <c:ptCount val="12"/>
                <c:pt idx="0">
                  <c:v>0.43892674018402755</c:v>
                </c:pt>
                <c:pt idx="1">
                  <c:v>0.41211340733018542</c:v>
                </c:pt>
                <c:pt idx="3">
                  <c:v>0.45177352291976797</c:v>
                </c:pt>
                <c:pt idx="4">
                  <c:v>0.45013364353446311</c:v>
                </c:pt>
                <c:pt idx="6">
                  <c:v>0.46969409802509382</c:v>
                </c:pt>
                <c:pt idx="7">
                  <c:v>0.48678495077547351</c:v>
                </c:pt>
                <c:pt idx="9">
                  <c:v>0.55656246818042976</c:v>
                </c:pt>
                <c:pt idx="11">
                  <c:v>0.391116130246565</c:v>
                </c:pt>
              </c:numCache>
            </c:numRef>
          </c:val>
          <c:extLst>
            <c:ext xmlns:c16="http://schemas.microsoft.com/office/drawing/2014/chart" uri="{C3380CC4-5D6E-409C-BE32-E72D297353CC}">
              <c16:uniqueId val="{00000112-0733-4844-B79F-D9AB393807D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clusteredColumn" uniqueId="{BF91DD61-C68A-421A-8BE7-5E8758A46322}">
          <cx:tx>
            <cx:txData>
              <cx:f>_xlchart.v1.4</cx:f>
              <cx:v>Total Sales</cx:v>
            </cx:txData>
          </cx:tx>
          <cx:spPr>
            <a:solidFill>
              <a:schemeClr val="accent4">
                <a:lumMod val="60000"/>
                <a:lumOff val="40000"/>
              </a:schemeClr>
            </a:solidFill>
          </cx:spPr>
          <cx:dataId val="0"/>
          <cx:layoutPr>
            <cx:aggregation/>
          </cx:layoutPr>
          <cx:axisId val="1"/>
        </cx:series>
        <cx:series layoutId="paretoLine" ownerIdx="0" uniqueId="{666784DA-11E8-4842-A176-2B803A20326E}">
          <cx:spPr>
            <a:ln>
              <a:solidFill>
                <a:schemeClr val="bg2">
                  <a:lumMod val="25000"/>
                </a:schemeClr>
              </a:solidFill>
            </a:ln>
          </cx:spPr>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Pr>
        <a:bodyPr spcFirstLastPara="1" vertOverflow="ellipsis" horzOverflow="overflow" wrap="square" lIns="0" tIns="0" rIns="0" bIns="0" anchor="ctr" anchorCtr="1"/>
        <a:lstStyle/>
        <a:p>
          <a:pPr algn="ctr" rtl="0">
            <a:defRPr/>
          </a:pPr>
          <a:endParaRPr lang="en-US" sz="1600" b="1" i="0" u="none" strike="noStrike" spc="0" normalizeH="0" baseline="0">
            <a:solidFill>
              <a:sysClr val="windowText" lastClr="000000">
                <a:lumMod val="50000"/>
                <a:lumOff val="50000"/>
              </a:sysClr>
            </a:solidFill>
            <a:latin typeface="Calibri Light" panose="020F0302020204030204"/>
          </a:endParaRPr>
        </a:p>
      </cx:txPr>
    </cx:title>
    <cx:plotArea>
      <cx:plotAreaRegion>
        <cx:series layoutId="treemap" uniqueId="{E310BD87-EC02-498E-8A21-8D4F00361F6B}">
          <cx:tx>
            <cx:txData>
              <cx:f>_xlchart.v1.1</cx:f>
              <cx:v>Total Sales</cx:v>
            </cx:txData>
          </cx:tx>
          <cx:dataLabels pos="inEnd">
            <cx:numFmt formatCode="$#,##0" sourceLinked="0"/>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Hronological distribution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Hronological distribution of units sold</a:t>
          </a:r>
        </a:p>
      </cx:txPr>
    </cx:title>
    <cx:plotArea>
      <cx:plotAreaRegion>
        <cx:series layoutId="sunburst" uniqueId="{4F7F841A-081E-4072-B264-109E045CE53C}" formatIdx="0">
          <cx:tx>
            <cx:txData>
              <cx:f>_xlchart.v1.7</cx:f>
              <cx:v>689</cx:v>
            </cx:txData>
          </cx:tx>
          <cx:dataLabels pos="ctr">
            <cx:visibility seriesName="0" categoryName="1" value="1"/>
            <cx:separator>; </cx:separator>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23813</xdr:colOff>
      <xdr:row>2</xdr:row>
      <xdr:rowOff>132715</xdr:rowOff>
    </xdr:from>
    <xdr:to>
      <xdr:col>10</xdr:col>
      <xdr:colOff>1150937</xdr:colOff>
      <xdr:row>17</xdr:row>
      <xdr:rowOff>142875</xdr:rowOff>
    </xdr:to>
    <xdr:graphicFrame macro="">
      <xdr:nvGraphicFramePr>
        <xdr:cNvPr id="2" name="Total Sales Chart">
          <a:extLst>
            <a:ext uri="{FF2B5EF4-FFF2-40B4-BE49-F238E27FC236}">
              <a16:creationId xmlns:a16="http://schemas.microsoft.com/office/drawing/2014/main" id="{C4B4DA68-8A01-72D5-10F7-8B8430F35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234315</xdr:colOff>
      <xdr:row>20</xdr:row>
      <xdr:rowOff>132716</xdr:rowOff>
    </xdr:from>
    <xdr:to>
      <xdr:col>10</xdr:col>
      <xdr:colOff>1039812</xdr:colOff>
      <xdr:row>26</xdr:row>
      <xdr:rowOff>31750</xdr:rowOff>
    </xdr:to>
    <mc:AlternateContent xmlns:mc="http://schemas.openxmlformats.org/markup-compatibility/2006" xmlns:a14="http://schemas.microsoft.com/office/drawing/2010/main">
      <mc:Choice Requires="a14">
        <xdr:graphicFrame macro="">
          <xdr:nvGraphicFramePr>
            <xdr:cNvPr id="3" name="Customer Name">
              <a:extLst>
                <a:ext uri="{FF2B5EF4-FFF2-40B4-BE49-F238E27FC236}">
                  <a16:creationId xmlns:a16="http://schemas.microsoft.com/office/drawing/2014/main" id="{B2467E52-BC14-D66F-3CE8-17F49674EBE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004628" y="4069716"/>
              <a:ext cx="3099434" cy="1288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212725</xdr:colOff>
      <xdr:row>11</xdr:row>
      <xdr:rowOff>56199</xdr:rowOff>
    </xdr:from>
    <xdr:to>
      <xdr:col>5</xdr:col>
      <xdr:colOff>515938</xdr:colOff>
      <xdr:row>18</xdr:row>
      <xdr:rowOff>7938</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70BFC97C-E41C-B4B7-D7BB-B3DF8C8819F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92100" y="2350137"/>
              <a:ext cx="3271838" cy="122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157481</xdr:colOff>
      <xdr:row>20</xdr:row>
      <xdr:rowOff>148273</xdr:rowOff>
    </xdr:from>
    <xdr:to>
      <xdr:col>16</xdr:col>
      <xdr:colOff>920750</xdr:colOff>
      <xdr:row>26</xdr:row>
      <xdr:rowOff>31750</xdr:rowOff>
    </xdr:to>
    <mc:AlternateContent xmlns:mc="http://schemas.openxmlformats.org/markup-compatibility/2006" xmlns:a14="http://schemas.microsoft.com/office/drawing/2010/main">
      <mc:Choice Requires="a14">
        <xdr:graphicFrame macro="">
          <xdr:nvGraphicFramePr>
            <xdr:cNvPr id="5" name="Product Name">
              <a:extLst>
                <a:ext uri="{FF2B5EF4-FFF2-40B4-BE49-F238E27FC236}">
                  <a16:creationId xmlns:a16="http://schemas.microsoft.com/office/drawing/2014/main" id="{E684B2A0-CDD6-E2D5-3E17-262AEF586F1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682231" y="4085273"/>
              <a:ext cx="3414394"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258124</xdr:colOff>
      <xdr:row>20</xdr:row>
      <xdr:rowOff>134940</xdr:rowOff>
    </xdr:from>
    <xdr:to>
      <xdr:col>5</xdr:col>
      <xdr:colOff>523874</xdr:colOff>
      <xdr:row>25</xdr:row>
      <xdr:rowOff>158752</xdr:rowOff>
    </xdr:to>
    <mc:AlternateContent xmlns:mc="http://schemas.openxmlformats.org/markup-compatibility/2006" xmlns:a14="http://schemas.microsoft.com/office/drawing/2010/main">
      <mc:Choice Requires="a14">
        <xdr:graphicFrame macro="">
          <xdr:nvGraphicFramePr>
            <xdr:cNvPr id="6" name="Salesperson Name">
              <a:extLst>
                <a:ext uri="{FF2B5EF4-FFF2-40B4-BE49-F238E27FC236}">
                  <a16:creationId xmlns:a16="http://schemas.microsoft.com/office/drawing/2014/main" id="{0A5E479A-DDF2-C40E-8579-1D89D78545B2}"/>
                </a:ext>
              </a:extLst>
            </xdr:cNvPr>
            <xdr:cNvGraphicFramePr/>
          </xdr:nvGraphicFramePr>
          <xdr:xfrm>
            <a:off x="0" y="0"/>
            <a:ext cx="0" cy="0"/>
          </xdr:xfrm>
          <a:graphic>
            <a:graphicData uri="http://schemas.microsoft.com/office/drawing/2010/slicer">
              <sle:slicer xmlns:sle="http://schemas.microsoft.com/office/drawing/2010/slicer" name="Salesperson Name"/>
            </a:graphicData>
          </a:graphic>
        </xdr:graphicFrame>
      </mc:Choice>
      <mc:Fallback xmlns="">
        <xdr:sp macro="" textlink="">
          <xdr:nvSpPr>
            <xdr:cNvPr id="0" name=""/>
            <xdr:cNvSpPr>
              <a:spLocks noTextEdit="1"/>
            </xdr:cNvSpPr>
          </xdr:nvSpPr>
          <xdr:spPr>
            <a:xfrm>
              <a:off x="337499" y="4071940"/>
              <a:ext cx="3234375" cy="1230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222248</xdr:colOff>
      <xdr:row>2</xdr:row>
      <xdr:rowOff>156528</xdr:rowOff>
    </xdr:from>
    <xdr:to>
      <xdr:col>5</xdr:col>
      <xdr:colOff>468312</xdr:colOff>
      <xdr:row>10</xdr:row>
      <xdr:rowOff>66993</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EFC191E9-3719-2931-004B-07CBAD7E427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1623" y="807403"/>
              <a:ext cx="3214689" cy="13709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157165</xdr:colOff>
      <xdr:row>2</xdr:row>
      <xdr:rowOff>137161</xdr:rowOff>
    </xdr:from>
    <xdr:to>
      <xdr:col>17</xdr:col>
      <xdr:colOff>63501</xdr:colOff>
      <xdr:row>17</xdr:row>
      <xdr:rowOff>119062</xdr:rowOff>
    </xdr:to>
    <xdr:graphicFrame macro="">
      <xdr:nvGraphicFramePr>
        <xdr:cNvPr id="8" name="Trend sales">
          <a:extLst>
            <a:ext uri="{FF2B5EF4-FFF2-40B4-BE49-F238E27FC236}">
              <a16:creationId xmlns:a16="http://schemas.microsoft.com/office/drawing/2014/main" id="{FE93C42B-CB26-4516-1C20-56413BD15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0</xdr:row>
      <xdr:rowOff>83821</xdr:rowOff>
    </xdr:from>
    <xdr:to>
      <xdr:col>3</xdr:col>
      <xdr:colOff>868680</xdr:colOff>
      <xdr:row>4</xdr:row>
      <xdr:rowOff>60961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825C9F57-8E14-0289-0068-CDC5D5DABD0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0980" y="83821"/>
              <a:ext cx="276606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194310</xdr:colOff>
      <xdr:row>21</xdr:row>
      <xdr:rowOff>571500</xdr:rowOff>
    </xdr:from>
    <xdr:to>
      <xdr:col>10</xdr:col>
      <xdr:colOff>22860</xdr:colOff>
      <xdr:row>36</xdr:row>
      <xdr:rowOff>76200</xdr:rowOff>
    </xdr:to>
    <xdr:graphicFrame macro="">
      <xdr:nvGraphicFramePr>
        <xdr:cNvPr id="3" name="Chart 2">
          <a:extLst>
            <a:ext uri="{FF2B5EF4-FFF2-40B4-BE49-F238E27FC236}">
              <a16:creationId xmlns:a16="http://schemas.microsoft.com/office/drawing/2014/main" id="{18F4CC2D-7A87-9A0A-F935-51C773C42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15240</xdr:colOff>
      <xdr:row>7</xdr:row>
      <xdr:rowOff>137160</xdr:rowOff>
    </xdr:from>
    <xdr:to>
      <xdr:col>11</xdr:col>
      <xdr:colOff>304800</xdr:colOff>
      <xdr:row>15</xdr:row>
      <xdr:rowOff>45720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CF4A9B22-5A6E-EC61-2D36-746FFE1B58D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303520" y="16002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99060</xdr:colOff>
      <xdr:row>15</xdr:row>
      <xdr:rowOff>144780</xdr:rowOff>
    </xdr:from>
    <xdr:to>
      <xdr:col>5</xdr:col>
      <xdr:colOff>274320</xdr:colOff>
      <xdr:row>30</xdr:row>
      <xdr:rowOff>45720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011535A-F9C2-C47B-ADAD-BAB3A249E5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060" y="3070860"/>
              <a:ext cx="4457700" cy="2644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15</xdr:row>
      <xdr:rowOff>160020</xdr:rowOff>
    </xdr:from>
    <xdr:to>
      <xdr:col>15</xdr:col>
      <xdr:colOff>106680</xdr:colOff>
      <xdr:row>30</xdr:row>
      <xdr:rowOff>22860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322A9A6-9E0F-FCA9-F965-14A544DEBB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08220" y="3086100"/>
              <a:ext cx="6088380" cy="26060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91440</xdr:colOff>
      <xdr:row>2</xdr:row>
      <xdr:rowOff>129540</xdr:rowOff>
    </xdr:from>
    <xdr:to>
      <xdr:col>3</xdr:col>
      <xdr:colOff>525780</xdr:colOff>
      <xdr:row>10</xdr:row>
      <xdr:rowOff>38100</xdr:rowOff>
    </xdr:to>
    <mc:AlternateContent xmlns:mc="http://schemas.openxmlformats.org/markup-compatibility/2006" xmlns:tsle="http://schemas.microsoft.com/office/drawing/2012/timeslicer">
      <mc:Choice Requires="tsle">
        <xdr:graphicFrame macro="">
          <xdr:nvGraphicFramePr>
            <xdr:cNvPr id="9" name="Date 2">
              <a:extLst>
                <a:ext uri="{FF2B5EF4-FFF2-40B4-BE49-F238E27FC236}">
                  <a16:creationId xmlns:a16="http://schemas.microsoft.com/office/drawing/2014/main" id="{A659B100-7561-B80E-6B97-4FD647CEE32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91440" y="1295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784860</xdr:colOff>
      <xdr:row>12</xdr:row>
      <xdr:rowOff>30481</xdr:rowOff>
    </xdr:from>
    <xdr:to>
      <xdr:col>11</xdr:col>
      <xdr:colOff>381000</xdr:colOff>
      <xdr:row>20</xdr:row>
      <xdr:rowOff>53340</xdr:rowOff>
    </xdr:to>
    <mc:AlternateContent xmlns:mc="http://schemas.openxmlformats.org/markup-compatibility/2006" xmlns:a14="http://schemas.microsoft.com/office/drawing/2010/main">
      <mc:Choice Requires="a14">
        <xdr:graphicFrame macro="">
          <xdr:nvGraphicFramePr>
            <xdr:cNvPr id="10" name="Product Name 1">
              <a:extLst>
                <a:ext uri="{FF2B5EF4-FFF2-40B4-BE49-F238E27FC236}">
                  <a16:creationId xmlns:a16="http://schemas.microsoft.com/office/drawing/2014/main" id="{24ED1979-3D24-54A7-B9EB-BAE61ACCE960}"/>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1079480" y="2377441"/>
              <a:ext cx="182880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777240</xdr:colOff>
      <xdr:row>2</xdr:row>
      <xdr:rowOff>83821</xdr:rowOff>
    </xdr:from>
    <xdr:to>
      <xdr:col>11</xdr:col>
      <xdr:colOff>373380</xdr:colOff>
      <xdr:row>10</xdr:row>
      <xdr:rowOff>137160</xdr:rowOff>
    </xdr:to>
    <mc:AlternateContent xmlns:mc="http://schemas.openxmlformats.org/markup-compatibility/2006" xmlns:a14="http://schemas.microsoft.com/office/drawing/2010/main">
      <mc:Choice Requires="a14">
        <xdr:graphicFrame macro="">
          <xdr:nvGraphicFramePr>
            <xdr:cNvPr id="11" name="Customer Name 1">
              <a:extLst>
                <a:ext uri="{FF2B5EF4-FFF2-40B4-BE49-F238E27FC236}">
                  <a16:creationId xmlns:a16="http://schemas.microsoft.com/office/drawing/2014/main" id="{8DAA3167-9018-F4CC-3EFF-43D563AC2CBB}"/>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11071860" y="601981"/>
              <a:ext cx="1828800" cy="1516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2</xdr:row>
      <xdr:rowOff>129540</xdr:rowOff>
    </xdr:from>
    <xdr:to>
      <xdr:col>6</xdr:col>
      <xdr:colOff>236220</xdr:colOff>
      <xdr:row>15</xdr:row>
      <xdr:rowOff>53340</xdr:rowOff>
    </xdr:to>
    <xdr:graphicFrame macro="">
      <xdr:nvGraphicFramePr>
        <xdr:cNvPr id="15" name="Chart 14">
          <a:extLst>
            <a:ext uri="{FF2B5EF4-FFF2-40B4-BE49-F238E27FC236}">
              <a16:creationId xmlns:a16="http://schemas.microsoft.com/office/drawing/2014/main" id="{90B29E4E-9022-C0EA-D61F-8757EAA9A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472440</xdr:colOff>
      <xdr:row>2</xdr:row>
      <xdr:rowOff>106680</xdr:rowOff>
    </xdr:from>
    <xdr:to>
      <xdr:col>8</xdr:col>
      <xdr:colOff>784860</xdr:colOff>
      <xdr:row>15</xdr:row>
      <xdr:rowOff>68580</xdr:rowOff>
    </xdr:to>
    <xdr:graphicFrame macro="">
      <xdr:nvGraphicFramePr>
        <xdr:cNvPr id="16" name="Chart 15">
          <a:extLst>
            <a:ext uri="{FF2B5EF4-FFF2-40B4-BE49-F238E27FC236}">
              <a16:creationId xmlns:a16="http://schemas.microsoft.com/office/drawing/2014/main" id="{6DBD8F93-88A3-AEEF-27A4-051D0352F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16</xdr:row>
      <xdr:rowOff>45720</xdr:rowOff>
    </xdr:from>
    <xdr:to>
      <xdr:col>6</xdr:col>
      <xdr:colOff>266700</xdr:colOff>
      <xdr:row>30</xdr:row>
      <xdr:rowOff>60960</xdr:rowOff>
    </xdr:to>
    <xdr:graphicFrame macro="">
      <xdr:nvGraphicFramePr>
        <xdr:cNvPr id="21" name="Chart 20">
          <a:extLst>
            <a:ext uri="{FF2B5EF4-FFF2-40B4-BE49-F238E27FC236}">
              <a16:creationId xmlns:a16="http://schemas.microsoft.com/office/drawing/2014/main" id="{D74AC609-FB89-42AB-90C0-7B034B2CE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464820</xdr:colOff>
      <xdr:row>16</xdr:row>
      <xdr:rowOff>45720</xdr:rowOff>
    </xdr:from>
    <xdr:to>
      <xdr:col>8</xdr:col>
      <xdr:colOff>784860</xdr:colOff>
      <xdr:row>30</xdr:row>
      <xdr:rowOff>38100</xdr:rowOff>
    </xdr:to>
    <xdr:graphicFrame macro="">
      <xdr:nvGraphicFramePr>
        <xdr:cNvPr id="22" name="Chart 21">
          <a:extLst>
            <a:ext uri="{FF2B5EF4-FFF2-40B4-BE49-F238E27FC236}">
              <a16:creationId xmlns:a16="http://schemas.microsoft.com/office/drawing/2014/main" id="{D047DCDD-3ABC-4AF7-BFA8-AE74E4331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91440</xdr:colOff>
      <xdr:row>0</xdr:row>
      <xdr:rowOff>152400</xdr:rowOff>
    </xdr:from>
    <xdr:to>
      <xdr:col>11</xdr:col>
      <xdr:colOff>464820</xdr:colOff>
      <xdr:row>31</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02313B-E6AA-6AD3-42DB-FD5B023718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440" y="152400"/>
              <a:ext cx="7239000" cy="56311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114300</xdr:colOff>
      <xdr:row>0</xdr:row>
      <xdr:rowOff>99061</xdr:rowOff>
    </xdr:from>
    <xdr:to>
      <xdr:col>16</xdr:col>
      <xdr:colOff>220980</xdr:colOff>
      <xdr:row>3</xdr:row>
      <xdr:rowOff>167641</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CE75BAB9-4C8E-938C-8402-E989EF1B209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589520" y="99061"/>
              <a:ext cx="279654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0</xdr:row>
      <xdr:rowOff>106681</xdr:rowOff>
    </xdr:from>
    <xdr:to>
      <xdr:col>21</xdr:col>
      <xdr:colOff>457200</xdr:colOff>
      <xdr:row>7</xdr:row>
      <xdr:rowOff>99061</xdr:rowOff>
    </xdr:to>
    <mc:AlternateContent xmlns:mc="http://schemas.openxmlformats.org/markup-compatibility/2006" xmlns:a14="http://schemas.microsoft.com/office/drawing/2010/main">
      <mc:Choice Requires="a14">
        <xdr:graphicFrame macro="">
          <xdr:nvGraphicFramePr>
            <xdr:cNvPr id="8" name="Product Name 2">
              <a:extLst>
                <a:ext uri="{FF2B5EF4-FFF2-40B4-BE49-F238E27FC236}">
                  <a16:creationId xmlns:a16="http://schemas.microsoft.com/office/drawing/2014/main" id="{D858166A-9533-6749-A67D-31DFF4973D7F}"/>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0469880" y="106681"/>
              <a:ext cx="32004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8</xdr:row>
      <xdr:rowOff>106680</xdr:rowOff>
    </xdr:from>
    <xdr:to>
      <xdr:col>18</xdr:col>
      <xdr:colOff>594360</xdr:colOff>
      <xdr:row>22</xdr:row>
      <xdr:rowOff>13335</xdr:rowOff>
    </xdr:to>
    <mc:AlternateContent xmlns:mc="http://schemas.openxmlformats.org/markup-compatibility/2006" xmlns:a14="http://schemas.microsoft.com/office/drawing/2010/main">
      <mc:Choice Requires="a14">
        <xdr:graphicFrame macro="">
          <xdr:nvGraphicFramePr>
            <xdr:cNvPr id="9" name="Location Name">
              <a:extLst>
                <a:ext uri="{FF2B5EF4-FFF2-40B4-BE49-F238E27FC236}">
                  <a16:creationId xmlns:a16="http://schemas.microsoft.com/office/drawing/2014/main" id="{9FE58D3B-63C3-A087-61B8-30E4C0D320AE}"/>
                </a:ext>
              </a:extLst>
            </xdr:cNvPr>
            <xdr:cNvGraphicFramePr/>
          </xdr:nvGraphicFramePr>
          <xdr:xfrm>
            <a:off x="0" y="0"/>
            <a:ext cx="0" cy="0"/>
          </xdr:xfrm>
          <a:graphic>
            <a:graphicData uri="http://schemas.microsoft.com/office/drawing/2010/slicer">
              <sle:slicer xmlns:sle="http://schemas.microsoft.com/office/drawing/2010/slicer" name="Location Name"/>
            </a:graphicData>
          </a:graphic>
        </xdr:graphicFrame>
      </mc:Choice>
      <mc:Fallback xmlns="">
        <xdr:sp macro="" textlink="">
          <xdr:nvSpPr>
            <xdr:cNvPr id="0" name=""/>
            <xdr:cNvSpPr>
              <a:spLocks noTextEdit="1"/>
            </xdr:cNvSpPr>
          </xdr:nvSpPr>
          <xdr:spPr>
            <a:xfrm>
              <a:off x="10431780" y="1569720"/>
              <a:ext cx="15468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xdr:colOff>
      <xdr:row>8</xdr:row>
      <xdr:rowOff>121920</xdr:rowOff>
    </xdr:from>
    <xdr:to>
      <xdr:col>16</xdr:col>
      <xdr:colOff>129540</xdr:colOff>
      <xdr:row>22</xdr:row>
      <xdr:rowOff>28575</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E55265BF-E8EE-A55C-BD2A-B1C067192F4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528560" y="1584960"/>
              <a:ext cx="27660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8</xdr:row>
      <xdr:rowOff>106680</xdr:rowOff>
    </xdr:from>
    <xdr:to>
      <xdr:col>21</xdr:col>
      <xdr:colOff>419100</xdr:colOff>
      <xdr:row>22</xdr:row>
      <xdr:rowOff>13335</xdr:rowOff>
    </xdr:to>
    <mc:AlternateContent xmlns:mc="http://schemas.openxmlformats.org/markup-compatibility/2006" xmlns:a14="http://schemas.microsoft.com/office/drawing/2010/main">
      <mc:Choice Requires="a14">
        <xdr:graphicFrame macro="">
          <xdr:nvGraphicFramePr>
            <xdr:cNvPr id="11" name="Customer Name 2">
              <a:extLst>
                <a:ext uri="{FF2B5EF4-FFF2-40B4-BE49-F238E27FC236}">
                  <a16:creationId xmlns:a16="http://schemas.microsoft.com/office/drawing/2014/main" id="{C68310CB-3266-549B-0006-C222584AA146}"/>
                </a:ext>
              </a:extLst>
            </xdr:cNvPr>
            <xdr:cNvGraphicFramePr/>
          </xdr:nvGraphicFramePr>
          <xdr:xfrm>
            <a:off x="0" y="0"/>
            <a:ext cx="0" cy="0"/>
          </xdr:xfrm>
          <a:graphic>
            <a:graphicData uri="http://schemas.microsoft.com/office/drawing/2010/slicer">
              <sle:slicer xmlns:sle="http://schemas.microsoft.com/office/drawing/2010/slicer" name="Customer Name 2"/>
            </a:graphicData>
          </a:graphic>
        </xdr:graphicFrame>
      </mc:Choice>
      <mc:Fallback xmlns="">
        <xdr:sp macro="" textlink="">
          <xdr:nvSpPr>
            <xdr:cNvPr id="0" name=""/>
            <xdr:cNvSpPr>
              <a:spLocks noTextEdit="1"/>
            </xdr:cNvSpPr>
          </xdr:nvSpPr>
          <xdr:spPr>
            <a:xfrm>
              <a:off x="12031980" y="1569720"/>
              <a:ext cx="16002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441960</xdr:colOff>
      <xdr:row>18</xdr:row>
      <xdr:rowOff>83820</xdr:rowOff>
    </xdr:from>
    <xdr:to>
      <xdr:col>10</xdr:col>
      <xdr:colOff>746760</xdr:colOff>
      <xdr:row>26</xdr:row>
      <xdr:rowOff>76200</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7AF0C64F-BE1D-49D8-A15B-0FE476EE866E}"/>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084820" y="3398520"/>
              <a:ext cx="112014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129540</xdr:colOff>
      <xdr:row>17</xdr:row>
      <xdr:rowOff>152400</xdr:rowOff>
    </xdr:from>
    <xdr:to>
      <xdr:col>8</xdr:col>
      <xdr:colOff>800100</xdr:colOff>
      <xdr:row>39</xdr:row>
      <xdr:rowOff>30480</xdr:rowOff>
    </xdr:to>
    <xdr:graphicFrame macro="">
      <xdr:nvGraphicFramePr>
        <xdr:cNvPr id="5" name="Chart 4">
          <a:extLst>
            <a:ext uri="{FF2B5EF4-FFF2-40B4-BE49-F238E27FC236}">
              <a16:creationId xmlns:a16="http://schemas.microsoft.com/office/drawing/2014/main" id="{02E5F416-9123-DAE0-2AC3-94A530C5F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845820</xdr:colOff>
      <xdr:row>18</xdr:row>
      <xdr:rowOff>53341</xdr:rowOff>
    </xdr:from>
    <xdr:to>
      <xdr:col>13</xdr:col>
      <xdr:colOff>45720</xdr:colOff>
      <xdr:row>26</xdr:row>
      <xdr:rowOff>68581</xdr:rowOff>
    </xdr:to>
    <mc:AlternateContent xmlns:mc="http://schemas.openxmlformats.org/markup-compatibility/2006" xmlns:a14="http://schemas.microsoft.com/office/drawing/2010/main">
      <mc:Choice Requires="a14">
        <xdr:graphicFrame macro="">
          <xdr:nvGraphicFramePr>
            <xdr:cNvPr id="3" name="Quarter">
              <a:extLst>
                <a:ext uri="{FF2B5EF4-FFF2-40B4-BE49-F238E27FC236}">
                  <a16:creationId xmlns:a16="http://schemas.microsoft.com/office/drawing/2014/main" id="{999BB85C-1A9A-65B9-FA29-711C57D4948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304020" y="3368041"/>
              <a:ext cx="1127760"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205740</xdr:colOff>
      <xdr:row>18</xdr:row>
      <xdr:rowOff>38101</xdr:rowOff>
    </xdr:from>
    <xdr:to>
      <xdr:col>14</xdr:col>
      <xdr:colOff>723900</xdr:colOff>
      <xdr:row>26</xdr:row>
      <xdr:rowOff>76201</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B540B9C2-7353-C11D-21C7-983C82F1681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591800" y="3352801"/>
              <a:ext cx="115824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Book1.xlsx" TargetMode="External"/><Relationship Id="rId1" Type="http://schemas.openxmlformats.org/officeDocument/2006/relationships/externalLinkPath" Target="file:///C:\Users\user\Desktop\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C3" t="e">
            <v>#N/A</v>
          </cell>
          <cell r="D3" t="e">
            <v>#N/A</v>
          </cell>
          <cell r="E3" t="e">
            <v>#N/A</v>
          </cell>
        </row>
        <row r="4">
          <cell r="B4" t="e">
            <v>#N/A</v>
          </cell>
          <cell r="C4" t="e">
            <v>#N/A</v>
          </cell>
          <cell r="D4" t="e">
            <v>#N/A</v>
          </cell>
          <cell r="E4" t="e">
            <v>#N/A</v>
          </cell>
        </row>
        <row r="5">
          <cell r="B5" t="e">
            <v>#N/A</v>
          </cell>
          <cell r="C5" t="e">
            <v>#N/A</v>
          </cell>
          <cell r="D5" t="e">
            <v>#N/A</v>
          </cell>
          <cell r="E5" t="e">
            <v>#N/A</v>
          </cell>
        </row>
        <row r="6">
          <cell r="B6" t="e">
            <v>#N/A</v>
          </cell>
          <cell r="C6" t="e">
            <v>#N/A</v>
          </cell>
          <cell r="D6" t="e">
            <v>#N/A</v>
          </cell>
          <cell r="E6" t="e">
            <v>#N/A</v>
          </cell>
        </row>
        <row r="7">
          <cell r="B7" t="e">
            <v>#N/A</v>
          </cell>
          <cell r="C7" t="e">
            <v>#N/A</v>
          </cell>
          <cell r="D7" t="e">
            <v>#N/A</v>
          </cell>
          <cell r="E7" t="e">
            <v>#N/A</v>
          </cell>
        </row>
        <row r="8">
          <cell r="B8" t="e">
            <v>#N/A</v>
          </cell>
          <cell r="C8" t="e">
            <v>#N/A</v>
          </cell>
          <cell r="D8" t="e">
            <v>#N/A</v>
          </cell>
          <cell r="E8" t="e">
            <v>#N/A</v>
          </cell>
        </row>
        <row r="9">
          <cell r="B9" t="e">
            <v>#N/A</v>
          </cell>
          <cell r="C9" t="e">
            <v>#N/A</v>
          </cell>
          <cell r="D9" t="e">
            <v>#N/A</v>
          </cell>
          <cell r="E9" t="e">
            <v>#N/A</v>
          </cell>
        </row>
        <row r="10">
          <cell r="B10" t="e">
            <v>#N/A</v>
          </cell>
          <cell r="C10" t="e">
            <v>#N/A</v>
          </cell>
          <cell r="D10" t="e">
            <v>#N/A</v>
          </cell>
          <cell r="E10" t="e">
            <v>#N/A</v>
          </cell>
        </row>
        <row r="11">
          <cell r="B11" t="e">
            <v>#N/A</v>
          </cell>
          <cell r="C11" t="e">
            <v>#N/A</v>
          </cell>
          <cell r="D11" t="e">
            <v>#N/A</v>
          </cell>
          <cell r="E11" t="e">
            <v>#N/A</v>
          </cell>
        </row>
        <row r="12">
          <cell r="B12" t="e">
            <v>#N/A</v>
          </cell>
          <cell r="C12" t="e">
            <v>#N/A</v>
          </cell>
          <cell r="D12" t="e">
            <v>#N/A</v>
          </cell>
          <cell r="E12" t="e">
            <v>#N/A</v>
          </cell>
        </row>
        <row r="13">
          <cell r="B13" t="e">
            <v>#N/A</v>
          </cell>
          <cell r="C13" t="e">
            <v>#N/A</v>
          </cell>
          <cell r="D13" t="e">
            <v>#N/A</v>
          </cell>
          <cell r="E13" t="e">
            <v>#N/A</v>
          </cell>
        </row>
        <row r="14">
          <cell r="B14" t="e">
            <v>#N/A</v>
          </cell>
          <cell r="C14" t="e">
            <v>#N/A</v>
          </cell>
          <cell r="D14" t="e">
            <v>#N/A</v>
          </cell>
          <cell r="E14" t="e">
            <v>#N/A</v>
          </cell>
        </row>
        <row r="15">
          <cell r="B15" t="e">
            <v>#N/A</v>
          </cell>
          <cell r="C15" t="e">
            <v>#N/A</v>
          </cell>
          <cell r="D15" t="e">
            <v>#N/A</v>
          </cell>
          <cell r="E15" t="e">
            <v>#N/A</v>
          </cell>
        </row>
        <row r="16">
          <cell r="B16" t="e">
            <v>#N/A</v>
          </cell>
          <cell r="C16" t="e">
            <v>#N/A</v>
          </cell>
          <cell r="D16" t="e">
            <v>#N/A</v>
          </cell>
          <cell r="E16" t="e">
            <v>#N/A</v>
          </cell>
        </row>
        <row r="17">
          <cell r="B17" t="e">
            <v>#N/A</v>
          </cell>
          <cell r="C17" t="e">
            <v>#N/A</v>
          </cell>
          <cell r="D17" t="e">
            <v>#N/A</v>
          </cell>
          <cell r="E17" t="e">
            <v>#N/A</v>
          </cell>
        </row>
        <row r="18">
          <cell r="B18" t="e">
            <v>#N/A</v>
          </cell>
          <cell r="C18" t="e">
            <v>#N/A</v>
          </cell>
          <cell r="D18" t="e">
            <v>#N/A</v>
          </cell>
          <cell r="E18" t="e">
            <v>#N/A</v>
          </cell>
        </row>
        <row r="19">
          <cell r="B19" t="e">
            <v>#N/A</v>
          </cell>
          <cell r="C19" t="e">
            <v>#N/A</v>
          </cell>
          <cell r="D19" t="e">
            <v>#N/A</v>
          </cell>
          <cell r="E19" t="e">
            <v>#N/A</v>
          </cell>
        </row>
        <row r="20">
          <cell r="B20" t="e">
            <v>#N/A</v>
          </cell>
          <cell r="C20" t="e">
            <v>#N/A</v>
          </cell>
          <cell r="D20" t="e">
            <v>#N/A</v>
          </cell>
          <cell r="E20" t="e">
            <v>#N/A</v>
          </cell>
        </row>
        <row r="21">
          <cell r="B21" t="e">
            <v>#N/A</v>
          </cell>
          <cell r="C21" t="e">
            <v>#N/A</v>
          </cell>
          <cell r="D21" t="e">
            <v>#N/A</v>
          </cell>
          <cell r="E21" t="e">
            <v>#N/A</v>
          </cell>
        </row>
        <row r="22">
          <cell r="B22" t="e">
            <v>#N/A</v>
          </cell>
          <cell r="C22" t="e">
            <v>#N/A</v>
          </cell>
          <cell r="D22" t="e">
            <v>#N/A</v>
          </cell>
          <cell r="E22" t="e">
            <v>#N/A</v>
          </cell>
        </row>
        <row r="23">
          <cell r="B23" t="e">
            <v>#N/A</v>
          </cell>
          <cell r="C23" t="e">
            <v>#N/A</v>
          </cell>
          <cell r="D23" t="e">
            <v>#N/A</v>
          </cell>
          <cell r="E23" t="e">
            <v>#N/A</v>
          </cell>
        </row>
        <row r="24">
          <cell r="B24" t="e">
            <v>#N/A</v>
          </cell>
          <cell r="C24" t="e">
            <v>#N/A</v>
          </cell>
          <cell r="D24" t="e">
            <v>#N/A</v>
          </cell>
          <cell r="E24" t="e">
            <v>#N/A</v>
          </cell>
        </row>
        <row r="25">
          <cell r="B25" t="e">
            <v>#N/A</v>
          </cell>
          <cell r="C25" t="e">
            <v>#N/A</v>
          </cell>
          <cell r="D25" t="e">
            <v>#N/A</v>
          </cell>
          <cell r="E25" t="e">
            <v>#N/A</v>
          </cell>
        </row>
        <row r="26">
          <cell r="B26" t="e">
            <v>#N/A</v>
          </cell>
          <cell r="C26" t="e">
            <v>#N/A</v>
          </cell>
          <cell r="D26" t="e">
            <v>#N/A</v>
          </cell>
          <cell r="E26" t="e">
            <v>#N/A</v>
          </cell>
        </row>
        <row r="27">
          <cell r="B27" t="e">
            <v>#N/A</v>
          </cell>
          <cell r="C27" t="e">
            <v>#N/A</v>
          </cell>
          <cell r="D27" t="e">
            <v>#N/A</v>
          </cell>
          <cell r="E27" t="e">
            <v>#N/A</v>
          </cell>
        </row>
        <row r="28">
          <cell r="B28" t="e">
            <v>#N/A</v>
          </cell>
          <cell r="C28" t="e">
            <v>#N/A</v>
          </cell>
          <cell r="D28" t="e">
            <v>#N/A</v>
          </cell>
          <cell r="E28" t="e">
            <v>#N/A</v>
          </cell>
        </row>
        <row r="29">
          <cell r="B29" t="e">
            <v>#N/A</v>
          </cell>
          <cell r="C29" t="e">
            <v>#N/A</v>
          </cell>
          <cell r="D29" t="e">
            <v>#N/A</v>
          </cell>
          <cell r="E29" t="e">
            <v>#N/A</v>
          </cell>
        </row>
        <row r="30">
          <cell r="B30" t="e">
            <v>#N/A</v>
          </cell>
          <cell r="C30" t="e">
            <v>#N/A</v>
          </cell>
          <cell r="D30" t="e">
            <v>#N/A</v>
          </cell>
          <cell r="E30" t="e">
            <v>#N/A</v>
          </cell>
        </row>
        <row r="31">
          <cell r="B31" t="e">
            <v>#N/A</v>
          </cell>
          <cell r="C31" t="e">
            <v>#N/A</v>
          </cell>
          <cell r="D31" t="e">
            <v>#N/A</v>
          </cell>
          <cell r="E31" t="e">
            <v>#N/A</v>
          </cell>
        </row>
        <row r="32">
          <cell r="B32" t="e">
            <v>#N/A</v>
          </cell>
          <cell r="C32" t="e">
            <v>#N/A</v>
          </cell>
          <cell r="D32" t="e">
            <v>#N/A</v>
          </cell>
          <cell r="E32" t="e">
            <v>#N/A</v>
          </cell>
        </row>
        <row r="33">
          <cell r="B33" t="e">
            <v>#N/A</v>
          </cell>
          <cell r="C33" t="e">
            <v>#N/A</v>
          </cell>
          <cell r="D33" t="e">
            <v>#N/A</v>
          </cell>
          <cell r="E33" t="e">
            <v>#N/A</v>
          </cell>
        </row>
        <row r="34">
          <cell r="B34" t="e">
            <v>#N/A</v>
          </cell>
          <cell r="C34" t="e">
            <v>#N/A</v>
          </cell>
          <cell r="D34" t="e">
            <v>#N/A</v>
          </cell>
          <cell r="E34" t="e">
            <v>#N/A</v>
          </cell>
        </row>
        <row r="35">
          <cell r="B35" t="e">
            <v>#N/A</v>
          </cell>
          <cell r="C35" t="e">
            <v>#N/A</v>
          </cell>
          <cell r="D35" t="e">
            <v>#N/A</v>
          </cell>
          <cell r="E35" t="e">
            <v>#N/A</v>
          </cell>
        </row>
        <row r="36">
          <cell r="B36" t="e">
            <v>#N/A</v>
          </cell>
          <cell r="C36" t="e">
            <v>#N/A</v>
          </cell>
          <cell r="D36" t="e">
            <v>#N/A</v>
          </cell>
          <cell r="E36" t="e">
            <v>#N/A</v>
          </cell>
        </row>
        <row r="37">
          <cell r="B37" t="e">
            <v>#N/A</v>
          </cell>
          <cell r="C37" t="e">
            <v>#N/A</v>
          </cell>
          <cell r="D37" t="e">
            <v>#N/A</v>
          </cell>
          <cell r="E37" t="e">
            <v>#N/A</v>
          </cell>
        </row>
        <row r="38">
          <cell r="B38" t="e">
            <v>#N/A</v>
          </cell>
          <cell r="C38" t="e">
            <v>#N/A</v>
          </cell>
          <cell r="D38" t="e">
            <v>#N/A</v>
          </cell>
          <cell r="E38" t="e">
            <v>#N/A</v>
          </cell>
        </row>
        <row r="39">
          <cell r="B39" t="e">
            <v>#N/A</v>
          </cell>
          <cell r="C39" t="e">
            <v>#N/A</v>
          </cell>
          <cell r="D39" t="e">
            <v>#N/A</v>
          </cell>
          <cell r="E39" t="e">
            <v>#N/A</v>
          </cell>
        </row>
        <row r="40">
          <cell r="B40" t="e">
            <v>#N/A</v>
          </cell>
          <cell r="C40" t="e">
            <v>#N/A</v>
          </cell>
          <cell r="D40" t="e">
            <v>#N/A</v>
          </cell>
          <cell r="E40" t="e">
            <v>#N/A</v>
          </cell>
        </row>
        <row r="41">
          <cell r="B41" t="e">
            <v>#N/A</v>
          </cell>
          <cell r="C41" t="e">
            <v>#N/A</v>
          </cell>
          <cell r="D41" t="e">
            <v>#N/A</v>
          </cell>
          <cell r="E41" t="e">
            <v>#N/A</v>
          </cell>
        </row>
        <row r="42">
          <cell r="B42" t="e">
            <v>#N/A</v>
          </cell>
          <cell r="C42" t="e">
            <v>#N/A</v>
          </cell>
          <cell r="D42" t="e">
            <v>#N/A</v>
          </cell>
          <cell r="E42" t="e">
            <v>#N/A</v>
          </cell>
        </row>
        <row r="43">
          <cell r="B43" t="e">
            <v>#N/A</v>
          </cell>
          <cell r="C43" t="e">
            <v>#N/A</v>
          </cell>
          <cell r="D43" t="e">
            <v>#N/A</v>
          </cell>
          <cell r="E43" t="e">
            <v>#N/A</v>
          </cell>
        </row>
        <row r="44">
          <cell r="B44" t="e">
            <v>#N/A</v>
          </cell>
          <cell r="C44" t="e">
            <v>#N/A</v>
          </cell>
          <cell r="D44" t="e">
            <v>#N/A</v>
          </cell>
          <cell r="E44" t="e">
            <v>#N/A</v>
          </cell>
        </row>
        <row r="45">
          <cell r="B45" t="e">
            <v>#N/A</v>
          </cell>
          <cell r="C45" t="e">
            <v>#N/A</v>
          </cell>
          <cell r="D45" t="e">
            <v>#N/A</v>
          </cell>
          <cell r="E45" t="e">
            <v>#N/A</v>
          </cell>
        </row>
        <row r="46">
          <cell r="B46" t="e">
            <v>#N/A</v>
          </cell>
          <cell r="C46" t="e">
            <v>#N/A</v>
          </cell>
          <cell r="D46" t="e">
            <v>#N/A</v>
          </cell>
          <cell r="E46" t="e">
            <v>#N/A</v>
          </cell>
        </row>
        <row r="47">
          <cell r="B47" t="e">
            <v>#N/A</v>
          </cell>
          <cell r="C47" t="e">
            <v>#N/A</v>
          </cell>
          <cell r="D47" t="e">
            <v>#N/A</v>
          </cell>
          <cell r="E47" t="e">
            <v>#N/A</v>
          </cell>
        </row>
        <row r="48">
          <cell r="B48" t="e">
            <v>#N/A</v>
          </cell>
          <cell r="C48" t="e">
            <v>#N/A</v>
          </cell>
          <cell r="D48" t="e">
            <v>#N/A</v>
          </cell>
          <cell r="E48" t="e">
            <v>#N/A</v>
          </cell>
        </row>
        <row r="49">
          <cell r="B49" t="e">
            <v>#N/A</v>
          </cell>
          <cell r="C49" t="e">
            <v>#N/A</v>
          </cell>
          <cell r="D49" t="e">
            <v>#N/A</v>
          </cell>
          <cell r="E49" t="e">
            <v>#N/A</v>
          </cell>
        </row>
        <row r="50">
          <cell r="B50" t="e">
            <v>#N/A</v>
          </cell>
          <cell r="C50" t="e">
            <v>#N/A</v>
          </cell>
          <cell r="D50" t="e">
            <v>#N/A</v>
          </cell>
          <cell r="E50" t="e">
            <v>#N/A</v>
          </cell>
        </row>
        <row r="51">
          <cell r="B51" t="e">
            <v>#N/A</v>
          </cell>
          <cell r="C51" t="e">
            <v>#N/A</v>
          </cell>
          <cell r="D51" t="e">
            <v>#N/A</v>
          </cell>
          <cell r="E51" t="e">
            <v>#N/A</v>
          </cell>
        </row>
        <row r="52">
          <cell r="B52" t="e">
            <v>#N/A</v>
          </cell>
          <cell r="C52" t="e">
            <v>#N/A</v>
          </cell>
          <cell r="D52" t="e">
            <v>#N/A</v>
          </cell>
          <cell r="E52" t="e">
            <v>#N/A</v>
          </cell>
        </row>
        <row r="53">
          <cell r="B53" t="e">
            <v>#N/A</v>
          </cell>
          <cell r="C53" t="e">
            <v>#N/A</v>
          </cell>
          <cell r="D53" t="e">
            <v>#N/A</v>
          </cell>
          <cell r="E53" t="e">
            <v>#N/A</v>
          </cell>
        </row>
        <row r="54">
          <cell r="B54" t="e">
            <v>#N/A</v>
          </cell>
          <cell r="C54" t="e">
            <v>#N/A</v>
          </cell>
          <cell r="D54" t="e">
            <v>#N/A</v>
          </cell>
          <cell r="E54" t="e">
            <v>#N/A</v>
          </cell>
        </row>
        <row r="55">
          <cell r="B55" t="e">
            <v>#N/A</v>
          </cell>
          <cell r="C55" t="e">
            <v>#N/A</v>
          </cell>
          <cell r="D55" t="e">
            <v>#N/A</v>
          </cell>
          <cell r="E55" t="e">
            <v>#N/A</v>
          </cell>
        </row>
        <row r="56">
          <cell r="B56" t="e">
            <v>#N/A</v>
          </cell>
          <cell r="C56" t="e">
            <v>#N/A</v>
          </cell>
          <cell r="D56" t="e">
            <v>#N/A</v>
          </cell>
          <cell r="E56" t="e">
            <v>#N/A</v>
          </cell>
        </row>
        <row r="57">
          <cell r="B57" t="e">
            <v>#N/A</v>
          </cell>
          <cell r="C57" t="e">
            <v>#N/A</v>
          </cell>
          <cell r="D57" t="e">
            <v>#N/A</v>
          </cell>
          <cell r="E57" t="e">
            <v>#N/A</v>
          </cell>
        </row>
        <row r="58">
          <cell r="B58" t="e">
            <v>#N/A</v>
          </cell>
          <cell r="C58" t="e">
            <v>#N/A</v>
          </cell>
          <cell r="D58" t="e">
            <v>#N/A</v>
          </cell>
          <cell r="E58" t="e">
            <v>#N/A</v>
          </cell>
        </row>
        <row r="59">
          <cell r="B59" t="e">
            <v>#N/A</v>
          </cell>
          <cell r="C59" t="e">
            <v>#N/A</v>
          </cell>
          <cell r="D59" t="e">
            <v>#N/A</v>
          </cell>
          <cell r="E59" t="e">
            <v>#N/A</v>
          </cell>
        </row>
        <row r="60">
          <cell r="B60" t="e">
            <v>#N/A</v>
          </cell>
          <cell r="C60" t="e">
            <v>#N/A</v>
          </cell>
          <cell r="D60" t="e">
            <v>#N/A</v>
          </cell>
          <cell r="E60" t="e">
            <v>#N/A</v>
          </cell>
        </row>
        <row r="61">
          <cell r="B61" t="e">
            <v>#N/A</v>
          </cell>
          <cell r="C61" t="e">
            <v>#N/A</v>
          </cell>
          <cell r="D61" t="e">
            <v>#N/A</v>
          </cell>
          <cell r="E61" t="e">
            <v>#N/A</v>
          </cell>
        </row>
        <row r="62">
          <cell r="B62" t="e">
            <v>#N/A</v>
          </cell>
          <cell r="C62" t="e">
            <v>#N/A</v>
          </cell>
          <cell r="D62" t="e">
            <v>#N/A</v>
          </cell>
          <cell r="E62" t="e">
            <v>#N/A</v>
          </cell>
        </row>
        <row r="63">
          <cell r="B63" t="e">
            <v>#N/A</v>
          </cell>
          <cell r="C63" t="e">
            <v>#N/A</v>
          </cell>
          <cell r="D63" t="e">
            <v>#N/A</v>
          </cell>
          <cell r="E63" t="e">
            <v>#N/A</v>
          </cell>
        </row>
        <row r="64">
          <cell r="B64" t="e">
            <v>#N/A</v>
          </cell>
          <cell r="C64" t="e">
            <v>#N/A</v>
          </cell>
          <cell r="D64" t="e">
            <v>#N/A</v>
          </cell>
          <cell r="E64" t="e">
            <v>#N/A</v>
          </cell>
        </row>
        <row r="65">
          <cell r="B65" t="e">
            <v>#N/A</v>
          </cell>
          <cell r="C65" t="e">
            <v>#N/A</v>
          </cell>
          <cell r="D65" t="e">
            <v>#N/A</v>
          </cell>
          <cell r="E65" t="e">
            <v>#N/A</v>
          </cell>
        </row>
        <row r="66">
          <cell r="B66" t="e">
            <v>#N/A</v>
          </cell>
          <cell r="C66" t="e">
            <v>#N/A</v>
          </cell>
          <cell r="D66" t="e">
            <v>#N/A</v>
          </cell>
          <cell r="E66" t="e">
            <v>#N/A</v>
          </cell>
        </row>
        <row r="67">
          <cell r="B67" t="e">
            <v>#N/A</v>
          </cell>
          <cell r="C67" t="e">
            <v>#N/A</v>
          </cell>
          <cell r="D67" t="e">
            <v>#N/A</v>
          </cell>
          <cell r="E67" t="e">
            <v>#N/A</v>
          </cell>
        </row>
        <row r="68">
          <cell r="B68" t="e">
            <v>#N/A</v>
          </cell>
          <cell r="C68" t="e">
            <v>#N/A</v>
          </cell>
          <cell r="D68" t="e">
            <v>#N/A</v>
          </cell>
          <cell r="E68" t="e">
            <v>#N/A</v>
          </cell>
        </row>
        <row r="69">
          <cell r="B69" t="e">
            <v>#N/A</v>
          </cell>
          <cell r="C69" t="e">
            <v>#N/A</v>
          </cell>
          <cell r="D69" t="e">
            <v>#N/A</v>
          </cell>
          <cell r="E69" t="e">
            <v>#N/A</v>
          </cell>
        </row>
        <row r="70">
          <cell r="B70" t="e">
            <v>#N/A</v>
          </cell>
          <cell r="C70" t="e">
            <v>#N/A</v>
          </cell>
          <cell r="D70" t="e">
            <v>#N/A</v>
          </cell>
          <cell r="E70" t="e">
            <v>#N/A</v>
          </cell>
        </row>
        <row r="71">
          <cell r="B71" t="e">
            <v>#N/A</v>
          </cell>
          <cell r="C71" t="e">
            <v>#N/A</v>
          </cell>
          <cell r="D71" t="e">
            <v>#N/A</v>
          </cell>
          <cell r="E71" t="e">
            <v>#N/A</v>
          </cell>
        </row>
        <row r="72">
          <cell r="B72" t="e">
            <v>#N/A</v>
          </cell>
          <cell r="C72" t="e">
            <v>#N/A</v>
          </cell>
          <cell r="D72" t="e">
            <v>#N/A</v>
          </cell>
          <cell r="E72" t="e">
            <v>#N/A</v>
          </cell>
        </row>
        <row r="73">
          <cell r="B73" t="e">
            <v>#N/A</v>
          </cell>
          <cell r="C73" t="e">
            <v>#N/A</v>
          </cell>
          <cell r="D73" t="e">
            <v>#N/A</v>
          </cell>
          <cell r="E73" t="e">
            <v>#N/A</v>
          </cell>
        </row>
        <row r="74">
          <cell r="B74" t="e">
            <v>#N/A</v>
          </cell>
          <cell r="C74" t="e">
            <v>#N/A</v>
          </cell>
          <cell r="D74" t="e">
            <v>#N/A</v>
          </cell>
          <cell r="E74" t="e">
            <v>#N/A</v>
          </cell>
        </row>
        <row r="75">
          <cell r="B75" t="e">
            <v>#N/A</v>
          </cell>
          <cell r="C75" t="e">
            <v>#N/A</v>
          </cell>
          <cell r="D75" t="e">
            <v>#N/A</v>
          </cell>
          <cell r="E75" t="e">
            <v>#N/A</v>
          </cell>
        </row>
        <row r="76">
          <cell r="B76" t="e">
            <v>#N/A</v>
          </cell>
          <cell r="C76" t="e">
            <v>#N/A</v>
          </cell>
          <cell r="D76" t="e">
            <v>#N/A</v>
          </cell>
          <cell r="E76" t="e">
            <v>#N/A</v>
          </cell>
        </row>
        <row r="77">
          <cell r="B77" t="e">
            <v>#N/A</v>
          </cell>
          <cell r="C77" t="e">
            <v>#N/A</v>
          </cell>
          <cell r="D77" t="e">
            <v>#N/A</v>
          </cell>
          <cell r="E77" t="e">
            <v>#N/A</v>
          </cell>
        </row>
        <row r="78">
          <cell r="B78" t="e">
            <v>#N/A</v>
          </cell>
          <cell r="C78" t="e">
            <v>#N/A</v>
          </cell>
          <cell r="D78" t="e">
            <v>#N/A</v>
          </cell>
          <cell r="E78" t="e">
            <v>#N/A</v>
          </cell>
        </row>
        <row r="79">
          <cell r="B79" t="e">
            <v>#N/A</v>
          </cell>
          <cell r="C79" t="e">
            <v>#N/A</v>
          </cell>
          <cell r="D79" t="e">
            <v>#N/A</v>
          </cell>
          <cell r="E79" t="e">
            <v>#N/A</v>
          </cell>
        </row>
        <row r="80">
          <cell r="B80" t="e">
            <v>#N/A</v>
          </cell>
          <cell r="C80" t="e">
            <v>#N/A</v>
          </cell>
          <cell r="D80" t="e">
            <v>#N/A</v>
          </cell>
          <cell r="E80" t="e">
            <v>#N/A</v>
          </cell>
        </row>
        <row r="81">
          <cell r="B81" t="e">
            <v>#N/A</v>
          </cell>
          <cell r="C81" t="e">
            <v>#N/A</v>
          </cell>
          <cell r="D81" t="e">
            <v>#N/A</v>
          </cell>
          <cell r="E81" t="e">
            <v>#N/A</v>
          </cell>
        </row>
        <row r="82">
          <cell r="B82" t="e">
            <v>#N/A</v>
          </cell>
          <cell r="C82" t="e">
            <v>#N/A</v>
          </cell>
          <cell r="D82" t="e">
            <v>#N/A</v>
          </cell>
          <cell r="E82" t="e">
            <v>#N/A</v>
          </cell>
        </row>
        <row r="83">
          <cell r="B83" t="e">
            <v>#N/A</v>
          </cell>
          <cell r="C83" t="e">
            <v>#N/A</v>
          </cell>
          <cell r="D83" t="e">
            <v>#N/A</v>
          </cell>
          <cell r="E83" t="e">
            <v>#N/A</v>
          </cell>
        </row>
        <row r="84">
          <cell r="B84" t="e">
            <v>#N/A</v>
          </cell>
          <cell r="C84" t="e">
            <v>#N/A</v>
          </cell>
          <cell r="D84" t="e">
            <v>#N/A</v>
          </cell>
          <cell r="E84" t="e">
            <v>#N/A</v>
          </cell>
        </row>
        <row r="85">
          <cell r="B85" t="e">
            <v>#N/A</v>
          </cell>
          <cell r="C85" t="e">
            <v>#N/A</v>
          </cell>
          <cell r="D85" t="e">
            <v>#N/A</v>
          </cell>
          <cell r="E85" t="e">
            <v>#N/A</v>
          </cell>
        </row>
        <row r="86">
          <cell r="B86" t="e">
            <v>#N/A</v>
          </cell>
          <cell r="C86" t="e">
            <v>#N/A</v>
          </cell>
          <cell r="D86" t="e">
            <v>#N/A</v>
          </cell>
          <cell r="E86" t="e">
            <v>#N/A</v>
          </cell>
        </row>
        <row r="87">
          <cell r="B87" t="e">
            <v>#N/A</v>
          </cell>
          <cell r="C87" t="e">
            <v>#N/A</v>
          </cell>
          <cell r="D87" t="e">
            <v>#N/A</v>
          </cell>
          <cell r="E87" t="e">
            <v>#N/A</v>
          </cell>
        </row>
        <row r="88">
          <cell r="B88" t="e">
            <v>#N/A</v>
          </cell>
          <cell r="C88" t="e">
            <v>#N/A</v>
          </cell>
          <cell r="D88" t="e">
            <v>#N/A</v>
          </cell>
          <cell r="E88" t="e">
            <v>#N/A</v>
          </cell>
        </row>
        <row r="89">
          <cell r="B89" t="e">
            <v>#N/A</v>
          </cell>
          <cell r="C89" t="e">
            <v>#N/A</v>
          </cell>
          <cell r="D89" t="e">
            <v>#N/A</v>
          </cell>
          <cell r="E89" t="e">
            <v>#N/A</v>
          </cell>
        </row>
        <row r="90">
          <cell r="B90" t="e">
            <v>#N/A</v>
          </cell>
          <cell r="C90" t="e">
            <v>#N/A</v>
          </cell>
          <cell r="D90" t="e">
            <v>#N/A</v>
          </cell>
          <cell r="E90" t="e">
            <v>#N/A</v>
          </cell>
        </row>
        <row r="91">
          <cell r="B91" t="e">
            <v>#N/A</v>
          </cell>
          <cell r="C91" t="e">
            <v>#N/A</v>
          </cell>
          <cell r="D91" t="e">
            <v>#N/A</v>
          </cell>
          <cell r="E91" t="e">
            <v>#N/A</v>
          </cell>
        </row>
        <row r="92">
          <cell r="B92" t="e">
            <v>#N/A</v>
          </cell>
          <cell r="C92" t="e">
            <v>#N/A</v>
          </cell>
          <cell r="D92" t="e">
            <v>#N/A</v>
          </cell>
          <cell r="E92" t="e">
            <v>#N/A</v>
          </cell>
        </row>
        <row r="93">
          <cell r="B93" t="e">
            <v>#N/A</v>
          </cell>
          <cell r="C93" t="e">
            <v>#N/A</v>
          </cell>
          <cell r="D93" t="e">
            <v>#N/A</v>
          </cell>
          <cell r="E93" t="e">
            <v>#N/A</v>
          </cell>
        </row>
        <row r="94">
          <cell r="B94" t="e">
            <v>#N/A</v>
          </cell>
          <cell r="C94" t="e">
            <v>#N/A</v>
          </cell>
          <cell r="D94" t="e">
            <v>#N/A</v>
          </cell>
          <cell r="E94" t="e">
            <v>#N/A</v>
          </cell>
        </row>
        <row r="95">
          <cell r="B95" t="e">
            <v>#N/A</v>
          </cell>
          <cell r="C95" t="e">
            <v>#N/A</v>
          </cell>
          <cell r="D95" t="e">
            <v>#N/A</v>
          </cell>
          <cell r="E95" t="e">
            <v>#N/A</v>
          </cell>
        </row>
        <row r="96">
          <cell r="B96" t="e">
            <v>#N/A</v>
          </cell>
          <cell r="C96" t="e">
            <v>#N/A</v>
          </cell>
          <cell r="D96" t="e">
            <v>#N/A</v>
          </cell>
          <cell r="E96" t="e">
            <v>#N/A</v>
          </cell>
        </row>
        <row r="97">
          <cell r="B97" t="e">
            <v>#N/A</v>
          </cell>
          <cell r="C97" t="e">
            <v>#N/A</v>
          </cell>
          <cell r="D97" t="e">
            <v>#N/A</v>
          </cell>
          <cell r="E97" t="e">
            <v>#N/A</v>
          </cell>
        </row>
        <row r="98">
          <cell r="B98" t="e">
            <v>#N/A</v>
          </cell>
          <cell r="C98" t="e">
            <v>#N/A</v>
          </cell>
          <cell r="D98" t="e">
            <v>#N/A</v>
          </cell>
          <cell r="E98" t="e">
            <v>#N/A</v>
          </cell>
        </row>
        <row r="99">
          <cell r="B99" t="e">
            <v>#N/A</v>
          </cell>
          <cell r="C99" t="e">
            <v>#N/A</v>
          </cell>
          <cell r="D99" t="e">
            <v>#N/A</v>
          </cell>
          <cell r="E99" t="e">
            <v>#N/A</v>
          </cell>
        </row>
        <row r="100">
          <cell r="B100" t="e">
            <v>#N/A</v>
          </cell>
          <cell r="C100" t="e">
            <v>#N/A</v>
          </cell>
          <cell r="D100" t="e">
            <v>#N/A</v>
          </cell>
          <cell r="E100" t="e">
            <v>#N/A</v>
          </cell>
        </row>
        <row r="101">
          <cell r="B101" t="e">
            <v>#N/A</v>
          </cell>
          <cell r="C101" t="e">
            <v>#N/A</v>
          </cell>
          <cell r="D101" t="e">
            <v>#N/A</v>
          </cell>
          <cell r="E101" t="e">
            <v>#N/A</v>
          </cell>
        </row>
        <row r="102">
          <cell r="B102" t="e">
            <v>#N/A</v>
          </cell>
          <cell r="C102" t="e">
            <v>#N/A</v>
          </cell>
          <cell r="D102" t="e">
            <v>#N/A</v>
          </cell>
          <cell r="E102" t="e">
            <v>#N/A</v>
          </cell>
        </row>
        <row r="103">
          <cell r="B103" t="e">
            <v>#N/A</v>
          </cell>
          <cell r="C103" t="e">
            <v>#N/A</v>
          </cell>
          <cell r="D103" t="e">
            <v>#N/A</v>
          </cell>
          <cell r="E103" t="e">
            <v>#N/A</v>
          </cell>
        </row>
        <row r="104">
          <cell r="B104" t="e">
            <v>#N/A</v>
          </cell>
          <cell r="C104" t="e">
            <v>#N/A</v>
          </cell>
          <cell r="D104" t="e">
            <v>#N/A</v>
          </cell>
          <cell r="E104" t="e">
            <v>#N/A</v>
          </cell>
        </row>
        <row r="105">
          <cell r="B105" t="e">
            <v>#N/A</v>
          </cell>
          <cell r="C105" t="e">
            <v>#N/A</v>
          </cell>
          <cell r="D105" t="e">
            <v>#N/A</v>
          </cell>
          <cell r="E105" t="e">
            <v>#N/A</v>
          </cell>
        </row>
        <row r="106">
          <cell r="B106" t="e">
            <v>#N/A</v>
          </cell>
          <cell r="C106" t="e">
            <v>#N/A</v>
          </cell>
          <cell r="D106" t="e">
            <v>#N/A</v>
          </cell>
          <cell r="E106" t="e">
            <v>#N/A</v>
          </cell>
        </row>
        <row r="107">
          <cell r="B107" t="e">
            <v>#N/A</v>
          </cell>
          <cell r="C107" t="e">
            <v>#N/A</v>
          </cell>
          <cell r="D107" t="e">
            <v>#N/A</v>
          </cell>
          <cell r="E107" t="e">
            <v>#N/A</v>
          </cell>
        </row>
        <row r="108">
          <cell r="B108" t="e">
            <v>#N/A</v>
          </cell>
          <cell r="C108" t="e">
            <v>#N/A</v>
          </cell>
          <cell r="D108" t="e">
            <v>#N/A</v>
          </cell>
          <cell r="E108" t="e">
            <v>#N/A</v>
          </cell>
        </row>
        <row r="109">
          <cell r="B109" t="e">
            <v>#N/A</v>
          </cell>
          <cell r="C109" t="e">
            <v>#N/A</v>
          </cell>
          <cell r="D109" t="e">
            <v>#N/A</v>
          </cell>
          <cell r="E109" t="e">
            <v>#N/A</v>
          </cell>
        </row>
        <row r="110">
          <cell r="B110" t="e">
            <v>#N/A</v>
          </cell>
          <cell r="C110" t="e">
            <v>#N/A</v>
          </cell>
          <cell r="D110" t="e">
            <v>#N/A</v>
          </cell>
          <cell r="E110" t="e">
            <v>#N/A</v>
          </cell>
        </row>
        <row r="111">
          <cell r="B111" t="e">
            <v>#N/A</v>
          </cell>
          <cell r="C111" t="e">
            <v>#N/A</v>
          </cell>
          <cell r="D111" t="e">
            <v>#N/A</v>
          </cell>
          <cell r="E111" t="e">
            <v>#N/A</v>
          </cell>
        </row>
        <row r="112">
          <cell r="B112" t="e">
            <v>#N/A</v>
          </cell>
          <cell r="C112" t="e">
            <v>#N/A</v>
          </cell>
          <cell r="D112" t="e">
            <v>#N/A</v>
          </cell>
          <cell r="E112" t="e">
            <v>#N/A</v>
          </cell>
        </row>
        <row r="113">
          <cell r="B113" t="e">
            <v>#N/A</v>
          </cell>
          <cell r="C113" t="e">
            <v>#N/A</v>
          </cell>
          <cell r="D113" t="e">
            <v>#N/A</v>
          </cell>
          <cell r="E113" t="e">
            <v>#N/A</v>
          </cell>
        </row>
        <row r="114">
          <cell r="B114" t="e">
            <v>#N/A</v>
          </cell>
          <cell r="C114" t="e">
            <v>#N/A</v>
          </cell>
          <cell r="D114" t="e">
            <v>#N/A</v>
          </cell>
          <cell r="E114" t="e">
            <v>#N/A</v>
          </cell>
        </row>
        <row r="115">
          <cell r="B115" t="e">
            <v>#N/A</v>
          </cell>
          <cell r="C115" t="e">
            <v>#N/A</v>
          </cell>
          <cell r="D115" t="e">
            <v>#N/A</v>
          </cell>
          <cell r="E115" t="e">
            <v>#N/A</v>
          </cell>
        </row>
        <row r="116">
          <cell r="B116" t="e">
            <v>#N/A</v>
          </cell>
          <cell r="C116" t="e">
            <v>#N/A</v>
          </cell>
          <cell r="D116" t="e">
            <v>#N/A</v>
          </cell>
          <cell r="E116" t="e">
            <v>#N/A</v>
          </cell>
        </row>
        <row r="117">
          <cell r="B117" t="e">
            <v>#N/A</v>
          </cell>
          <cell r="C117" t="e">
            <v>#N/A</v>
          </cell>
          <cell r="D117" t="e">
            <v>#N/A</v>
          </cell>
          <cell r="E117" t="e">
            <v>#N/A</v>
          </cell>
        </row>
        <row r="118">
          <cell r="B118" t="e">
            <v>#N/A</v>
          </cell>
          <cell r="C118" t="e">
            <v>#N/A</v>
          </cell>
          <cell r="D118" t="e">
            <v>#N/A</v>
          </cell>
          <cell r="E118" t="e">
            <v>#N/A</v>
          </cell>
        </row>
        <row r="119">
          <cell r="B119" t="e">
            <v>#N/A</v>
          </cell>
          <cell r="C119" t="e">
            <v>#N/A</v>
          </cell>
          <cell r="D119" t="e">
            <v>#N/A</v>
          </cell>
          <cell r="E119" t="e">
            <v>#N/A</v>
          </cell>
        </row>
        <row r="120">
          <cell r="B120" t="e">
            <v>#N/A</v>
          </cell>
          <cell r="C120" t="e">
            <v>#N/A</v>
          </cell>
          <cell r="D120" t="e">
            <v>#N/A</v>
          </cell>
          <cell r="E120" t="e">
            <v>#N/A</v>
          </cell>
        </row>
        <row r="121">
          <cell r="B121" t="e">
            <v>#N/A</v>
          </cell>
          <cell r="C121" t="e">
            <v>#N/A</v>
          </cell>
          <cell r="D121" t="e">
            <v>#N/A</v>
          </cell>
          <cell r="E121" t="e">
            <v>#N/A</v>
          </cell>
        </row>
        <row r="122">
          <cell r="B122" t="e">
            <v>#N/A</v>
          </cell>
          <cell r="C122" t="e">
            <v>#N/A</v>
          </cell>
          <cell r="D122" t="e">
            <v>#N/A</v>
          </cell>
          <cell r="E122" t="e">
            <v>#N/A</v>
          </cell>
        </row>
        <row r="123">
          <cell r="B123" t="e">
            <v>#N/A</v>
          </cell>
          <cell r="C123" t="e">
            <v>#N/A</v>
          </cell>
          <cell r="D123" t="e">
            <v>#N/A</v>
          </cell>
          <cell r="E123" t="e">
            <v>#N/A</v>
          </cell>
        </row>
        <row r="124">
          <cell r="B124" t="e">
            <v>#N/A</v>
          </cell>
          <cell r="C124" t="e">
            <v>#N/A</v>
          </cell>
          <cell r="D124" t="e">
            <v>#N/A</v>
          </cell>
          <cell r="E124" t="e">
            <v>#N/A</v>
          </cell>
        </row>
        <row r="125">
          <cell r="B125" t="e">
            <v>#N/A</v>
          </cell>
          <cell r="C125" t="e">
            <v>#N/A</v>
          </cell>
          <cell r="D125" t="e">
            <v>#N/A</v>
          </cell>
          <cell r="E125" t="e">
            <v>#N/A</v>
          </cell>
        </row>
        <row r="126">
          <cell r="B126" t="e">
            <v>#N/A</v>
          </cell>
          <cell r="C126" t="e">
            <v>#N/A</v>
          </cell>
          <cell r="D126" t="e">
            <v>#N/A</v>
          </cell>
          <cell r="E126" t="e">
            <v>#N/A</v>
          </cell>
        </row>
        <row r="127">
          <cell r="B127" t="e">
            <v>#N/A</v>
          </cell>
          <cell r="C127" t="e">
            <v>#N/A</v>
          </cell>
          <cell r="D127" t="e">
            <v>#N/A</v>
          </cell>
          <cell r="E127" t="e">
            <v>#N/A</v>
          </cell>
        </row>
        <row r="128">
          <cell r="B128" t="e">
            <v>#N/A</v>
          </cell>
          <cell r="C128" t="e">
            <v>#N/A</v>
          </cell>
          <cell r="D128" t="e">
            <v>#N/A</v>
          </cell>
          <cell r="E128" t="e">
            <v>#N/A</v>
          </cell>
        </row>
        <row r="129">
          <cell r="B129" t="e">
            <v>#N/A</v>
          </cell>
          <cell r="C129" t="e">
            <v>#N/A</v>
          </cell>
          <cell r="D129" t="e">
            <v>#N/A</v>
          </cell>
          <cell r="E129" t="e">
            <v>#N/A</v>
          </cell>
        </row>
        <row r="130">
          <cell r="B130" t="e">
            <v>#N/A</v>
          </cell>
          <cell r="C130" t="e">
            <v>#N/A</v>
          </cell>
          <cell r="D130" t="e">
            <v>#N/A</v>
          </cell>
          <cell r="E130" t="e">
            <v>#N/A</v>
          </cell>
        </row>
        <row r="131">
          <cell r="B131" t="e">
            <v>#N/A</v>
          </cell>
          <cell r="C131" t="e">
            <v>#N/A</v>
          </cell>
          <cell r="D131" t="e">
            <v>#N/A</v>
          </cell>
          <cell r="E131" t="e">
            <v>#N/A</v>
          </cell>
        </row>
        <row r="132">
          <cell r="B132" t="e">
            <v>#N/A</v>
          </cell>
          <cell r="C132" t="e">
            <v>#N/A</v>
          </cell>
          <cell r="D132" t="e">
            <v>#N/A</v>
          </cell>
          <cell r="E132" t="e">
            <v>#N/A</v>
          </cell>
        </row>
        <row r="133">
          <cell r="B133" t="e">
            <v>#N/A</v>
          </cell>
          <cell r="C133" t="e">
            <v>#N/A</v>
          </cell>
          <cell r="D133" t="e">
            <v>#N/A</v>
          </cell>
          <cell r="E133" t="e">
            <v>#N/A</v>
          </cell>
        </row>
        <row r="134">
          <cell r="B134" t="e">
            <v>#N/A</v>
          </cell>
          <cell r="C134" t="e">
            <v>#N/A</v>
          </cell>
          <cell r="D134" t="e">
            <v>#N/A</v>
          </cell>
          <cell r="E134" t="e">
            <v>#N/A</v>
          </cell>
        </row>
        <row r="135">
          <cell r="B135" t="e">
            <v>#N/A</v>
          </cell>
          <cell r="C135" t="e">
            <v>#N/A</v>
          </cell>
          <cell r="D135" t="e">
            <v>#N/A</v>
          </cell>
          <cell r="E135" t="e">
            <v>#N/A</v>
          </cell>
        </row>
        <row r="136">
          <cell r="B136" t="e">
            <v>#N/A</v>
          </cell>
          <cell r="C136" t="e">
            <v>#N/A</v>
          </cell>
          <cell r="D136" t="e">
            <v>#N/A</v>
          </cell>
          <cell r="E136" t="e">
            <v>#N/A</v>
          </cell>
        </row>
        <row r="137">
          <cell r="B137" t="e">
            <v>#N/A</v>
          </cell>
          <cell r="C137" t="e">
            <v>#N/A</v>
          </cell>
          <cell r="D137" t="e">
            <v>#N/A</v>
          </cell>
          <cell r="E137" t="e">
            <v>#N/A</v>
          </cell>
        </row>
        <row r="138">
          <cell r="B138" t="e">
            <v>#N/A</v>
          </cell>
          <cell r="C138" t="e">
            <v>#N/A</v>
          </cell>
          <cell r="D138" t="e">
            <v>#N/A</v>
          </cell>
          <cell r="E138" t="e">
            <v>#N/A</v>
          </cell>
        </row>
        <row r="139">
          <cell r="B139" t="e">
            <v>#N/A</v>
          </cell>
          <cell r="C139" t="e">
            <v>#N/A</v>
          </cell>
          <cell r="D139" t="e">
            <v>#N/A</v>
          </cell>
          <cell r="E139" t="e">
            <v>#N/A</v>
          </cell>
        </row>
        <row r="140">
          <cell r="B140" t="e">
            <v>#N/A</v>
          </cell>
          <cell r="C140" t="e">
            <v>#N/A</v>
          </cell>
          <cell r="D140" t="e">
            <v>#N/A</v>
          </cell>
          <cell r="E140" t="e">
            <v>#N/A</v>
          </cell>
        </row>
        <row r="141">
          <cell r="B141" t="e">
            <v>#N/A</v>
          </cell>
          <cell r="C141" t="e">
            <v>#N/A</v>
          </cell>
          <cell r="D141" t="e">
            <v>#N/A</v>
          </cell>
          <cell r="E141" t="e">
            <v>#N/A</v>
          </cell>
        </row>
        <row r="142">
          <cell r="B142" t="e">
            <v>#N/A</v>
          </cell>
          <cell r="C142" t="e">
            <v>#N/A</v>
          </cell>
          <cell r="D142" t="e">
            <v>#N/A</v>
          </cell>
          <cell r="E142" t="e">
            <v>#N/A</v>
          </cell>
        </row>
        <row r="143">
          <cell r="B143" t="e">
            <v>#N/A</v>
          </cell>
          <cell r="C143" t="e">
            <v>#N/A</v>
          </cell>
          <cell r="D143" t="e">
            <v>#N/A</v>
          </cell>
          <cell r="E143" t="e">
            <v>#N/A</v>
          </cell>
        </row>
        <row r="144">
          <cell r="B144" t="e">
            <v>#N/A</v>
          </cell>
          <cell r="C144" t="e">
            <v>#N/A</v>
          </cell>
          <cell r="D144" t="e">
            <v>#N/A</v>
          </cell>
          <cell r="E144" t="e">
            <v>#N/A</v>
          </cell>
        </row>
        <row r="145">
          <cell r="B145" t="e">
            <v>#N/A</v>
          </cell>
          <cell r="C145" t="e">
            <v>#N/A</v>
          </cell>
          <cell r="D145" t="e">
            <v>#N/A</v>
          </cell>
          <cell r="E145" t="e">
            <v>#N/A</v>
          </cell>
        </row>
        <row r="146">
          <cell r="B146" t="e">
            <v>#N/A</v>
          </cell>
          <cell r="C146" t="e">
            <v>#N/A</v>
          </cell>
          <cell r="D146" t="e">
            <v>#N/A</v>
          </cell>
          <cell r="E146" t="e">
            <v>#N/A</v>
          </cell>
        </row>
        <row r="147">
          <cell r="B147" t="e">
            <v>#N/A</v>
          </cell>
          <cell r="C147" t="e">
            <v>#N/A</v>
          </cell>
          <cell r="D147" t="e">
            <v>#N/A</v>
          </cell>
          <cell r="E147" t="e">
            <v>#N/A</v>
          </cell>
        </row>
        <row r="148">
          <cell r="B148" t="e">
            <v>#N/A</v>
          </cell>
          <cell r="C148" t="e">
            <v>#N/A</v>
          </cell>
          <cell r="D148" t="e">
            <v>#N/A</v>
          </cell>
          <cell r="E148" t="e">
            <v>#N/A</v>
          </cell>
        </row>
        <row r="149">
          <cell r="B149" t="e">
            <v>#N/A</v>
          </cell>
          <cell r="C149" t="e">
            <v>#N/A</v>
          </cell>
          <cell r="D149" t="e">
            <v>#N/A</v>
          </cell>
          <cell r="E149" t="e">
            <v>#N/A</v>
          </cell>
        </row>
        <row r="150">
          <cell r="B150" t="e">
            <v>#N/A</v>
          </cell>
          <cell r="C150" t="e">
            <v>#N/A</v>
          </cell>
          <cell r="D150" t="e">
            <v>#N/A</v>
          </cell>
          <cell r="E150" t="e">
            <v>#N/A</v>
          </cell>
        </row>
        <row r="151">
          <cell r="B151" t="e">
            <v>#N/A</v>
          </cell>
          <cell r="C151" t="e">
            <v>#N/A</v>
          </cell>
          <cell r="D151" t="e">
            <v>#N/A</v>
          </cell>
          <cell r="E151" t="e">
            <v>#N/A</v>
          </cell>
        </row>
        <row r="152">
          <cell r="B152" t="e">
            <v>#N/A</v>
          </cell>
          <cell r="C152" t="e">
            <v>#N/A</v>
          </cell>
          <cell r="D152" t="e">
            <v>#N/A</v>
          </cell>
          <cell r="E152" t="e">
            <v>#N/A</v>
          </cell>
        </row>
        <row r="153">
          <cell r="B153" t="e">
            <v>#N/A</v>
          </cell>
          <cell r="C153" t="e">
            <v>#N/A</v>
          </cell>
          <cell r="D153" t="e">
            <v>#N/A</v>
          </cell>
          <cell r="E153" t="e">
            <v>#N/A</v>
          </cell>
        </row>
        <row r="154">
          <cell r="B154" t="e">
            <v>#N/A</v>
          </cell>
          <cell r="C154" t="e">
            <v>#N/A</v>
          </cell>
          <cell r="D154" t="e">
            <v>#N/A</v>
          </cell>
          <cell r="E154" t="e">
            <v>#N/A</v>
          </cell>
        </row>
        <row r="155">
          <cell r="B155" t="e">
            <v>#N/A</v>
          </cell>
          <cell r="C155" t="e">
            <v>#N/A</v>
          </cell>
          <cell r="D155" t="e">
            <v>#N/A</v>
          </cell>
          <cell r="E155" t="e">
            <v>#N/A</v>
          </cell>
        </row>
        <row r="156">
          <cell r="B156" t="e">
            <v>#N/A</v>
          </cell>
          <cell r="C156" t="e">
            <v>#N/A</v>
          </cell>
          <cell r="D156" t="e">
            <v>#N/A</v>
          </cell>
          <cell r="E156" t="e">
            <v>#N/A</v>
          </cell>
        </row>
        <row r="157">
          <cell r="B157" t="e">
            <v>#N/A</v>
          </cell>
          <cell r="C157" t="e">
            <v>#N/A</v>
          </cell>
          <cell r="D157" t="e">
            <v>#N/A</v>
          </cell>
          <cell r="E157" t="e">
            <v>#N/A</v>
          </cell>
        </row>
        <row r="158">
          <cell r="B158" t="e">
            <v>#N/A</v>
          </cell>
          <cell r="C158" t="e">
            <v>#N/A</v>
          </cell>
          <cell r="D158" t="e">
            <v>#N/A</v>
          </cell>
          <cell r="E158" t="e">
            <v>#N/A</v>
          </cell>
        </row>
        <row r="159">
          <cell r="B159" t="e">
            <v>#N/A</v>
          </cell>
          <cell r="C159" t="e">
            <v>#N/A</v>
          </cell>
          <cell r="D159" t="e">
            <v>#N/A</v>
          </cell>
          <cell r="E159" t="e">
            <v>#N/A</v>
          </cell>
        </row>
        <row r="160">
          <cell r="B160" t="e">
            <v>#N/A</v>
          </cell>
          <cell r="C160" t="e">
            <v>#N/A</v>
          </cell>
          <cell r="D160" t="e">
            <v>#N/A</v>
          </cell>
          <cell r="E160" t="e">
            <v>#N/A</v>
          </cell>
        </row>
        <row r="161">
          <cell r="B161" t="e">
            <v>#N/A</v>
          </cell>
          <cell r="C161" t="e">
            <v>#N/A</v>
          </cell>
          <cell r="D161" t="e">
            <v>#N/A</v>
          </cell>
          <cell r="E161" t="e">
            <v>#N/A</v>
          </cell>
        </row>
        <row r="162">
          <cell r="B162" t="e">
            <v>#N/A</v>
          </cell>
          <cell r="C162" t="e">
            <v>#N/A</v>
          </cell>
          <cell r="D162" t="e">
            <v>#N/A</v>
          </cell>
          <cell r="E162" t="e">
            <v>#N/A</v>
          </cell>
        </row>
        <row r="163">
          <cell r="B163" t="e">
            <v>#N/A</v>
          </cell>
          <cell r="C163" t="e">
            <v>#N/A</v>
          </cell>
          <cell r="D163" t="e">
            <v>#N/A</v>
          </cell>
          <cell r="E163" t="e">
            <v>#N/A</v>
          </cell>
        </row>
        <row r="164">
          <cell r="B164" t="e">
            <v>#N/A</v>
          </cell>
          <cell r="C164" t="e">
            <v>#N/A</v>
          </cell>
          <cell r="D164" t="e">
            <v>#N/A</v>
          </cell>
          <cell r="E164" t="e">
            <v>#N/A</v>
          </cell>
        </row>
        <row r="165">
          <cell r="B165" t="e">
            <v>#N/A</v>
          </cell>
          <cell r="C165" t="e">
            <v>#N/A</v>
          </cell>
          <cell r="D165" t="e">
            <v>#N/A</v>
          </cell>
          <cell r="E165" t="e">
            <v>#N/A</v>
          </cell>
        </row>
        <row r="166">
          <cell r="B166" t="e">
            <v>#N/A</v>
          </cell>
          <cell r="C166" t="e">
            <v>#N/A</v>
          </cell>
          <cell r="D166" t="e">
            <v>#N/A</v>
          </cell>
          <cell r="E166" t="e">
            <v>#N/A</v>
          </cell>
        </row>
        <row r="167">
          <cell r="B167" t="e">
            <v>#N/A</v>
          </cell>
          <cell r="C167" t="e">
            <v>#N/A</v>
          </cell>
          <cell r="D167" t="e">
            <v>#N/A</v>
          </cell>
          <cell r="E167" t="e">
            <v>#N/A</v>
          </cell>
        </row>
        <row r="168">
          <cell r="B168" t="e">
            <v>#N/A</v>
          </cell>
          <cell r="C168" t="e">
            <v>#N/A</v>
          </cell>
          <cell r="D168" t="e">
            <v>#N/A</v>
          </cell>
          <cell r="E168" t="e">
            <v>#N/A</v>
          </cell>
        </row>
        <row r="169">
          <cell r="B169" t="e">
            <v>#N/A</v>
          </cell>
          <cell r="C169" t="e">
            <v>#N/A</v>
          </cell>
          <cell r="D169" t="e">
            <v>#N/A</v>
          </cell>
          <cell r="E169" t="e">
            <v>#N/A</v>
          </cell>
        </row>
        <row r="170">
          <cell r="B170" t="e">
            <v>#N/A</v>
          </cell>
          <cell r="C170" t="e">
            <v>#N/A</v>
          </cell>
          <cell r="D170" t="e">
            <v>#N/A</v>
          </cell>
          <cell r="E170" t="e">
            <v>#N/A</v>
          </cell>
        </row>
        <row r="171">
          <cell r="B171" t="e">
            <v>#N/A</v>
          </cell>
          <cell r="C171" t="e">
            <v>#N/A</v>
          </cell>
          <cell r="D171" t="e">
            <v>#N/A</v>
          </cell>
          <cell r="E171" t="e">
            <v>#N/A</v>
          </cell>
        </row>
        <row r="172">
          <cell r="B172" t="e">
            <v>#N/A</v>
          </cell>
          <cell r="C172" t="e">
            <v>#N/A</v>
          </cell>
          <cell r="D172" t="e">
            <v>#N/A</v>
          </cell>
          <cell r="E172" t="e">
            <v>#N/A</v>
          </cell>
        </row>
        <row r="173">
          <cell r="B173" t="e">
            <v>#N/A</v>
          </cell>
          <cell r="C173" t="e">
            <v>#N/A</v>
          </cell>
          <cell r="D173" t="e">
            <v>#N/A</v>
          </cell>
          <cell r="E173" t="e">
            <v>#N/A</v>
          </cell>
        </row>
        <row r="174">
          <cell r="B174" t="e">
            <v>#N/A</v>
          </cell>
          <cell r="C174" t="e">
            <v>#N/A</v>
          </cell>
          <cell r="D174" t="e">
            <v>#N/A</v>
          </cell>
          <cell r="E174" t="e">
            <v>#N/A</v>
          </cell>
        </row>
        <row r="175">
          <cell r="B175" t="e">
            <v>#N/A</v>
          </cell>
          <cell r="C175" t="e">
            <v>#N/A</v>
          </cell>
          <cell r="D175" t="e">
            <v>#N/A</v>
          </cell>
          <cell r="E175" t="e">
            <v>#N/A</v>
          </cell>
        </row>
        <row r="176">
          <cell r="B176" t="e">
            <v>#N/A</v>
          </cell>
          <cell r="C176" t="e">
            <v>#N/A</v>
          </cell>
          <cell r="D176" t="e">
            <v>#N/A</v>
          </cell>
          <cell r="E176" t="e">
            <v>#N/A</v>
          </cell>
        </row>
        <row r="177">
          <cell r="B177" t="e">
            <v>#N/A</v>
          </cell>
          <cell r="C177" t="e">
            <v>#N/A</v>
          </cell>
          <cell r="D177" t="e">
            <v>#N/A</v>
          </cell>
          <cell r="E177" t="e">
            <v>#N/A</v>
          </cell>
        </row>
        <row r="178">
          <cell r="B178" t="e">
            <v>#N/A</v>
          </cell>
          <cell r="C178" t="e">
            <v>#N/A</v>
          </cell>
          <cell r="D178" t="e">
            <v>#N/A</v>
          </cell>
          <cell r="E178" t="e">
            <v>#N/A</v>
          </cell>
        </row>
        <row r="179">
          <cell r="B179" t="e">
            <v>#N/A</v>
          </cell>
          <cell r="C179" t="e">
            <v>#N/A</v>
          </cell>
          <cell r="D179" t="e">
            <v>#N/A</v>
          </cell>
          <cell r="E179" t="e">
            <v>#N/A</v>
          </cell>
        </row>
        <row r="180">
          <cell r="B180" t="e">
            <v>#N/A</v>
          </cell>
          <cell r="C180" t="e">
            <v>#N/A</v>
          </cell>
          <cell r="D180" t="e">
            <v>#N/A</v>
          </cell>
          <cell r="E180" t="e">
            <v>#N/A</v>
          </cell>
        </row>
        <row r="181">
          <cell r="B181" t="e">
            <v>#N/A</v>
          </cell>
          <cell r="C181" t="e">
            <v>#N/A</v>
          </cell>
          <cell r="D181" t="e">
            <v>#N/A</v>
          </cell>
          <cell r="E181" t="e">
            <v>#N/A</v>
          </cell>
        </row>
        <row r="182">
          <cell r="B182" t="e">
            <v>#N/A</v>
          </cell>
          <cell r="C182" t="e">
            <v>#N/A</v>
          </cell>
          <cell r="D182" t="e">
            <v>#N/A</v>
          </cell>
          <cell r="E182" t="e">
            <v>#N/A</v>
          </cell>
        </row>
        <row r="183">
          <cell r="B183" t="e">
            <v>#N/A</v>
          </cell>
          <cell r="C183" t="e">
            <v>#N/A</v>
          </cell>
          <cell r="D183" t="e">
            <v>#N/A</v>
          </cell>
          <cell r="E183" t="e">
            <v>#N/A</v>
          </cell>
        </row>
        <row r="184">
          <cell r="B184" t="e">
            <v>#N/A</v>
          </cell>
          <cell r="C184" t="e">
            <v>#N/A</v>
          </cell>
          <cell r="D184" t="e">
            <v>#N/A</v>
          </cell>
          <cell r="E184" t="e">
            <v>#N/A</v>
          </cell>
        </row>
        <row r="185">
          <cell r="B185" t="e">
            <v>#N/A</v>
          </cell>
          <cell r="C185" t="e">
            <v>#N/A</v>
          </cell>
          <cell r="D185" t="e">
            <v>#N/A</v>
          </cell>
          <cell r="E185" t="e">
            <v>#N/A</v>
          </cell>
        </row>
        <row r="186">
          <cell r="B186" t="e">
            <v>#N/A</v>
          </cell>
          <cell r="C186" t="e">
            <v>#N/A</v>
          </cell>
          <cell r="D186" t="e">
            <v>#N/A</v>
          </cell>
          <cell r="E186" t="e">
            <v>#N/A</v>
          </cell>
        </row>
        <row r="187">
          <cell r="B187" t="e">
            <v>#N/A</v>
          </cell>
          <cell r="C187" t="e">
            <v>#N/A</v>
          </cell>
          <cell r="D187" t="e">
            <v>#N/A</v>
          </cell>
          <cell r="E187" t="e">
            <v>#N/A</v>
          </cell>
        </row>
        <row r="188">
          <cell r="B188" t="e">
            <v>#N/A</v>
          </cell>
          <cell r="C188" t="e">
            <v>#N/A</v>
          </cell>
          <cell r="D188" t="e">
            <v>#N/A</v>
          </cell>
          <cell r="E188" t="e">
            <v>#N/A</v>
          </cell>
        </row>
        <row r="189">
          <cell r="B189" t="e">
            <v>#N/A</v>
          </cell>
          <cell r="C189" t="e">
            <v>#N/A</v>
          </cell>
          <cell r="D189" t="e">
            <v>#N/A</v>
          </cell>
          <cell r="E189" t="e">
            <v>#N/A</v>
          </cell>
        </row>
        <row r="190">
          <cell r="B190" t="e">
            <v>#N/A</v>
          </cell>
          <cell r="C190" t="e">
            <v>#N/A</v>
          </cell>
          <cell r="D190" t="e">
            <v>#N/A</v>
          </cell>
          <cell r="E190" t="e">
            <v>#N/A</v>
          </cell>
        </row>
        <row r="191">
          <cell r="B191" t="e">
            <v>#N/A</v>
          </cell>
          <cell r="C191" t="e">
            <v>#N/A</v>
          </cell>
          <cell r="D191" t="e">
            <v>#N/A</v>
          </cell>
          <cell r="E191" t="e">
            <v>#N/A</v>
          </cell>
        </row>
        <row r="192">
          <cell r="B192" t="e">
            <v>#N/A</v>
          </cell>
          <cell r="C192" t="e">
            <v>#N/A</v>
          </cell>
          <cell r="D192" t="e">
            <v>#N/A</v>
          </cell>
          <cell r="E192" t="e">
            <v>#N/A</v>
          </cell>
        </row>
        <row r="193">
          <cell r="B193" t="e">
            <v>#N/A</v>
          </cell>
          <cell r="C193" t="e">
            <v>#N/A</v>
          </cell>
          <cell r="D193" t="e">
            <v>#N/A</v>
          </cell>
          <cell r="E193" t="e">
            <v>#N/A</v>
          </cell>
        </row>
        <row r="194">
          <cell r="B194" t="e">
            <v>#N/A</v>
          </cell>
          <cell r="C194" t="e">
            <v>#N/A</v>
          </cell>
          <cell r="D194" t="e">
            <v>#N/A</v>
          </cell>
          <cell r="E194" t="e">
            <v>#N/A</v>
          </cell>
        </row>
        <row r="195">
          <cell r="B195" t="e">
            <v>#N/A</v>
          </cell>
          <cell r="C195" t="e">
            <v>#N/A</v>
          </cell>
          <cell r="D195" t="e">
            <v>#N/A</v>
          </cell>
          <cell r="E195" t="e">
            <v>#N/A</v>
          </cell>
        </row>
        <row r="196">
          <cell r="B196" t="e">
            <v>#N/A</v>
          </cell>
          <cell r="C196" t="e">
            <v>#N/A</v>
          </cell>
          <cell r="D196" t="e">
            <v>#N/A</v>
          </cell>
          <cell r="E196" t="e">
            <v>#N/A</v>
          </cell>
        </row>
        <row r="197">
          <cell r="B197" t="e">
            <v>#N/A</v>
          </cell>
          <cell r="C197" t="e">
            <v>#N/A</v>
          </cell>
          <cell r="D197" t="e">
            <v>#N/A</v>
          </cell>
          <cell r="E197" t="e">
            <v>#N/A</v>
          </cell>
        </row>
        <row r="198">
          <cell r="B198" t="e">
            <v>#N/A</v>
          </cell>
          <cell r="C198" t="e">
            <v>#N/A</v>
          </cell>
          <cell r="D198" t="e">
            <v>#N/A</v>
          </cell>
          <cell r="E198" t="e">
            <v>#N/A</v>
          </cell>
        </row>
        <row r="199">
          <cell r="B199" t="e">
            <v>#N/A</v>
          </cell>
          <cell r="C199" t="e">
            <v>#N/A</v>
          </cell>
          <cell r="D199" t="e">
            <v>#N/A</v>
          </cell>
          <cell r="E199" t="e">
            <v>#N/A</v>
          </cell>
        </row>
        <row r="200">
          <cell r="B200" t="e">
            <v>#N/A</v>
          </cell>
          <cell r="C200" t="e">
            <v>#N/A</v>
          </cell>
          <cell r="D200" t="e">
            <v>#N/A</v>
          </cell>
          <cell r="E200" t="e">
            <v>#N/A</v>
          </cell>
        </row>
        <row r="201">
          <cell r="B201" t="e">
            <v>#N/A</v>
          </cell>
          <cell r="C201" t="e">
            <v>#N/A</v>
          </cell>
          <cell r="D201" t="e">
            <v>#N/A</v>
          </cell>
          <cell r="E201" t="e">
            <v>#N/A</v>
          </cell>
        </row>
        <row r="202">
          <cell r="B202" t="e">
            <v>#N/A</v>
          </cell>
          <cell r="C202" t="e">
            <v>#N/A</v>
          </cell>
          <cell r="D202" t="e">
            <v>#N/A</v>
          </cell>
          <cell r="E202" t="e">
            <v>#N/A</v>
          </cell>
        </row>
        <row r="203">
          <cell r="B203" t="e">
            <v>#N/A</v>
          </cell>
          <cell r="C203" t="e">
            <v>#N/A</v>
          </cell>
          <cell r="D203" t="e">
            <v>#N/A</v>
          </cell>
          <cell r="E203" t="e">
            <v>#N/A</v>
          </cell>
        </row>
        <row r="204">
          <cell r="B204" t="e">
            <v>#N/A</v>
          </cell>
          <cell r="C204" t="e">
            <v>#N/A</v>
          </cell>
          <cell r="D204" t="e">
            <v>#N/A</v>
          </cell>
          <cell r="E204" t="e">
            <v>#N/A</v>
          </cell>
        </row>
        <row r="205">
          <cell r="B205" t="e">
            <v>#N/A</v>
          </cell>
          <cell r="C205" t="e">
            <v>#N/A</v>
          </cell>
          <cell r="D205" t="e">
            <v>#N/A</v>
          </cell>
          <cell r="E205" t="e">
            <v>#N/A</v>
          </cell>
        </row>
        <row r="206">
          <cell r="B206" t="e">
            <v>#N/A</v>
          </cell>
          <cell r="C206" t="e">
            <v>#N/A</v>
          </cell>
          <cell r="D206" t="e">
            <v>#N/A</v>
          </cell>
          <cell r="E206" t="e">
            <v>#N/A</v>
          </cell>
        </row>
        <row r="207">
          <cell r="B207" t="e">
            <v>#N/A</v>
          </cell>
          <cell r="C207" t="e">
            <v>#N/A</v>
          </cell>
          <cell r="D207" t="e">
            <v>#N/A</v>
          </cell>
          <cell r="E207" t="e">
            <v>#N/A</v>
          </cell>
        </row>
        <row r="208">
          <cell r="B208" t="e">
            <v>#N/A</v>
          </cell>
          <cell r="C208" t="e">
            <v>#N/A</v>
          </cell>
          <cell r="D208" t="e">
            <v>#N/A</v>
          </cell>
          <cell r="E208" t="e">
            <v>#N/A</v>
          </cell>
        </row>
        <row r="209">
          <cell r="B209" t="e">
            <v>#N/A</v>
          </cell>
          <cell r="C209" t="e">
            <v>#N/A</v>
          </cell>
          <cell r="D209" t="e">
            <v>#N/A</v>
          </cell>
          <cell r="E209" t="e">
            <v>#N/A</v>
          </cell>
        </row>
        <row r="210">
          <cell r="B210" t="e">
            <v>#N/A</v>
          </cell>
          <cell r="C210" t="e">
            <v>#N/A</v>
          </cell>
          <cell r="D210" t="e">
            <v>#N/A</v>
          </cell>
          <cell r="E210" t="e">
            <v>#N/A</v>
          </cell>
        </row>
        <row r="211">
          <cell r="B211" t="e">
            <v>#N/A</v>
          </cell>
          <cell r="C211" t="e">
            <v>#N/A</v>
          </cell>
          <cell r="D211" t="e">
            <v>#N/A</v>
          </cell>
          <cell r="E211" t="e">
            <v>#N/A</v>
          </cell>
        </row>
        <row r="212">
          <cell r="B212" t="e">
            <v>#N/A</v>
          </cell>
          <cell r="C212" t="e">
            <v>#N/A</v>
          </cell>
          <cell r="D212" t="e">
            <v>#N/A</v>
          </cell>
          <cell r="E212" t="e">
            <v>#N/A</v>
          </cell>
        </row>
        <row r="213">
          <cell r="B213" t="e">
            <v>#N/A</v>
          </cell>
          <cell r="C213" t="e">
            <v>#N/A</v>
          </cell>
          <cell r="D213" t="e">
            <v>#N/A</v>
          </cell>
          <cell r="E213" t="e">
            <v>#N/A</v>
          </cell>
        </row>
        <row r="214">
          <cell r="B214" t="e">
            <v>#N/A</v>
          </cell>
          <cell r="C214" t="e">
            <v>#N/A</v>
          </cell>
          <cell r="D214" t="e">
            <v>#N/A</v>
          </cell>
          <cell r="E214" t="e">
            <v>#N/A</v>
          </cell>
        </row>
        <row r="215">
          <cell r="B215" t="e">
            <v>#N/A</v>
          </cell>
          <cell r="C215" t="e">
            <v>#N/A</v>
          </cell>
          <cell r="D215" t="e">
            <v>#N/A</v>
          </cell>
          <cell r="E215" t="e">
            <v>#N/A</v>
          </cell>
        </row>
        <row r="216">
          <cell r="B216" t="e">
            <v>#N/A</v>
          </cell>
          <cell r="C216" t="e">
            <v>#N/A</v>
          </cell>
          <cell r="D216" t="e">
            <v>#N/A</v>
          </cell>
          <cell r="E216" t="e">
            <v>#N/A</v>
          </cell>
        </row>
        <row r="217">
          <cell r="B217" t="e">
            <v>#N/A</v>
          </cell>
          <cell r="C217" t="e">
            <v>#N/A</v>
          </cell>
          <cell r="D217" t="e">
            <v>#N/A</v>
          </cell>
          <cell r="E217" t="e">
            <v>#N/A</v>
          </cell>
        </row>
        <row r="218">
          <cell r="B218" t="e">
            <v>#N/A</v>
          </cell>
          <cell r="C218" t="e">
            <v>#N/A</v>
          </cell>
          <cell r="D218" t="e">
            <v>#N/A</v>
          </cell>
          <cell r="E218" t="e">
            <v>#N/A</v>
          </cell>
        </row>
        <row r="219">
          <cell r="B219" t="e">
            <v>#N/A</v>
          </cell>
          <cell r="C219" t="e">
            <v>#N/A</v>
          </cell>
          <cell r="D219" t="e">
            <v>#N/A</v>
          </cell>
          <cell r="E219" t="e">
            <v>#N/A</v>
          </cell>
        </row>
        <row r="220">
          <cell r="B220" t="e">
            <v>#N/A</v>
          </cell>
          <cell r="C220" t="e">
            <v>#N/A</v>
          </cell>
          <cell r="D220" t="e">
            <v>#N/A</v>
          </cell>
          <cell r="E220" t="e">
            <v>#N/A</v>
          </cell>
        </row>
        <row r="221">
          <cell r="B221" t="e">
            <v>#N/A</v>
          </cell>
          <cell r="C221" t="e">
            <v>#N/A</v>
          </cell>
          <cell r="D221" t="e">
            <v>#N/A</v>
          </cell>
          <cell r="E221" t="e">
            <v>#N/A</v>
          </cell>
        </row>
        <row r="222">
          <cell r="B222" t="e">
            <v>#N/A</v>
          </cell>
          <cell r="C222" t="e">
            <v>#N/A</v>
          </cell>
          <cell r="D222" t="e">
            <v>#N/A</v>
          </cell>
          <cell r="E222" t="e">
            <v>#N/A</v>
          </cell>
        </row>
        <row r="223">
          <cell r="B223" t="e">
            <v>#N/A</v>
          </cell>
          <cell r="C223" t="e">
            <v>#N/A</v>
          </cell>
          <cell r="D223" t="e">
            <v>#N/A</v>
          </cell>
          <cell r="E223" t="e">
            <v>#N/A</v>
          </cell>
        </row>
        <row r="224">
          <cell r="B224" t="e">
            <v>#N/A</v>
          </cell>
          <cell r="C224" t="e">
            <v>#N/A</v>
          </cell>
          <cell r="D224" t="e">
            <v>#N/A</v>
          </cell>
          <cell r="E224" t="e">
            <v>#N/A</v>
          </cell>
        </row>
        <row r="225">
          <cell r="B225" t="e">
            <v>#N/A</v>
          </cell>
          <cell r="C225" t="e">
            <v>#N/A</v>
          </cell>
          <cell r="D225" t="e">
            <v>#N/A</v>
          </cell>
          <cell r="E225" t="e">
            <v>#N/A</v>
          </cell>
        </row>
        <row r="226">
          <cell r="B226" t="e">
            <v>#N/A</v>
          </cell>
          <cell r="C226" t="e">
            <v>#N/A</v>
          </cell>
          <cell r="D226" t="e">
            <v>#N/A</v>
          </cell>
          <cell r="E226" t="e">
            <v>#N/A</v>
          </cell>
        </row>
        <row r="227">
          <cell r="B227" t="e">
            <v>#N/A</v>
          </cell>
          <cell r="C227" t="e">
            <v>#N/A</v>
          </cell>
          <cell r="D227" t="e">
            <v>#N/A</v>
          </cell>
          <cell r="E227" t="e">
            <v>#N/A</v>
          </cell>
        </row>
        <row r="228">
          <cell r="B228" t="e">
            <v>#N/A</v>
          </cell>
          <cell r="C228" t="e">
            <v>#N/A</v>
          </cell>
          <cell r="D228" t="e">
            <v>#N/A</v>
          </cell>
          <cell r="E228" t="e">
            <v>#N/A</v>
          </cell>
        </row>
        <row r="229">
          <cell r="B229" t="e">
            <v>#N/A</v>
          </cell>
          <cell r="C229" t="e">
            <v>#N/A</v>
          </cell>
          <cell r="D229" t="e">
            <v>#N/A</v>
          </cell>
          <cell r="E229" t="e">
            <v>#N/A</v>
          </cell>
        </row>
        <row r="230">
          <cell r="B230" t="e">
            <v>#N/A</v>
          </cell>
          <cell r="C230" t="e">
            <v>#N/A</v>
          </cell>
          <cell r="D230" t="e">
            <v>#N/A</v>
          </cell>
          <cell r="E230" t="e">
            <v>#N/A</v>
          </cell>
        </row>
        <row r="231">
          <cell r="B231" t="e">
            <v>#N/A</v>
          </cell>
          <cell r="C231" t="e">
            <v>#N/A</v>
          </cell>
          <cell r="D231" t="e">
            <v>#N/A</v>
          </cell>
          <cell r="E231" t="e">
            <v>#N/A</v>
          </cell>
        </row>
        <row r="232">
          <cell r="B232" t="e">
            <v>#N/A</v>
          </cell>
          <cell r="C232" t="e">
            <v>#N/A</v>
          </cell>
          <cell r="D232" t="e">
            <v>#N/A</v>
          </cell>
          <cell r="E232" t="e">
            <v>#N/A</v>
          </cell>
        </row>
        <row r="233">
          <cell r="B233" t="e">
            <v>#N/A</v>
          </cell>
          <cell r="C233" t="e">
            <v>#N/A</v>
          </cell>
          <cell r="D233" t="e">
            <v>#N/A</v>
          </cell>
          <cell r="E233" t="e">
            <v>#N/A</v>
          </cell>
        </row>
        <row r="234">
          <cell r="B234" t="e">
            <v>#N/A</v>
          </cell>
          <cell r="C234" t="e">
            <v>#N/A</v>
          </cell>
          <cell r="D234" t="e">
            <v>#N/A</v>
          </cell>
          <cell r="E234" t="e">
            <v>#N/A</v>
          </cell>
        </row>
        <row r="235">
          <cell r="B235" t="e">
            <v>#N/A</v>
          </cell>
          <cell r="C235" t="e">
            <v>#N/A</v>
          </cell>
          <cell r="D235" t="e">
            <v>#N/A</v>
          </cell>
          <cell r="E235" t="e">
            <v>#N/A</v>
          </cell>
        </row>
        <row r="236">
          <cell r="B236" t="e">
            <v>#N/A</v>
          </cell>
          <cell r="C236" t="e">
            <v>#N/A</v>
          </cell>
          <cell r="D236" t="e">
            <v>#N/A</v>
          </cell>
          <cell r="E236" t="e">
            <v>#N/A</v>
          </cell>
        </row>
        <row r="237">
          <cell r="B237" t="e">
            <v>#N/A</v>
          </cell>
          <cell r="C237" t="e">
            <v>#N/A</v>
          </cell>
          <cell r="D237" t="e">
            <v>#N/A</v>
          </cell>
          <cell r="E237" t="e">
            <v>#N/A</v>
          </cell>
        </row>
        <row r="238">
          <cell r="B238" t="e">
            <v>#N/A</v>
          </cell>
          <cell r="C238" t="e">
            <v>#N/A</v>
          </cell>
          <cell r="D238" t="e">
            <v>#N/A</v>
          </cell>
          <cell r="E238" t="e">
            <v>#N/A</v>
          </cell>
        </row>
        <row r="239">
          <cell r="B239" t="e">
            <v>#N/A</v>
          </cell>
          <cell r="C239" t="e">
            <v>#N/A</v>
          </cell>
          <cell r="D239" t="e">
            <v>#N/A</v>
          </cell>
          <cell r="E239" t="e">
            <v>#N/A</v>
          </cell>
        </row>
        <row r="240">
          <cell r="B240" t="e">
            <v>#N/A</v>
          </cell>
          <cell r="C240" t="e">
            <v>#N/A</v>
          </cell>
          <cell r="D240" t="e">
            <v>#N/A</v>
          </cell>
          <cell r="E240" t="e">
            <v>#N/A</v>
          </cell>
        </row>
        <row r="241">
          <cell r="B241" t="e">
            <v>#N/A</v>
          </cell>
          <cell r="C241" t="e">
            <v>#N/A</v>
          </cell>
          <cell r="D241" t="e">
            <v>#N/A</v>
          </cell>
          <cell r="E241" t="e">
            <v>#N/A</v>
          </cell>
        </row>
        <row r="242">
          <cell r="B242" t="e">
            <v>#N/A</v>
          </cell>
          <cell r="C242" t="e">
            <v>#N/A</v>
          </cell>
          <cell r="D242" t="e">
            <v>#N/A</v>
          </cell>
          <cell r="E242" t="e">
            <v>#N/A</v>
          </cell>
        </row>
        <row r="243">
          <cell r="B243" t="e">
            <v>#N/A</v>
          </cell>
          <cell r="C243" t="e">
            <v>#N/A</v>
          </cell>
          <cell r="D243" t="e">
            <v>#N/A</v>
          </cell>
          <cell r="E243" t="e">
            <v>#N/A</v>
          </cell>
        </row>
        <row r="244">
          <cell r="B244" t="e">
            <v>#N/A</v>
          </cell>
          <cell r="C244" t="e">
            <v>#N/A</v>
          </cell>
          <cell r="D244" t="e">
            <v>#N/A</v>
          </cell>
          <cell r="E244" t="e">
            <v>#N/A</v>
          </cell>
        </row>
        <row r="245">
          <cell r="B245" t="e">
            <v>#N/A</v>
          </cell>
          <cell r="C245" t="e">
            <v>#N/A</v>
          </cell>
          <cell r="D245" t="e">
            <v>#N/A</v>
          </cell>
          <cell r="E245" t="e">
            <v>#N/A</v>
          </cell>
        </row>
        <row r="246">
          <cell r="B246" t="e">
            <v>#N/A</v>
          </cell>
          <cell r="C246" t="e">
            <v>#N/A</v>
          </cell>
          <cell r="D246" t="e">
            <v>#N/A</v>
          </cell>
          <cell r="E246" t="e">
            <v>#N/A</v>
          </cell>
        </row>
        <row r="247">
          <cell r="B247" t="e">
            <v>#N/A</v>
          </cell>
          <cell r="C247" t="e">
            <v>#N/A</v>
          </cell>
          <cell r="D247" t="e">
            <v>#N/A</v>
          </cell>
          <cell r="E247" t="e">
            <v>#N/A</v>
          </cell>
        </row>
        <row r="248">
          <cell r="B248" t="e">
            <v>#N/A</v>
          </cell>
          <cell r="C248" t="e">
            <v>#N/A</v>
          </cell>
          <cell r="D248" t="e">
            <v>#N/A</v>
          </cell>
          <cell r="E248" t="e">
            <v>#N/A</v>
          </cell>
        </row>
        <row r="249">
          <cell r="B249" t="e">
            <v>#N/A</v>
          </cell>
          <cell r="C249" t="e">
            <v>#N/A</v>
          </cell>
          <cell r="D249" t="e">
            <v>#N/A</v>
          </cell>
          <cell r="E249" t="e">
            <v>#N/A</v>
          </cell>
        </row>
        <row r="250">
          <cell r="B250" t="e">
            <v>#N/A</v>
          </cell>
          <cell r="C250" t="e">
            <v>#N/A</v>
          </cell>
          <cell r="D250" t="e">
            <v>#N/A</v>
          </cell>
          <cell r="E250" t="e">
            <v>#N/A</v>
          </cell>
        </row>
        <row r="251">
          <cell r="B251" t="e">
            <v>#N/A</v>
          </cell>
          <cell r="C251" t="e">
            <v>#N/A</v>
          </cell>
          <cell r="D251" t="e">
            <v>#N/A</v>
          </cell>
          <cell r="E251" t="e">
            <v>#N/A</v>
          </cell>
        </row>
        <row r="252">
          <cell r="B252" t="e">
            <v>#N/A</v>
          </cell>
          <cell r="C252" t="e">
            <v>#N/A</v>
          </cell>
          <cell r="D252" t="e">
            <v>#N/A</v>
          </cell>
          <cell r="E252" t="e">
            <v>#N/A</v>
          </cell>
        </row>
        <row r="253">
          <cell r="B253" t="e">
            <v>#N/A</v>
          </cell>
          <cell r="C253" t="e">
            <v>#N/A</v>
          </cell>
          <cell r="D253" t="e">
            <v>#N/A</v>
          </cell>
          <cell r="E253" t="e">
            <v>#N/A</v>
          </cell>
        </row>
        <row r="254">
          <cell r="B254" t="e">
            <v>#N/A</v>
          </cell>
          <cell r="C254" t="e">
            <v>#N/A</v>
          </cell>
          <cell r="D254" t="e">
            <v>#N/A</v>
          </cell>
          <cell r="E254" t="e">
            <v>#N/A</v>
          </cell>
        </row>
        <row r="255">
          <cell r="B255" t="e">
            <v>#N/A</v>
          </cell>
          <cell r="C255" t="e">
            <v>#N/A</v>
          </cell>
          <cell r="D255" t="e">
            <v>#N/A</v>
          </cell>
          <cell r="E255" t="e">
            <v>#N/A</v>
          </cell>
        </row>
        <row r="256">
          <cell r="B256" t="e">
            <v>#N/A</v>
          </cell>
          <cell r="C256" t="e">
            <v>#N/A</v>
          </cell>
          <cell r="D256" t="e">
            <v>#N/A</v>
          </cell>
          <cell r="E256" t="e">
            <v>#N/A</v>
          </cell>
        </row>
        <row r="257">
          <cell r="B257" t="e">
            <v>#N/A</v>
          </cell>
          <cell r="C257" t="e">
            <v>#N/A</v>
          </cell>
          <cell r="D257" t="e">
            <v>#N/A</v>
          </cell>
          <cell r="E257" t="e">
            <v>#N/A</v>
          </cell>
        </row>
        <row r="258">
          <cell r="B258" t="e">
            <v>#N/A</v>
          </cell>
          <cell r="C258" t="e">
            <v>#N/A</v>
          </cell>
          <cell r="D258" t="e">
            <v>#N/A</v>
          </cell>
          <cell r="E258" t="e">
            <v>#N/A</v>
          </cell>
        </row>
        <row r="259">
          <cell r="B259" t="e">
            <v>#N/A</v>
          </cell>
          <cell r="C259" t="e">
            <v>#N/A</v>
          </cell>
          <cell r="D259" t="e">
            <v>#N/A</v>
          </cell>
          <cell r="E259" t="e">
            <v>#N/A</v>
          </cell>
        </row>
        <row r="260">
          <cell r="B260" t="e">
            <v>#N/A</v>
          </cell>
          <cell r="C260" t="e">
            <v>#N/A</v>
          </cell>
          <cell r="D260" t="e">
            <v>#N/A</v>
          </cell>
          <cell r="E260" t="e">
            <v>#N/A</v>
          </cell>
        </row>
        <row r="261">
          <cell r="B261" t="e">
            <v>#N/A</v>
          </cell>
          <cell r="C261" t="e">
            <v>#N/A</v>
          </cell>
          <cell r="D261" t="e">
            <v>#N/A</v>
          </cell>
          <cell r="E261" t="e">
            <v>#N/A</v>
          </cell>
        </row>
        <row r="262">
          <cell r="B262" t="e">
            <v>#N/A</v>
          </cell>
          <cell r="C262" t="e">
            <v>#N/A</v>
          </cell>
          <cell r="D262" t="e">
            <v>#N/A</v>
          </cell>
          <cell r="E262" t="e">
            <v>#N/A</v>
          </cell>
        </row>
        <row r="263">
          <cell r="B263" t="e">
            <v>#N/A</v>
          </cell>
          <cell r="C263" t="e">
            <v>#N/A</v>
          </cell>
          <cell r="D263" t="e">
            <v>#N/A</v>
          </cell>
          <cell r="E263" t="e">
            <v>#N/A</v>
          </cell>
        </row>
        <row r="264">
          <cell r="B264" t="e">
            <v>#N/A</v>
          </cell>
          <cell r="C264" t="e">
            <v>#N/A</v>
          </cell>
          <cell r="D264" t="e">
            <v>#N/A</v>
          </cell>
          <cell r="E264" t="e">
            <v>#N/A</v>
          </cell>
        </row>
        <row r="265">
          <cell r="B265" t="e">
            <v>#N/A</v>
          </cell>
          <cell r="C265" t="e">
            <v>#N/A</v>
          </cell>
          <cell r="D265" t="e">
            <v>#N/A</v>
          </cell>
          <cell r="E265" t="e">
            <v>#N/A</v>
          </cell>
        </row>
        <row r="266">
          <cell r="B266" t="e">
            <v>#N/A</v>
          </cell>
          <cell r="C266" t="e">
            <v>#N/A</v>
          </cell>
          <cell r="D266" t="e">
            <v>#N/A</v>
          </cell>
          <cell r="E266" t="e">
            <v>#N/A</v>
          </cell>
        </row>
        <row r="267">
          <cell r="B267" t="e">
            <v>#N/A</v>
          </cell>
          <cell r="C267" t="e">
            <v>#N/A</v>
          </cell>
          <cell r="D267" t="e">
            <v>#N/A</v>
          </cell>
          <cell r="E267" t="e">
            <v>#N/A</v>
          </cell>
        </row>
        <row r="268">
          <cell r="B268" t="e">
            <v>#N/A</v>
          </cell>
          <cell r="C268" t="e">
            <v>#N/A</v>
          </cell>
          <cell r="D268" t="e">
            <v>#N/A</v>
          </cell>
          <cell r="E268" t="e">
            <v>#N/A</v>
          </cell>
        </row>
        <row r="269">
          <cell r="B269" t="e">
            <v>#N/A</v>
          </cell>
          <cell r="C269" t="e">
            <v>#N/A</v>
          </cell>
          <cell r="D269" t="e">
            <v>#N/A</v>
          </cell>
          <cell r="E269" t="e">
            <v>#N/A</v>
          </cell>
        </row>
        <row r="270">
          <cell r="B270" t="e">
            <v>#N/A</v>
          </cell>
          <cell r="C270" t="e">
            <v>#N/A</v>
          </cell>
          <cell r="D270" t="e">
            <v>#N/A</v>
          </cell>
          <cell r="E270" t="e">
            <v>#N/A</v>
          </cell>
        </row>
        <row r="271">
          <cell r="B271" t="e">
            <v>#N/A</v>
          </cell>
          <cell r="C271" t="e">
            <v>#N/A</v>
          </cell>
          <cell r="D271" t="e">
            <v>#N/A</v>
          </cell>
          <cell r="E271" t="e">
            <v>#N/A</v>
          </cell>
        </row>
        <row r="272">
          <cell r="B272" t="e">
            <v>#N/A</v>
          </cell>
          <cell r="C272" t="e">
            <v>#N/A</v>
          </cell>
          <cell r="D272" t="e">
            <v>#N/A</v>
          </cell>
          <cell r="E272" t="e">
            <v>#N/A</v>
          </cell>
        </row>
        <row r="273">
          <cell r="B273" t="e">
            <v>#N/A</v>
          </cell>
          <cell r="C273" t="e">
            <v>#N/A</v>
          </cell>
          <cell r="D273" t="e">
            <v>#N/A</v>
          </cell>
          <cell r="E273" t="e">
            <v>#N/A</v>
          </cell>
        </row>
        <row r="274">
          <cell r="B274" t="e">
            <v>#N/A</v>
          </cell>
          <cell r="C274" t="e">
            <v>#N/A</v>
          </cell>
          <cell r="D274" t="e">
            <v>#N/A</v>
          </cell>
          <cell r="E274" t="e">
            <v>#N/A</v>
          </cell>
        </row>
        <row r="275">
          <cell r="B275" t="e">
            <v>#N/A</v>
          </cell>
          <cell r="C275" t="e">
            <v>#N/A</v>
          </cell>
          <cell r="D275" t="e">
            <v>#N/A</v>
          </cell>
          <cell r="E275" t="e">
            <v>#N/A</v>
          </cell>
        </row>
        <row r="276">
          <cell r="B276" t="e">
            <v>#N/A</v>
          </cell>
          <cell r="C276" t="e">
            <v>#N/A</v>
          </cell>
          <cell r="D276" t="e">
            <v>#N/A</v>
          </cell>
          <cell r="E276" t="e">
            <v>#N/A</v>
          </cell>
        </row>
        <row r="277">
          <cell r="B277" t="e">
            <v>#N/A</v>
          </cell>
          <cell r="C277" t="e">
            <v>#N/A</v>
          </cell>
          <cell r="D277" t="e">
            <v>#N/A</v>
          </cell>
          <cell r="E277" t="e">
            <v>#N/A</v>
          </cell>
        </row>
        <row r="278">
          <cell r="B278" t="e">
            <v>#N/A</v>
          </cell>
          <cell r="C278" t="e">
            <v>#N/A</v>
          </cell>
          <cell r="D278" t="e">
            <v>#N/A</v>
          </cell>
          <cell r="E278" t="e">
            <v>#N/A</v>
          </cell>
        </row>
        <row r="279">
          <cell r="B279" t="e">
            <v>#N/A</v>
          </cell>
          <cell r="C279" t="e">
            <v>#N/A</v>
          </cell>
          <cell r="D279" t="e">
            <v>#N/A</v>
          </cell>
          <cell r="E279" t="e">
            <v>#N/A</v>
          </cell>
        </row>
        <row r="280">
          <cell r="B280" t="e">
            <v>#N/A</v>
          </cell>
          <cell r="C280" t="e">
            <v>#N/A</v>
          </cell>
          <cell r="D280" t="e">
            <v>#N/A</v>
          </cell>
          <cell r="E280" t="e">
            <v>#N/A</v>
          </cell>
        </row>
        <row r="281">
          <cell r="B281" t="e">
            <v>#N/A</v>
          </cell>
          <cell r="C281" t="e">
            <v>#N/A</v>
          </cell>
          <cell r="D281" t="e">
            <v>#N/A</v>
          </cell>
          <cell r="E281" t="e">
            <v>#N/A</v>
          </cell>
        </row>
        <row r="282">
          <cell r="B282" t="e">
            <v>#N/A</v>
          </cell>
          <cell r="C282" t="e">
            <v>#N/A</v>
          </cell>
          <cell r="D282" t="e">
            <v>#N/A</v>
          </cell>
          <cell r="E282" t="e">
            <v>#N/A</v>
          </cell>
        </row>
        <row r="283">
          <cell r="B283" t="e">
            <v>#N/A</v>
          </cell>
          <cell r="C283" t="e">
            <v>#N/A</v>
          </cell>
          <cell r="D283" t="e">
            <v>#N/A</v>
          </cell>
          <cell r="E283" t="e">
            <v>#N/A</v>
          </cell>
        </row>
        <row r="284">
          <cell r="B284" t="e">
            <v>#N/A</v>
          </cell>
          <cell r="C284" t="e">
            <v>#N/A</v>
          </cell>
          <cell r="D284" t="e">
            <v>#N/A</v>
          </cell>
          <cell r="E284" t="e">
            <v>#N/A</v>
          </cell>
        </row>
        <row r="285">
          <cell r="B285" t="e">
            <v>#N/A</v>
          </cell>
          <cell r="C285" t="e">
            <v>#N/A</v>
          </cell>
          <cell r="D285" t="e">
            <v>#N/A</v>
          </cell>
          <cell r="E285" t="e">
            <v>#N/A</v>
          </cell>
        </row>
        <row r="286">
          <cell r="B286" t="e">
            <v>#N/A</v>
          </cell>
          <cell r="C286" t="e">
            <v>#N/A</v>
          </cell>
          <cell r="D286" t="e">
            <v>#N/A</v>
          </cell>
          <cell r="E286" t="e">
            <v>#N/A</v>
          </cell>
        </row>
        <row r="287">
          <cell r="B287" t="e">
            <v>#N/A</v>
          </cell>
          <cell r="C287" t="e">
            <v>#N/A</v>
          </cell>
          <cell r="D287" t="e">
            <v>#N/A</v>
          </cell>
          <cell r="E287" t="e">
            <v>#N/A</v>
          </cell>
        </row>
        <row r="288">
          <cell r="B288" t="e">
            <v>#N/A</v>
          </cell>
          <cell r="C288" t="e">
            <v>#N/A</v>
          </cell>
          <cell r="D288" t="e">
            <v>#N/A</v>
          </cell>
          <cell r="E288" t="e">
            <v>#N/A</v>
          </cell>
        </row>
        <row r="289">
          <cell r="B289" t="e">
            <v>#N/A</v>
          </cell>
          <cell r="C289" t="e">
            <v>#N/A</v>
          </cell>
          <cell r="D289" t="e">
            <v>#N/A</v>
          </cell>
          <cell r="E289" t="e">
            <v>#N/A</v>
          </cell>
        </row>
        <row r="290">
          <cell r="B290" t="e">
            <v>#N/A</v>
          </cell>
          <cell r="C290" t="e">
            <v>#N/A</v>
          </cell>
          <cell r="D290" t="e">
            <v>#N/A</v>
          </cell>
          <cell r="E290" t="e">
            <v>#N/A</v>
          </cell>
        </row>
        <row r="291">
          <cell r="B291" t="e">
            <v>#N/A</v>
          </cell>
          <cell r="C291" t="e">
            <v>#N/A</v>
          </cell>
          <cell r="D291" t="e">
            <v>#N/A</v>
          </cell>
          <cell r="E291" t="e">
            <v>#N/A</v>
          </cell>
        </row>
        <row r="292">
          <cell r="B292" t="e">
            <v>#N/A</v>
          </cell>
          <cell r="C292" t="e">
            <v>#N/A</v>
          </cell>
          <cell r="D292" t="e">
            <v>#N/A</v>
          </cell>
          <cell r="E292" t="e">
            <v>#N/A</v>
          </cell>
        </row>
        <row r="293">
          <cell r="B293" t="e">
            <v>#N/A</v>
          </cell>
          <cell r="C293" t="e">
            <v>#N/A</v>
          </cell>
          <cell r="D293" t="e">
            <v>#N/A</v>
          </cell>
          <cell r="E293" t="e">
            <v>#N/A</v>
          </cell>
        </row>
        <row r="294">
          <cell r="B294" t="e">
            <v>#N/A</v>
          </cell>
          <cell r="C294" t="e">
            <v>#N/A</v>
          </cell>
          <cell r="D294" t="e">
            <v>#N/A</v>
          </cell>
          <cell r="E294" t="e">
            <v>#N/A</v>
          </cell>
        </row>
        <row r="295">
          <cell r="B295" t="e">
            <v>#N/A</v>
          </cell>
          <cell r="C295" t="e">
            <v>#N/A</v>
          </cell>
          <cell r="D295" t="e">
            <v>#N/A</v>
          </cell>
          <cell r="E295" t="e">
            <v>#N/A</v>
          </cell>
        </row>
        <row r="296">
          <cell r="B296" t="e">
            <v>#N/A</v>
          </cell>
          <cell r="C296" t="e">
            <v>#N/A</v>
          </cell>
          <cell r="D296" t="e">
            <v>#N/A</v>
          </cell>
          <cell r="E296" t="e">
            <v>#N/A</v>
          </cell>
        </row>
        <row r="297">
          <cell r="B297" t="e">
            <v>#N/A</v>
          </cell>
          <cell r="C297" t="e">
            <v>#N/A</v>
          </cell>
          <cell r="D297" t="e">
            <v>#N/A</v>
          </cell>
          <cell r="E297" t="e">
            <v>#N/A</v>
          </cell>
        </row>
        <row r="298">
          <cell r="B298" t="e">
            <v>#N/A</v>
          </cell>
          <cell r="C298" t="e">
            <v>#N/A</v>
          </cell>
          <cell r="D298" t="e">
            <v>#N/A</v>
          </cell>
          <cell r="E298" t="e">
            <v>#N/A</v>
          </cell>
        </row>
        <row r="299">
          <cell r="B299" t="e">
            <v>#N/A</v>
          </cell>
          <cell r="C299" t="e">
            <v>#N/A</v>
          </cell>
          <cell r="D299" t="e">
            <v>#N/A</v>
          </cell>
          <cell r="E299" t="e">
            <v>#N/A</v>
          </cell>
        </row>
        <row r="300">
          <cell r="B300" t="e">
            <v>#N/A</v>
          </cell>
          <cell r="C300" t="e">
            <v>#N/A</v>
          </cell>
          <cell r="D300" t="e">
            <v>#N/A</v>
          </cell>
          <cell r="E300" t="e">
            <v>#N/A</v>
          </cell>
        </row>
        <row r="301">
          <cell r="B301" t="e">
            <v>#N/A</v>
          </cell>
          <cell r="C301" t="e">
            <v>#N/A</v>
          </cell>
          <cell r="D301" t="e">
            <v>#N/A</v>
          </cell>
          <cell r="E301" t="e">
            <v>#N/A</v>
          </cell>
        </row>
        <row r="302">
          <cell r="B302" t="e">
            <v>#N/A</v>
          </cell>
          <cell r="C302" t="e">
            <v>#N/A</v>
          </cell>
          <cell r="D302" t="e">
            <v>#N/A</v>
          </cell>
          <cell r="E302" t="e">
            <v>#N/A</v>
          </cell>
        </row>
        <row r="303">
          <cell r="B303" t="e">
            <v>#N/A</v>
          </cell>
          <cell r="C303" t="e">
            <v>#N/A</v>
          </cell>
          <cell r="D303" t="e">
            <v>#N/A</v>
          </cell>
          <cell r="E303" t="e">
            <v>#N/A</v>
          </cell>
        </row>
        <row r="304">
          <cell r="B304" t="e">
            <v>#N/A</v>
          </cell>
          <cell r="C304" t="e">
            <v>#N/A</v>
          </cell>
          <cell r="D304" t="e">
            <v>#N/A</v>
          </cell>
          <cell r="E304" t="e">
            <v>#N/A</v>
          </cell>
        </row>
        <row r="305">
          <cell r="B305" t="e">
            <v>#N/A</v>
          </cell>
          <cell r="C305" t="e">
            <v>#N/A</v>
          </cell>
          <cell r="D305" t="e">
            <v>#N/A</v>
          </cell>
          <cell r="E305" t="e">
            <v>#N/A</v>
          </cell>
        </row>
        <row r="306">
          <cell r="B306" t="e">
            <v>#N/A</v>
          </cell>
          <cell r="C306" t="e">
            <v>#N/A</v>
          </cell>
          <cell r="D306" t="e">
            <v>#N/A</v>
          </cell>
          <cell r="E306" t="e">
            <v>#N/A</v>
          </cell>
        </row>
        <row r="307">
          <cell r="B307" t="e">
            <v>#N/A</v>
          </cell>
          <cell r="C307" t="e">
            <v>#N/A</v>
          </cell>
          <cell r="D307" t="e">
            <v>#N/A</v>
          </cell>
          <cell r="E307" t="e">
            <v>#N/A</v>
          </cell>
        </row>
        <row r="308">
          <cell r="B308" t="e">
            <v>#N/A</v>
          </cell>
          <cell r="C308" t="e">
            <v>#N/A</v>
          </cell>
          <cell r="D308" t="e">
            <v>#N/A</v>
          </cell>
          <cell r="E308" t="e">
            <v>#N/A</v>
          </cell>
        </row>
        <row r="309">
          <cell r="B309" t="e">
            <v>#N/A</v>
          </cell>
          <cell r="C309" t="e">
            <v>#N/A</v>
          </cell>
          <cell r="D309" t="e">
            <v>#N/A</v>
          </cell>
          <cell r="E309" t="e">
            <v>#N/A</v>
          </cell>
        </row>
        <row r="310">
          <cell r="B310" t="e">
            <v>#N/A</v>
          </cell>
          <cell r="C310" t="e">
            <v>#N/A</v>
          </cell>
          <cell r="D310" t="e">
            <v>#N/A</v>
          </cell>
          <cell r="E310" t="e">
            <v>#N/A</v>
          </cell>
        </row>
        <row r="311">
          <cell r="B311" t="e">
            <v>#N/A</v>
          </cell>
          <cell r="C311" t="e">
            <v>#N/A</v>
          </cell>
          <cell r="D311" t="e">
            <v>#N/A</v>
          </cell>
          <cell r="E311" t="e">
            <v>#N/A</v>
          </cell>
        </row>
        <row r="312">
          <cell r="B312" t="e">
            <v>#N/A</v>
          </cell>
          <cell r="C312" t="e">
            <v>#N/A</v>
          </cell>
          <cell r="D312" t="e">
            <v>#N/A</v>
          </cell>
          <cell r="E312" t="e">
            <v>#N/A</v>
          </cell>
        </row>
        <row r="313">
          <cell r="B313" t="e">
            <v>#N/A</v>
          </cell>
          <cell r="C313" t="e">
            <v>#N/A</v>
          </cell>
          <cell r="D313" t="e">
            <v>#N/A</v>
          </cell>
          <cell r="E313" t="e">
            <v>#N/A</v>
          </cell>
        </row>
        <row r="314">
          <cell r="B314" t="e">
            <v>#N/A</v>
          </cell>
          <cell r="C314" t="e">
            <v>#N/A</v>
          </cell>
          <cell r="D314" t="e">
            <v>#N/A</v>
          </cell>
          <cell r="E314" t="e">
            <v>#N/A</v>
          </cell>
        </row>
        <row r="315">
          <cell r="B315" t="e">
            <v>#N/A</v>
          </cell>
          <cell r="C315" t="e">
            <v>#N/A</v>
          </cell>
          <cell r="D315" t="e">
            <v>#N/A</v>
          </cell>
          <cell r="E315" t="e">
            <v>#N/A</v>
          </cell>
        </row>
        <row r="316">
          <cell r="B316" t="e">
            <v>#N/A</v>
          </cell>
          <cell r="C316" t="e">
            <v>#N/A</v>
          </cell>
          <cell r="D316" t="e">
            <v>#N/A</v>
          </cell>
          <cell r="E316" t="e">
            <v>#N/A</v>
          </cell>
        </row>
        <row r="317">
          <cell r="B317" t="e">
            <v>#N/A</v>
          </cell>
          <cell r="C317" t="e">
            <v>#N/A</v>
          </cell>
          <cell r="D317" t="e">
            <v>#N/A</v>
          </cell>
          <cell r="E317" t="e">
            <v>#N/A</v>
          </cell>
        </row>
        <row r="318">
          <cell r="B318" t="e">
            <v>#N/A</v>
          </cell>
          <cell r="C318" t="e">
            <v>#N/A</v>
          </cell>
          <cell r="D318" t="e">
            <v>#N/A</v>
          </cell>
          <cell r="E318" t="e">
            <v>#N/A</v>
          </cell>
        </row>
        <row r="319">
          <cell r="B319" t="e">
            <v>#N/A</v>
          </cell>
          <cell r="C319" t="e">
            <v>#N/A</v>
          </cell>
          <cell r="D319" t="e">
            <v>#N/A</v>
          </cell>
          <cell r="E319" t="e">
            <v>#N/A</v>
          </cell>
        </row>
        <row r="320">
          <cell r="B320" t="e">
            <v>#N/A</v>
          </cell>
          <cell r="C320" t="e">
            <v>#N/A</v>
          </cell>
          <cell r="D320" t="e">
            <v>#N/A</v>
          </cell>
          <cell r="E320" t="e">
            <v>#N/A</v>
          </cell>
        </row>
        <row r="321">
          <cell r="B321" t="e">
            <v>#N/A</v>
          </cell>
          <cell r="C321" t="e">
            <v>#N/A</v>
          </cell>
          <cell r="D321" t="e">
            <v>#N/A</v>
          </cell>
          <cell r="E321" t="e">
            <v>#N/A</v>
          </cell>
        </row>
        <row r="322">
          <cell r="B322" t="e">
            <v>#N/A</v>
          </cell>
          <cell r="C322" t="e">
            <v>#N/A</v>
          </cell>
          <cell r="D322" t="e">
            <v>#N/A</v>
          </cell>
          <cell r="E322" t="e">
            <v>#N/A</v>
          </cell>
        </row>
        <row r="323">
          <cell r="B323" t="e">
            <v>#N/A</v>
          </cell>
          <cell r="C323" t="e">
            <v>#N/A</v>
          </cell>
          <cell r="D323" t="e">
            <v>#N/A</v>
          </cell>
          <cell r="E323" t="e">
            <v>#N/A</v>
          </cell>
        </row>
        <row r="324">
          <cell r="B324" t="e">
            <v>#N/A</v>
          </cell>
          <cell r="C324" t="e">
            <v>#N/A</v>
          </cell>
          <cell r="D324" t="e">
            <v>#N/A</v>
          </cell>
          <cell r="E324" t="e">
            <v>#N/A</v>
          </cell>
        </row>
        <row r="325">
          <cell r="B325" t="e">
            <v>#N/A</v>
          </cell>
          <cell r="C325" t="e">
            <v>#N/A</v>
          </cell>
          <cell r="D325" t="e">
            <v>#N/A</v>
          </cell>
          <cell r="E325" t="e">
            <v>#N/A</v>
          </cell>
        </row>
        <row r="326">
          <cell r="B326" t="e">
            <v>#N/A</v>
          </cell>
          <cell r="C326" t="e">
            <v>#N/A</v>
          </cell>
          <cell r="D326" t="e">
            <v>#N/A</v>
          </cell>
          <cell r="E326" t="e">
            <v>#N/A</v>
          </cell>
        </row>
        <row r="327">
          <cell r="B327" t="e">
            <v>#N/A</v>
          </cell>
          <cell r="C327" t="e">
            <v>#N/A</v>
          </cell>
          <cell r="D327" t="e">
            <v>#N/A</v>
          </cell>
          <cell r="E327" t="e">
            <v>#N/A</v>
          </cell>
        </row>
        <row r="328">
          <cell r="B328" t="e">
            <v>#N/A</v>
          </cell>
          <cell r="C328" t="e">
            <v>#N/A</v>
          </cell>
          <cell r="D328" t="e">
            <v>#N/A</v>
          </cell>
          <cell r="E328" t="e">
            <v>#N/A</v>
          </cell>
        </row>
        <row r="329">
          <cell r="B329" t="e">
            <v>#N/A</v>
          </cell>
          <cell r="C329" t="e">
            <v>#N/A</v>
          </cell>
          <cell r="D329" t="e">
            <v>#N/A</v>
          </cell>
          <cell r="E329" t="e">
            <v>#N/A</v>
          </cell>
        </row>
        <row r="330">
          <cell r="B330" t="e">
            <v>#N/A</v>
          </cell>
          <cell r="C330" t="e">
            <v>#N/A</v>
          </cell>
          <cell r="D330" t="e">
            <v>#N/A</v>
          </cell>
          <cell r="E330" t="e">
            <v>#N/A</v>
          </cell>
        </row>
        <row r="331">
          <cell r="B331" t="e">
            <v>#N/A</v>
          </cell>
          <cell r="C331" t="e">
            <v>#N/A</v>
          </cell>
          <cell r="D331" t="e">
            <v>#N/A</v>
          </cell>
          <cell r="E331" t="e">
            <v>#N/A</v>
          </cell>
        </row>
        <row r="332">
          <cell r="B332" t="e">
            <v>#N/A</v>
          </cell>
          <cell r="C332" t="e">
            <v>#N/A</v>
          </cell>
          <cell r="D332" t="e">
            <v>#N/A</v>
          </cell>
          <cell r="E332" t="e">
            <v>#N/A</v>
          </cell>
        </row>
        <row r="333">
          <cell r="B333" t="e">
            <v>#N/A</v>
          </cell>
          <cell r="C333" t="e">
            <v>#N/A</v>
          </cell>
          <cell r="D333" t="e">
            <v>#N/A</v>
          </cell>
          <cell r="E333" t="e">
            <v>#N/A</v>
          </cell>
        </row>
        <row r="334">
          <cell r="B334" t="e">
            <v>#N/A</v>
          </cell>
          <cell r="C334" t="e">
            <v>#N/A</v>
          </cell>
          <cell r="D334" t="e">
            <v>#N/A</v>
          </cell>
          <cell r="E334" t="e">
            <v>#N/A</v>
          </cell>
        </row>
        <row r="335">
          <cell r="B335" t="e">
            <v>#N/A</v>
          </cell>
          <cell r="C335" t="e">
            <v>#N/A</v>
          </cell>
          <cell r="D335" t="e">
            <v>#N/A</v>
          </cell>
          <cell r="E335" t="e">
            <v>#N/A</v>
          </cell>
        </row>
        <row r="336">
          <cell r="B336" t="e">
            <v>#N/A</v>
          </cell>
          <cell r="C336" t="e">
            <v>#N/A</v>
          </cell>
          <cell r="D336" t="e">
            <v>#N/A</v>
          </cell>
          <cell r="E336" t="e">
            <v>#N/A</v>
          </cell>
        </row>
        <row r="337">
          <cell r="B337" t="e">
            <v>#N/A</v>
          </cell>
          <cell r="C337" t="e">
            <v>#N/A</v>
          </cell>
          <cell r="D337" t="e">
            <v>#N/A</v>
          </cell>
          <cell r="E337" t="e">
            <v>#N/A</v>
          </cell>
        </row>
        <row r="338">
          <cell r="B338" t="e">
            <v>#N/A</v>
          </cell>
          <cell r="C338" t="e">
            <v>#N/A</v>
          </cell>
          <cell r="D338" t="e">
            <v>#N/A</v>
          </cell>
          <cell r="E338" t="e">
            <v>#N/A</v>
          </cell>
        </row>
        <row r="339">
          <cell r="B339" t="e">
            <v>#N/A</v>
          </cell>
          <cell r="C339" t="e">
            <v>#N/A</v>
          </cell>
          <cell r="D339" t="e">
            <v>#N/A</v>
          </cell>
          <cell r="E339" t="e">
            <v>#N/A</v>
          </cell>
        </row>
        <row r="340">
          <cell r="B340" t="e">
            <v>#N/A</v>
          </cell>
          <cell r="C340" t="e">
            <v>#N/A</v>
          </cell>
          <cell r="D340" t="e">
            <v>#N/A</v>
          </cell>
          <cell r="E340" t="e">
            <v>#N/A</v>
          </cell>
        </row>
        <row r="341">
          <cell r="B341" t="e">
            <v>#N/A</v>
          </cell>
          <cell r="C341" t="e">
            <v>#N/A</v>
          </cell>
          <cell r="D341" t="e">
            <v>#N/A</v>
          </cell>
          <cell r="E341" t="e">
            <v>#N/A</v>
          </cell>
        </row>
        <row r="342">
          <cell r="B342" t="e">
            <v>#N/A</v>
          </cell>
          <cell r="C342" t="e">
            <v>#N/A</v>
          </cell>
          <cell r="D342" t="e">
            <v>#N/A</v>
          </cell>
          <cell r="E342" t="e">
            <v>#N/A</v>
          </cell>
        </row>
        <row r="343">
          <cell r="B343" t="e">
            <v>#N/A</v>
          </cell>
          <cell r="C343" t="e">
            <v>#N/A</v>
          </cell>
          <cell r="D343" t="e">
            <v>#N/A</v>
          </cell>
          <cell r="E343" t="e">
            <v>#N/A</v>
          </cell>
        </row>
        <row r="344">
          <cell r="B344" t="e">
            <v>#N/A</v>
          </cell>
          <cell r="C344" t="e">
            <v>#N/A</v>
          </cell>
          <cell r="D344" t="e">
            <v>#N/A</v>
          </cell>
          <cell r="E344" t="e">
            <v>#N/A</v>
          </cell>
        </row>
        <row r="345">
          <cell r="B345" t="e">
            <v>#N/A</v>
          </cell>
          <cell r="C345" t="e">
            <v>#N/A</v>
          </cell>
          <cell r="D345" t="e">
            <v>#N/A</v>
          </cell>
          <cell r="E345" t="e">
            <v>#N/A</v>
          </cell>
        </row>
        <row r="346">
          <cell r="B346" t="e">
            <v>#N/A</v>
          </cell>
          <cell r="C346" t="e">
            <v>#N/A</v>
          </cell>
          <cell r="D346" t="e">
            <v>#N/A</v>
          </cell>
          <cell r="E346" t="e">
            <v>#N/A</v>
          </cell>
        </row>
        <row r="347">
          <cell r="B347" t="e">
            <v>#N/A</v>
          </cell>
          <cell r="C347" t="e">
            <v>#N/A</v>
          </cell>
          <cell r="D347" t="e">
            <v>#N/A</v>
          </cell>
          <cell r="E347" t="e">
            <v>#N/A</v>
          </cell>
        </row>
        <row r="348">
          <cell r="B348" t="e">
            <v>#N/A</v>
          </cell>
          <cell r="C348" t="e">
            <v>#N/A</v>
          </cell>
          <cell r="D348" t="e">
            <v>#N/A</v>
          </cell>
          <cell r="E348" t="e">
            <v>#N/A</v>
          </cell>
        </row>
        <row r="349">
          <cell r="B349" t="e">
            <v>#N/A</v>
          </cell>
          <cell r="C349" t="e">
            <v>#N/A</v>
          </cell>
          <cell r="D349" t="e">
            <v>#N/A</v>
          </cell>
          <cell r="E349" t="e">
            <v>#N/A</v>
          </cell>
        </row>
        <row r="350">
          <cell r="B350" t="e">
            <v>#N/A</v>
          </cell>
          <cell r="C350" t="e">
            <v>#N/A</v>
          </cell>
          <cell r="D350" t="e">
            <v>#N/A</v>
          </cell>
          <cell r="E350" t="e">
            <v>#N/A</v>
          </cell>
        </row>
        <row r="351">
          <cell r="B351" t="e">
            <v>#N/A</v>
          </cell>
          <cell r="C351" t="e">
            <v>#N/A</v>
          </cell>
          <cell r="D351" t="e">
            <v>#N/A</v>
          </cell>
          <cell r="E351" t="e">
            <v>#N/A</v>
          </cell>
        </row>
        <row r="352">
          <cell r="B352" t="e">
            <v>#N/A</v>
          </cell>
          <cell r="C352" t="e">
            <v>#N/A</v>
          </cell>
          <cell r="D352" t="e">
            <v>#N/A</v>
          </cell>
          <cell r="E352" t="e">
            <v>#N/A</v>
          </cell>
        </row>
        <row r="353">
          <cell r="B353" t="e">
            <v>#N/A</v>
          </cell>
          <cell r="C353" t="e">
            <v>#N/A</v>
          </cell>
          <cell r="D353" t="e">
            <v>#N/A</v>
          </cell>
          <cell r="E353" t="e">
            <v>#N/A</v>
          </cell>
        </row>
        <row r="354">
          <cell r="B354" t="e">
            <v>#N/A</v>
          </cell>
          <cell r="C354" t="e">
            <v>#N/A</v>
          </cell>
          <cell r="D354" t="e">
            <v>#N/A</v>
          </cell>
          <cell r="E354" t="e">
            <v>#N/A</v>
          </cell>
        </row>
        <row r="355">
          <cell r="B355" t="e">
            <v>#N/A</v>
          </cell>
          <cell r="C355" t="e">
            <v>#N/A</v>
          </cell>
          <cell r="D355" t="e">
            <v>#N/A</v>
          </cell>
          <cell r="E355" t="e">
            <v>#N/A</v>
          </cell>
        </row>
        <row r="356">
          <cell r="B356" t="e">
            <v>#N/A</v>
          </cell>
          <cell r="C356" t="e">
            <v>#N/A</v>
          </cell>
          <cell r="D356" t="e">
            <v>#N/A</v>
          </cell>
          <cell r="E356" t="e">
            <v>#N/A</v>
          </cell>
        </row>
        <row r="357">
          <cell r="B357" t="e">
            <v>#N/A</v>
          </cell>
          <cell r="C357" t="e">
            <v>#N/A</v>
          </cell>
          <cell r="D357" t="e">
            <v>#N/A</v>
          </cell>
          <cell r="E357" t="e">
            <v>#N/A</v>
          </cell>
        </row>
        <row r="358">
          <cell r="B358" t="e">
            <v>#N/A</v>
          </cell>
          <cell r="C358" t="e">
            <v>#N/A</v>
          </cell>
          <cell r="D358" t="e">
            <v>#N/A</v>
          </cell>
          <cell r="E358" t="e">
            <v>#N/A</v>
          </cell>
        </row>
        <row r="359">
          <cell r="B359" t="e">
            <v>#N/A</v>
          </cell>
          <cell r="C359" t="e">
            <v>#N/A</v>
          </cell>
          <cell r="D359" t="e">
            <v>#N/A</v>
          </cell>
          <cell r="E359" t="e">
            <v>#N/A</v>
          </cell>
        </row>
        <row r="360">
          <cell r="B360" t="e">
            <v>#N/A</v>
          </cell>
          <cell r="C360" t="e">
            <v>#N/A</v>
          </cell>
          <cell r="D360" t="e">
            <v>#N/A</v>
          </cell>
          <cell r="E360" t="e">
            <v>#N/A</v>
          </cell>
        </row>
        <row r="361">
          <cell r="B361" t="e">
            <v>#N/A</v>
          </cell>
          <cell r="C361" t="e">
            <v>#N/A</v>
          </cell>
          <cell r="D361" t="e">
            <v>#N/A</v>
          </cell>
          <cell r="E361" t="e">
            <v>#N/A</v>
          </cell>
        </row>
        <row r="362">
          <cell r="B362" t="e">
            <v>#N/A</v>
          </cell>
          <cell r="C362" t="e">
            <v>#N/A</v>
          </cell>
          <cell r="D362" t="e">
            <v>#N/A</v>
          </cell>
          <cell r="E362" t="e">
            <v>#N/A</v>
          </cell>
        </row>
        <row r="363">
          <cell r="B363" t="e">
            <v>#N/A</v>
          </cell>
          <cell r="C363" t="e">
            <v>#N/A</v>
          </cell>
          <cell r="D363" t="e">
            <v>#N/A</v>
          </cell>
          <cell r="E363" t="e">
            <v>#N/A</v>
          </cell>
        </row>
        <row r="364">
          <cell r="B364" t="e">
            <v>#N/A</v>
          </cell>
          <cell r="C364" t="e">
            <v>#N/A</v>
          </cell>
          <cell r="D364" t="e">
            <v>#N/A</v>
          </cell>
          <cell r="E364" t="e">
            <v>#N/A</v>
          </cell>
        </row>
        <row r="365">
          <cell r="B365" t="e">
            <v>#N/A</v>
          </cell>
          <cell r="C365" t="e">
            <v>#N/A</v>
          </cell>
          <cell r="D365" t="e">
            <v>#N/A</v>
          </cell>
          <cell r="E365" t="e">
            <v>#N/A</v>
          </cell>
        </row>
        <row r="366">
          <cell r="B366" t="e">
            <v>#N/A</v>
          </cell>
          <cell r="C366" t="e">
            <v>#N/A</v>
          </cell>
          <cell r="D366" t="e">
            <v>#N/A</v>
          </cell>
          <cell r="E366" t="e">
            <v>#N/A</v>
          </cell>
        </row>
        <row r="367">
          <cell r="B367" t="e">
            <v>#N/A</v>
          </cell>
          <cell r="C367" t="e">
            <v>#N/A</v>
          </cell>
          <cell r="D367" t="e">
            <v>#N/A</v>
          </cell>
          <cell r="E367" t="e">
            <v>#N/A</v>
          </cell>
        </row>
        <row r="368">
          <cell r="B368" t="e">
            <v>#N/A</v>
          </cell>
          <cell r="C368" t="e">
            <v>#N/A</v>
          </cell>
          <cell r="D368" t="e">
            <v>#N/A</v>
          </cell>
          <cell r="E368" t="e">
            <v>#N/A</v>
          </cell>
        </row>
        <row r="369">
          <cell r="B369" t="e">
            <v>#N/A</v>
          </cell>
          <cell r="C369" t="e">
            <v>#N/A</v>
          </cell>
          <cell r="D369" t="e">
            <v>#N/A</v>
          </cell>
          <cell r="E369" t="e">
            <v>#N/A</v>
          </cell>
        </row>
        <row r="370">
          <cell r="B370" t="e">
            <v>#N/A</v>
          </cell>
          <cell r="C370" t="e">
            <v>#N/A</v>
          </cell>
          <cell r="D370" t="e">
            <v>#N/A</v>
          </cell>
          <cell r="E370" t="e">
            <v>#N/A</v>
          </cell>
        </row>
        <row r="371">
          <cell r="B371" t="e">
            <v>#N/A</v>
          </cell>
          <cell r="C371" t="e">
            <v>#N/A</v>
          </cell>
          <cell r="D371" t="e">
            <v>#N/A</v>
          </cell>
          <cell r="E371" t="e">
            <v>#N/A</v>
          </cell>
        </row>
        <row r="372">
          <cell r="B372" t="e">
            <v>#N/A</v>
          </cell>
          <cell r="C372" t="e">
            <v>#N/A</v>
          </cell>
          <cell r="D372" t="e">
            <v>#N/A</v>
          </cell>
          <cell r="E372" t="e">
            <v>#N/A</v>
          </cell>
        </row>
        <row r="373">
          <cell r="B373" t="e">
            <v>#N/A</v>
          </cell>
          <cell r="C373" t="e">
            <v>#N/A</v>
          </cell>
          <cell r="D373" t="e">
            <v>#N/A</v>
          </cell>
          <cell r="E373" t="e">
            <v>#N/A</v>
          </cell>
        </row>
        <row r="374">
          <cell r="B374" t="e">
            <v>#N/A</v>
          </cell>
          <cell r="C374" t="e">
            <v>#N/A</v>
          </cell>
          <cell r="D374" t="e">
            <v>#N/A</v>
          </cell>
          <cell r="E374" t="e">
            <v>#N/A</v>
          </cell>
        </row>
        <row r="375">
          <cell r="B375" t="e">
            <v>#N/A</v>
          </cell>
          <cell r="C375" t="e">
            <v>#N/A</v>
          </cell>
          <cell r="D375" t="e">
            <v>#N/A</v>
          </cell>
          <cell r="E375" t="e">
            <v>#N/A</v>
          </cell>
        </row>
        <row r="376">
          <cell r="B376" t="e">
            <v>#N/A</v>
          </cell>
          <cell r="C376" t="e">
            <v>#N/A</v>
          </cell>
          <cell r="D376" t="e">
            <v>#N/A</v>
          </cell>
          <cell r="E376" t="e">
            <v>#N/A</v>
          </cell>
        </row>
        <row r="377">
          <cell r="B377" t="e">
            <v>#N/A</v>
          </cell>
          <cell r="C377" t="e">
            <v>#N/A</v>
          </cell>
          <cell r="D377" t="e">
            <v>#N/A</v>
          </cell>
          <cell r="E377" t="e">
            <v>#N/A</v>
          </cell>
        </row>
        <row r="378">
          <cell r="B378" t="e">
            <v>#N/A</v>
          </cell>
          <cell r="C378" t="e">
            <v>#N/A</v>
          </cell>
          <cell r="D378" t="e">
            <v>#N/A</v>
          </cell>
          <cell r="E378" t="e">
            <v>#N/A</v>
          </cell>
        </row>
        <row r="379">
          <cell r="B379" t="e">
            <v>#N/A</v>
          </cell>
          <cell r="C379" t="e">
            <v>#N/A</v>
          </cell>
          <cell r="D379" t="e">
            <v>#N/A</v>
          </cell>
          <cell r="E379" t="e">
            <v>#N/A</v>
          </cell>
        </row>
        <row r="380">
          <cell r="B380" t="e">
            <v>#N/A</v>
          </cell>
          <cell r="C380" t="e">
            <v>#N/A</v>
          </cell>
          <cell r="D380" t="e">
            <v>#N/A</v>
          </cell>
          <cell r="E380" t="e">
            <v>#N/A</v>
          </cell>
        </row>
        <row r="381">
          <cell r="B381" t="e">
            <v>#N/A</v>
          </cell>
          <cell r="C381" t="e">
            <v>#N/A</v>
          </cell>
          <cell r="D381" t="e">
            <v>#N/A</v>
          </cell>
          <cell r="E381" t="e">
            <v>#N/A</v>
          </cell>
        </row>
        <row r="382">
          <cell r="B382" t="e">
            <v>#N/A</v>
          </cell>
          <cell r="C382" t="e">
            <v>#N/A</v>
          </cell>
          <cell r="D382" t="e">
            <v>#N/A</v>
          </cell>
          <cell r="E382" t="e">
            <v>#N/A</v>
          </cell>
        </row>
        <row r="383">
          <cell r="B383" t="e">
            <v>#N/A</v>
          </cell>
          <cell r="C383" t="e">
            <v>#N/A</v>
          </cell>
          <cell r="D383" t="e">
            <v>#N/A</v>
          </cell>
          <cell r="E383" t="e">
            <v>#N/A</v>
          </cell>
        </row>
        <row r="384">
          <cell r="B384" t="e">
            <v>#N/A</v>
          </cell>
          <cell r="C384" t="e">
            <v>#N/A</v>
          </cell>
          <cell r="D384" t="e">
            <v>#N/A</v>
          </cell>
          <cell r="E384" t="e">
            <v>#N/A</v>
          </cell>
        </row>
        <row r="385">
          <cell r="B385" t="e">
            <v>#N/A</v>
          </cell>
          <cell r="C385" t="e">
            <v>#N/A</v>
          </cell>
          <cell r="D385" t="e">
            <v>#N/A</v>
          </cell>
          <cell r="E385" t="e">
            <v>#N/A</v>
          </cell>
        </row>
        <row r="386">
          <cell r="B386" t="e">
            <v>#N/A</v>
          </cell>
          <cell r="C386" t="e">
            <v>#N/A</v>
          </cell>
          <cell r="D386" t="e">
            <v>#N/A</v>
          </cell>
          <cell r="E386" t="e">
            <v>#N/A</v>
          </cell>
        </row>
        <row r="387">
          <cell r="B387" t="e">
            <v>#N/A</v>
          </cell>
          <cell r="C387" t="e">
            <v>#N/A</v>
          </cell>
          <cell r="D387" t="e">
            <v>#N/A</v>
          </cell>
          <cell r="E387" t="e">
            <v>#N/A</v>
          </cell>
        </row>
        <row r="388">
          <cell r="B388" t="e">
            <v>#N/A</v>
          </cell>
          <cell r="C388" t="e">
            <v>#N/A</v>
          </cell>
          <cell r="D388" t="e">
            <v>#N/A</v>
          </cell>
          <cell r="E388" t="e">
            <v>#N/A</v>
          </cell>
        </row>
        <row r="389">
          <cell r="B389" t="e">
            <v>#N/A</v>
          </cell>
          <cell r="C389" t="e">
            <v>#N/A</v>
          </cell>
          <cell r="D389" t="e">
            <v>#N/A</v>
          </cell>
          <cell r="E389" t="e">
            <v>#N/A</v>
          </cell>
        </row>
        <row r="390">
          <cell r="B390" t="e">
            <v>#N/A</v>
          </cell>
          <cell r="C390" t="e">
            <v>#N/A</v>
          </cell>
          <cell r="D390" t="e">
            <v>#N/A</v>
          </cell>
          <cell r="E390" t="e">
            <v>#N/A</v>
          </cell>
        </row>
        <row r="391">
          <cell r="B391" t="e">
            <v>#N/A</v>
          </cell>
          <cell r="C391" t="e">
            <v>#N/A</v>
          </cell>
          <cell r="D391" t="e">
            <v>#N/A</v>
          </cell>
          <cell r="E391" t="e">
            <v>#N/A</v>
          </cell>
        </row>
        <row r="392">
          <cell r="B392" t="e">
            <v>#N/A</v>
          </cell>
          <cell r="C392" t="e">
            <v>#N/A</v>
          </cell>
          <cell r="D392" t="e">
            <v>#N/A</v>
          </cell>
          <cell r="E392" t="e">
            <v>#N/A</v>
          </cell>
        </row>
        <row r="393">
          <cell r="B393" t="e">
            <v>#N/A</v>
          </cell>
          <cell r="C393" t="e">
            <v>#N/A</v>
          </cell>
          <cell r="D393" t="e">
            <v>#N/A</v>
          </cell>
          <cell r="E393" t="e">
            <v>#N/A</v>
          </cell>
        </row>
        <row r="394">
          <cell r="B394" t="e">
            <v>#N/A</v>
          </cell>
          <cell r="C394" t="e">
            <v>#N/A</v>
          </cell>
          <cell r="D394" t="e">
            <v>#N/A</v>
          </cell>
          <cell r="E394" t="e">
            <v>#N/A</v>
          </cell>
        </row>
        <row r="395">
          <cell r="B395" t="e">
            <v>#N/A</v>
          </cell>
          <cell r="C395" t="e">
            <v>#N/A</v>
          </cell>
          <cell r="D395" t="e">
            <v>#N/A</v>
          </cell>
          <cell r="E395" t="e">
            <v>#N/A</v>
          </cell>
        </row>
        <row r="396">
          <cell r="B396" t="e">
            <v>#N/A</v>
          </cell>
          <cell r="C396" t="e">
            <v>#N/A</v>
          </cell>
          <cell r="D396" t="e">
            <v>#N/A</v>
          </cell>
          <cell r="E396" t="e">
            <v>#N/A</v>
          </cell>
        </row>
        <row r="397">
          <cell r="B397" t="e">
            <v>#N/A</v>
          </cell>
          <cell r="C397" t="e">
            <v>#N/A</v>
          </cell>
          <cell r="D397" t="e">
            <v>#N/A</v>
          </cell>
          <cell r="E397" t="e">
            <v>#N/A</v>
          </cell>
        </row>
        <row r="398">
          <cell r="B398" t="e">
            <v>#N/A</v>
          </cell>
          <cell r="C398" t="e">
            <v>#N/A</v>
          </cell>
          <cell r="D398" t="e">
            <v>#N/A</v>
          </cell>
          <cell r="E398" t="e">
            <v>#N/A</v>
          </cell>
        </row>
        <row r="399">
          <cell r="B399" t="e">
            <v>#N/A</v>
          </cell>
          <cell r="C399" t="e">
            <v>#N/A</v>
          </cell>
          <cell r="D399" t="e">
            <v>#N/A</v>
          </cell>
          <cell r="E399" t="e">
            <v>#N/A</v>
          </cell>
        </row>
        <row r="400">
          <cell r="B400" t="e">
            <v>#N/A</v>
          </cell>
          <cell r="C400" t="e">
            <v>#N/A</v>
          </cell>
          <cell r="D400" t="e">
            <v>#N/A</v>
          </cell>
          <cell r="E400" t="e">
            <v>#N/A</v>
          </cell>
        </row>
        <row r="401">
          <cell r="B401" t="e">
            <v>#N/A</v>
          </cell>
          <cell r="C401" t="e">
            <v>#N/A</v>
          </cell>
          <cell r="D401" t="e">
            <v>#N/A</v>
          </cell>
          <cell r="E401" t="e">
            <v>#N/A</v>
          </cell>
        </row>
        <row r="402">
          <cell r="B402" t="e">
            <v>#N/A</v>
          </cell>
          <cell r="C402" t="e">
            <v>#N/A</v>
          </cell>
          <cell r="D402" t="e">
            <v>#N/A</v>
          </cell>
          <cell r="E402" t="e">
            <v>#N/A</v>
          </cell>
        </row>
        <row r="403">
          <cell r="B403" t="e">
            <v>#N/A</v>
          </cell>
          <cell r="C403" t="e">
            <v>#N/A</v>
          </cell>
          <cell r="D403" t="e">
            <v>#N/A</v>
          </cell>
          <cell r="E403" t="e">
            <v>#N/A</v>
          </cell>
        </row>
        <row r="404">
          <cell r="B404" t="e">
            <v>#N/A</v>
          </cell>
          <cell r="C404" t="e">
            <v>#N/A</v>
          </cell>
          <cell r="D404" t="e">
            <v>#N/A</v>
          </cell>
          <cell r="E404" t="e">
            <v>#N/A</v>
          </cell>
        </row>
        <row r="405">
          <cell r="B405" t="e">
            <v>#N/A</v>
          </cell>
          <cell r="C405" t="e">
            <v>#N/A</v>
          </cell>
          <cell r="D405" t="e">
            <v>#N/A</v>
          </cell>
          <cell r="E405" t="e">
            <v>#N/A</v>
          </cell>
        </row>
        <row r="406">
          <cell r="B406" t="e">
            <v>#N/A</v>
          </cell>
          <cell r="C406" t="e">
            <v>#N/A</v>
          </cell>
          <cell r="D406" t="e">
            <v>#N/A</v>
          </cell>
          <cell r="E406" t="e">
            <v>#N/A</v>
          </cell>
        </row>
        <row r="407">
          <cell r="B407" t="e">
            <v>#N/A</v>
          </cell>
          <cell r="C407" t="e">
            <v>#N/A</v>
          </cell>
          <cell r="D407" t="e">
            <v>#N/A</v>
          </cell>
          <cell r="E407" t="e">
            <v>#N/A</v>
          </cell>
        </row>
        <row r="408">
          <cell r="B408" t="e">
            <v>#N/A</v>
          </cell>
          <cell r="C408" t="e">
            <v>#N/A</v>
          </cell>
          <cell r="D408" t="e">
            <v>#N/A</v>
          </cell>
          <cell r="E408" t="e">
            <v>#N/A</v>
          </cell>
        </row>
        <row r="409">
          <cell r="B409" t="e">
            <v>#N/A</v>
          </cell>
          <cell r="C409" t="e">
            <v>#N/A</v>
          </cell>
          <cell r="D409" t="e">
            <v>#N/A</v>
          </cell>
          <cell r="E409" t="e">
            <v>#N/A</v>
          </cell>
        </row>
        <row r="410">
          <cell r="B410" t="e">
            <v>#N/A</v>
          </cell>
          <cell r="C410" t="e">
            <v>#N/A</v>
          </cell>
          <cell r="D410" t="e">
            <v>#N/A</v>
          </cell>
          <cell r="E410" t="e">
            <v>#N/A</v>
          </cell>
        </row>
        <row r="411">
          <cell r="B411" t="e">
            <v>#N/A</v>
          </cell>
          <cell r="C411" t="e">
            <v>#N/A</v>
          </cell>
          <cell r="D411" t="e">
            <v>#N/A</v>
          </cell>
          <cell r="E411" t="e">
            <v>#N/A</v>
          </cell>
        </row>
        <row r="412">
          <cell r="B412" t="e">
            <v>#N/A</v>
          </cell>
          <cell r="C412" t="e">
            <v>#N/A</v>
          </cell>
          <cell r="D412" t="e">
            <v>#N/A</v>
          </cell>
          <cell r="E412" t="e">
            <v>#N/A</v>
          </cell>
        </row>
        <row r="413">
          <cell r="B413" t="e">
            <v>#N/A</v>
          </cell>
          <cell r="C413" t="e">
            <v>#N/A</v>
          </cell>
          <cell r="D413" t="e">
            <v>#N/A</v>
          </cell>
          <cell r="E413" t="e">
            <v>#N/A</v>
          </cell>
        </row>
        <row r="414">
          <cell r="B414" t="e">
            <v>#N/A</v>
          </cell>
          <cell r="C414" t="e">
            <v>#N/A</v>
          </cell>
          <cell r="D414" t="e">
            <v>#N/A</v>
          </cell>
          <cell r="E414" t="e">
            <v>#N/A</v>
          </cell>
        </row>
        <row r="415">
          <cell r="B415" t="e">
            <v>#N/A</v>
          </cell>
          <cell r="C415" t="e">
            <v>#N/A</v>
          </cell>
          <cell r="D415" t="e">
            <v>#N/A</v>
          </cell>
          <cell r="E415" t="e">
            <v>#N/A</v>
          </cell>
        </row>
        <row r="416">
          <cell r="B416" t="e">
            <v>#N/A</v>
          </cell>
          <cell r="C416" t="e">
            <v>#N/A</v>
          </cell>
          <cell r="D416" t="e">
            <v>#N/A</v>
          </cell>
          <cell r="E416" t="e">
            <v>#N/A</v>
          </cell>
        </row>
        <row r="417">
          <cell r="B417" t="e">
            <v>#N/A</v>
          </cell>
          <cell r="C417" t="e">
            <v>#N/A</v>
          </cell>
          <cell r="D417" t="e">
            <v>#N/A</v>
          </cell>
          <cell r="E417" t="e">
            <v>#N/A</v>
          </cell>
        </row>
        <row r="418">
          <cell r="B418" t="e">
            <v>#N/A</v>
          </cell>
          <cell r="C418" t="e">
            <v>#N/A</v>
          </cell>
          <cell r="D418" t="e">
            <v>#N/A</v>
          </cell>
          <cell r="E418" t="e">
            <v>#N/A</v>
          </cell>
        </row>
        <row r="419">
          <cell r="B419" t="e">
            <v>#N/A</v>
          </cell>
          <cell r="C419" t="e">
            <v>#N/A</v>
          </cell>
          <cell r="D419" t="e">
            <v>#N/A</v>
          </cell>
          <cell r="E419" t="e">
            <v>#N/A</v>
          </cell>
        </row>
        <row r="420">
          <cell r="B420" t="e">
            <v>#N/A</v>
          </cell>
          <cell r="C420" t="e">
            <v>#N/A</v>
          </cell>
          <cell r="D420" t="e">
            <v>#N/A</v>
          </cell>
          <cell r="E420" t="e">
            <v>#N/A</v>
          </cell>
        </row>
        <row r="421">
          <cell r="B421" t="e">
            <v>#N/A</v>
          </cell>
          <cell r="C421" t="e">
            <v>#N/A</v>
          </cell>
          <cell r="D421" t="e">
            <v>#N/A</v>
          </cell>
          <cell r="E421" t="e">
            <v>#N/A</v>
          </cell>
        </row>
        <row r="422">
          <cell r="B422" t="e">
            <v>#N/A</v>
          </cell>
          <cell r="C422" t="e">
            <v>#N/A</v>
          </cell>
          <cell r="D422" t="e">
            <v>#N/A</v>
          </cell>
          <cell r="E422" t="e">
            <v>#N/A</v>
          </cell>
        </row>
        <row r="423">
          <cell r="B423" t="e">
            <v>#N/A</v>
          </cell>
          <cell r="C423" t="e">
            <v>#N/A</v>
          </cell>
          <cell r="D423" t="e">
            <v>#N/A</v>
          </cell>
          <cell r="E423" t="e">
            <v>#N/A</v>
          </cell>
        </row>
        <row r="424">
          <cell r="B424" t="e">
            <v>#N/A</v>
          </cell>
          <cell r="C424" t="e">
            <v>#N/A</v>
          </cell>
          <cell r="D424" t="e">
            <v>#N/A</v>
          </cell>
          <cell r="E424" t="e">
            <v>#N/A</v>
          </cell>
        </row>
        <row r="425">
          <cell r="B425" t="e">
            <v>#N/A</v>
          </cell>
          <cell r="C425" t="e">
            <v>#N/A</v>
          </cell>
          <cell r="D425" t="e">
            <v>#N/A</v>
          </cell>
          <cell r="E425" t="e">
            <v>#N/A</v>
          </cell>
        </row>
        <row r="426">
          <cell r="B426" t="e">
            <v>#N/A</v>
          </cell>
          <cell r="C426" t="e">
            <v>#N/A</v>
          </cell>
          <cell r="D426" t="e">
            <v>#N/A</v>
          </cell>
          <cell r="E426" t="e">
            <v>#N/A</v>
          </cell>
        </row>
        <row r="427">
          <cell r="B427" t="e">
            <v>#N/A</v>
          </cell>
          <cell r="C427" t="e">
            <v>#N/A</v>
          </cell>
          <cell r="D427" t="e">
            <v>#N/A</v>
          </cell>
          <cell r="E427" t="e">
            <v>#N/A</v>
          </cell>
        </row>
        <row r="428">
          <cell r="B428" t="e">
            <v>#N/A</v>
          </cell>
          <cell r="C428" t="e">
            <v>#N/A</v>
          </cell>
          <cell r="D428" t="e">
            <v>#N/A</v>
          </cell>
          <cell r="E428" t="e">
            <v>#N/A</v>
          </cell>
        </row>
        <row r="429">
          <cell r="B429" t="e">
            <v>#N/A</v>
          </cell>
          <cell r="C429" t="e">
            <v>#N/A</v>
          </cell>
          <cell r="D429" t="e">
            <v>#N/A</v>
          </cell>
          <cell r="E429" t="e">
            <v>#N/A</v>
          </cell>
        </row>
        <row r="430">
          <cell r="B430" t="e">
            <v>#N/A</v>
          </cell>
          <cell r="C430" t="e">
            <v>#N/A</v>
          </cell>
          <cell r="D430" t="e">
            <v>#N/A</v>
          </cell>
          <cell r="E430" t="e">
            <v>#N/A</v>
          </cell>
        </row>
        <row r="431">
          <cell r="B431" t="e">
            <v>#N/A</v>
          </cell>
          <cell r="C431" t="e">
            <v>#N/A</v>
          </cell>
          <cell r="D431" t="e">
            <v>#N/A</v>
          </cell>
          <cell r="E431" t="e">
            <v>#N/A</v>
          </cell>
        </row>
        <row r="432">
          <cell r="B432" t="e">
            <v>#N/A</v>
          </cell>
          <cell r="C432" t="e">
            <v>#N/A</v>
          </cell>
          <cell r="D432" t="e">
            <v>#N/A</v>
          </cell>
          <cell r="E432" t="e">
            <v>#N/A</v>
          </cell>
        </row>
        <row r="433">
          <cell r="B433" t="e">
            <v>#N/A</v>
          </cell>
          <cell r="C433" t="e">
            <v>#N/A</v>
          </cell>
          <cell r="D433" t="e">
            <v>#N/A</v>
          </cell>
          <cell r="E433" t="e">
            <v>#N/A</v>
          </cell>
        </row>
        <row r="434">
          <cell r="B434" t="e">
            <v>#N/A</v>
          </cell>
          <cell r="C434" t="e">
            <v>#N/A</v>
          </cell>
          <cell r="D434" t="e">
            <v>#N/A</v>
          </cell>
          <cell r="E434" t="e">
            <v>#N/A</v>
          </cell>
        </row>
        <row r="435">
          <cell r="B435" t="e">
            <v>#N/A</v>
          </cell>
          <cell r="C435" t="e">
            <v>#N/A</v>
          </cell>
          <cell r="D435" t="e">
            <v>#N/A</v>
          </cell>
          <cell r="E435" t="e">
            <v>#N/A</v>
          </cell>
        </row>
        <row r="436">
          <cell r="B436" t="e">
            <v>#N/A</v>
          </cell>
          <cell r="C436" t="e">
            <v>#N/A</v>
          </cell>
          <cell r="D436" t="e">
            <v>#N/A</v>
          </cell>
          <cell r="E436" t="e">
            <v>#N/A</v>
          </cell>
        </row>
        <row r="437">
          <cell r="B437" t="e">
            <v>#N/A</v>
          </cell>
          <cell r="C437" t="e">
            <v>#N/A</v>
          </cell>
          <cell r="D437" t="e">
            <v>#N/A</v>
          </cell>
          <cell r="E437" t="e">
            <v>#N/A</v>
          </cell>
        </row>
        <row r="438">
          <cell r="B438" t="e">
            <v>#N/A</v>
          </cell>
          <cell r="C438" t="e">
            <v>#N/A</v>
          </cell>
          <cell r="D438" t="e">
            <v>#N/A</v>
          </cell>
          <cell r="E438" t="e">
            <v>#N/A</v>
          </cell>
        </row>
        <row r="439">
          <cell r="B439" t="e">
            <v>#N/A</v>
          </cell>
          <cell r="C439" t="e">
            <v>#N/A</v>
          </cell>
          <cell r="D439" t="e">
            <v>#N/A</v>
          </cell>
          <cell r="E439" t="e">
            <v>#N/A</v>
          </cell>
        </row>
        <row r="440">
          <cell r="B440" t="e">
            <v>#N/A</v>
          </cell>
          <cell r="C440" t="e">
            <v>#N/A</v>
          </cell>
          <cell r="D440" t="e">
            <v>#N/A</v>
          </cell>
          <cell r="E440" t="e">
            <v>#N/A</v>
          </cell>
        </row>
        <row r="441">
          <cell r="B441" t="e">
            <v>#N/A</v>
          </cell>
          <cell r="C441" t="e">
            <v>#N/A</v>
          </cell>
          <cell r="D441" t="e">
            <v>#N/A</v>
          </cell>
          <cell r="E441" t="e">
            <v>#N/A</v>
          </cell>
        </row>
        <row r="442">
          <cell r="B442" t="e">
            <v>#N/A</v>
          </cell>
          <cell r="C442" t="e">
            <v>#N/A</v>
          </cell>
          <cell r="D442" t="e">
            <v>#N/A</v>
          </cell>
          <cell r="E442" t="e">
            <v>#N/A</v>
          </cell>
        </row>
        <row r="443">
          <cell r="B443" t="e">
            <v>#N/A</v>
          </cell>
          <cell r="C443" t="e">
            <v>#N/A</v>
          </cell>
          <cell r="D443" t="e">
            <v>#N/A</v>
          </cell>
          <cell r="E443" t="e">
            <v>#N/A</v>
          </cell>
        </row>
        <row r="444">
          <cell r="B444" t="e">
            <v>#N/A</v>
          </cell>
          <cell r="C444" t="e">
            <v>#N/A</v>
          </cell>
          <cell r="D444" t="e">
            <v>#N/A</v>
          </cell>
          <cell r="E444" t="e">
            <v>#N/A</v>
          </cell>
        </row>
        <row r="445">
          <cell r="B445" t="e">
            <v>#N/A</v>
          </cell>
          <cell r="C445" t="e">
            <v>#N/A</v>
          </cell>
          <cell r="D445" t="e">
            <v>#N/A</v>
          </cell>
          <cell r="E445" t="e">
            <v>#N/A</v>
          </cell>
        </row>
        <row r="446">
          <cell r="B446" t="e">
            <v>#N/A</v>
          </cell>
          <cell r="C446" t="e">
            <v>#N/A</v>
          </cell>
          <cell r="D446" t="e">
            <v>#N/A</v>
          </cell>
          <cell r="E446" t="e">
            <v>#N/A</v>
          </cell>
        </row>
        <row r="447">
          <cell r="B447" t="e">
            <v>#N/A</v>
          </cell>
          <cell r="C447" t="e">
            <v>#N/A</v>
          </cell>
          <cell r="D447" t="e">
            <v>#N/A</v>
          </cell>
          <cell r="E447" t="e">
            <v>#N/A</v>
          </cell>
        </row>
        <row r="448">
          <cell r="B448" t="e">
            <v>#N/A</v>
          </cell>
          <cell r="C448" t="e">
            <v>#N/A</v>
          </cell>
          <cell r="D448" t="e">
            <v>#N/A</v>
          </cell>
          <cell r="E448" t="e">
            <v>#N/A</v>
          </cell>
        </row>
        <row r="449">
          <cell r="B449" t="e">
            <v>#N/A</v>
          </cell>
          <cell r="C449" t="e">
            <v>#N/A</v>
          </cell>
          <cell r="D449" t="e">
            <v>#N/A</v>
          </cell>
          <cell r="E449" t="e">
            <v>#N/A</v>
          </cell>
        </row>
        <row r="450">
          <cell r="B450" t="e">
            <v>#N/A</v>
          </cell>
          <cell r="C450" t="e">
            <v>#N/A</v>
          </cell>
          <cell r="D450" t="e">
            <v>#N/A</v>
          </cell>
          <cell r="E450" t="e">
            <v>#N/A</v>
          </cell>
        </row>
        <row r="451">
          <cell r="B451" t="e">
            <v>#N/A</v>
          </cell>
          <cell r="C451" t="e">
            <v>#N/A</v>
          </cell>
          <cell r="D451" t="e">
            <v>#N/A</v>
          </cell>
          <cell r="E451" t="e">
            <v>#N/A</v>
          </cell>
        </row>
        <row r="452">
          <cell r="B452" t="e">
            <v>#N/A</v>
          </cell>
          <cell r="C452" t="e">
            <v>#N/A</v>
          </cell>
          <cell r="D452" t="e">
            <v>#N/A</v>
          </cell>
          <cell r="E452" t="e">
            <v>#N/A</v>
          </cell>
        </row>
        <row r="453">
          <cell r="B453" t="e">
            <v>#N/A</v>
          </cell>
          <cell r="C453" t="e">
            <v>#N/A</v>
          </cell>
          <cell r="D453" t="e">
            <v>#N/A</v>
          </cell>
          <cell r="E453" t="e">
            <v>#N/A</v>
          </cell>
        </row>
        <row r="454">
          <cell r="B454" t="e">
            <v>#N/A</v>
          </cell>
          <cell r="C454" t="e">
            <v>#N/A</v>
          </cell>
          <cell r="D454" t="e">
            <v>#N/A</v>
          </cell>
          <cell r="E454" t="e">
            <v>#N/A</v>
          </cell>
        </row>
        <row r="455">
          <cell r="B455" t="e">
            <v>#N/A</v>
          </cell>
          <cell r="C455" t="e">
            <v>#N/A</v>
          </cell>
          <cell r="D455" t="e">
            <v>#N/A</v>
          </cell>
          <cell r="E455" t="e">
            <v>#N/A</v>
          </cell>
        </row>
        <row r="456">
          <cell r="B456" t="e">
            <v>#N/A</v>
          </cell>
          <cell r="C456" t="e">
            <v>#N/A</v>
          </cell>
          <cell r="D456" t="e">
            <v>#N/A</v>
          </cell>
          <cell r="E456" t="e">
            <v>#N/A</v>
          </cell>
        </row>
        <row r="457">
          <cell r="B457" t="e">
            <v>#N/A</v>
          </cell>
          <cell r="C457" t="e">
            <v>#N/A</v>
          </cell>
          <cell r="D457" t="e">
            <v>#N/A</v>
          </cell>
          <cell r="E457" t="e">
            <v>#N/A</v>
          </cell>
        </row>
        <row r="458">
          <cell r="B458" t="e">
            <v>#N/A</v>
          </cell>
          <cell r="C458" t="e">
            <v>#N/A</v>
          </cell>
          <cell r="D458" t="e">
            <v>#N/A</v>
          </cell>
          <cell r="E458" t="e">
            <v>#N/A</v>
          </cell>
        </row>
        <row r="459">
          <cell r="B459" t="e">
            <v>#N/A</v>
          </cell>
          <cell r="C459" t="e">
            <v>#N/A</v>
          </cell>
          <cell r="D459" t="e">
            <v>#N/A</v>
          </cell>
          <cell r="E459" t="e">
            <v>#N/A</v>
          </cell>
        </row>
        <row r="460">
          <cell r="B460" t="e">
            <v>#N/A</v>
          </cell>
          <cell r="C460" t="e">
            <v>#N/A</v>
          </cell>
          <cell r="D460" t="e">
            <v>#N/A</v>
          </cell>
          <cell r="E460" t="e">
            <v>#N/A</v>
          </cell>
        </row>
        <row r="461">
          <cell r="B461" t="e">
            <v>#N/A</v>
          </cell>
          <cell r="C461" t="e">
            <v>#N/A</v>
          </cell>
          <cell r="D461" t="e">
            <v>#N/A</v>
          </cell>
          <cell r="E461" t="e">
            <v>#N/A</v>
          </cell>
        </row>
        <row r="462">
          <cell r="B462" t="e">
            <v>#N/A</v>
          </cell>
          <cell r="C462" t="e">
            <v>#N/A</v>
          </cell>
          <cell r="D462" t="e">
            <v>#N/A</v>
          </cell>
          <cell r="E462" t="e">
            <v>#N/A</v>
          </cell>
        </row>
        <row r="463">
          <cell r="B463" t="e">
            <v>#N/A</v>
          </cell>
          <cell r="C463" t="e">
            <v>#N/A</v>
          </cell>
          <cell r="D463" t="e">
            <v>#N/A</v>
          </cell>
          <cell r="E463" t="e">
            <v>#N/A</v>
          </cell>
        </row>
        <row r="464">
          <cell r="B464" t="e">
            <v>#N/A</v>
          </cell>
          <cell r="C464" t="e">
            <v>#N/A</v>
          </cell>
          <cell r="D464" t="e">
            <v>#N/A</v>
          </cell>
          <cell r="E464" t="e">
            <v>#N/A</v>
          </cell>
        </row>
        <row r="465">
          <cell r="B465" t="e">
            <v>#N/A</v>
          </cell>
          <cell r="C465" t="e">
            <v>#N/A</v>
          </cell>
          <cell r="D465" t="e">
            <v>#N/A</v>
          </cell>
          <cell r="E465" t="e">
            <v>#N/A</v>
          </cell>
        </row>
        <row r="466">
          <cell r="B466" t="e">
            <v>#N/A</v>
          </cell>
          <cell r="C466" t="e">
            <v>#N/A</v>
          </cell>
          <cell r="D466" t="e">
            <v>#N/A</v>
          </cell>
          <cell r="E466" t="e">
            <v>#N/A</v>
          </cell>
        </row>
        <row r="467">
          <cell r="B467" t="e">
            <v>#N/A</v>
          </cell>
          <cell r="C467" t="e">
            <v>#N/A</v>
          </cell>
          <cell r="D467" t="e">
            <v>#N/A</v>
          </cell>
          <cell r="E467" t="e">
            <v>#N/A</v>
          </cell>
        </row>
        <row r="468">
          <cell r="B468" t="e">
            <v>#N/A</v>
          </cell>
          <cell r="C468" t="e">
            <v>#N/A</v>
          </cell>
          <cell r="D468" t="e">
            <v>#N/A</v>
          </cell>
          <cell r="E468" t="e">
            <v>#N/A</v>
          </cell>
        </row>
        <row r="469">
          <cell r="B469" t="e">
            <v>#N/A</v>
          </cell>
          <cell r="C469" t="e">
            <v>#N/A</v>
          </cell>
          <cell r="D469" t="e">
            <v>#N/A</v>
          </cell>
          <cell r="E469" t="e">
            <v>#N/A</v>
          </cell>
        </row>
        <row r="470">
          <cell r="B470" t="e">
            <v>#N/A</v>
          </cell>
          <cell r="C470" t="e">
            <v>#N/A</v>
          </cell>
          <cell r="D470" t="e">
            <v>#N/A</v>
          </cell>
          <cell r="E470" t="e">
            <v>#N/A</v>
          </cell>
        </row>
        <row r="471">
          <cell r="B471" t="e">
            <v>#N/A</v>
          </cell>
          <cell r="C471" t="e">
            <v>#N/A</v>
          </cell>
          <cell r="D471" t="e">
            <v>#N/A</v>
          </cell>
          <cell r="E471" t="e">
            <v>#N/A</v>
          </cell>
        </row>
        <row r="472">
          <cell r="B472" t="e">
            <v>#N/A</v>
          </cell>
          <cell r="C472" t="e">
            <v>#N/A</v>
          </cell>
          <cell r="D472" t="e">
            <v>#N/A</v>
          </cell>
          <cell r="E472" t="e">
            <v>#N/A</v>
          </cell>
        </row>
        <row r="473">
          <cell r="B473" t="e">
            <v>#N/A</v>
          </cell>
          <cell r="C473" t="e">
            <v>#N/A</v>
          </cell>
          <cell r="D473" t="e">
            <v>#N/A</v>
          </cell>
          <cell r="E473" t="e">
            <v>#N/A</v>
          </cell>
        </row>
        <row r="474">
          <cell r="B474" t="e">
            <v>#N/A</v>
          </cell>
          <cell r="C474" t="e">
            <v>#N/A</v>
          </cell>
          <cell r="D474" t="e">
            <v>#N/A</v>
          </cell>
          <cell r="E474" t="e">
            <v>#N/A</v>
          </cell>
        </row>
        <row r="475">
          <cell r="B475" t="e">
            <v>#N/A</v>
          </cell>
          <cell r="C475" t="e">
            <v>#N/A</v>
          </cell>
          <cell r="D475" t="e">
            <v>#N/A</v>
          </cell>
          <cell r="E475" t="e">
            <v>#N/A</v>
          </cell>
        </row>
        <row r="476">
          <cell r="B476" t="e">
            <v>#N/A</v>
          </cell>
          <cell r="C476" t="e">
            <v>#N/A</v>
          </cell>
          <cell r="D476" t="e">
            <v>#N/A</v>
          </cell>
          <cell r="E476" t="e">
            <v>#N/A</v>
          </cell>
        </row>
        <row r="477">
          <cell r="B477" t="e">
            <v>#N/A</v>
          </cell>
          <cell r="C477" t="e">
            <v>#N/A</v>
          </cell>
          <cell r="D477" t="e">
            <v>#N/A</v>
          </cell>
          <cell r="E477" t="e">
            <v>#N/A</v>
          </cell>
        </row>
        <row r="478">
          <cell r="B478" t="e">
            <v>#N/A</v>
          </cell>
          <cell r="C478" t="e">
            <v>#N/A</v>
          </cell>
          <cell r="D478" t="e">
            <v>#N/A</v>
          </cell>
          <cell r="E478" t="e">
            <v>#N/A</v>
          </cell>
        </row>
        <row r="479">
          <cell r="B479" t="e">
            <v>#N/A</v>
          </cell>
          <cell r="C479" t="e">
            <v>#N/A</v>
          </cell>
          <cell r="D479" t="e">
            <v>#N/A</v>
          </cell>
          <cell r="E479" t="e">
            <v>#N/A</v>
          </cell>
        </row>
        <row r="480">
          <cell r="B480" t="e">
            <v>#N/A</v>
          </cell>
          <cell r="C480" t="e">
            <v>#N/A</v>
          </cell>
          <cell r="D480" t="e">
            <v>#N/A</v>
          </cell>
          <cell r="E480" t="e">
            <v>#N/A</v>
          </cell>
        </row>
        <row r="481">
          <cell r="B481" t="e">
            <v>#N/A</v>
          </cell>
          <cell r="C481" t="e">
            <v>#N/A</v>
          </cell>
          <cell r="D481" t="e">
            <v>#N/A</v>
          </cell>
          <cell r="E481" t="e">
            <v>#N/A</v>
          </cell>
        </row>
        <row r="482">
          <cell r="B482" t="e">
            <v>#N/A</v>
          </cell>
          <cell r="C482" t="e">
            <v>#N/A</v>
          </cell>
          <cell r="D482" t="e">
            <v>#N/A</v>
          </cell>
          <cell r="E482" t="e">
            <v>#N/A</v>
          </cell>
        </row>
        <row r="483">
          <cell r="B483" t="e">
            <v>#N/A</v>
          </cell>
          <cell r="C483" t="e">
            <v>#N/A</v>
          </cell>
          <cell r="D483" t="e">
            <v>#N/A</v>
          </cell>
          <cell r="E483" t="e">
            <v>#N/A</v>
          </cell>
        </row>
        <row r="484">
          <cell r="B484" t="e">
            <v>#N/A</v>
          </cell>
          <cell r="C484" t="e">
            <v>#N/A</v>
          </cell>
          <cell r="D484" t="e">
            <v>#N/A</v>
          </cell>
          <cell r="E484" t="e">
            <v>#N/A</v>
          </cell>
        </row>
        <row r="485">
          <cell r="B485" t="e">
            <v>#N/A</v>
          </cell>
          <cell r="C485" t="e">
            <v>#N/A</v>
          </cell>
          <cell r="D485" t="e">
            <v>#N/A</v>
          </cell>
          <cell r="E485" t="e">
            <v>#N/A</v>
          </cell>
        </row>
        <row r="486">
          <cell r="B486" t="e">
            <v>#N/A</v>
          </cell>
          <cell r="C486" t="e">
            <v>#N/A</v>
          </cell>
          <cell r="D486" t="e">
            <v>#N/A</v>
          </cell>
          <cell r="E486" t="e">
            <v>#N/A</v>
          </cell>
        </row>
        <row r="487">
          <cell r="B487" t="e">
            <v>#N/A</v>
          </cell>
          <cell r="C487" t="e">
            <v>#N/A</v>
          </cell>
          <cell r="D487" t="e">
            <v>#N/A</v>
          </cell>
          <cell r="E487" t="e">
            <v>#N/A</v>
          </cell>
        </row>
        <row r="488">
          <cell r="B488" t="e">
            <v>#N/A</v>
          </cell>
          <cell r="C488" t="e">
            <v>#N/A</v>
          </cell>
          <cell r="D488" t="e">
            <v>#N/A</v>
          </cell>
          <cell r="E488" t="e">
            <v>#N/A</v>
          </cell>
        </row>
        <row r="489">
          <cell r="B489" t="e">
            <v>#N/A</v>
          </cell>
          <cell r="C489" t="e">
            <v>#N/A</v>
          </cell>
          <cell r="D489" t="e">
            <v>#N/A</v>
          </cell>
          <cell r="E489" t="e">
            <v>#N/A</v>
          </cell>
        </row>
        <row r="490">
          <cell r="B490" t="e">
            <v>#N/A</v>
          </cell>
          <cell r="C490" t="e">
            <v>#N/A</v>
          </cell>
          <cell r="D490" t="e">
            <v>#N/A</v>
          </cell>
          <cell r="E490" t="e">
            <v>#N/A</v>
          </cell>
        </row>
        <row r="491">
          <cell r="B491" t="e">
            <v>#N/A</v>
          </cell>
          <cell r="C491" t="e">
            <v>#N/A</v>
          </cell>
          <cell r="D491" t="e">
            <v>#N/A</v>
          </cell>
          <cell r="E491" t="e">
            <v>#N/A</v>
          </cell>
        </row>
        <row r="492">
          <cell r="B492" t="e">
            <v>#N/A</v>
          </cell>
          <cell r="C492" t="e">
            <v>#N/A</v>
          </cell>
          <cell r="D492" t="e">
            <v>#N/A</v>
          </cell>
          <cell r="E492" t="e">
            <v>#N/A</v>
          </cell>
        </row>
        <row r="493">
          <cell r="B493" t="e">
            <v>#N/A</v>
          </cell>
          <cell r="C493" t="e">
            <v>#N/A</v>
          </cell>
          <cell r="D493" t="e">
            <v>#N/A</v>
          </cell>
          <cell r="E493" t="e">
            <v>#N/A</v>
          </cell>
        </row>
        <row r="494">
          <cell r="B494" t="e">
            <v>#N/A</v>
          </cell>
          <cell r="C494" t="e">
            <v>#N/A</v>
          </cell>
          <cell r="D494" t="e">
            <v>#N/A</v>
          </cell>
          <cell r="E494" t="e">
            <v>#N/A</v>
          </cell>
        </row>
        <row r="495">
          <cell r="B495" t="e">
            <v>#N/A</v>
          </cell>
          <cell r="C495" t="e">
            <v>#N/A</v>
          </cell>
          <cell r="D495" t="e">
            <v>#N/A</v>
          </cell>
          <cell r="E495" t="e">
            <v>#N/A</v>
          </cell>
        </row>
        <row r="496">
          <cell r="B496" t="e">
            <v>#N/A</v>
          </cell>
          <cell r="C496" t="e">
            <v>#N/A</v>
          </cell>
          <cell r="D496" t="e">
            <v>#N/A</v>
          </cell>
          <cell r="E496" t="e">
            <v>#N/A</v>
          </cell>
        </row>
        <row r="497">
          <cell r="B497" t="e">
            <v>#N/A</v>
          </cell>
          <cell r="C497" t="e">
            <v>#N/A</v>
          </cell>
          <cell r="D497" t="e">
            <v>#N/A</v>
          </cell>
          <cell r="E497" t="e">
            <v>#N/A</v>
          </cell>
        </row>
        <row r="498">
          <cell r="B498" t="e">
            <v>#N/A</v>
          </cell>
          <cell r="C498" t="e">
            <v>#N/A</v>
          </cell>
          <cell r="D498" t="e">
            <v>#N/A</v>
          </cell>
          <cell r="E498" t="e">
            <v>#N/A</v>
          </cell>
        </row>
        <row r="499">
          <cell r="B499" t="e">
            <v>#N/A</v>
          </cell>
          <cell r="C499" t="e">
            <v>#N/A</v>
          </cell>
          <cell r="D499" t="e">
            <v>#N/A</v>
          </cell>
          <cell r="E499" t="e">
            <v>#N/A</v>
          </cell>
        </row>
        <row r="500">
          <cell r="B500" t="e">
            <v>#N/A</v>
          </cell>
          <cell r="C500" t="e">
            <v>#N/A</v>
          </cell>
          <cell r="D500" t="e">
            <v>#N/A</v>
          </cell>
          <cell r="E500" t="e">
            <v>#N/A</v>
          </cell>
        </row>
        <row r="501">
          <cell r="B501" t="e">
            <v>#N/A</v>
          </cell>
          <cell r="C501" t="e">
            <v>#N/A</v>
          </cell>
          <cell r="D501" t="e">
            <v>#N/A</v>
          </cell>
          <cell r="E501" t="e">
            <v>#N/A</v>
          </cell>
        </row>
        <row r="502">
          <cell r="B502" t="e">
            <v>#N/A</v>
          </cell>
          <cell r="C502" t="e">
            <v>#N/A</v>
          </cell>
          <cell r="D502" t="e">
            <v>#N/A</v>
          </cell>
          <cell r="E502" t="e">
            <v>#N/A</v>
          </cell>
        </row>
        <row r="503">
          <cell r="B503" t="e">
            <v>#N/A</v>
          </cell>
          <cell r="C503" t="e">
            <v>#N/A</v>
          </cell>
          <cell r="D503" t="e">
            <v>#N/A</v>
          </cell>
          <cell r="E503" t="e">
            <v>#N/A</v>
          </cell>
        </row>
        <row r="504">
          <cell r="B504" t="e">
            <v>#N/A</v>
          </cell>
          <cell r="C504" t="e">
            <v>#N/A</v>
          </cell>
          <cell r="D504" t="e">
            <v>#N/A</v>
          </cell>
          <cell r="E504" t="e">
            <v>#N/A</v>
          </cell>
        </row>
        <row r="505">
          <cell r="B505" t="e">
            <v>#N/A</v>
          </cell>
          <cell r="C505" t="e">
            <v>#N/A</v>
          </cell>
          <cell r="D505" t="e">
            <v>#N/A</v>
          </cell>
          <cell r="E505" t="e">
            <v>#N/A</v>
          </cell>
        </row>
        <row r="506">
          <cell r="B506" t="e">
            <v>#N/A</v>
          </cell>
          <cell r="C506" t="e">
            <v>#N/A</v>
          </cell>
          <cell r="D506" t="e">
            <v>#N/A</v>
          </cell>
          <cell r="E506" t="e">
            <v>#N/A</v>
          </cell>
        </row>
        <row r="507">
          <cell r="B507" t="e">
            <v>#N/A</v>
          </cell>
          <cell r="C507" t="e">
            <v>#N/A</v>
          </cell>
          <cell r="D507" t="e">
            <v>#N/A</v>
          </cell>
          <cell r="E507" t="e">
            <v>#N/A</v>
          </cell>
        </row>
        <row r="508">
          <cell r="B508" t="e">
            <v>#N/A</v>
          </cell>
          <cell r="C508" t="e">
            <v>#N/A</v>
          </cell>
          <cell r="D508" t="e">
            <v>#N/A</v>
          </cell>
          <cell r="E508" t="e">
            <v>#N/A</v>
          </cell>
        </row>
        <row r="509">
          <cell r="B509" t="e">
            <v>#N/A</v>
          </cell>
          <cell r="C509" t="e">
            <v>#N/A</v>
          </cell>
          <cell r="D509" t="e">
            <v>#N/A</v>
          </cell>
          <cell r="E509" t="e">
            <v>#N/A</v>
          </cell>
        </row>
        <row r="510">
          <cell r="B510" t="e">
            <v>#N/A</v>
          </cell>
          <cell r="C510" t="e">
            <v>#N/A</v>
          </cell>
          <cell r="D510" t="e">
            <v>#N/A</v>
          </cell>
          <cell r="E510" t="e">
            <v>#N/A</v>
          </cell>
        </row>
        <row r="511">
          <cell r="B511" t="e">
            <v>#N/A</v>
          </cell>
          <cell r="C511" t="e">
            <v>#N/A</v>
          </cell>
          <cell r="D511" t="e">
            <v>#N/A</v>
          </cell>
          <cell r="E511" t="e">
            <v>#N/A</v>
          </cell>
        </row>
        <row r="512">
          <cell r="B512" t="e">
            <v>#N/A</v>
          </cell>
          <cell r="C512" t="e">
            <v>#N/A</v>
          </cell>
          <cell r="D512" t="e">
            <v>#N/A</v>
          </cell>
          <cell r="E512" t="e">
            <v>#N/A</v>
          </cell>
        </row>
        <row r="513">
          <cell r="B513" t="e">
            <v>#N/A</v>
          </cell>
          <cell r="C513" t="e">
            <v>#N/A</v>
          </cell>
          <cell r="D513" t="e">
            <v>#N/A</v>
          </cell>
          <cell r="E513" t="e">
            <v>#N/A</v>
          </cell>
        </row>
        <row r="514">
          <cell r="B514" t="e">
            <v>#N/A</v>
          </cell>
          <cell r="C514" t="e">
            <v>#N/A</v>
          </cell>
          <cell r="D514" t="e">
            <v>#N/A</v>
          </cell>
          <cell r="E514" t="e">
            <v>#N/A</v>
          </cell>
        </row>
        <row r="515">
          <cell r="B515" t="e">
            <v>#N/A</v>
          </cell>
          <cell r="C515" t="e">
            <v>#N/A</v>
          </cell>
          <cell r="D515" t="e">
            <v>#N/A</v>
          </cell>
          <cell r="E515" t="e">
            <v>#N/A</v>
          </cell>
        </row>
        <row r="516">
          <cell r="B516" t="e">
            <v>#N/A</v>
          </cell>
          <cell r="C516" t="e">
            <v>#N/A</v>
          </cell>
          <cell r="D516" t="e">
            <v>#N/A</v>
          </cell>
          <cell r="E516" t="e">
            <v>#N/A</v>
          </cell>
        </row>
        <row r="517">
          <cell r="B517" t="e">
            <v>#N/A</v>
          </cell>
          <cell r="C517" t="e">
            <v>#N/A</v>
          </cell>
          <cell r="D517" t="e">
            <v>#N/A</v>
          </cell>
          <cell r="E517" t="e">
            <v>#N/A</v>
          </cell>
        </row>
        <row r="518">
          <cell r="B518" t="e">
            <v>#N/A</v>
          </cell>
          <cell r="C518" t="e">
            <v>#N/A</v>
          </cell>
          <cell r="D518" t="e">
            <v>#N/A</v>
          </cell>
          <cell r="E518" t="e">
            <v>#N/A</v>
          </cell>
        </row>
        <row r="519">
          <cell r="B519" t="e">
            <v>#N/A</v>
          </cell>
          <cell r="C519" t="e">
            <v>#N/A</v>
          </cell>
          <cell r="D519" t="e">
            <v>#N/A</v>
          </cell>
          <cell r="E519" t="e">
            <v>#N/A</v>
          </cell>
        </row>
        <row r="520">
          <cell r="B520" t="e">
            <v>#N/A</v>
          </cell>
          <cell r="C520" t="e">
            <v>#N/A</v>
          </cell>
          <cell r="D520" t="e">
            <v>#N/A</v>
          </cell>
          <cell r="E520" t="e">
            <v>#N/A</v>
          </cell>
        </row>
        <row r="521">
          <cell r="B521" t="e">
            <v>#N/A</v>
          </cell>
          <cell r="C521" t="e">
            <v>#N/A</v>
          </cell>
          <cell r="D521" t="e">
            <v>#N/A</v>
          </cell>
          <cell r="E521" t="e">
            <v>#N/A</v>
          </cell>
        </row>
        <row r="522">
          <cell r="B522" t="e">
            <v>#N/A</v>
          </cell>
          <cell r="C522" t="e">
            <v>#N/A</v>
          </cell>
          <cell r="D522" t="e">
            <v>#N/A</v>
          </cell>
          <cell r="E522" t="e">
            <v>#N/A</v>
          </cell>
        </row>
        <row r="523">
          <cell r="B523" t="e">
            <v>#N/A</v>
          </cell>
          <cell r="C523" t="e">
            <v>#N/A</v>
          </cell>
          <cell r="D523" t="e">
            <v>#N/A</v>
          </cell>
          <cell r="E523" t="e">
            <v>#N/A</v>
          </cell>
        </row>
        <row r="524">
          <cell r="B524" t="e">
            <v>#N/A</v>
          </cell>
          <cell r="C524" t="e">
            <v>#N/A</v>
          </cell>
          <cell r="D524" t="e">
            <v>#N/A</v>
          </cell>
          <cell r="E524" t="e">
            <v>#N/A</v>
          </cell>
        </row>
        <row r="525">
          <cell r="B525" t="e">
            <v>#N/A</v>
          </cell>
          <cell r="C525" t="e">
            <v>#N/A</v>
          </cell>
          <cell r="D525" t="e">
            <v>#N/A</v>
          </cell>
          <cell r="E525" t="e">
            <v>#N/A</v>
          </cell>
        </row>
        <row r="526">
          <cell r="B526" t="e">
            <v>#N/A</v>
          </cell>
          <cell r="C526" t="e">
            <v>#N/A</v>
          </cell>
          <cell r="D526" t="e">
            <v>#N/A</v>
          </cell>
          <cell r="E526" t="e">
            <v>#N/A</v>
          </cell>
        </row>
        <row r="527">
          <cell r="B527" t="e">
            <v>#N/A</v>
          </cell>
          <cell r="C527" t="e">
            <v>#N/A</v>
          </cell>
          <cell r="D527" t="e">
            <v>#N/A</v>
          </cell>
          <cell r="E527" t="e">
            <v>#N/A</v>
          </cell>
        </row>
        <row r="528">
          <cell r="B528" t="e">
            <v>#N/A</v>
          </cell>
          <cell r="C528" t="e">
            <v>#N/A</v>
          </cell>
          <cell r="D528" t="e">
            <v>#N/A</v>
          </cell>
          <cell r="E528" t="e">
            <v>#N/A</v>
          </cell>
        </row>
        <row r="529">
          <cell r="B529" t="e">
            <v>#N/A</v>
          </cell>
          <cell r="C529" t="e">
            <v>#N/A</v>
          </cell>
          <cell r="D529" t="e">
            <v>#N/A</v>
          </cell>
          <cell r="E529" t="e">
            <v>#N/A</v>
          </cell>
        </row>
        <row r="530">
          <cell r="B530" t="e">
            <v>#N/A</v>
          </cell>
          <cell r="C530" t="e">
            <v>#N/A</v>
          </cell>
          <cell r="D530" t="e">
            <v>#N/A</v>
          </cell>
          <cell r="E530" t="e">
            <v>#N/A</v>
          </cell>
        </row>
        <row r="531">
          <cell r="B531" t="e">
            <v>#N/A</v>
          </cell>
          <cell r="C531" t="e">
            <v>#N/A</v>
          </cell>
          <cell r="D531" t="e">
            <v>#N/A</v>
          </cell>
          <cell r="E531" t="e">
            <v>#N/A</v>
          </cell>
        </row>
        <row r="532">
          <cell r="B532" t="e">
            <v>#N/A</v>
          </cell>
          <cell r="C532" t="e">
            <v>#N/A</v>
          </cell>
          <cell r="D532" t="e">
            <v>#N/A</v>
          </cell>
          <cell r="E532" t="e">
            <v>#N/A</v>
          </cell>
        </row>
        <row r="533">
          <cell r="B533" t="e">
            <v>#N/A</v>
          </cell>
          <cell r="C533" t="e">
            <v>#N/A</v>
          </cell>
          <cell r="D533" t="e">
            <v>#N/A</v>
          </cell>
          <cell r="E533" t="e">
            <v>#N/A</v>
          </cell>
        </row>
        <row r="534">
          <cell r="B534" t="e">
            <v>#N/A</v>
          </cell>
          <cell r="C534" t="e">
            <v>#N/A</v>
          </cell>
          <cell r="D534" t="e">
            <v>#N/A</v>
          </cell>
          <cell r="E534" t="e">
            <v>#N/A</v>
          </cell>
        </row>
        <row r="535">
          <cell r="B535" t="e">
            <v>#N/A</v>
          </cell>
          <cell r="C535" t="e">
            <v>#N/A</v>
          </cell>
          <cell r="D535" t="e">
            <v>#N/A</v>
          </cell>
          <cell r="E535" t="e">
            <v>#N/A</v>
          </cell>
        </row>
        <row r="536">
          <cell r="B536" t="e">
            <v>#N/A</v>
          </cell>
          <cell r="C536" t="e">
            <v>#N/A</v>
          </cell>
          <cell r="D536" t="e">
            <v>#N/A</v>
          </cell>
          <cell r="E536" t="e">
            <v>#N/A</v>
          </cell>
        </row>
        <row r="537">
          <cell r="B537" t="e">
            <v>#N/A</v>
          </cell>
          <cell r="C537" t="e">
            <v>#N/A</v>
          </cell>
          <cell r="D537" t="e">
            <v>#N/A</v>
          </cell>
          <cell r="E537" t="e">
            <v>#N/A</v>
          </cell>
        </row>
        <row r="538">
          <cell r="B538" t="e">
            <v>#N/A</v>
          </cell>
          <cell r="C538" t="e">
            <v>#N/A</v>
          </cell>
          <cell r="D538" t="e">
            <v>#N/A</v>
          </cell>
          <cell r="E538" t="e">
            <v>#N/A</v>
          </cell>
        </row>
        <row r="539">
          <cell r="B539" t="e">
            <v>#N/A</v>
          </cell>
          <cell r="C539" t="e">
            <v>#N/A</v>
          </cell>
          <cell r="D539" t="e">
            <v>#N/A</v>
          </cell>
          <cell r="E539" t="e">
            <v>#N/A</v>
          </cell>
        </row>
        <row r="540">
          <cell r="B540" t="e">
            <v>#N/A</v>
          </cell>
          <cell r="C540" t="e">
            <v>#N/A</v>
          </cell>
          <cell r="D540" t="e">
            <v>#N/A</v>
          </cell>
          <cell r="E540" t="e">
            <v>#N/A</v>
          </cell>
        </row>
        <row r="541">
          <cell r="B541" t="e">
            <v>#N/A</v>
          </cell>
          <cell r="C541" t="e">
            <v>#N/A</v>
          </cell>
          <cell r="D541" t="e">
            <v>#N/A</v>
          </cell>
          <cell r="E541" t="e">
            <v>#N/A</v>
          </cell>
        </row>
        <row r="542">
          <cell r="B542" t="e">
            <v>#N/A</v>
          </cell>
          <cell r="C542" t="e">
            <v>#N/A</v>
          </cell>
          <cell r="D542" t="e">
            <v>#N/A</v>
          </cell>
          <cell r="E542" t="e">
            <v>#N/A</v>
          </cell>
        </row>
        <row r="543">
          <cell r="B543" t="e">
            <v>#N/A</v>
          </cell>
          <cell r="C543" t="e">
            <v>#N/A</v>
          </cell>
          <cell r="D543" t="e">
            <v>#N/A</v>
          </cell>
          <cell r="E543" t="e">
            <v>#N/A</v>
          </cell>
        </row>
        <row r="544">
          <cell r="B544" t="e">
            <v>#N/A</v>
          </cell>
          <cell r="C544" t="e">
            <v>#N/A</v>
          </cell>
          <cell r="D544" t="e">
            <v>#N/A</v>
          </cell>
          <cell r="E544" t="e">
            <v>#N/A</v>
          </cell>
        </row>
        <row r="545">
          <cell r="B545" t="e">
            <v>#N/A</v>
          </cell>
          <cell r="C545" t="e">
            <v>#N/A</v>
          </cell>
          <cell r="D545" t="e">
            <v>#N/A</v>
          </cell>
          <cell r="E545" t="e">
            <v>#N/A</v>
          </cell>
        </row>
        <row r="546">
          <cell r="B546" t="e">
            <v>#N/A</v>
          </cell>
          <cell r="C546" t="e">
            <v>#N/A</v>
          </cell>
          <cell r="D546" t="e">
            <v>#N/A</v>
          </cell>
          <cell r="E546" t="e">
            <v>#N/A</v>
          </cell>
        </row>
        <row r="547">
          <cell r="B547" t="e">
            <v>#N/A</v>
          </cell>
          <cell r="C547" t="e">
            <v>#N/A</v>
          </cell>
          <cell r="D547" t="e">
            <v>#N/A</v>
          </cell>
          <cell r="E547" t="e">
            <v>#N/A</v>
          </cell>
        </row>
        <row r="548">
          <cell r="B548" t="e">
            <v>#N/A</v>
          </cell>
          <cell r="C548" t="e">
            <v>#N/A</v>
          </cell>
          <cell r="D548" t="e">
            <v>#N/A</v>
          </cell>
          <cell r="E548" t="e">
            <v>#N/A</v>
          </cell>
        </row>
        <row r="549">
          <cell r="B549" t="e">
            <v>#N/A</v>
          </cell>
          <cell r="C549" t="e">
            <v>#N/A</v>
          </cell>
          <cell r="D549" t="e">
            <v>#N/A</v>
          </cell>
          <cell r="E549" t="e">
            <v>#N/A</v>
          </cell>
        </row>
        <row r="550">
          <cell r="B550" t="e">
            <v>#N/A</v>
          </cell>
          <cell r="C550" t="e">
            <v>#N/A</v>
          </cell>
          <cell r="D550" t="e">
            <v>#N/A</v>
          </cell>
          <cell r="E550" t="e">
            <v>#N/A</v>
          </cell>
        </row>
        <row r="551">
          <cell r="B551" t="e">
            <v>#N/A</v>
          </cell>
          <cell r="C551" t="e">
            <v>#N/A</v>
          </cell>
          <cell r="D551" t="e">
            <v>#N/A</v>
          </cell>
          <cell r="E551" t="e">
            <v>#N/A</v>
          </cell>
        </row>
        <row r="552">
          <cell r="B552" t="e">
            <v>#N/A</v>
          </cell>
          <cell r="C552" t="e">
            <v>#N/A</v>
          </cell>
          <cell r="D552" t="e">
            <v>#N/A</v>
          </cell>
          <cell r="E552" t="e">
            <v>#N/A</v>
          </cell>
        </row>
        <row r="553">
          <cell r="B553" t="e">
            <v>#N/A</v>
          </cell>
          <cell r="C553" t="e">
            <v>#N/A</v>
          </cell>
          <cell r="D553" t="e">
            <v>#N/A</v>
          </cell>
          <cell r="E553" t="e">
            <v>#N/A</v>
          </cell>
        </row>
        <row r="554">
          <cell r="B554" t="e">
            <v>#N/A</v>
          </cell>
          <cell r="C554" t="e">
            <v>#N/A</v>
          </cell>
          <cell r="D554" t="e">
            <v>#N/A</v>
          </cell>
          <cell r="E554" t="e">
            <v>#N/A</v>
          </cell>
        </row>
        <row r="555">
          <cell r="B555" t="e">
            <v>#N/A</v>
          </cell>
          <cell r="C555" t="e">
            <v>#N/A</v>
          </cell>
          <cell r="D555" t="e">
            <v>#N/A</v>
          </cell>
          <cell r="E555" t="e">
            <v>#N/A</v>
          </cell>
        </row>
        <row r="556">
          <cell r="B556" t="e">
            <v>#N/A</v>
          </cell>
          <cell r="C556" t="e">
            <v>#N/A</v>
          </cell>
          <cell r="D556" t="e">
            <v>#N/A</v>
          </cell>
          <cell r="E556" t="e">
            <v>#N/A</v>
          </cell>
        </row>
        <row r="557">
          <cell r="B557" t="e">
            <v>#N/A</v>
          </cell>
          <cell r="C557" t="e">
            <v>#N/A</v>
          </cell>
          <cell r="D557" t="e">
            <v>#N/A</v>
          </cell>
          <cell r="E557" t="e">
            <v>#N/A</v>
          </cell>
        </row>
        <row r="558">
          <cell r="B558" t="e">
            <v>#N/A</v>
          </cell>
          <cell r="C558" t="e">
            <v>#N/A</v>
          </cell>
          <cell r="D558" t="e">
            <v>#N/A</v>
          </cell>
          <cell r="E558" t="e">
            <v>#N/A</v>
          </cell>
        </row>
        <row r="559">
          <cell r="B559" t="e">
            <v>#N/A</v>
          </cell>
          <cell r="C559" t="e">
            <v>#N/A</v>
          </cell>
          <cell r="D559" t="e">
            <v>#N/A</v>
          </cell>
          <cell r="E559" t="e">
            <v>#N/A</v>
          </cell>
        </row>
        <row r="560">
          <cell r="B560" t="e">
            <v>#N/A</v>
          </cell>
          <cell r="C560" t="e">
            <v>#N/A</v>
          </cell>
          <cell r="D560" t="e">
            <v>#N/A</v>
          </cell>
          <cell r="E560" t="e">
            <v>#N/A</v>
          </cell>
        </row>
        <row r="561">
          <cell r="B561" t="e">
            <v>#N/A</v>
          </cell>
          <cell r="C561" t="e">
            <v>#N/A</v>
          </cell>
          <cell r="D561" t="e">
            <v>#N/A</v>
          </cell>
          <cell r="E561" t="e">
            <v>#N/A</v>
          </cell>
        </row>
        <row r="562">
          <cell r="B562" t="e">
            <v>#N/A</v>
          </cell>
          <cell r="C562" t="e">
            <v>#N/A</v>
          </cell>
          <cell r="D562" t="e">
            <v>#N/A</v>
          </cell>
          <cell r="E562" t="e">
            <v>#N/A</v>
          </cell>
        </row>
        <row r="563">
          <cell r="B563" t="e">
            <v>#N/A</v>
          </cell>
          <cell r="C563" t="e">
            <v>#N/A</v>
          </cell>
          <cell r="D563" t="e">
            <v>#N/A</v>
          </cell>
          <cell r="E563" t="e">
            <v>#N/A</v>
          </cell>
        </row>
        <row r="564">
          <cell r="B564" t="e">
            <v>#N/A</v>
          </cell>
          <cell r="C564" t="e">
            <v>#N/A</v>
          </cell>
          <cell r="D564" t="e">
            <v>#N/A</v>
          </cell>
          <cell r="E564" t="e">
            <v>#N/A</v>
          </cell>
        </row>
        <row r="565">
          <cell r="B565" t="e">
            <v>#N/A</v>
          </cell>
          <cell r="C565" t="e">
            <v>#N/A</v>
          </cell>
          <cell r="D565" t="e">
            <v>#N/A</v>
          </cell>
          <cell r="E565" t="e">
            <v>#N/A</v>
          </cell>
        </row>
        <row r="566">
          <cell r="B566" t="e">
            <v>#N/A</v>
          </cell>
          <cell r="C566" t="e">
            <v>#N/A</v>
          </cell>
          <cell r="D566" t="e">
            <v>#N/A</v>
          </cell>
          <cell r="E566" t="e">
            <v>#N/A</v>
          </cell>
        </row>
        <row r="567">
          <cell r="B567" t="e">
            <v>#N/A</v>
          </cell>
          <cell r="C567" t="e">
            <v>#N/A</v>
          </cell>
          <cell r="D567" t="e">
            <v>#N/A</v>
          </cell>
          <cell r="E567" t="e">
            <v>#N/A</v>
          </cell>
        </row>
        <row r="568">
          <cell r="B568" t="e">
            <v>#N/A</v>
          </cell>
          <cell r="C568" t="e">
            <v>#N/A</v>
          </cell>
          <cell r="D568" t="e">
            <v>#N/A</v>
          </cell>
          <cell r="E568" t="e">
            <v>#N/A</v>
          </cell>
        </row>
        <row r="569">
          <cell r="B569" t="e">
            <v>#N/A</v>
          </cell>
          <cell r="C569" t="e">
            <v>#N/A</v>
          </cell>
          <cell r="D569" t="e">
            <v>#N/A</v>
          </cell>
          <cell r="E569" t="e">
            <v>#N/A</v>
          </cell>
        </row>
        <row r="570">
          <cell r="B570" t="e">
            <v>#N/A</v>
          </cell>
          <cell r="C570" t="e">
            <v>#N/A</v>
          </cell>
          <cell r="D570" t="e">
            <v>#N/A</v>
          </cell>
          <cell r="E570" t="e">
            <v>#N/A</v>
          </cell>
        </row>
        <row r="571">
          <cell r="B571" t="e">
            <v>#N/A</v>
          </cell>
          <cell r="C571" t="e">
            <v>#N/A</v>
          </cell>
          <cell r="D571" t="e">
            <v>#N/A</v>
          </cell>
          <cell r="E571" t="e">
            <v>#N/A</v>
          </cell>
        </row>
        <row r="572">
          <cell r="B572" t="e">
            <v>#N/A</v>
          </cell>
          <cell r="C572" t="e">
            <v>#N/A</v>
          </cell>
          <cell r="D572" t="e">
            <v>#N/A</v>
          </cell>
          <cell r="E572" t="e">
            <v>#N/A</v>
          </cell>
        </row>
        <row r="573">
          <cell r="B573" t="e">
            <v>#N/A</v>
          </cell>
          <cell r="C573" t="e">
            <v>#N/A</v>
          </cell>
          <cell r="D573" t="e">
            <v>#N/A</v>
          </cell>
          <cell r="E573" t="e">
            <v>#N/A</v>
          </cell>
        </row>
        <row r="574">
          <cell r="B574" t="e">
            <v>#N/A</v>
          </cell>
          <cell r="C574" t="e">
            <v>#N/A</v>
          </cell>
          <cell r="D574" t="e">
            <v>#N/A</v>
          </cell>
          <cell r="E574" t="e">
            <v>#N/A</v>
          </cell>
        </row>
        <row r="575">
          <cell r="B575" t="e">
            <v>#N/A</v>
          </cell>
          <cell r="C575" t="e">
            <v>#N/A</v>
          </cell>
          <cell r="D575" t="e">
            <v>#N/A</v>
          </cell>
          <cell r="E575" t="e">
            <v>#N/A</v>
          </cell>
        </row>
        <row r="576">
          <cell r="B576" t="e">
            <v>#N/A</v>
          </cell>
          <cell r="C576" t="e">
            <v>#N/A</v>
          </cell>
          <cell r="D576" t="e">
            <v>#N/A</v>
          </cell>
          <cell r="E576" t="e">
            <v>#N/A</v>
          </cell>
        </row>
        <row r="577">
          <cell r="B577" t="e">
            <v>#N/A</v>
          </cell>
          <cell r="C577" t="e">
            <v>#N/A</v>
          </cell>
          <cell r="D577" t="e">
            <v>#N/A</v>
          </cell>
          <cell r="E577" t="e">
            <v>#N/A</v>
          </cell>
        </row>
        <row r="578">
          <cell r="B578" t="e">
            <v>#N/A</v>
          </cell>
          <cell r="C578" t="e">
            <v>#N/A</v>
          </cell>
          <cell r="D578" t="e">
            <v>#N/A</v>
          </cell>
          <cell r="E578" t="e">
            <v>#N/A</v>
          </cell>
        </row>
        <row r="579">
          <cell r="B579" t="e">
            <v>#N/A</v>
          </cell>
          <cell r="C579" t="e">
            <v>#N/A</v>
          </cell>
          <cell r="D579" t="e">
            <v>#N/A</v>
          </cell>
          <cell r="E579" t="e">
            <v>#N/A</v>
          </cell>
        </row>
        <row r="580">
          <cell r="B580" t="e">
            <v>#N/A</v>
          </cell>
          <cell r="C580" t="e">
            <v>#N/A</v>
          </cell>
          <cell r="D580" t="e">
            <v>#N/A</v>
          </cell>
          <cell r="E580" t="e">
            <v>#N/A</v>
          </cell>
        </row>
        <row r="581">
          <cell r="B581" t="e">
            <v>#N/A</v>
          </cell>
          <cell r="C581" t="e">
            <v>#N/A</v>
          </cell>
          <cell r="D581" t="e">
            <v>#N/A</v>
          </cell>
          <cell r="E581" t="e">
            <v>#N/A</v>
          </cell>
        </row>
        <row r="582">
          <cell r="B582" t="e">
            <v>#N/A</v>
          </cell>
          <cell r="C582" t="e">
            <v>#N/A</v>
          </cell>
          <cell r="D582" t="e">
            <v>#N/A</v>
          </cell>
          <cell r="E582" t="e">
            <v>#N/A</v>
          </cell>
        </row>
        <row r="583">
          <cell r="B583" t="e">
            <v>#N/A</v>
          </cell>
          <cell r="C583" t="e">
            <v>#N/A</v>
          </cell>
          <cell r="D583" t="e">
            <v>#N/A</v>
          </cell>
          <cell r="E583" t="e">
            <v>#N/A</v>
          </cell>
        </row>
        <row r="584">
          <cell r="B584" t="e">
            <v>#N/A</v>
          </cell>
          <cell r="C584" t="e">
            <v>#N/A</v>
          </cell>
          <cell r="D584" t="e">
            <v>#N/A</v>
          </cell>
          <cell r="E584" t="e">
            <v>#N/A</v>
          </cell>
        </row>
        <row r="585">
          <cell r="B585" t="e">
            <v>#N/A</v>
          </cell>
          <cell r="C585" t="e">
            <v>#N/A</v>
          </cell>
          <cell r="D585" t="e">
            <v>#N/A</v>
          </cell>
          <cell r="E585" t="e">
            <v>#N/A</v>
          </cell>
        </row>
        <row r="586">
          <cell r="B586" t="e">
            <v>#N/A</v>
          </cell>
          <cell r="C586" t="e">
            <v>#N/A</v>
          </cell>
          <cell r="D586" t="e">
            <v>#N/A</v>
          </cell>
          <cell r="E586" t="e">
            <v>#N/A</v>
          </cell>
        </row>
        <row r="587">
          <cell r="B587" t="e">
            <v>#N/A</v>
          </cell>
          <cell r="C587" t="e">
            <v>#N/A</v>
          </cell>
          <cell r="D587" t="e">
            <v>#N/A</v>
          </cell>
          <cell r="E587" t="e">
            <v>#N/A</v>
          </cell>
        </row>
        <row r="588">
          <cell r="B588" t="e">
            <v>#N/A</v>
          </cell>
          <cell r="C588" t="e">
            <v>#N/A</v>
          </cell>
          <cell r="D588" t="e">
            <v>#N/A</v>
          </cell>
          <cell r="E588" t="e">
            <v>#N/A</v>
          </cell>
        </row>
        <row r="589">
          <cell r="B589" t="e">
            <v>#N/A</v>
          </cell>
          <cell r="C589" t="e">
            <v>#N/A</v>
          </cell>
          <cell r="D589" t="e">
            <v>#N/A</v>
          </cell>
          <cell r="E589" t="e">
            <v>#N/A</v>
          </cell>
        </row>
        <row r="590">
          <cell r="B590" t="e">
            <v>#N/A</v>
          </cell>
          <cell r="C590" t="e">
            <v>#N/A</v>
          </cell>
          <cell r="D590" t="e">
            <v>#N/A</v>
          </cell>
          <cell r="E590" t="e">
            <v>#N/A</v>
          </cell>
        </row>
        <row r="591">
          <cell r="B591" t="e">
            <v>#N/A</v>
          </cell>
          <cell r="C591" t="e">
            <v>#N/A</v>
          </cell>
          <cell r="D591" t="e">
            <v>#N/A</v>
          </cell>
          <cell r="E591" t="e">
            <v>#N/A</v>
          </cell>
        </row>
        <row r="592">
          <cell r="B592" t="e">
            <v>#N/A</v>
          </cell>
          <cell r="C592" t="e">
            <v>#N/A</v>
          </cell>
          <cell r="D592" t="e">
            <v>#N/A</v>
          </cell>
          <cell r="E592" t="e">
            <v>#N/A</v>
          </cell>
        </row>
        <row r="593">
          <cell r="B593" t="e">
            <v>#N/A</v>
          </cell>
          <cell r="C593" t="e">
            <v>#N/A</v>
          </cell>
          <cell r="D593" t="e">
            <v>#N/A</v>
          </cell>
          <cell r="E593" t="e">
            <v>#N/A</v>
          </cell>
        </row>
        <row r="594">
          <cell r="B594" t="e">
            <v>#N/A</v>
          </cell>
          <cell r="C594" t="e">
            <v>#N/A</v>
          </cell>
          <cell r="D594" t="e">
            <v>#N/A</v>
          </cell>
          <cell r="E594" t="e">
            <v>#N/A</v>
          </cell>
        </row>
        <row r="595">
          <cell r="B595" t="e">
            <v>#N/A</v>
          </cell>
          <cell r="C595" t="e">
            <v>#N/A</v>
          </cell>
          <cell r="D595" t="e">
            <v>#N/A</v>
          </cell>
          <cell r="E595" t="e">
            <v>#N/A</v>
          </cell>
        </row>
        <row r="596">
          <cell r="B596" t="e">
            <v>#N/A</v>
          </cell>
          <cell r="C596" t="e">
            <v>#N/A</v>
          </cell>
          <cell r="D596" t="e">
            <v>#N/A</v>
          </cell>
          <cell r="E596" t="e">
            <v>#N/A</v>
          </cell>
        </row>
        <row r="597">
          <cell r="B597" t="e">
            <v>#N/A</v>
          </cell>
          <cell r="C597" t="e">
            <v>#N/A</v>
          </cell>
          <cell r="D597" t="e">
            <v>#N/A</v>
          </cell>
          <cell r="E597" t="e">
            <v>#N/A</v>
          </cell>
        </row>
        <row r="598">
          <cell r="B598" t="e">
            <v>#N/A</v>
          </cell>
          <cell r="C598" t="e">
            <v>#N/A</v>
          </cell>
          <cell r="D598" t="e">
            <v>#N/A</v>
          </cell>
          <cell r="E598" t="e">
            <v>#N/A</v>
          </cell>
        </row>
        <row r="599">
          <cell r="B599" t="e">
            <v>#N/A</v>
          </cell>
          <cell r="C599" t="e">
            <v>#N/A</v>
          </cell>
          <cell r="D599" t="e">
            <v>#N/A</v>
          </cell>
          <cell r="E599" t="e">
            <v>#N/A</v>
          </cell>
        </row>
        <row r="600">
          <cell r="B600" t="e">
            <v>#N/A</v>
          </cell>
          <cell r="C600" t="e">
            <v>#N/A</v>
          </cell>
          <cell r="D600" t="e">
            <v>#N/A</v>
          </cell>
          <cell r="E600" t="e">
            <v>#N/A</v>
          </cell>
        </row>
        <row r="601">
          <cell r="B601" t="e">
            <v>#N/A</v>
          </cell>
          <cell r="C601" t="e">
            <v>#N/A</v>
          </cell>
          <cell r="D601" t="e">
            <v>#N/A</v>
          </cell>
          <cell r="E601" t="e">
            <v>#N/A</v>
          </cell>
        </row>
        <row r="602">
          <cell r="B602" t="e">
            <v>#N/A</v>
          </cell>
          <cell r="C602" t="e">
            <v>#N/A</v>
          </cell>
          <cell r="D602" t="e">
            <v>#N/A</v>
          </cell>
          <cell r="E602" t="e">
            <v>#N/A</v>
          </cell>
        </row>
        <row r="603">
          <cell r="B603" t="e">
            <v>#N/A</v>
          </cell>
          <cell r="C603" t="e">
            <v>#N/A</v>
          </cell>
          <cell r="D603" t="e">
            <v>#N/A</v>
          </cell>
          <cell r="E603" t="e">
            <v>#N/A</v>
          </cell>
        </row>
        <row r="604">
          <cell r="B604" t="e">
            <v>#N/A</v>
          </cell>
          <cell r="C604" t="e">
            <v>#N/A</v>
          </cell>
          <cell r="D604" t="e">
            <v>#N/A</v>
          </cell>
          <cell r="E604" t="e">
            <v>#N/A</v>
          </cell>
        </row>
        <row r="605">
          <cell r="B605" t="e">
            <v>#N/A</v>
          </cell>
          <cell r="C605" t="e">
            <v>#N/A</v>
          </cell>
          <cell r="D605" t="e">
            <v>#N/A</v>
          </cell>
          <cell r="E605" t="e">
            <v>#N/A</v>
          </cell>
        </row>
        <row r="606">
          <cell r="B606" t="e">
            <v>#N/A</v>
          </cell>
          <cell r="C606" t="e">
            <v>#N/A</v>
          </cell>
          <cell r="D606" t="e">
            <v>#N/A</v>
          </cell>
          <cell r="E606" t="e">
            <v>#N/A</v>
          </cell>
        </row>
        <row r="607">
          <cell r="B607" t="e">
            <v>#N/A</v>
          </cell>
          <cell r="C607" t="e">
            <v>#N/A</v>
          </cell>
          <cell r="D607" t="e">
            <v>#N/A</v>
          </cell>
          <cell r="E607" t="e">
            <v>#N/A</v>
          </cell>
        </row>
        <row r="608">
          <cell r="B608" t="e">
            <v>#N/A</v>
          </cell>
          <cell r="C608" t="e">
            <v>#N/A</v>
          </cell>
          <cell r="D608" t="e">
            <v>#N/A</v>
          </cell>
          <cell r="E608" t="e">
            <v>#N/A</v>
          </cell>
        </row>
        <row r="609">
          <cell r="B609" t="e">
            <v>#N/A</v>
          </cell>
          <cell r="C609" t="e">
            <v>#N/A</v>
          </cell>
          <cell r="D609" t="e">
            <v>#N/A</v>
          </cell>
          <cell r="E609" t="e">
            <v>#N/A</v>
          </cell>
        </row>
        <row r="610">
          <cell r="B610" t="e">
            <v>#N/A</v>
          </cell>
          <cell r="C610" t="e">
            <v>#N/A</v>
          </cell>
          <cell r="D610" t="e">
            <v>#N/A</v>
          </cell>
          <cell r="E610" t="e">
            <v>#N/A</v>
          </cell>
        </row>
        <row r="611">
          <cell r="B611" t="e">
            <v>#N/A</v>
          </cell>
          <cell r="C611" t="e">
            <v>#N/A</v>
          </cell>
          <cell r="D611" t="e">
            <v>#N/A</v>
          </cell>
          <cell r="E611" t="e">
            <v>#N/A</v>
          </cell>
        </row>
        <row r="612">
          <cell r="B612" t="e">
            <v>#N/A</v>
          </cell>
          <cell r="C612" t="e">
            <v>#N/A</v>
          </cell>
          <cell r="D612" t="e">
            <v>#N/A</v>
          </cell>
          <cell r="E612" t="e">
            <v>#N/A</v>
          </cell>
        </row>
        <row r="613">
          <cell r="B613" t="e">
            <v>#N/A</v>
          </cell>
          <cell r="C613" t="e">
            <v>#N/A</v>
          </cell>
          <cell r="D613" t="e">
            <v>#N/A</v>
          </cell>
          <cell r="E613" t="e">
            <v>#N/A</v>
          </cell>
        </row>
        <row r="614">
          <cell r="B614" t="e">
            <v>#N/A</v>
          </cell>
          <cell r="C614" t="e">
            <v>#N/A</v>
          </cell>
          <cell r="D614" t="e">
            <v>#N/A</v>
          </cell>
          <cell r="E614" t="e">
            <v>#N/A</v>
          </cell>
        </row>
        <row r="615">
          <cell r="B615" t="e">
            <v>#N/A</v>
          </cell>
          <cell r="C615" t="e">
            <v>#N/A</v>
          </cell>
          <cell r="D615" t="e">
            <v>#N/A</v>
          </cell>
          <cell r="E615" t="e">
            <v>#N/A</v>
          </cell>
        </row>
        <row r="616">
          <cell r="B616" t="e">
            <v>#N/A</v>
          </cell>
          <cell r="C616" t="e">
            <v>#N/A</v>
          </cell>
          <cell r="D616" t="e">
            <v>#N/A</v>
          </cell>
          <cell r="E616" t="e">
            <v>#N/A</v>
          </cell>
        </row>
        <row r="617">
          <cell r="B617" t="e">
            <v>#N/A</v>
          </cell>
          <cell r="C617" t="e">
            <v>#N/A</v>
          </cell>
          <cell r="D617" t="e">
            <v>#N/A</v>
          </cell>
          <cell r="E617" t="e">
            <v>#N/A</v>
          </cell>
        </row>
        <row r="618">
          <cell r="B618" t="e">
            <v>#N/A</v>
          </cell>
          <cell r="C618" t="e">
            <v>#N/A</v>
          </cell>
          <cell r="D618" t="e">
            <v>#N/A</v>
          </cell>
          <cell r="E618" t="e">
            <v>#N/A</v>
          </cell>
        </row>
        <row r="619">
          <cell r="B619" t="e">
            <v>#N/A</v>
          </cell>
          <cell r="C619" t="e">
            <v>#N/A</v>
          </cell>
          <cell r="D619" t="e">
            <v>#N/A</v>
          </cell>
          <cell r="E619" t="e">
            <v>#N/A</v>
          </cell>
        </row>
        <row r="620">
          <cell r="B620" t="e">
            <v>#N/A</v>
          </cell>
          <cell r="C620" t="e">
            <v>#N/A</v>
          </cell>
          <cell r="D620" t="e">
            <v>#N/A</v>
          </cell>
          <cell r="E620" t="e">
            <v>#N/A</v>
          </cell>
        </row>
        <row r="621">
          <cell r="B621" t="e">
            <v>#N/A</v>
          </cell>
          <cell r="C621" t="e">
            <v>#N/A</v>
          </cell>
          <cell r="D621" t="e">
            <v>#N/A</v>
          </cell>
          <cell r="E621" t="e">
            <v>#N/A</v>
          </cell>
        </row>
        <row r="622">
          <cell r="B622" t="e">
            <v>#N/A</v>
          </cell>
          <cell r="C622" t="e">
            <v>#N/A</v>
          </cell>
          <cell r="D622" t="e">
            <v>#N/A</v>
          </cell>
          <cell r="E622" t="e">
            <v>#N/A</v>
          </cell>
        </row>
        <row r="623">
          <cell r="B623" t="e">
            <v>#N/A</v>
          </cell>
          <cell r="C623" t="e">
            <v>#N/A</v>
          </cell>
          <cell r="D623" t="e">
            <v>#N/A</v>
          </cell>
          <cell r="E623" t="e">
            <v>#N/A</v>
          </cell>
        </row>
        <row r="624">
          <cell r="B624" t="e">
            <v>#N/A</v>
          </cell>
          <cell r="C624" t="e">
            <v>#N/A</v>
          </cell>
          <cell r="D624" t="e">
            <v>#N/A</v>
          </cell>
          <cell r="E624" t="e">
            <v>#N/A</v>
          </cell>
        </row>
        <row r="625">
          <cell r="B625" t="e">
            <v>#N/A</v>
          </cell>
          <cell r="C625" t="e">
            <v>#N/A</v>
          </cell>
          <cell r="D625" t="e">
            <v>#N/A</v>
          </cell>
          <cell r="E625" t="e">
            <v>#N/A</v>
          </cell>
        </row>
        <row r="626">
          <cell r="B626" t="e">
            <v>#N/A</v>
          </cell>
          <cell r="C626" t="e">
            <v>#N/A</v>
          </cell>
          <cell r="D626" t="e">
            <v>#N/A</v>
          </cell>
          <cell r="E626" t="e">
            <v>#N/A</v>
          </cell>
        </row>
        <row r="627">
          <cell r="B627" t="e">
            <v>#N/A</v>
          </cell>
          <cell r="C627" t="e">
            <v>#N/A</v>
          </cell>
          <cell r="D627" t="e">
            <v>#N/A</v>
          </cell>
          <cell r="E627" t="e">
            <v>#N/A</v>
          </cell>
        </row>
        <row r="628">
          <cell r="B628" t="e">
            <v>#N/A</v>
          </cell>
          <cell r="C628" t="e">
            <v>#N/A</v>
          </cell>
          <cell r="D628" t="e">
            <v>#N/A</v>
          </cell>
          <cell r="E628" t="e">
            <v>#N/A</v>
          </cell>
        </row>
        <row r="629">
          <cell r="B629" t="e">
            <v>#N/A</v>
          </cell>
          <cell r="C629" t="e">
            <v>#N/A</v>
          </cell>
          <cell r="D629" t="e">
            <v>#N/A</v>
          </cell>
          <cell r="E629" t="e">
            <v>#N/A</v>
          </cell>
        </row>
        <row r="630">
          <cell r="B630" t="e">
            <v>#N/A</v>
          </cell>
          <cell r="C630" t="e">
            <v>#N/A</v>
          </cell>
          <cell r="D630" t="e">
            <v>#N/A</v>
          </cell>
          <cell r="E630" t="e">
            <v>#N/A</v>
          </cell>
        </row>
        <row r="631">
          <cell r="B631" t="e">
            <v>#N/A</v>
          </cell>
          <cell r="C631" t="e">
            <v>#N/A</v>
          </cell>
          <cell r="D631" t="e">
            <v>#N/A</v>
          </cell>
          <cell r="E631" t="e">
            <v>#N/A</v>
          </cell>
        </row>
        <row r="632">
          <cell r="B632" t="e">
            <v>#N/A</v>
          </cell>
          <cell r="C632" t="e">
            <v>#N/A</v>
          </cell>
          <cell r="D632" t="e">
            <v>#N/A</v>
          </cell>
          <cell r="E632" t="e">
            <v>#N/A</v>
          </cell>
        </row>
        <row r="633">
          <cell r="B633" t="e">
            <v>#N/A</v>
          </cell>
          <cell r="C633" t="e">
            <v>#N/A</v>
          </cell>
          <cell r="D633" t="e">
            <v>#N/A</v>
          </cell>
          <cell r="E633" t="e">
            <v>#N/A</v>
          </cell>
        </row>
        <row r="634">
          <cell r="B634" t="e">
            <v>#N/A</v>
          </cell>
          <cell r="C634" t="e">
            <v>#N/A</v>
          </cell>
          <cell r="D634" t="e">
            <v>#N/A</v>
          </cell>
          <cell r="E634" t="e">
            <v>#N/A</v>
          </cell>
        </row>
        <row r="635">
          <cell r="B635" t="e">
            <v>#N/A</v>
          </cell>
          <cell r="C635" t="e">
            <v>#N/A</v>
          </cell>
          <cell r="D635" t="e">
            <v>#N/A</v>
          </cell>
          <cell r="E635" t="e">
            <v>#N/A</v>
          </cell>
        </row>
        <row r="636">
          <cell r="B636" t="e">
            <v>#N/A</v>
          </cell>
          <cell r="C636" t="e">
            <v>#N/A</v>
          </cell>
          <cell r="D636" t="e">
            <v>#N/A</v>
          </cell>
          <cell r="E636" t="e">
            <v>#N/A</v>
          </cell>
        </row>
        <row r="637">
          <cell r="B637" t="e">
            <v>#N/A</v>
          </cell>
          <cell r="C637" t="e">
            <v>#N/A</v>
          </cell>
          <cell r="D637" t="e">
            <v>#N/A</v>
          </cell>
          <cell r="E637" t="e">
            <v>#N/A</v>
          </cell>
        </row>
        <row r="638">
          <cell r="B638" t="e">
            <v>#N/A</v>
          </cell>
          <cell r="C638" t="e">
            <v>#N/A</v>
          </cell>
          <cell r="D638" t="e">
            <v>#N/A</v>
          </cell>
          <cell r="E638" t="e">
            <v>#N/A</v>
          </cell>
        </row>
        <row r="639">
          <cell r="B639" t="e">
            <v>#N/A</v>
          </cell>
          <cell r="C639" t="e">
            <v>#N/A</v>
          </cell>
          <cell r="D639" t="e">
            <v>#N/A</v>
          </cell>
          <cell r="E639" t="e">
            <v>#N/A</v>
          </cell>
        </row>
        <row r="640">
          <cell r="B640" t="e">
            <v>#N/A</v>
          </cell>
          <cell r="C640" t="e">
            <v>#N/A</v>
          </cell>
          <cell r="D640" t="e">
            <v>#N/A</v>
          </cell>
          <cell r="E640" t="e">
            <v>#N/A</v>
          </cell>
        </row>
        <row r="641">
          <cell r="B641" t="e">
            <v>#N/A</v>
          </cell>
          <cell r="C641" t="e">
            <v>#N/A</v>
          </cell>
          <cell r="D641" t="e">
            <v>#N/A</v>
          </cell>
          <cell r="E641" t="e">
            <v>#N/A</v>
          </cell>
        </row>
        <row r="642">
          <cell r="B642" t="e">
            <v>#N/A</v>
          </cell>
          <cell r="C642" t="e">
            <v>#N/A</v>
          </cell>
          <cell r="D642" t="e">
            <v>#N/A</v>
          </cell>
          <cell r="E642" t="e">
            <v>#N/A</v>
          </cell>
        </row>
        <row r="643">
          <cell r="B643" t="e">
            <v>#N/A</v>
          </cell>
          <cell r="C643" t="e">
            <v>#N/A</v>
          </cell>
          <cell r="D643" t="e">
            <v>#N/A</v>
          </cell>
          <cell r="E643" t="e">
            <v>#N/A</v>
          </cell>
        </row>
        <row r="644">
          <cell r="B644" t="e">
            <v>#N/A</v>
          </cell>
          <cell r="C644" t="e">
            <v>#N/A</v>
          </cell>
          <cell r="D644" t="e">
            <v>#N/A</v>
          </cell>
          <cell r="E644" t="e">
            <v>#N/A</v>
          </cell>
        </row>
        <row r="645">
          <cell r="B645" t="e">
            <v>#N/A</v>
          </cell>
          <cell r="C645" t="e">
            <v>#N/A</v>
          </cell>
          <cell r="D645" t="e">
            <v>#N/A</v>
          </cell>
          <cell r="E645" t="e">
            <v>#N/A</v>
          </cell>
        </row>
        <row r="646">
          <cell r="B646" t="e">
            <v>#N/A</v>
          </cell>
          <cell r="C646" t="e">
            <v>#N/A</v>
          </cell>
          <cell r="D646" t="e">
            <v>#N/A</v>
          </cell>
          <cell r="E646" t="e">
            <v>#N/A</v>
          </cell>
        </row>
        <row r="647">
          <cell r="B647" t="e">
            <v>#N/A</v>
          </cell>
          <cell r="C647" t="e">
            <v>#N/A</v>
          </cell>
          <cell r="D647" t="e">
            <v>#N/A</v>
          </cell>
          <cell r="E647" t="e">
            <v>#N/A</v>
          </cell>
        </row>
        <row r="648">
          <cell r="B648" t="e">
            <v>#N/A</v>
          </cell>
          <cell r="C648" t="e">
            <v>#N/A</v>
          </cell>
          <cell r="D648" t="e">
            <v>#N/A</v>
          </cell>
          <cell r="E648" t="e">
            <v>#N/A</v>
          </cell>
        </row>
        <row r="649">
          <cell r="B649" t="e">
            <v>#N/A</v>
          </cell>
          <cell r="C649" t="e">
            <v>#N/A</v>
          </cell>
          <cell r="D649" t="e">
            <v>#N/A</v>
          </cell>
          <cell r="E649" t="e">
            <v>#N/A</v>
          </cell>
        </row>
        <row r="650">
          <cell r="B650" t="e">
            <v>#N/A</v>
          </cell>
          <cell r="C650" t="e">
            <v>#N/A</v>
          </cell>
          <cell r="D650" t="e">
            <v>#N/A</v>
          </cell>
          <cell r="E650" t="e">
            <v>#N/A</v>
          </cell>
        </row>
        <row r="651">
          <cell r="B651" t="e">
            <v>#N/A</v>
          </cell>
          <cell r="C651" t="e">
            <v>#N/A</v>
          </cell>
          <cell r="D651" t="e">
            <v>#N/A</v>
          </cell>
          <cell r="E651" t="e">
            <v>#N/A</v>
          </cell>
        </row>
        <row r="652">
          <cell r="B652" t="e">
            <v>#N/A</v>
          </cell>
          <cell r="C652" t="e">
            <v>#N/A</v>
          </cell>
          <cell r="D652" t="e">
            <v>#N/A</v>
          </cell>
          <cell r="E652" t="e">
            <v>#N/A</v>
          </cell>
        </row>
        <row r="653">
          <cell r="B653" t="e">
            <v>#N/A</v>
          </cell>
          <cell r="C653" t="e">
            <v>#N/A</v>
          </cell>
          <cell r="D653" t="e">
            <v>#N/A</v>
          </cell>
          <cell r="E653" t="e">
            <v>#N/A</v>
          </cell>
        </row>
        <row r="654">
          <cell r="B654" t="e">
            <v>#N/A</v>
          </cell>
          <cell r="C654" t="e">
            <v>#N/A</v>
          </cell>
          <cell r="D654" t="e">
            <v>#N/A</v>
          </cell>
          <cell r="E654" t="e">
            <v>#N/A</v>
          </cell>
        </row>
        <row r="655">
          <cell r="B655" t="e">
            <v>#N/A</v>
          </cell>
          <cell r="C655" t="e">
            <v>#N/A</v>
          </cell>
          <cell r="D655" t="e">
            <v>#N/A</v>
          </cell>
          <cell r="E655" t="e">
            <v>#N/A</v>
          </cell>
        </row>
        <row r="656">
          <cell r="B656" t="e">
            <v>#N/A</v>
          </cell>
          <cell r="C656" t="e">
            <v>#N/A</v>
          </cell>
          <cell r="D656" t="e">
            <v>#N/A</v>
          </cell>
          <cell r="E656" t="e">
            <v>#N/A</v>
          </cell>
        </row>
        <row r="657">
          <cell r="B657" t="e">
            <v>#N/A</v>
          </cell>
          <cell r="C657" t="e">
            <v>#N/A</v>
          </cell>
          <cell r="D657" t="e">
            <v>#N/A</v>
          </cell>
          <cell r="E657" t="e">
            <v>#N/A</v>
          </cell>
        </row>
        <row r="658">
          <cell r="B658" t="e">
            <v>#N/A</v>
          </cell>
          <cell r="C658" t="e">
            <v>#N/A</v>
          </cell>
          <cell r="D658" t="e">
            <v>#N/A</v>
          </cell>
          <cell r="E658" t="e">
            <v>#N/A</v>
          </cell>
        </row>
        <row r="659">
          <cell r="B659" t="e">
            <v>#N/A</v>
          </cell>
          <cell r="C659" t="e">
            <v>#N/A</v>
          </cell>
          <cell r="D659" t="e">
            <v>#N/A</v>
          </cell>
          <cell r="E659" t="e">
            <v>#N/A</v>
          </cell>
        </row>
        <row r="660">
          <cell r="B660" t="e">
            <v>#N/A</v>
          </cell>
          <cell r="C660" t="e">
            <v>#N/A</v>
          </cell>
          <cell r="D660" t="e">
            <v>#N/A</v>
          </cell>
          <cell r="E660" t="e">
            <v>#N/A</v>
          </cell>
        </row>
        <row r="661">
          <cell r="B661" t="e">
            <v>#N/A</v>
          </cell>
          <cell r="C661" t="e">
            <v>#N/A</v>
          </cell>
          <cell r="D661" t="e">
            <v>#N/A</v>
          </cell>
          <cell r="E661" t="e">
            <v>#N/A</v>
          </cell>
        </row>
        <row r="662">
          <cell r="B662" t="e">
            <v>#N/A</v>
          </cell>
          <cell r="C662" t="e">
            <v>#N/A</v>
          </cell>
          <cell r="D662" t="e">
            <v>#N/A</v>
          </cell>
          <cell r="E662" t="e">
            <v>#N/A</v>
          </cell>
        </row>
        <row r="663">
          <cell r="B663" t="e">
            <v>#N/A</v>
          </cell>
          <cell r="C663" t="e">
            <v>#N/A</v>
          </cell>
          <cell r="D663" t="e">
            <v>#N/A</v>
          </cell>
          <cell r="E663" t="e">
            <v>#N/A</v>
          </cell>
        </row>
        <row r="664">
          <cell r="B664" t="e">
            <v>#N/A</v>
          </cell>
          <cell r="C664" t="e">
            <v>#N/A</v>
          </cell>
          <cell r="D664" t="e">
            <v>#N/A</v>
          </cell>
          <cell r="E664" t="e">
            <v>#N/A</v>
          </cell>
        </row>
        <row r="665">
          <cell r="B665" t="e">
            <v>#N/A</v>
          </cell>
          <cell r="C665" t="e">
            <v>#N/A</v>
          </cell>
          <cell r="D665" t="e">
            <v>#N/A</v>
          </cell>
          <cell r="E665" t="e">
            <v>#N/A</v>
          </cell>
        </row>
        <row r="666">
          <cell r="B666" t="e">
            <v>#N/A</v>
          </cell>
          <cell r="C666" t="e">
            <v>#N/A</v>
          </cell>
          <cell r="D666" t="e">
            <v>#N/A</v>
          </cell>
          <cell r="E666" t="e">
            <v>#N/A</v>
          </cell>
        </row>
        <row r="667">
          <cell r="B667" t="e">
            <v>#N/A</v>
          </cell>
          <cell r="C667" t="e">
            <v>#N/A</v>
          </cell>
          <cell r="D667" t="e">
            <v>#N/A</v>
          </cell>
          <cell r="E667" t="e">
            <v>#N/A</v>
          </cell>
        </row>
        <row r="668">
          <cell r="B668" t="e">
            <v>#N/A</v>
          </cell>
          <cell r="C668" t="e">
            <v>#N/A</v>
          </cell>
          <cell r="D668" t="e">
            <v>#N/A</v>
          </cell>
          <cell r="E668" t="e">
            <v>#N/A</v>
          </cell>
        </row>
        <row r="669">
          <cell r="B669" t="e">
            <v>#N/A</v>
          </cell>
          <cell r="C669" t="e">
            <v>#N/A</v>
          </cell>
          <cell r="D669" t="e">
            <v>#N/A</v>
          </cell>
          <cell r="E669" t="e">
            <v>#N/A</v>
          </cell>
        </row>
        <row r="670">
          <cell r="B670" t="e">
            <v>#N/A</v>
          </cell>
          <cell r="C670" t="e">
            <v>#N/A</v>
          </cell>
          <cell r="D670" t="e">
            <v>#N/A</v>
          </cell>
          <cell r="E670" t="e">
            <v>#N/A</v>
          </cell>
        </row>
        <row r="671">
          <cell r="B671" t="e">
            <v>#N/A</v>
          </cell>
          <cell r="C671" t="e">
            <v>#N/A</v>
          </cell>
          <cell r="D671" t="e">
            <v>#N/A</v>
          </cell>
          <cell r="E671" t="e">
            <v>#N/A</v>
          </cell>
        </row>
        <row r="672">
          <cell r="B672" t="e">
            <v>#N/A</v>
          </cell>
          <cell r="C672" t="e">
            <v>#N/A</v>
          </cell>
          <cell r="D672" t="e">
            <v>#N/A</v>
          </cell>
          <cell r="E672" t="e">
            <v>#N/A</v>
          </cell>
        </row>
        <row r="673">
          <cell r="B673" t="e">
            <v>#N/A</v>
          </cell>
          <cell r="C673" t="e">
            <v>#N/A</v>
          </cell>
          <cell r="D673" t="e">
            <v>#N/A</v>
          </cell>
          <cell r="E673" t="e">
            <v>#N/A</v>
          </cell>
        </row>
        <row r="674">
          <cell r="B674" t="e">
            <v>#N/A</v>
          </cell>
          <cell r="C674" t="e">
            <v>#N/A</v>
          </cell>
          <cell r="D674" t="e">
            <v>#N/A</v>
          </cell>
          <cell r="E674" t="e">
            <v>#N/A</v>
          </cell>
        </row>
        <row r="675">
          <cell r="B675" t="e">
            <v>#N/A</v>
          </cell>
          <cell r="C675" t="e">
            <v>#N/A</v>
          </cell>
          <cell r="D675" t="e">
            <v>#N/A</v>
          </cell>
          <cell r="E675" t="e">
            <v>#N/A</v>
          </cell>
        </row>
        <row r="676">
          <cell r="B676" t="e">
            <v>#N/A</v>
          </cell>
          <cell r="C676" t="e">
            <v>#N/A</v>
          </cell>
          <cell r="D676" t="e">
            <v>#N/A</v>
          </cell>
          <cell r="E676" t="e">
            <v>#N/A</v>
          </cell>
        </row>
        <row r="677">
          <cell r="B677" t="e">
            <v>#N/A</v>
          </cell>
          <cell r="C677" t="e">
            <v>#N/A</v>
          </cell>
          <cell r="D677" t="e">
            <v>#N/A</v>
          </cell>
          <cell r="E677" t="e">
            <v>#N/A</v>
          </cell>
        </row>
        <row r="678">
          <cell r="B678" t="e">
            <v>#N/A</v>
          </cell>
          <cell r="C678" t="e">
            <v>#N/A</v>
          </cell>
          <cell r="D678" t="e">
            <v>#N/A</v>
          </cell>
          <cell r="E678" t="e">
            <v>#N/A</v>
          </cell>
        </row>
        <row r="679">
          <cell r="B679" t="e">
            <v>#N/A</v>
          </cell>
          <cell r="C679" t="e">
            <v>#N/A</v>
          </cell>
          <cell r="D679" t="e">
            <v>#N/A</v>
          </cell>
          <cell r="E679" t="e">
            <v>#N/A</v>
          </cell>
        </row>
        <row r="680">
          <cell r="B680" t="e">
            <v>#N/A</v>
          </cell>
          <cell r="C680" t="e">
            <v>#N/A</v>
          </cell>
          <cell r="D680" t="e">
            <v>#N/A</v>
          </cell>
          <cell r="E680" t="e">
            <v>#N/A</v>
          </cell>
        </row>
        <row r="681">
          <cell r="B681" t="e">
            <v>#N/A</v>
          </cell>
          <cell r="C681" t="e">
            <v>#N/A</v>
          </cell>
          <cell r="D681" t="e">
            <v>#N/A</v>
          </cell>
          <cell r="E681" t="e">
            <v>#N/A</v>
          </cell>
        </row>
        <row r="682">
          <cell r="B682" t="e">
            <v>#N/A</v>
          </cell>
          <cell r="C682" t="e">
            <v>#N/A</v>
          </cell>
          <cell r="D682" t="e">
            <v>#N/A</v>
          </cell>
          <cell r="E682" t="e">
            <v>#N/A</v>
          </cell>
        </row>
        <row r="683">
          <cell r="B683" t="e">
            <v>#N/A</v>
          </cell>
          <cell r="C683" t="e">
            <v>#N/A</v>
          </cell>
          <cell r="D683" t="e">
            <v>#N/A</v>
          </cell>
          <cell r="E683" t="e">
            <v>#N/A</v>
          </cell>
        </row>
        <row r="684">
          <cell r="B684" t="e">
            <v>#N/A</v>
          </cell>
          <cell r="C684" t="e">
            <v>#N/A</v>
          </cell>
          <cell r="D684" t="e">
            <v>#N/A</v>
          </cell>
          <cell r="E684" t="e">
            <v>#N/A</v>
          </cell>
        </row>
        <row r="685">
          <cell r="B685" t="e">
            <v>#N/A</v>
          </cell>
          <cell r="C685" t="e">
            <v>#N/A</v>
          </cell>
          <cell r="D685" t="e">
            <v>#N/A</v>
          </cell>
          <cell r="E685" t="e">
            <v>#N/A</v>
          </cell>
        </row>
        <row r="686">
          <cell r="B686" t="e">
            <v>#N/A</v>
          </cell>
          <cell r="C686" t="e">
            <v>#N/A</v>
          </cell>
          <cell r="D686" t="e">
            <v>#N/A</v>
          </cell>
          <cell r="E686" t="e">
            <v>#N/A</v>
          </cell>
        </row>
        <row r="687">
          <cell r="B687" t="e">
            <v>#N/A</v>
          </cell>
          <cell r="C687" t="e">
            <v>#N/A</v>
          </cell>
          <cell r="D687" t="e">
            <v>#N/A</v>
          </cell>
          <cell r="E687" t="e">
            <v>#N/A</v>
          </cell>
        </row>
        <row r="688">
          <cell r="B688" t="e">
            <v>#N/A</v>
          </cell>
          <cell r="C688" t="e">
            <v>#N/A</v>
          </cell>
          <cell r="D688" t="e">
            <v>#N/A</v>
          </cell>
          <cell r="E688" t="e">
            <v>#N/A</v>
          </cell>
        </row>
        <row r="689">
          <cell r="B689" t="e">
            <v>#N/A</v>
          </cell>
          <cell r="C689" t="e">
            <v>#N/A</v>
          </cell>
          <cell r="D689" t="e">
            <v>#N/A</v>
          </cell>
          <cell r="E689" t="e">
            <v>#N/A</v>
          </cell>
        </row>
        <row r="690">
          <cell r="B690" t="e">
            <v>#N/A</v>
          </cell>
          <cell r="C690" t="e">
            <v>#N/A</v>
          </cell>
          <cell r="D690" t="e">
            <v>#N/A</v>
          </cell>
          <cell r="E690" t="e">
            <v>#N/A</v>
          </cell>
        </row>
        <row r="691">
          <cell r="B691" t="e">
            <v>#N/A</v>
          </cell>
          <cell r="C691" t="e">
            <v>#N/A</v>
          </cell>
          <cell r="D691" t="e">
            <v>#N/A</v>
          </cell>
          <cell r="E691" t="e">
            <v>#N/A</v>
          </cell>
        </row>
        <row r="692">
          <cell r="B692" t="e">
            <v>#N/A</v>
          </cell>
          <cell r="C692" t="e">
            <v>#N/A</v>
          </cell>
          <cell r="D692" t="e">
            <v>#N/A</v>
          </cell>
          <cell r="E692" t="e">
            <v>#N/A</v>
          </cell>
        </row>
        <row r="693">
          <cell r="B693" t="e">
            <v>#N/A</v>
          </cell>
          <cell r="C693" t="e">
            <v>#N/A</v>
          </cell>
          <cell r="D693" t="e">
            <v>#N/A</v>
          </cell>
          <cell r="E693" t="e">
            <v>#N/A</v>
          </cell>
        </row>
        <row r="694">
          <cell r="B694" t="e">
            <v>#N/A</v>
          </cell>
          <cell r="C694" t="e">
            <v>#N/A</v>
          </cell>
          <cell r="D694" t="e">
            <v>#N/A</v>
          </cell>
          <cell r="E694" t="e">
            <v>#N/A</v>
          </cell>
        </row>
        <row r="695">
          <cell r="B695" t="e">
            <v>#N/A</v>
          </cell>
          <cell r="C695" t="e">
            <v>#N/A</v>
          </cell>
          <cell r="D695" t="e">
            <v>#N/A</v>
          </cell>
          <cell r="E695" t="e">
            <v>#N/A</v>
          </cell>
        </row>
        <row r="696">
          <cell r="B696" t="e">
            <v>#N/A</v>
          </cell>
          <cell r="C696" t="e">
            <v>#N/A</v>
          </cell>
          <cell r="D696" t="e">
            <v>#N/A</v>
          </cell>
          <cell r="E696" t="e">
            <v>#N/A</v>
          </cell>
        </row>
        <row r="697">
          <cell r="B697" t="e">
            <v>#N/A</v>
          </cell>
          <cell r="C697" t="e">
            <v>#N/A</v>
          </cell>
          <cell r="D697" t="e">
            <v>#N/A</v>
          </cell>
          <cell r="E697" t="e">
            <v>#N/A</v>
          </cell>
        </row>
        <row r="698">
          <cell r="B698" t="e">
            <v>#N/A</v>
          </cell>
          <cell r="C698" t="e">
            <v>#N/A</v>
          </cell>
          <cell r="D698" t="e">
            <v>#N/A</v>
          </cell>
          <cell r="E698" t="e">
            <v>#N/A</v>
          </cell>
        </row>
        <row r="699">
          <cell r="B699" t="e">
            <v>#N/A</v>
          </cell>
          <cell r="C699" t="e">
            <v>#N/A</v>
          </cell>
          <cell r="D699" t="e">
            <v>#N/A</v>
          </cell>
          <cell r="E699" t="e">
            <v>#N/A</v>
          </cell>
        </row>
        <row r="700">
          <cell r="B700" t="e">
            <v>#N/A</v>
          </cell>
          <cell r="C700" t="e">
            <v>#N/A</v>
          </cell>
          <cell r="D700" t="e">
            <v>#N/A</v>
          </cell>
          <cell r="E700" t="e">
            <v>#N/A</v>
          </cell>
        </row>
        <row r="701">
          <cell r="B701" t="e">
            <v>#N/A</v>
          </cell>
          <cell r="C701" t="e">
            <v>#N/A</v>
          </cell>
          <cell r="D701" t="e">
            <v>#N/A</v>
          </cell>
          <cell r="E701" t="e">
            <v>#N/A</v>
          </cell>
        </row>
        <row r="702">
          <cell r="B702" t="e">
            <v>#N/A</v>
          </cell>
          <cell r="C702" t="e">
            <v>#N/A</v>
          </cell>
          <cell r="D702" t="e">
            <v>#N/A</v>
          </cell>
          <cell r="E702" t="e">
            <v>#N/A</v>
          </cell>
        </row>
        <row r="703">
          <cell r="B703" t="e">
            <v>#N/A</v>
          </cell>
          <cell r="C703" t="e">
            <v>#N/A</v>
          </cell>
          <cell r="D703" t="e">
            <v>#N/A</v>
          </cell>
          <cell r="E703" t="e">
            <v>#N/A</v>
          </cell>
        </row>
        <row r="704">
          <cell r="B704" t="e">
            <v>#N/A</v>
          </cell>
          <cell r="C704" t="e">
            <v>#N/A</v>
          </cell>
          <cell r="D704" t="e">
            <v>#N/A</v>
          </cell>
          <cell r="E704" t="e">
            <v>#N/A</v>
          </cell>
        </row>
        <row r="705">
          <cell r="B705" t="e">
            <v>#N/A</v>
          </cell>
          <cell r="C705" t="e">
            <v>#N/A</v>
          </cell>
          <cell r="D705" t="e">
            <v>#N/A</v>
          </cell>
          <cell r="E705" t="e">
            <v>#N/A</v>
          </cell>
        </row>
        <row r="706">
          <cell r="B706" t="e">
            <v>#N/A</v>
          </cell>
          <cell r="C706" t="e">
            <v>#N/A</v>
          </cell>
          <cell r="D706" t="e">
            <v>#N/A</v>
          </cell>
          <cell r="E706" t="e">
            <v>#N/A</v>
          </cell>
        </row>
        <row r="707">
          <cell r="B707" t="e">
            <v>#N/A</v>
          </cell>
          <cell r="C707" t="e">
            <v>#N/A</v>
          </cell>
          <cell r="D707" t="e">
            <v>#N/A</v>
          </cell>
          <cell r="E707" t="e">
            <v>#N/A</v>
          </cell>
        </row>
        <row r="708">
          <cell r="B708" t="e">
            <v>#N/A</v>
          </cell>
          <cell r="C708" t="e">
            <v>#N/A</v>
          </cell>
          <cell r="D708" t="e">
            <v>#N/A</v>
          </cell>
          <cell r="E708" t="e">
            <v>#N/A</v>
          </cell>
        </row>
        <row r="709">
          <cell r="B709" t="e">
            <v>#N/A</v>
          </cell>
          <cell r="C709" t="e">
            <v>#N/A</v>
          </cell>
          <cell r="D709" t="e">
            <v>#N/A</v>
          </cell>
          <cell r="E709" t="e">
            <v>#N/A</v>
          </cell>
        </row>
        <row r="710">
          <cell r="B710" t="e">
            <v>#N/A</v>
          </cell>
          <cell r="C710" t="e">
            <v>#N/A</v>
          </cell>
          <cell r="D710" t="e">
            <v>#N/A</v>
          </cell>
          <cell r="E710" t="e">
            <v>#N/A</v>
          </cell>
        </row>
        <row r="711">
          <cell r="B711" t="e">
            <v>#N/A</v>
          </cell>
          <cell r="C711" t="e">
            <v>#N/A</v>
          </cell>
          <cell r="D711" t="e">
            <v>#N/A</v>
          </cell>
          <cell r="E711" t="e">
            <v>#N/A</v>
          </cell>
        </row>
        <row r="712">
          <cell r="B712" t="e">
            <v>#N/A</v>
          </cell>
          <cell r="C712" t="e">
            <v>#N/A</v>
          </cell>
          <cell r="D712" t="e">
            <v>#N/A</v>
          </cell>
          <cell r="E712" t="e">
            <v>#N/A</v>
          </cell>
        </row>
        <row r="713">
          <cell r="B713" t="e">
            <v>#N/A</v>
          </cell>
          <cell r="C713" t="e">
            <v>#N/A</v>
          </cell>
          <cell r="D713" t="e">
            <v>#N/A</v>
          </cell>
          <cell r="E713" t="e">
            <v>#N/A</v>
          </cell>
        </row>
        <row r="714">
          <cell r="B714" t="e">
            <v>#N/A</v>
          </cell>
          <cell r="C714" t="e">
            <v>#N/A</v>
          </cell>
          <cell r="D714" t="e">
            <v>#N/A</v>
          </cell>
          <cell r="E714" t="e">
            <v>#N/A</v>
          </cell>
        </row>
        <row r="715">
          <cell r="B715" t="e">
            <v>#N/A</v>
          </cell>
          <cell r="C715" t="e">
            <v>#N/A</v>
          </cell>
          <cell r="D715" t="e">
            <v>#N/A</v>
          </cell>
          <cell r="E715" t="e">
            <v>#N/A</v>
          </cell>
        </row>
        <row r="716">
          <cell r="B716" t="e">
            <v>#N/A</v>
          </cell>
          <cell r="C716" t="e">
            <v>#N/A</v>
          </cell>
          <cell r="D716" t="e">
            <v>#N/A</v>
          </cell>
          <cell r="E716" t="e">
            <v>#N/A</v>
          </cell>
        </row>
        <row r="717">
          <cell r="B717" t="e">
            <v>#N/A</v>
          </cell>
          <cell r="C717" t="e">
            <v>#N/A</v>
          </cell>
          <cell r="D717" t="e">
            <v>#N/A</v>
          </cell>
          <cell r="E717" t="e">
            <v>#N/A</v>
          </cell>
        </row>
        <row r="718">
          <cell r="B718" t="e">
            <v>#N/A</v>
          </cell>
          <cell r="C718" t="e">
            <v>#N/A</v>
          </cell>
          <cell r="D718" t="e">
            <v>#N/A</v>
          </cell>
          <cell r="E718" t="e">
            <v>#N/A</v>
          </cell>
        </row>
        <row r="719">
          <cell r="B719" t="e">
            <v>#N/A</v>
          </cell>
          <cell r="C719" t="e">
            <v>#N/A</v>
          </cell>
          <cell r="D719" t="e">
            <v>#N/A</v>
          </cell>
          <cell r="E719" t="e">
            <v>#N/A</v>
          </cell>
        </row>
        <row r="720">
          <cell r="B720" t="e">
            <v>#N/A</v>
          </cell>
          <cell r="C720" t="e">
            <v>#N/A</v>
          </cell>
          <cell r="D720" t="e">
            <v>#N/A</v>
          </cell>
          <cell r="E720" t="e">
            <v>#N/A</v>
          </cell>
        </row>
        <row r="721">
          <cell r="B721" t="e">
            <v>#N/A</v>
          </cell>
          <cell r="C721" t="e">
            <v>#N/A</v>
          </cell>
          <cell r="D721" t="e">
            <v>#N/A</v>
          </cell>
          <cell r="E721" t="e">
            <v>#N/A</v>
          </cell>
        </row>
        <row r="722">
          <cell r="B722" t="e">
            <v>#N/A</v>
          </cell>
          <cell r="C722" t="e">
            <v>#N/A</v>
          </cell>
          <cell r="D722" t="e">
            <v>#N/A</v>
          </cell>
          <cell r="E722" t="e">
            <v>#N/A</v>
          </cell>
        </row>
        <row r="723">
          <cell r="B723" t="e">
            <v>#N/A</v>
          </cell>
          <cell r="C723" t="e">
            <v>#N/A</v>
          </cell>
          <cell r="D723" t="e">
            <v>#N/A</v>
          </cell>
          <cell r="E723" t="e">
            <v>#N/A</v>
          </cell>
        </row>
        <row r="724">
          <cell r="B724" t="e">
            <v>#N/A</v>
          </cell>
          <cell r="C724" t="e">
            <v>#N/A</v>
          </cell>
          <cell r="D724" t="e">
            <v>#N/A</v>
          </cell>
          <cell r="E724" t="e">
            <v>#N/A</v>
          </cell>
        </row>
        <row r="725">
          <cell r="B725" t="e">
            <v>#N/A</v>
          </cell>
          <cell r="C725" t="e">
            <v>#N/A</v>
          </cell>
          <cell r="D725" t="e">
            <v>#N/A</v>
          </cell>
          <cell r="E725" t="e">
            <v>#N/A</v>
          </cell>
        </row>
        <row r="726">
          <cell r="B726" t="e">
            <v>#N/A</v>
          </cell>
          <cell r="C726" t="e">
            <v>#N/A</v>
          </cell>
          <cell r="D726" t="e">
            <v>#N/A</v>
          </cell>
          <cell r="E726" t="e">
            <v>#N/A</v>
          </cell>
        </row>
        <row r="727">
          <cell r="B727" t="e">
            <v>#N/A</v>
          </cell>
          <cell r="C727" t="e">
            <v>#N/A</v>
          </cell>
          <cell r="D727" t="e">
            <v>#N/A</v>
          </cell>
          <cell r="E727" t="e">
            <v>#N/A</v>
          </cell>
        </row>
        <row r="728">
          <cell r="B728" t="e">
            <v>#N/A</v>
          </cell>
          <cell r="C728" t="e">
            <v>#N/A</v>
          </cell>
          <cell r="D728" t="e">
            <v>#N/A</v>
          </cell>
          <cell r="E728" t="e">
            <v>#N/A</v>
          </cell>
        </row>
        <row r="729">
          <cell r="B729" t="e">
            <v>#N/A</v>
          </cell>
          <cell r="C729" t="e">
            <v>#N/A</v>
          </cell>
          <cell r="D729" t="e">
            <v>#N/A</v>
          </cell>
          <cell r="E729" t="e">
            <v>#N/A</v>
          </cell>
        </row>
        <row r="730">
          <cell r="B730" t="e">
            <v>#N/A</v>
          </cell>
          <cell r="C730" t="e">
            <v>#N/A</v>
          </cell>
          <cell r="D730" t="e">
            <v>#N/A</v>
          </cell>
          <cell r="E730" t="e">
            <v>#N/A</v>
          </cell>
        </row>
        <row r="731">
          <cell r="B731" t="e">
            <v>#N/A</v>
          </cell>
          <cell r="C731" t="e">
            <v>#N/A</v>
          </cell>
          <cell r="D731" t="e">
            <v>#N/A</v>
          </cell>
          <cell r="E731" t="e">
            <v>#N/A</v>
          </cell>
        </row>
        <row r="732">
          <cell r="B732" t="e">
            <v>#N/A</v>
          </cell>
          <cell r="C732" t="e">
            <v>#N/A</v>
          </cell>
          <cell r="D732" t="e">
            <v>#N/A</v>
          </cell>
          <cell r="E732" t="e">
            <v>#N/A</v>
          </cell>
        </row>
        <row r="733">
          <cell r="B733" t="e">
            <v>#N/A</v>
          </cell>
          <cell r="C733" t="e">
            <v>#N/A</v>
          </cell>
          <cell r="D733" t="e">
            <v>#N/A</v>
          </cell>
          <cell r="E733" t="e">
            <v>#N/A</v>
          </cell>
        </row>
        <row r="734">
          <cell r="B734" t="e">
            <v>#N/A</v>
          </cell>
          <cell r="C734" t="e">
            <v>#N/A</v>
          </cell>
          <cell r="D734" t="e">
            <v>#N/A</v>
          </cell>
          <cell r="E734" t="e">
            <v>#N/A</v>
          </cell>
        </row>
        <row r="735">
          <cell r="B735" t="e">
            <v>#N/A</v>
          </cell>
          <cell r="C735" t="e">
            <v>#N/A</v>
          </cell>
          <cell r="D735" t="e">
            <v>#N/A</v>
          </cell>
          <cell r="E735" t="e">
            <v>#N/A</v>
          </cell>
        </row>
        <row r="736">
          <cell r="B736" t="e">
            <v>#N/A</v>
          </cell>
          <cell r="C736" t="e">
            <v>#N/A</v>
          </cell>
          <cell r="D736" t="e">
            <v>#N/A</v>
          </cell>
          <cell r="E736" t="e">
            <v>#N/A</v>
          </cell>
        </row>
        <row r="737">
          <cell r="B737" t="e">
            <v>#N/A</v>
          </cell>
          <cell r="C737" t="e">
            <v>#N/A</v>
          </cell>
          <cell r="D737" t="e">
            <v>#N/A</v>
          </cell>
          <cell r="E737" t="e">
            <v>#N/A</v>
          </cell>
        </row>
        <row r="738">
          <cell r="B738" t="e">
            <v>#N/A</v>
          </cell>
          <cell r="C738" t="e">
            <v>#N/A</v>
          </cell>
          <cell r="D738" t="e">
            <v>#N/A</v>
          </cell>
          <cell r="E738" t="e">
            <v>#N/A</v>
          </cell>
        </row>
        <row r="739">
          <cell r="B739" t="e">
            <v>#N/A</v>
          </cell>
          <cell r="C739" t="e">
            <v>#N/A</v>
          </cell>
          <cell r="D739" t="e">
            <v>#N/A</v>
          </cell>
          <cell r="E739" t="e">
            <v>#N/A</v>
          </cell>
        </row>
        <row r="740">
          <cell r="B740" t="e">
            <v>#N/A</v>
          </cell>
          <cell r="C740" t="e">
            <v>#N/A</v>
          </cell>
          <cell r="D740" t="e">
            <v>#N/A</v>
          </cell>
          <cell r="E740" t="e">
            <v>#N/A</v>
          </cell>
        </row>
        <row r="741">
          <cell r="B741" t="e">
            <v>#N/A</v>
          </cell>
          <cell r="C741" t="e">
            <v>#N/A</v>
          </cell>
          <cell r="D741" t="e">
            <v>#N/A</v>
          </cell>
          <cell r="E741" t="e">
            <v>#N/A</v>
          </cell>
        </row>
        <row r="742">
          <cell r="B742" t="e">
            <v>#N/A</v>
          </cell>
          <cell r="C742" t="e">
            <v>#N/A</v>
          </cell>
          <cell r="D742" t="e">
            <v>#N/A</v>
          </cell>
          <cell r="E742" t="e">
            <v>#N/A</v>
          </cell>
        </row>
        <row r="743">
          <cell r="B743" t="e">
            <v>#N/A</v>
          </cell>
          <cell r="C743" t="e">
            <v>#N/A</v>
          </cell>
          <cell r="D743" t="e">
            <v>#N/A</v>
          </cell>
          <cell r="E743" t="e">
            <v>#N/A</v>
          </cell>
        </row>
        <row r="744">
          <cell r="B744" t="e">
            <v>#N/A</v>
          </cell>
          <cell r="C744" t="e">
            <v>#N/A</v>
          </cell>
          <cell r="D744" t="e">
            <v>#N/A</v>
          </cell>
          <cell r="E744" t="e">
            <v>#N/A</v>
          </cell>
        </row>
        <row r="745">
          <cell r="B745" t="e">
            <v>#N/A</v>
          </cell>
          <cell r="C745" t="e">
            <v>#N/A</v>
          </cell>
          <cell r="D745" t="e">
            <v>#N/A</v>
          </cell>
          <cell r="E745" t="e">
            <v>#N/A</v>
          </cell>
        </row>
        <row r="746">
          <cell r="B746" t="e">
            <v>#N/A</v>
          </cell>
          <cell r="C746" t="e">
            <v>#N/A</v>
          </cell>
          <cell r="D746" t="e">
            <v>#N/A</v>
          </cell>
          <cell r="E746" t="e">
            <v>#N/A</v>
          </cell>
        </row>
        <row r="747">
          <cell r="B747" t="e">
            <v>#N/A</v>
          </cell>
          <cell r="C747" t="e">
            <v>#N/A</v>
          </cell>
          <cell r="D747" t="e">
            <v>#N/A</v>
          </cell>
          <cell r="E747" t="e">
            <v>#N/A</v>
          </cell>
        </row>
        <row r="748">
          <cell r="B748" t="e">
            <v>#N/A</v>
          </cell>
          <cell r="C748" t="e">
            <v>#N/A</v>
          </cell>
          <cell r="D748" t="e">
            <v>#N/A</v>
          </cell>
          <cell r="E748" t="e">
            <v>#N/A</v>
          </cell>
        </row>
        <row r="749">
          <cell r="B749" t="e">
            <v>#N/A</v>
          </cell>
          <cell r="C749" t="e">
            <v>#N/A</v>
          </cell>
          <cell r="D749" t="e">
            <v>#N/A</v>
          </cell>
          <cell r="E749" t="e">
            <v>#N/A</v>
          </cell>
        </row>
        <row r="750">
          <cell r="B750" t="e">
            <v>#N/A</v>
          </cell>
          <cell r="C750" t="e">
            <v>#N/A</v>
          </cell>
          <cell r="D750" t="e">
            <v>#N/A</v>
          </cell>
          <cell r="E750" t="e">
            <v>#N/A</v>
          </cell>
        </row>
        <row r="751">
          <cell r="B751" t="e">
            <v>#N/A</v>
          </cell>
          <cell r="C751" t="e">
            <v>#N/A</v>
          </cell>
          <cell r="D751" t="e">
            <v>#N/A</v>
          </cell>
          <cell r="E751" t="e">
            <v>#N/A</v>
          </cell>
        </row>
        <row r="752">
          <cell r="B752" t="e">
            <v>#N/A</v>
          </cell>
          <cell r="C752" t="e">
            <v>#N/A</v>
          </cell>
          <cell r="D752" t="e">
            <v>#N/A</v>
          </cell>
          <cell r="E752" t="e">
            <v>#N/A</v>
          </cell>
        </row>
        <row r="753">
          <cell r="B753" t="e">
            <v>#N/A</v>
          </cell>
          <cell r="C753" t="e">
            <v>#N/A</v>
          </cell>
          <cell r="D753" t="e">
            <v>#N/A</v>
          </cell>
          <cell r="E753" t="e">
            <v>#N/A</v>
          </cell>
        </row>
        <row r="754">
          <cell r="B754" t="e">
            <v>#N/A</v>
          </cell>
          <cell r="C754" t="e">
            <v>#N/A</v>
          </cell>
          <cell r="D754" t="e">
            <v>#N/A</v>
          </cell>
          <cell r="E754" t="e">
            <v>#N/A</v>
          </cell>
        </row>
        <row r="755">
          <cell r="B755" t="e">
            <v>#N/A</v>
          </cell>
          <cell r="C755" t="e">
            <v>#N/A</v>
          </cell>
          <cell r="D755" t="e">
            <v>#N/A</v>
          </cell>
          <cell r="E755" t="e">
            <v>#N/A</v>
          </cell>
        </row>
        <row r="756">
          <cell r="B756" t="e">
            <v>#N/A</v>
          </cell>
          <cell r="C756" t="e">
            <v>#N/A</v>
          </cell>
          <cell r="D756" t="e">
            <v>#N/A</v>
          </cell>
          <cell r="E756" t="e">
            <v>#N/A</v>
          </cell>
        </row>
        <row r="757">
          <cell r="B757" t="e">
            <v>#N/A</v>
          </cell>
          <cell r="C757" t="e">
            <v>#N/A</v>
          </cell>
          <cell r="D757" t="e">
            <v>#N/A</v>
          </cell>
          <cell r="E757" t="e">
            <v>#N/A</v>
          </cell>
        </row>
        <row r="758">
          <cell r="B758" t="e">
            <v>#N/A</v>
          </cell>
          <cell r="C758" t="e">
            <v>#N/A</v>
          </cell>
          <cell r="D758" t="e">
            <v>#N/A</v>
          </cell>
          <cell r="E758" t="e">
            <v>#N/A</v>
          </cell>
        </row>
        <row r="759">
          <cell r="B759" t="e">
            <v>#N/A</v>
          </cell>
          <cell r="C759" t="e">
            <v>#N/A</v>
          </cell>
          <cell r="D759" t="e">
            <v>#N/A</v>
          </cell>
          <cell r="E759" t="e">
            <v>#N/A</v>
          </cell>
        </row>
        <row r="760">
          <cell r="B760" t="e">
            <v>#N/A</v>
          </cell>
          <cell r="C760" t="e">
            <v>#N/A</v>
          </cell>
          <cell r="D760" t="e">
            <v>#N/A</v>
          </cell>
          <cell r="E760" t="e">
            <v>#N/A</v>
          </cell>
        </row>
        <row r="761">
          <cell r="B761" t="e">
            <v>#N/A</v>
          </cell>
          <cell r="C761" t="e">
            <v>#N/A</v>
          </cell>
          <cell r="D761" t="e">
            <v>#N/A</v>
          </cell>
          <cell r="E761" t="e">
            <v>#N/A</v>
          </cell>
        </row>
        <row r="762">
          <cell r="B762" t="e">
            <v>#N/A</v>
          </cell>
          <cell r="C762" t="e">
            <v>#N/A</v>
          </cell>
          <cell r="D762" t="e">
            <v>#N/A</v>
          </cell>
          <cell r="E762" t="e">
            <v>#N/A</v>
          </cell>
        </row>
        <row r="763">
          <cell r="B763" t="e">
            <v>#N/A</v>
          </cell>
          <cell r="C763" t="e">
            <v>#N/A</v>
          </cell>
          <cell r="D763" t="e">
            <v>#N/A</v>
          </cell>
          <cell r="E763" t="e">
            <v>#N/A</v>
          </cell>
        </row>
        <row r="764">
          <cell r="B764" t="e">
            <v>#N/A</v>
          </cell>
          <cell r="C764" t="e">
            <v>#N/A</v>
          </cell>
          <cell r="D764" t="e">
            <v>#N/A</v>
          </cell>
          <cell r="E764" t="e">
            <v>#N/A</v>
          </cell>
        </row>
        <row r="765">
          <cell r="B765" t="e">
            <v>#N/A</v>
          </cell>
          <cell r="C765" t="e">
            <v>#N/A</v>
          </cell>
          <cell r="D765" t="e">
            <v>#N/A</v>
          </cell>
          <cell r="E765" t="e">
            <v>#N/A</v>
          </cell>
        </row>
        <row r="766">
          <cell r="B766" t="e">
            <v>#N/A</v>
          </cell>
          <cell r="C766" t="e">
            <v>#N/A</v>
          </cell>
          <cell r="D766" t="e">
            <v>#N/A</v>
          </cell>
          <cell r="E766" t="e">
            <v>#N/A</v>
          </cell>
        </row>
        <row r="767">
          <cell r="B767" t="e">
            <v>#N/A</v>
          </cell>
          <cell r="C767" t="e">
            <v>#N/A</v>
          </cell>
          <cell r="D767" t="e">
            <v>#N/A</v>
          </cell>
          <cell r="E767" t="e">
            <v>#N/A</v>
          </cell>
        </row>
        <row r="768">
          <cell r="B768" t="e">
            <v>#N/A</v>
          </cell>
          <cell r="C768" t="e">
            <v>#N/A</v>
          </cell>
          <cell r="D768" t="e">
            <v>#N/A</v>
          </cell>
          <cell r="E768" t="e">
            <v>#N/A</v>
          </cell>
        </row>
        <row r="769">
          <cell r="B769" t="e">
            <v>#N/A</v>
          </cell>
          <cell r="C769" t="e">
            <v>#N/A</v>
          </cell>
          <cell r="D769" t="e">
            <v>#N/A</v>
          </cell>
          <cell r="E769" t="e">
            <v>#N/A</v>
          </cell>
        </row>
        <row r="770">
          <cell r="B770" t="e">
            <v>#N/A</v>
          </cell>
          <cell r="C770" t="e">
            <v>#N/A</v>
          </cell>
          <cell r="D770" t="e">
            <v>#N/A</v>
          </cell>
          <cell r="E770" t="e">
            <v>#N/A</v>
          </cell>
        </row>
        <row r="771">
          <cell r="B771" t="e">
            <v>#N/A</v>
          </cell>
          <cell r="C771" t="e">
            <v>#N/A</v>
          </cell>
          <cell r="D771" t="e">
            <v>#N/A</v>
          </cell>
          <cell r="E771" t="e">
            <v>#N/A</v>
          </cell>
        </row>
        <row r="772">
          <cell r="B772" t="e">
            <v>#N/A</v>
          </cell>
          <cell r="C772" t="e">
            <v>#N/A</v>
          </cell>
          <cell r="D772" t="e">
            <v>#N/A</v>
          </cell>
          <cell r="E772" t="e">
            <v>#N/A</v>
          </cell>
        </row>
        <row r="773">
          <cell r="B773" t="e">
            <v>#N/A</v>
          </cell>
          <cell r="C773" t="e">
            <v>#N/A</v>
          </cell>
          <cell r="D773" t="e">
            <v>#N/A</v>
          </cell>
          <cell r="E773" t="e">
            <v>#N/A</v>
          </cell>
        </row>
        <row r="774">
          <cell r="B774" t="e">
            <v>#N/A</v>
          </cell>
          <cell r="C774" t="e">
            <v>#N/A</v>
          </cell>
          <cell r="D774" t="e">
            <v>#N/A</v>
          </cell>
          <cell r="E774" t="e">
            <v>#N/A</v>
          </cell>
        </row>
        <row r="775">
          <cell r="B775" t="e">
            <v>#N/A</v>
          </cell>
          <cell r="C775" t="e">
            <v>#N/A</v>
          </cell>
          <cell r="D775" t="e">
            <v>#N/A</v>
          </cell>
          <cell r="E775" t="e">
            <v>#N/A</v>
          </cell>
        </row>
        <row r="776">
          <cell r="B776" t="e">
            <v>#N/A</v>
          </cell>
          <cell r="C776" t="e">
            <v>#N/A</v>
          </cell>
          <cell r="D776" t="e">
            <v>#N/A</v>
          </cell>
          <cell r="E776" t="e">
            <v>#N/A</v>
          </cell>
        </row>
        <row r="777">
          <cell r="B777" t="e">
            <v>#N/A</v>
          </cell>
          <cell r="C777" t="e">
            <v>#N/A</v>
          </cell>
          <cell r="D777" t="e">
            <v>#N/A</v>
          </cell>
          <cell r="E777" t="e">
            <v>#N/A</v>
          </cell>
        </row>
        <row r="778">
          <cell r="B778" t="e">
            <v>#N/A</v>
          </cell>
          <cell r="C778" t="e">
            <v>#N/A</v>
          </cell>
          <cell r="D778" t="e">
            <v>#N/A</v>
          </cell>
          <cell r="E778" t="e">
            <v>#N/A</v>
          </cell>
        </row>
        <row r="779">
          <cell r="B779" t="e">
            <v>#N/A</v>
          </cell>
          <cell r="C779" t="e">
            <v>#N/A</v>
          </cell>
          <cell r="D779" t="e">
            <v>#N/A</v>
          </cell>
          <cell r="E779" t="e">
            <v>#N/A</v>
          </cell>
        </row>
        <row r="780">
          <cell r="B780" t="e">
            <v>#N/A</v>
          </cell>
          <cell r="C780" t="e">
            <v>#N/A</v>
          </cell>
          <cell r="D780" t="e">
            <v>#N/A</v>
          </cell>
          <cell r="E780" t="e">
            <v>#N/A</v>
          </cell>
        </row>
        <row r="781">
          <cell r="B781" t="e">
            <v>#N/A</v>
          </cell>
          <cell r="C781" t="e">
            <v>#N/A</v>
          </cell>
          <cell r="D781" t="e">
            <v>#N/A</v>
          </cell>
          <cell r="E781" t="e">
            <v>#N/A</v>
          </cell>
        </row>
        <row r="782">
          <cell r="B782" t="e">
            <v>#N/A</v>
          </cell>
          <cell r="C782" t="e">
            <v>#N/A</v>
          </cell>
          <cell r="D782" t="e">
            <v>#N/A</v>
          </cell>
          <cell r="E782" t="e">
            <v>#N/A</v>
          </cell>
        </row>
        <row r="783">
          <cell r="B783" t="e">
            <v>#N/A</v>
          </cell>
          <cell r="C783" t="e">
            <v>#N/A</v>
          </cell>
          <cell r="D783" t="e">
            <v>#N/A</v>
          </cell>
          <cell r="E783" t="e">
            <v>#N/A</v>
          </cell>
        </row>
        <row r="784">
          <cell r="B784" t="e">
            <v>#N/A</v>
          </cell>
          <cell r="C784" t="e">
            <v>#N/A</v>
          </cell>
          <cell r="D784" t="e">
            <v>#N/A</v>
          </cell>
          <cell r="E784" t="e">
            <v>#N/A</v>
          </cell>
        </row>
        <row r="785">
          <cell r="B785" t="e">
            <v>#N/A</v>
          </cell>
          <cell r="C785" t="e">
            <v>#N/A</v>
          </cell>
          <cell r="D785" t="e">
            <v>#N/A</v>
          </cell>
          <cell r="E785" t="e">
            <v>#N/A</v>
          </cell>
        </row>
        <row r="786">
          <cell r="B786" t="e">
            <v>#N/A</v>
          </cell>
          <cell r="C786" t="e">
            <v>#N/A</v>
          </cell>
          <cell r="D786" t="e">
            <v>#N/A</v>
          </cell>
          <cell r="E786" t="e">
            <v>#N/A</v>
          </cell>
        </row>
        <row r="787">
          <cell r="B787" t="e">
            <v>#N/A</v>
          </cell>
          <cell r="C787" t="e">
            <v>#N/A</v>
          </cell>
          <cell r="D787" t="e">
            <v>#N/A</v>
          </cell>
          <cell r="E787" t="e">
            <v>#N/A</v>
          </cell>
        </row>
        <row r="788">
          <cell r="B788" t="e">
            <v>#N/A</v>
          </cell>
          <cell r="C788" t="e">
            <v>#N/A</v>
          </cell>
          <cell r="D788" t="e">
            <v>#N/A</v>
          </cell>
          <cell r="E788" t="e">
            <v>#N/A</v>
          </cell>
        </row>
        <row r="789">
          <cell r="B789" t="e">
            <v>#N/A</v>
          </cell>
          <cell r="C789" t="e">
            <v>#N/A</v>
          </cell>
          <cell r="D789" t="e">
            <v>#N/A</v>
          </cell>
          <cell r="E789" t="e">
            <v>#N/A</v>
          </cell>
        </row>
        <row r="790">
          <cell r="B790" t="e">
            <v>#N/A</v>
          </cell>
          <cell r="C790" t="e">
            <v>#N/A</v>
          </cell>
          <cell r="D790" t="e">
            <v>#N/A</v>
          </cell>
          <cell r="E790" t="e">
            <v>#N/A</v>
          </cell>
        </row>
        <row r="791">
          <cell r="B791" t="e">
            <v>#N/A</v>
          </cell>
          <cell r="C791" t="e">
            <v>#N/A</v>
          </cell>
          <cell r="D791" t="e">
            <v>#N/A</v>
          </cell>
          <cell r="E791" t="e">
            <v>#N/A</v>
          </cell>
        </row>
        <row r="792">
          <cell r="B792" t="e">
            <v>#N/A</v>
          </cell>
          <cell r="C792" t="e">
            <v>#N/A</v>
          </cell>
          <cell r="D792" t="e">
            <v>#N/A</v>
          </cell>
          <cell r="E792" t="e">
            <v>#N/A</v>
          </cell>
        </row>
        <row r="793">
          <cell r="B793" t="e">
            <v>#N/A</v>
          </cell>
          <cell r="C793" t="e">
            <v>#N/A</v>
          </cell>
          <cell r="D793" t="e">
            <v>#N/A</v>
          </cell>
          <cell r="E793" t="e">
            <v>#N/A</v>
          </cell>
        </row>
        <row r="794">
          <cell r="B794" t="e">
            <v>#N/A</v>
          </cell>
          <cell r="C794" t="e">
            <v>#N/A</v>
          </cell>
          <cell r="D794" t="e">
            <v>#N/A</v>
          </cell>
          <cell r="E794" t="e">
            <v>#N/A</v>
          </cell>
        </row>
        <row r="795">
          <cell r="B795" t="e">
            <v>#N/A</v>
          </cell>
          <cell r="C795" t="e">
            <v>#N/A</v>
          </cell>
          <cell r="D795" t="e">
            <v>#N/A</v>
          </cell>
          <cell r="E795" t="e">
            <v>#N/A</v>
          </cell>
        </row>
        <row r="796">
          <cell r="B796" t="e">
            <v>#N/A</v>
          </cell>
          <cell r="C796" t="e">
            <v>#N/A</v>
          </cell>
          <cell r="D796" t="e">
            <v>#N/A</v>
          </cell>
          <cell r="E796" t="e">
            <v>#N/A</v>
          </cell>
        </row>
        <row r="797">
          <cell r="B797" t="e">
            <v>#N/A</v>
          </cell>
          <cell r="C797" t="e">
            <v>#N/A</v>
          </cell>
          <cell r="D797" t="e">
            <v>#N/A</v>
          </cell>
          <cell r="E797" t="e">
            <v>#N/A</v>
          </cell>
        </row>
        <row r="798">
          <cell r="B798" t="e">
            <v>#N/A</v>
          </cell>
          <cell r="C798" t="e">
            <v>#N/A</v>
          </cell>
          <cell r="D798" t="e">
            <v>#N/A</v>
          </cell>
          <cell r="E798" t="e">
            <v>#N/A</v>
          </cell>
        </row>
        <row r="799">
          <cell r="B799" t="e">
            <v>#N/A</v>
          </cell>
          <cell r="C799" t="e">
            <v>#N/A</v>
          </cell>
          <cell r="D799" t="e">
            <v>#N/A</v>
          </cell>
          <cell r="E799" t="e">
            <v>#N/A</v>
          </cell>
        </row>
        <row r="800">
          <cell r="B800" t="e">
            <v>#N/A</v>
          </cell>
          <cell r="C800" t="e">
            <v>#N/A</v>
          </cell>
          <cell r="D800" t="e">
            <v>#N/A</v>
          </cell>
          <cell r="E800" t="e">
            <v>#N/A</v>
          </cell>
        </row>
        <row r="801">
          <cell r="B801" t="e">
            <v>#N/A</v>
          </cell>
          <cell r="C801" t="e">
            <v>#N/A</v>
          </cell>
          <cell r="D801" t="e">
            <v>#N/A</v>
          </cell>
          <cell r="E801" t="e">
            <v>#N/A</v>
          </cell>
        </row>
        <row r="802">
          <cell r="B802" t="e">
            <v>#N/A</v>
          </cell>
          <cell r="C802" t="e">
            <v>#N/A</v>
          </cell>
          <cell r="D802" t="e">
            <v>#N/A</v>
          </cell>
          <cell r="E802" t="e">
            <v>#N/A</v>
          </cell>
        </row>
        <row r="803">
          <cell r="B803" t="e">
            <v>#N/A</v>
          </cell>
          <cell r="C803" t="e">
            <v>#N/A</v>
          </cell>
          <cell r="D803" t="e">
            <v>#N/A</v>
          </cell>
          <cell r="E803" t="e">
            <v>#N/A</v>
          </cell>
        </row>
        <row r="804">
          <cell r="B804" t="e">
            <v>#N/A</v>
          </cell>
          <cell r="C804" t="e">
            <v>#N/A</v>
          </cell>
          <cell r="D804" t="e">
            <v>#N/A</v>
          </cell>
          <cell r="E804" t="e">
            <v>#N/A</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70138885" backgroundQuery="1" createdVersion="8" refreshedVersion="8" minRefreshableVersion="3" recordCount="0" supportSubquery="1" supportAdvancedDrill="1" xr:uid="{DEBE9380-97CE-47A0-B082-F194A460AEEE}">
  <cacheSource type="external" connectionId="7"/>
  <cacheFields count="5">
    <cacheField name="[Sales People].[Salesperson Name].[Salesperson Name]" caption="Salesperson Name" numFmtId="0" hierarchy="47" level="1">
      <sharedItems count="45">
        <s v="Andrew Bowman"/>
        <s v="Arthur Mccoy"/>
        <s v="Bobby Russell"/>
        <s v="Brian Davis"/>
        <s v="Brian Hansen"/>
        <s v="Brian Thomas"/>
        <s v="Carl Elliott"/>
        <s v="Carl Hall"/>
        <s v="Charles Harper"/>
        <s v="Christopher Tucker"/>
        <s v="Clarence Fox"/>
        <s v="Ernest Wagner"/>
        <s v="Ernest Wheeler"/>
        <s v="Eugene Holmes"/>
        <s v="Fred Robertson"/>
        <s v="Gary Rodriguez"/>
        <s v="Henry Nelson"/>
        <s v="Howard Gardner"/>
        <s v="Howard Sims"/>
        <s v="Jeremy Mendoza"/>
        <s v="Jerry Perry"/>
        <s v="Jimmy Young"/>
        <s v="Joe Sims"/>
        <s v="John Reyes"/>
        <s v="Joshua Cook"/>
        <s v="Joshua Taylor"/>
        <s v="Justin Lynch"/>
        <s v="Kenneth Bradley"/>
        <s v="Kenneth Fields"/>
        <s v="Kevin Butler"/>
        <s v="Larry Castillo"/>
        <s v="Larry Marshall"/>
        <s v="Martin Carr"/>
        <s v="Martin Perry"/>
        <s v="Patrick Ruiz"/>
        <s v="Robert Reed"/>
        <s v="Roger Ramos"/>
        <s v="Roger Robertson"/>
        <s v="Ronald Reed"/>
        <s v="Ryan Butler"/>
        <s v="Ryan Welch"/>
        <s v="Scott Clark"/>
        <s v="Scott Mason"/>
        <s v="Sean Miller"/>
        <s v="Walter Cook"/>
      </sharedItems>
    </cacheField>
    <cacheField name="[Calendar].[Year].[Year]" caption="Year" numFmtId="0" hierarchy="2" level="1">
      <sharedItems containsSemiMixedTypes="0" containsNonDate="0" containsString="0"/>
    </cacheField>
    <cacheField name="[Calendar].[MonthYear].[MonthYear]" caption="MonthYear" numFmtId="0" hierarchy="5" level="1">
      <sharedItems count="12">
        <s v="Jan-2019"/>
        <s v="Feb-2019"/>
        <s v="Mar-2019"/>
        <s v="Apr-2019"/>
        <s v="May-2019"/>
        <s v="Jun-2019"/>
        <s v="Jul-2019"/>
        <s v="Aug-2019"/>
        <s v="Sep-2019"/>
        <s v="Oct-2019"/>
        <s v="Nov-2019"/>
        <s v="Dec-2019"/>
      </sharedItems>
    </cacheField>
    <cacheField name="[Measures].[Total Sales]" caption="Total Sales" numFmtId="0" hierarchy="111" level="32767"/>
    <cacheField name="[Measures].[_Total Sales Status]" caption="_Total Sales Status" numFmtId="0" hierarchy="120" level="32767"/>
  </cacheFields>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2" memberValueDatatype="130" unbalanced="0">
      <fieldsUsage count="2">
        <fieldUsage x="-1"/>
        <fieldUsage x="2"/>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2" memberValueDatatype="130" unbalanced="0">
      <fieldsUsage count="2">
        <fieldUsage x="-1"/>
        <fieldUsage x="0"/>
      </fieldsUsage>
    </cacheHierarchy>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oneField="1">
      <fieldsUsage count="1">
        <fieldUsage x="3"/>
      </fieldsUsage>
    </cacheHierarchy>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oneField="1" hidden="1">
      <fieldsUsage count="1">
        <fieldUsage x="4"/>
      </fieldsUsage>
    </cacheHierarchy>
    <cacheHierarchy uniqueName="[Set1]" caption="Set1" set="1" parentSet="2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dimensions count="7">
    <dimension name="Calendar" uniqueName="[Calendar]" caption="Calendar"/>
    <dimension name="Customers" uniqueName="[Customers]" caption="Customers"/>
    <dimension name="Locations" uniqueName="[Locations]" caption="Locations"/>
    <dimension measure="1" name="Measures" uniqueName="[Measures]" caption="Measures"/>
    <dimension name="Products" uniqueName="[Products]" caption="Products"/>
    <dimension name="Retail Sales" uniqueName="[Retail Sales]" caption="Retail Sales"/>
    <dimension name="Sales People" uniqueName="[Sales People]" caption="Sales People"/>
  </dimensions>
  <measureGroups count="6">
    <measureGroup name="Calendar" caption="Calendar"/>
    <measureGroup name="Customers" caption="Customers"/>
    <measureGroup name="Locations" caption="Locations"/>
    <measureGroup name="Products" caption="Products"/>
    <measureGroup name="Retail Sales" caption="Retail Sales"/>
    <measureGroup name="Sales People" caption="Sales People"/>
  </measureGroups>
  <maps count="11">
    <map measureGroup="0" dimension="0"/>
    <map measureGroup="1" dimension="1"/>
    <map measureGroup="2" dimension="2"/>
    <map measureGroup="3" dimension="4"/>
    <map measureGroup="4" dimension="0"/>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0.785588888888" backgroundQuery="1" createdVersion="8" refreshedVersion="8" minRefreshableVersion="3" recordCount="0" supportSubquery="1" supportAdvancedDrill="1" xr:uid="{B1A708E1-D3B2-4FF9-8420-EE2BF106EEA0}">
  <cacheSource type="external" connectionId="7">
    <extLst>
      <ext xmlns:x14="http://schemas.microsoft.com/office/spreadsheetml/2009/9/main" uri="{F057638F-6D5F-4e77-A914-E7F072B9BCA8}">
        <x14:sourceConnection name="ThisWorkbookDataModel"/>
      </ext>
    </extLst>
  </cacheSource>
  <cacheFields count="5">
    <cacheField name="[Calendar].[Date Hierarchy].[Year]" caption="Year" numFmtId="0" hierarchy="1"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Calendar].[Date Hierarchy].[Year].&amp;[2016]"/>
            <x15:cachedUniqueName index="1" name="[Calendar].[Date Hierarchy].[Year].&amp;[2017]"/>
            <x15:cachedUniqueName index="2" name="[Calendar].[Date Hierarchy].[Year].&amp;[2018]"/>
            <x15:cachedUniqueName index="3" name="[Calendar].[Date Hierarchy].[Year].&amp;[2019]"/>
          </x15:cachedUniqueNames>
        </ext>
      </extLst>
    </cacheField>
    <cacheField name="[Measures].[Total Sales]" caption="Total Sales" numFmtId="0" hierarchy="111" level="32767"/>
    <cacheField name="[Calendar].[Date Hierarchy].[Quarter]" caption="Quarter" numFmtId="0" hierarchy="1" level="2">
      <sharedItems containsSemiMixedTypes="0" containsNonDate="0" containsString="0"/>
    </cacheField>
    <cacheField name="[Calendar].[Date Hierarchy].[Month]" caption="Month" numFmtId="0" hierarchy="1" level="3">
      <sharedItems containsSemiMixedTypes="0" containsNonDate="0" containsString="0"/>
    </cacheField>
    <cacheField name="[Products].[Product Name].[Product Name]" caption="Product Name" numFmtId="0" hierarchy="25" level="1">
      <sharedItems containsSemiMixedTypes="0" containsNonDate="0" containsString="0"/>
    </cacheField>
  </cacheFields>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0"/>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2"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4"/>
      </fieldsUsage>
    </cacheHierarchy>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2"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oneField="1">
      <fieldsUsage count="1">
        <fieldUsage x="1"/>
      </fieldsUsage>
    </cacheHierarchy>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parentSet="2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dimensions count="7">
    <dimension name="Calendar" uniqueName="[Calendar]" caption="Calendar"/>
    <dimension name="Customers" uniqueName="[Customers]" caption="Customers"/>
    <dimension name="Locations" uniqueName="[Locations]" caption="Locations"/>
    <dimension measure="1" name="Measures" uniqueName="[Measures]" caption="Measures"/>
    <dimension name="Products" uniqueName="[Products]" caption="Products"/>
    <dimension name="Retail Sales" uniqueName="[Retail Sales]" caption="Retail Sales"/>
    <dimension name="Sales People" uniqueName="[Sales People]" caption="Sales People"/>
  </dimensions>
  <measureGroups count="6">
    <measureGroup name="Calendar" caption="Calendar"/>
    <measureGroup name="Customers" caption="Customers"/>
    <measureGroup name="Locations" caption="Locations"/>
    <measureGroup name="Products" caption="Products"/>
    <measureGroup name="Retail Sales" caption="Retail Sales"/>
    <measureGroup name="Sales People" caption="Sales People"/>
  </measureGroups>
  <maps count="11">
    <map measureGroup="0" dimension="0"/>
    <map measureGroup="1" dimension="1"/>
    <map measureGroup="2" dimension="2"/>
    <map measureGroup="3" dimension="4"/>
    <map measureGroup="4" dimension="0"/>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pivotCacheId="19028820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0.785589467596" backgroundQuery="1" createdVersion="8" refreshedVersion="8" minRefreshableVersion="3" recordCount="0" supportSubquery="1" supportAdvancedDrill="1" xr:uid="{8E2CF7B6-B23E-4EBB-B73F-2257208D65BB}">
  <cacheSource type="external" connectionId="7">
    <extLst>
      <ext xmlns:x14="http://schemas.microsoft.com/office/spreadsheetml/2009/9/main" uri="{F057638F-6D5F-4e77-A914-E7F072B9BCA8}">
        <x14:sourceConnection name="ThisWorkbookDataModel"/>
      </ext>
    </extLst>
  </cacheSource>
  <cacheFields count="5">
    <cacheField name="[Measures].[Total Sales]" caption="Total Sales" numFmtId="0" hierarchy="111" level="32767"/>
    <cacheField name="[Calendar].[Date Hierarchy].[Year]" caption="Year" numFmtId="0" hierarchy="1"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Calendar].[Date Hierarchy].[Year].&amp;[2016]"/>
            <x15:cachedUniqueName index="1" name="[Calendar].[Date Hierarchy].[Year].&amp;[2017]"/>
            <x15:cachedUniqueName index="2" name="[Calendar].[Date Hierarchy].[Year].&amp;[2018]"/>
            <x15:cachedUniqueName index="3" name="[Calendar].[Date Hierarchy].[Year].&amp;[2019]"/>
          </x15:cachedUniqueNames>
        </ext>
      </extLst>
    </cacheField>
    <cacheField name="[Calendar].[Date Hierarchy].[Quarter]" caption="Quarter" numFmtId="0" hierarchy="1" level="2">
      <sharedItems containsSemiMixedTypes="0" containsNonDate="0" containsString="0"/>
    </cacheField>
    <cacheField name="[Calendar].[Date Hierarchy].[Month]" caption="Month" numFmtId="0" hierarchy="1" level="3">
      <sharedItems containsSemiMixedTypes="0" containsNonDate="0" containsString="0"/>
    </cacheField>
    <cacheField name="[Products].[Product Name].[Product Name]" caption="Product Name" numFmtId="0" hierarchy="25" level="1">
      <sharedItems containsSemiMixedTypes="0" containsNonDate="0" containsString="0"/>
    </cacheField>
  </cacheFields>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2"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4"/>
      </fieldsUsage>
    </cacheHierarchy>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2"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oneField="1">
      <fieldsUsage count="1">
        <fieldUsage x="0"/>
      </fieldsUsage>
    </cacheHierarchy>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parentSet="2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dimensions count="7">
    <dimension name="Calendar" uniqueName="[Calendar]" caption="Calendar"/>
    <dimension name="Customers" uniqueName="[Customers]" caption="Customers"/>
    <dimension name="Locations" uniqueName="[Locations]" caption="Locations"/>
    <dimension measure="1" name="Measures" uniqueName="[Measures]" caption="Measures"/>
    <dimension name="Products" uniqueName="[Products]" caption="Products"/>
    <dimension name="Retail Sales" uniqueName="[Retail Sales]" caption="Retail Sales"/>
    <dimension name="Sales People" uniqueName="[Sales People]" caption="Sales People"/>
  </dimensions>
  <measureGroups count="6">
    <measureGroup name="Calendar" caption="Calendar"/>
    <measureGroup name="Customers" caption="Customers"/>
    <measureGroup name="Locations" caption="Locations"/>
    <measureGroup name="Products" caption="Products"/>
    <measureGroup name="Retail Sales" caption="Retail Sales"/>
    <measureGroup name="Sales People" caption="Sales People"/>
  </measureGroups>
  <maps count="11">
    <map measureGroup="0" dimension="0"/>
    <map measureGroup="1" dimension="1"/>
    <map measureGroup="2" dimension="2"/>
    <map measureGroup="3" dimension="4"/>
    <map measureGroup="4" dimension="0"/>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pivotCacheId="20826869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58217593" backgroundQuery="1" createdVersion="3" refreshedVersion="8" minRefreshableVersion="3" recordCount="0" supportSubquery="1" supportAdvancedDrill="1" xr:uid="{31244C92-CB98-4D4C-BC77-107042202CD6}">
  <cacheSource type="external" connectionId="7">
    <extLst>
      <ext xmlns:x14="http://schemas.microsoft.com/office/spreadsheetml/2009/9/main" uri="{F057638F-6D5F-4e77-A914-E7F072B9BCA8}">
        <x14:sourceConnection name="ThisWorkbookDataModel"/>
      </ext>
    </extLst>
  </cacheSource>
  <cacheFields count="0"/>
  <cacheHierarchies count="122">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extLst>
    <ext xmlns:x14="http://schemas.microsoft.com/office/spreadsheetml/2009/9/main" uri="{725AE2AE-9491-48be-B2B4-4EB974FC3084}">
      <x14:pivotCacheDefinition pivotCacheId="5039415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5949074" backgroundQuery="1" createdVersion="3" refreshedVersion="8" minRefreshableVersion="3" recordCount="0" supportSubquery="1" supportAdvancedDrill="1" xr:uid="{E6791182-4728-4AE1-AB39-433C4910B32F}">
  <cacheSource type="external" connectionId="7">
    <extLst>
      <ext xmlns:x14="http://schemas.microsoft.com/office/spreadsheetml/2009/9/main" uri="{F057638F-6D5F-4e77-A914-E7F072B9BCA8}">
        <x14:sourceConnection name="ThisWorkbookDataModel"/>
      </ext>
    </extLst>
  </cacheSource>
  <cacheFields count="0"/>
  <cacheHierarchies count="122">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extLst>
    <ext xmlns:x14="http://schemas.microsoft.com/office/spreadsheetml/2009/9/main" uri="{725AE2AE-9491-48be-B2B4-4EB974FC3084}">
      <x14:pivotCacheDefinition pivotCacheId="19201127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74884258" backgroundQuery="1" createdVersion="3" refreshedVersion="8" minRefreshableVersion="3" recordCount="0" supportSubquery="1" supportAdvancedDrill="1" xr:uid="{93053C00-7DBA-4BE5-839C-4B02DD310610}">
  <cacheSource type="external" connectionId="7">
    <extLst>
      <ext xmlns:x14="http://schemas.microsoft.com/office/spreadsheetml/2009/9/main" uri="{F057638F-6D5F-4e77-A914-E7F072B9BCA8}">
        <x14:sourceConnection name="ThisWorkbookDataModel"/>
      </ext>
    </extLst>
  </cacheSource>
  <cacheFields count="0"/>
  <cacheHierarchies count="122">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extLst>
    <ext xmlns:x14="http://schemas.microsoft.com/office/spreadsheetml/2009/9/main" uri="{725AE2AE-9491-48be-B2B4-4EB974FC3084}">
      <x14:pivotCacheDefinition pivotCacheId="11894864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71875002" backgroundQuery="1" createdVersion="8" refreshedVersion="8" minRefreshableVersion="3" recordCount="0" supportSubquery="1" supportAdvancedDrill="1" xr:uid="{11649D9D-6D47-4D4F-921F-90D659C8D23F}">
  <cacheSource type="external" connectionId="7"/>
  <cacheFields count="2">
    <cacheField name="[Retail Sales].[State].[State]" caption="State" numFmtId="0" hierarchy="45" level="1">
      <sharedItems count="12">
        <s v="Connecticut"/>
        <s v="Florida"/>
        <s v="Georgia"/>
        <s v="Maryland"/>
        <s v="Massachusetts"/>
        <s v="New Hampshire"/>
        <s v="New Jersey"/>
        <s v="New York"/>
        <s v="North Carolina"/>
        <s v="Rhode Island"/>
        <s v="South Carolina"/>
        <s v="Virginia"/>
      </sharedItems>
    </cacheField>
    <cacheField name="[Measures].[Count of Customer Name 2]" caption="Count of Customer Name 2" numFmtId="0" hierarchy="58" level="32767"/>
  </cacheFields>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2" memberValueDatatype="130" unbalanced="0">
      <fieldsUsage count="2">
        <fieldUsage x="-1"/>
        <fieldUsage x="0"/>
      </fieldsUsage>
    </cacheHierarchy>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oneField="1">
      <fieldsUsage count="1">
        <fieldUsage x="1"/>
      </fieldsUsage>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parentSet="2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dimensions count="7">
    <dimension name="Calendar" uniqueName="[Calendar]" caption="Calendar"/>
    <dimension name="Customers" uniqueName="[Customers]" caption="Customers"/>
    <dimension name="Locations" uniqueName="[Locations]" caption="Locations"/>
    <dimension measure="1" name="Measures" uniqueName="[Measures]" caption="Measures"/>
    <dimension name="Products" uniqueName="[Products]" caption="Products"/>
    <dimension name="Retail Sales" uniqueName="[Retail Sales]" caption="Retail Sales"/>
    <dimension name="Sales People" uniqueName="[Sales People]" caption="Sales People"/>
  </dimensions>
  <measureGroups count="6">
    <measureGroup name="Calendar" caption="Calendar"/>
    <measureGroup name="Customers" caption="Customers"/>
    <measureGroup name="Locations" caption="Locations"/>
    <measureGroup name="Products" caption="Products"/>
    <measureGroup name="Retail Sales" caption="Retail Sales"/>
    <measureGroup name="Sales People" caption="Sales People"/>
  </measureGroups>
  <maps count="11">
    <map measureGroup="0" dimension="0"/>
    <map measureGroup="1" dimension="1"/>
    <map measureGroup="2" dimension="2"/>
    <map measureGroup="3" dimension="4"/>
    <map measureGroup="4" dimension="0"/>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8.396672337964" backgroundQuery="1" createdVersion="3" refreshedVersion="8" minRefreshableVersion="3" recordCount="0" tupleCache="1" supportSubquery="1" supportAdvancedDrill="1" xr:uid="{B817AB84-0631-48BD-A9C0-EFA6FEC8665F}">
  <cacheSource type="external" connectionId="7"/>
  <cacheFields count="10">
    <cacheField name="[Calendar].[Date].[Date]" caption="Date" numFmtId="0" level="1">
      <sharedItems count="4">
        <s v="[Calendar].[Date].&amp;[2016-01-01T00:00:00]" c="1/1/2016"/>
        <s v="[Calendar].[Date].&amp;[2019-06-01T00:00:00]" c="6/1/2019"/>
        <s v="[Calendar].[Date].&amp;[2019-08-01T00:00:00]" c="8/1/2019"/>
        <s v="[Calendar].[Date].&amp;[2019-10-01T00:00:00]" c="10/1/2019"/>
      </sharedItems>
    </cacheField>
    <cacheField name="[Calendar].[Date Hierarchy].[Year]" caption="Year" numFmtId="0" hierarchy="1" level="1">
      <sharedItems count="4">
        <s v="[Calendar].[Date Hierarchy].[Year].&amp;[2019]" c="2019"/>
        <s v="[Calendar].[Date Hierarchy].[Year].&amp;[2018]" c="2018"/>
        <s v="[Calendar].[Date Hierarchy].[Year].&amp;[2017]" c="2017"/>
        <s v="[Calendar].[Date Hierarchy].[Year].&amp;[2016]" c="2016"/>
      </sharedItems>
    </cacheField>
    <cacheField name="[Calendar].[Date Hierarchy].[Quarter]" caption="Quarter" numFmtId="0" hierarchy="1" level="2">
      <sharedItems count="14">
        <s v="[Calendar].[Date Hierarchy].[Year].&amp;[2018].&amp;[Q1]" c="Q1"/>
        <s v="[Calendar].[Date Hierarchy].[Year].&amp;[2019].&amp;[Q3]" c="Q3"/>
        <s v="[Calendar].[Date Hierarchy].[Year].&amp;[2018].&amp;[Q3]" c="Q3"/>
        <s v="[Calendar].[Date Hierarchy].[Year].&amp;[2018].&amp;[Q2]" c="Q2"/>
        <s v="[Calendar].[Date Hierarchy].[Year].&amp;[2017].&amp;[Q4]" c="Q4"/>
        <s v="[Calendar].[Date Hierarchy].[Year].&amp;[2016].&amp;[Q4]" c="Q4"/>
        <s v="[Calendar].[Date Hierarchy].[Year].&amp;[2016].&amp;[Q3]" c="Q3"/>
        <s v="[Calendar].[Date Hierarchy].[Year].&amp;[2019].&amp;[Q2]" c="Q2"/>
        <s v="[Calendar].[Date Hierarchy].[Year].&amp;[2019].&amp;[Q1]" c="Q1"/>
        <s v="[Calendar].[Date Hierarchy].[Year].&amp;[2017].&amp;[Q2]" c="Q2"/>
        <s v="[Calendar].[Date Hierarchy].[Year].&amp;[2018].&amp;[Q4]" c="Q4"/>
        <s v="[Calendar].[Date Hierarchy].[Year].&amp;[2017].&amp;[Q3]" c="Q3"/>
        <s v="[Calendar].[Date Hierarchy].[Year].&amp;[2019].&amp;[Q4]" c="Q4"/>
        <s v="[Calendar].[Date Hierarchy].[Year].&amp;[2017].&amp;[Q1]" c="Q1"/>
      </sharedItems>
    </cacheField>
    <cacheField name="[Calendar].[Date Hierarchy].[Month]" caption="Month" numFmtId="0" hierarchy="1" level="3">
      <sharedItems count="42">
        <s v="[Calendar].[Date Hierarchy].[Year].&amp;[2018].&amp;[Q3].&amp;[August]" c="August"/>
        <s v="[Calendar].[Date Hierarchy].[Year].&amp;[2019].&amp;[Q2].&amp;[June]" c="June"/>
        <s v="[Calendar].[Date Hierarchy].[Year].&amp;[2017].&amp;[Q2].&amp;[April]" c="April"/>
        <s v="[Calendar].[Date Hierarchy].[Year].&amp;[2017].&amp;[Q1].&amp;[March]" c="March"/>
        <s v="[Calendar].[Date Hierarchy].[Year].&amp;[2018].&amp;[Q3].&amp;[September]" c="September"/>
        <s v="[Calendar].[Date Hierarchy].[Year].&amp;[2019].&amp;[Q1].&amp;[February]" c="February"/>
        <s v="[Calendar].[Date Hierarchy].[Year].&amp;[2018].&amp;[Q2].&amp;[April]" c="April"/>
        <s v="[Calendar].[Date Hierarchy].[Year].&amp;[2019].&amp;[Q4].&amp;[December]" c="December"/>
        <s v="[Calendar].[Date Hierarchy].[Year].&amp;[2019].&amp;[Q3].&amp;[August]" c="August"/>
        <s v="[Calendar].[Date Hierarchy].[Year].&amp;[2017].&amp;[Q3].&amp;[August]" c="August"/>
        <s v="[Calendar].[Date Hierarchy].[Year].&amp;[2018].&amp;[Q2].&amp;[June]" c="June"/>
        <s v="[Calendar].[Date Hierarchy].[Year].&amp;[2016].&amp;[Q3].&amp;[July]" c="July"/>
        <s v="[Calendar].[Date Hierarchy].[Year].&amp;[2018].&amp;[Q1].&amp;[February]" c="February"/>
        <s v="[Calendar].[Date Hierarchy].[Year].&amp;[2017].&amp;[Q2].&amp;[May]" c="May"/>
        <s v="[Calendar].[Date Hierarchy].[Year].&amp;[2017].&amp;[Q3].&amp;[September]" c="September"/>
        <s v="[Calendar].[Date Hierarchy].[Year].&amp;[2017].&amp;[Q4].&amp;[November]" c="November"/>
        <s v="[Calendar].[Date Hierarchy].[Year].&amp;[2016].&amp;[Q3].&amp;[August]" c="August"/>
        <s v="[Calendar].[Date Hierarchy].[Year].&amp;[2018].&amp;[Q4].&amp;[October]" c="October"/>
        <s v="[Calendar].[Date Hierarchy].[Year].&amp;[2017].&amp;[Q4].&amp;[December]" c="December"/>
        <s v="[Calendar].[Date Hierarchy].[Year].&amp;[2018].&amp;[Q1].&amp;[March]" c="March"/>
        <s v="[Calendar].[Date Hierarchy].[Year].&amp;[2018].&amp;[Q4].&amp;[November]" c="November"/>
        <s v="[Calendar].[Date Hierarchy].[Year].&amp;[2016].&amp;[Q3].&amp;[September]" c="September"/>
        <s v="[Calendar].[Date Hierarchy].[Year].&amp;[2017].&amp;[Q2].&amp;[June]" c="June"/>
        <s v="[Calendar].[Date Hierarchy].[Year].&amp;[2019].&amp;[Q3].&amp;[July]" c="July"/>
        <s v="[Calendar].[Date Hierarchy].[Year].&amp;[2018].&amp;[Q1].&amp;[January]" c="January"/>
        <s v="[Calendar].[Date Hierarchy].[Year].&amp;[2019].&amp;[Q1].&amp;[January]" c="January"/>
        <s v="[Calendar].[Date Hierarchy].[Year].&amp;[2018].&amp;[Q2].&amp;[May]" c="May"/>
        <s v="[Calendar].[Date Hierarchy].[Year].&amp;[2019].&amp;[Q3].&amp;[September]" c="September"/>
        <s v="[Calendar].[Date Hierarchy].[Year].&amp;[2016].&amp;[Q4].&amp;[December]" c="December"/>
        <s v="[Calendar].[Date Hierarchy].[Year].&amp;[2019].&amp;[Q1].&amp;[March]" c="March"/>
        <s v="[Calendar].[Date Hierarchy].[Year].&amp;[2017].&amp;[Q1].&amp;[February]" c="February"/>
        <s v="[Calendar].[Date Hierarchy].[Year].&amp;[2017].&amp;[Q1].&amp;[January]" c="January"/>
        <s v="[Calendar].[Date Hierarchy].[Year].&amp;[2016].&amp;[Q4].&amp;[November]" c="November"/>
        <s v="[Calendar].[Date Hierarchy].[Year].&amp;[2018].&amp;[Q3].&amp;[July]" c="July"/>
        <s v="[Calendar].[Date Hierarchy].[Year].&amp;[2017].&amp;[Q3].&amp;[July]" c="July"/>
        <s v="[Calendar].[Date Hierarchy].[Year].&amp;[2018].&amp;[Q4].&amp;[December]" c="December"/>
        <s v="[Calendar].[Date Hierarchy].[Year].&amp;[2019].&amp;[Q2].&amp;[May]" c="May"/>
        <s v="[Calendar].[Date Hierarchy].[Year].&amp;[2016].&amp;[Q4].&amp;[October]" c="October"/>
        <s v="[Calendar].[Date Hierarchy].[Year].&amp;[2019].&amp;[Q4].&amp;[October]" c="October"/>
        <s v="[Calendar].[Date Hierarchy].[Year].&amp;[2019].&amp;[Q4].&amp;[November]" c="November"/>
        <s v="[Calendar].[Date Hierarchy].[Year].&amp;[2017].&amp;[Q4].&amp;[October]" c="October"/>
        <s v="[Calendar].[Date Hierarchy].[Year].&amp;[2019].&amp;[Q2].&amp;[April]" c="April"/>
      </sharedItems>
    </cacheField>
    <cacheField name="[Locations].[State].[State]" caption="State" numFmtId="0" hierarchy="15" level="1">
      <sharedItems count="12">
        <s v="[Locations].[State].&amp;[New York]" c="New York"/>
        <s v="[Locations].[State].&amp;[Florida]" c="Florida"/>
        <s v="[Locations].[State].&amp;[North Carolina]" c="North Carolina"/>
        <s v="[Locations].[State].&amp;[Massachusetts]" c="Massachusetts"/>
        <s v="[Locations].[State].&amp;[New Jersey]" c="New Jersey"/>
        <s v="[Locations].[State].&amp;[South Carolina]" c="South Carolina"/>
        <s v="[Locations].[State].&amp;[Virginia]" c="Virginia"/>
        <s v="[Locations].[State].&amp;[Connecticut]" c="Connecticut"/>
        <s v="[Locations].[State].&amp;[Georgia]" c="Georgia"/>
        <s v="[Locations].[State].&amp;[Rhode Island]" c="Rhode Island"/>
        <s v="[Locations].[State].&amp;[Maryland]" c="Maryland"/>
        <s v="[Locations].[State].&amp;[New Hampshire]" c="New Hampshire"/>
      </sharedItems>
    </cacheField>
    <cacheField name="[Locations].[Location Name].[Location Name]" caption="Location Name" numFmtId="0" hierarchy="13" level="1">
      <sharedItems count="96">
        <s v="[Locations].[Location Name].&amp;[Fort Lauderdale]" c="Fort Lauderdale"/>
        <s v="[Locations].[Location Name].&amp;[Cary]" c="Cary"/>
        <s v="[Locations].[Location Name].&amp;[Brandon]" c="Brandon"/>
        <s v="[Locations].[Location Name].&amp;[Lowell]" c="Lowell"/>
        <s v="[Locations].[Location Name].&amp;[High Point]" c="High Point"/>
        <s v="[Locations].[Location Name].&amp;[St. Petersburg]" c="St. Petersburg"/>
        <s v="[Locations].[Location Name].&amp;[Davie]" c="Davie"/>
        <s v="[Locations].[Location Name].&amp;[New York City]" c="New York City"/>
        <s v="[Locations].[Location Name].&amp;[Waterbury (Town)]" c="Waterbury (Town)"/>
        <s v="[Locations].[Location Name].&amp;[Lehigh Acres]" c="Lehigh Acres"/>
        <s v="[Locations].[Location Name].&amp;[Brookhaven]" c="Brookhaven"/>
        <s v="[Locations].[Location Name].&amp;[Pembroke Pines]" c="Pembroke Pines"/>
        <s v="[Locations].[Location Name].&amp;[Chesapeake]" c="Chesapeake"/>
        <s v="[Locations].[Location Name].&amp;[Columbia]" c="Columbia"/>
        <s v="[Locations].[Location Name].&amp;[Arlington]" c="Arlington"/>
        <s v="[Locations].[Location Name].&amp;[Waterbury]" c="Waterbury"/>
        <s v="[Locations].[Location Name].&amp;[Stamford]" c="Stamford"/>
        <s v="[Locations].[Location Name].&amp;[Boston]" c="Boston"/>
        <s v="[Locations].[Location Name].&amp;[Richmond]" c="Richmond"/>
        <s v="[Locations].[Location Name].&amp;[Tampa]" c="Tampa"/>
        <s v="[Locations].[Location Name].&amp;[Charleston]" c="Charleston"/>
        <s v="[Locations].[Location Name].&amp;[Providence]" c="Providence"/>
        <s v="[Locations].[Location Name].&amp;[Cape Coral]" c="Cape Coral"/>
        <s v="[Locations].[Location Name].&amp;[Worcester]" c="Worcester"/>
        <s v="[Locations].[Location Name].&amp;[Manhattan]" c="Manhattan"/>
        <s v="[Locations].[Location Name].&amp;[Hollywood]" c="Hollywood"/>
        <s v="[Locations].[Location Name].&amp;[North Hempstead]" c="North Hempstead"/>
        <s v="[Locations].[Location Name].&amp;[The Bronx]" c="The Bronx"/>
        <s v="[Locations].[Location Name].&amp;[Paterson]" c="Paterson"/>
        <s v="[Locations].[Location Name].&amp;[Macon]" c="Macon"/>
        <s v="[Locations].[Location Name].&amp;[Gainesville]" c="Gainesville"/>
        <s v="[Locations].[Location Name].&amp;[Smithtown]" c="Smithtown"/>
        <s v="[Locations].[Location Name].&amp;[Hampton]" c="Hampton"/>
        <s v="[Locations].[Location Name].&amp;[Atlanta]" c="Atlanta"/>
        <s v="[Locations].[Location Name].&amp;[Athens]" c="Athens"/>
        <s v="[Locations].[Location Name].&amp;[Port St. Lucie]" c="Port St. Lucie"/>
        <s v="[Locations].[Location Name].&amp;[Miramar]" c="Miramar"/>
        <s v="[Locations].[Location Name].&amp;[Charlotte]" c="Charlotte"/>
        <s v="[Locations].[Location Name].&amp;[Bridgeport]" c="Bridgeport"/>
        <s v="[Locations].[Location Name].&amp;[Syracuse]" c="Syracuse"/>
        <s v="[Locations].[Location Name].&amp;[Pompano Beach]" c="Pompano Beach"/>
        <s v="[Locations].[Location Name].&amp;[Alexandria]" c="Alexandria"/>
        <s v="[Locations].[Location Name].&amp;[Cambridge]" c="Cambridge"/>
        <s v="[Locations].[Location Name].&amp;[Winston-Salem]" c="Winston-Salem"/>
        <s v="[Locations].[Location Name].&amp;[Miami]" c="Miami"/>
        <s v="[Locations].[Location Name].&amp;[Hartford (Town)]" c="Hartford (Town)"/>
        <s v="[Locations].[Location Name].&amp;[Rochester]" c="Rochester"/>
        <s v="[Locations].[Location Name].&amp;[Bridgeport (Town)]" c="Bridgeport (Town)"/>
        <s v="[Locations].[Location Name].&amp;[Edison]" c="Edison"/>
        <s v="[Locations].[Location Name].&amp;[Spring Hill]" c="Spring Hill"/>
        <s v="[Locations].[Location Name].&amp;[Virginia Beach]" c="Virginia Beach"/>
        <s v="[Locations].[Location Name].&amp;[Clearwater]" c="Clearwater"/>
        <s v="[Locations].[Location Name].&amp;[Lakeland]" c="Lakeland"/>
        <s v="[Locations].[Location Name].&amp;[Baltimore]" c="Baltimore"/>
        <s v="[Locations].[Location Name].&amp;[Babylon (Town)]" c="Babylon (Town)"/>
        <s v="[Locations].[Location Name].&amp;[Hempstead (Town)]" c="Hempstead (Town)"/>
        <s v="[Locations].[Location Name].&amp;[West Palm Beach]" c="West Palm Beach"/>
        <s v="[Locations].[Location Name].&amp;[Tallahassee]" c="Tallahassee"/>
        <s v="[Locations].[Location Name].&amp;[Manchester]" c="Manchester"/>
        <s v="[Locations].[Location Name].&amp;[Hialeah]" c="Hialeah"/>
        <s v="[Locations].[Location Name].&amp;[Newark]" c="Newark"/>
        <s v="[Locations].[Location Name].&amp;[Norfolk]" c="Norfolk"/>
        <s v="[Locations].[Location Name].&amp;[Miami Gardens]" c="Miami Gardens"/>
        <s v="[Locations].[Location Name].&amp;[Ramapo]" c="Ramapo"/>
        <s v="[Locations].[Location Name].&amp;[Brooklyn]" c="Brooklyn"/>
        <s v="[Locations].[Location Name].&amp;[Newport News]" c="Newport News"/>
        <s v="[Locations].[Location Name].&amp;[Orlando]" c="Orlando"/>
        <s v="[Locations].[Location Name].&amp;[Fayetteville]" c="Fayetteville"/>
        <s v="[Locations].[Location Name].&amp;[Raleigh]" c="Raleigh"/>
        <s v="[Locations].[Location Name].&amp;[Huntington]" c="Huntington"/>
        <s v="[Locations].[Location Name].&amp;[Jacksonville]" c="Jacksonville"/>
        <s v="[Locations].[Location Name].&amp;[Wilmington]" c="Wilmington"/>
        <s v="[Locations].[Location Name].&amp;[Stamford (Town)]" c="Stamford (Town)"/>
        <s v="[Locations].[Location Name].&amp;[Savannah]" c="Savannah"/>
        <s v="[Locations].[Location Name].&amp;[Staten Island]" c="Staten Island"/>
        <s v="[Locations].[Location Name].&amp;[Jersey City]" c="Jersey City"/>
        <s v="[Locations].[Location Name].&amp;[Coral Springs]" c="Coral Springs"/>
        <s v="[Locations].[Location Name].&amp;[North Charleston]" c="North Charleston"/>
        <s v="[Locations].[Location Name].&amp;[Durham]" c="Durham"/>
        <s v="[Locations].[Location Name].&amp;[Queens]" c="Queens"/>
        <s v="[Locations].[Location Name].&amp;[Buffalo]" c="Buffalo"/>
        <s v="[Locations].[Location Name].&amp;[Hartford]" c="Hartford"/>
        <s v="[Locations].[Location Name].&amp;[Elizabeth]" c="Elizabeth"/>
        <s v="[Locations].[Location Name].&amp;[New Haven (Town)]" c="New Haven (Town)"/>
        <s v="[Locations].[Location Name].&amp;[Yonkers]" c="Yonkers"/>
        <s v="[Locations].[Location Name].&amp;[Greensboro]" c="Greensboro"/>
        <s v="[Locations].[Location Name].&amp;[Palm Bay]" c="Palm Bay"/>
        <s v="[Locations].[Location Name].&amp;[Springfield]" c="Springfield"/>
        <s v="[Locations].[Location Name].&amp;[Columbus]" c="Columbus"/>
        <s v="[Locations].[Location Name].&amp;[Woodbridge (Township)]" c="Woodbridge (Township)"/>
        <s v="[Locations].[Location Name].&amp;[Augusta]" c="Augusta"/>
        <s v="[Locations].[Location Name].&amp;[Oyster Bay]" c="Oyster Bay"/>
        <s v="[Locations].[Location Name].&amp;[Amherst]" c="Amherst"/>
        <s v="[Locations].[Location Name].&amp;[Sandy Springs]" c="Sandy Springs"/>
        <s v="[Locations].[Location Name].&amp;[New Haven]" c="New Haven"/>
        <s v="[Locations].[Location Name].&amp;[Islip]" c="Islip"/>
      </sharedItems>
    </cacheField>
    <cacheField name="[Locations].[Region].[State]" caption="State" numFmtId="0" hierarchy="21" level="1">
      <sharedItems count="12">
        <s v="[Locations].[Region].[State].&amp;[Massachusetts]" c="Massachusetts"/>
        <s v="[Locations].[Region].[State].&amp;[New York]" c="New York"/>
        <s v="[Locations].[Region].[State].&amp;[Rhode Island]" c="Rhode Island"/>
        <s v="[Locations].[Region].[State].&amp;[Virginia]" c="Virginia"/>
        <s v="[Locations].[Region].[State].&amp;[New Hampshire]" c="New Hampshire"/>
        <s v="[Locations].[Region].[State].&amp;[Connecticut]" c="Connecticut"/>
        <s v="[Locations].[Region].[State].&amp;[Georgia]" c="Georgia"/>
        <s v="[Locations].[Region].[State].&amp;[North Carolina]" c="North Carolina"/>
        <s v="[Locations].[Region].[State].&amp;[New Jersey]" c="New Jersey"/>
        <s v="[Locations].[Region].[State].&amp;[Maryland]" c="Maryland"/>
        <s v="[Locations].[Region].[State].&amp;[Florida]" c="Florida"/>
        <s v="[Locations].[Region].[State].&amp;[South Carolina]" c="South Carolina"/>
      </sharedItems>
    </cacheField>
    <cacheField name="[Measures].[MeasuresLevel]" caption="MeasuresLevel" numFmtId="0" hierarchy="24">
      <sharedItems count="9">
        <s v="[Measures].[Average of Households]" c="Average of Households"/>
        <s v="[Measures].[Total Sales]" c="Total Sales"/>
        <s v="[Measures].[Total Unit Sales]" c="Total Unit Sales"/>
        <s v="[Measures].[Average of Median Income]" c="Average of Median Income"/>
        <s v="[Measures].[Average of Water Area]" c="Average of Water Area"/>
        <s v="[Measures].[Average of Land Area]" c="Average of Land Area"/>
        <s v="[Measures].[Profit Margin]" c="Profit Margin"/>
        <s v="[Measures].[Sum of Quantity]" c="Sum of Quantity"/>
        <s v="[Measures].[AVG of Sales Amount]" c="AVG of Sales Amount"/>
      </sharedItems>
    </cacheField>
    <cacheField name="[Retail Sales].[Customer Name].[Customer Name]" caption="Customer Name" numFmtId="0" hierarchy="38" level="1">
      <sharedItems count="801">
        <s v="[Retail Sales].[Customer Name].&amp;[Joseph Lawson]" c="Joseph Lawson"/>
        <s v="[Retail Sales].[Customer Name].&amp;[Gerald Alvarez]" c="Gerald Alvarez"/>
        <s v="[Retail Sales].[Customer Name].&amp;[Louis Austin]" c="Louis Austin"/>
        <s v="[Retail Sales].[Customer Name].&amp;[William Hawkins]" c="William Hawkins"/>
        <s v="[Retail Sales].[Customer Name].&amp;[Adam Riley]" c="Adam Riley"/>
        <s v="[Retail Sales].[Customer Name].&amp;[Phillip Edwards]" c="Phillip Edwards"/>
        <s v="[Retail Sales].[Customer Name].&amp;[Craig Reyes]" c="Craig Reyes"/>
        <s v="[Retail Sales].[Customer Name].&amp;[Kenneth Foster]" c="Kenneth Foster"/>
        <s v="[Retail Sales].[Customer Name].&amp;[Ryan Ruiz]" c="Ryan Ruiz"/>
        <s v="[Retail Sales].[Customer Name].&amp;[Michael Austin]" c="Michael Austin"/>
        <s v="[Retail Sales].[Customer Name].&amp;[Louis Johnston]" c="Louis Johnston"/>
        <s v="[Retail Sales].[Customer Name].&amp;[Brian Rice]" c="Brian Rice"/>
        <s v="[Retail Sales].[Customer Name].&amp;[Jack Lewis]" c="Jack Lewis"/>
        <s v="[Retail Sales].[Customer Name].&amp;[Timothy Bowman]" c="Timothy Bowman"/>
        <s v="[Retail Sales].[Customer Name].&amp;[Mark Simmons]" c="Mark Simmons"/>
        <s v="[Retail Sales].[Customer Name].&amp;[Roger Miller]" c="Roger Miller"/>
        <s v="[Retail Sales].[Customer Name].&amp;[Dennis Myers]" c="Dennis Myers"/>
        <s v="[Retail Sales].[Customer Name].&amp;[Benjamin Garza]" c="Benjamin Garza"/>
        <s v="[Retail Sales].[Customer Name].&amp;[Johnny Ward]" c="Johnny Ward"/>
        <s v="[Retail Sales].[Customer Name].&amp;[Willie Mason]" c="Willie Mason"/>
        <s v="[Retail Sales].[Customer Name].&amp;[Ralph Cooper]" c="Ralph Cooper"/>
        <s v="[Retail Sales].[Customer Name].&amp;[Anthony Simpson]" c="Anthony Simpson"/>
        <s v="[Retail Sales].[Customer Name].&amp;[Jack Howell]" c="Jack Howell"/>
        <s v="[Retail Sales].[Customer Name].&amp;[Larry Freeman]" c="Larry Freeman"/>
        <s v="[Retail Sales].[Customer Name].&amp;[Nicholas West]" c="Nicholas West"/>
        <s v="[Retail Sales].[Customer Name].&amp;[Daniel Perry]" c="Daniel Perry"/>
        <s v="[Retail Sales].[Customer Name].&amp;[Raymond Alexander]" c="Raymond Alexander"/>
        <s v="[Retail Sales].[Customer Name].&amp;[Philip Foster]" c="Philip Foster"/>
        <s v="[Retail Sales].[Customer Name].&amp;[Sean Vasquez]" c="Sean Vasquez"/>
        <s v="[Retail Sales].[Customer Name].&amp;[Andrew Graham]" c="Andrew Graham"/>
        <s v="[Retail Sales].[Customer Name].&amp;[Phillip Ellis]" c="Phillip Ellis"/>
        <s v="[Retail Sales].[Customer Name].&amp;[Robert Ferguson]" c="Robert Ferguson"/>
        <s v="[Retail Sales].[Customer Name].&amp;[Shawn Cook]" c="Shawn Cook"/>
        <s v="[Retail Sales].[Customer Name].&amp;[Keith Jordan]" c="Keith Jordan"/>
        <s v="[Retail Sales].[Customer Name].&amp;[Fred Howell]" c="Fred Howell"/>
        <s v="[Retail Sales].[Customer Name].&amp;[Timothy Hamilton]" c="Timothy Hamilton"/>
        <s v="[Retail Sales].[Customer Name].&amp;[Christopher Wright]" c="Christopher Wright"/>
        <s v="[Retail Sales].[Customer Name].&amp;[Victor Ramos]" c="Victor Ramos"/>
        <s v="[Retail Sales].[Customer Name].&amp;[Adam Myers]" c="Adam Myers"/>
        <s v="[Retail Sales].[Customer Name].&amp;[Brandon Dixon]" c="Brandon Dixon"/>
        <s v="[Retail Sales].[Customer Name].&amp;[Harold Adams]" c="Harold Adams"/>
        <s v="[Retail Sales].[Customer Name].&amp;[Harold Turner]" c="Harold Turner"/>
        <s v="[Retail Sales].[Customer Name].&amp;[Matthew Fernandez]" c="Matthew Fernandez"/>
        <s v="[Retail Sales].[Customer Name].&amp;[Keith Murphy]" c="Keith Murphy"/>
        <s v="[Retail Sales].[Customer Name].&amp;[Joe Rose]" c="Joe Rose"/>
        <s v="[Retail Sales].[Customer Name].&amp;[Eric Moore]" c="Eric Moore"/>
        <s v="[Retail Sales].[Customer Name].&amp;[Billy Reid]" c="Billy Reid"/>
        <s v="[Retail Sales].[Customer Name].&amp;[Michael Allen]" c="Michael Allen"/>
        <s v="[Retail Sales].[Customer Name].&amp;[Adam Duncan]" c="Adam Duncan"/>
        <s v="[Retail Sales].[Customer Name].&amp;[Joshua Brooks]" c="Joshua Brooks"/>
        <s v="[Retail Sales].[Customer Name].&amp;[Victor Chapman]" c="Victor Chapman"/>
        <s v="[Retail Sales].[Customer Name].&amp;[Chris Armstrong]" c="Chris Armstrong"/>
        <s v="[Retail Sales].[Customer Name].&amp;[Keith Schmidt]" c="Keith Schmidt"/>
        <s v="[Retail Sales].[Customer Name].&amp;[Lawrence Kelly]" c="Lawrence Kelly"/>
        <s v="[Retail Sales].[Customer Name].&amp;[Roger Alexander]" c="Roger Alexander"/>
        <s v="[Retail Sales].[Customer Name].&amp;[Peter Gray]" c="Peter Gray"/>
        <s v="[Retail Sales].[Customer Name].&amp;[Brian Warren]" c="Brian Warren"/>
        <s v="[Retail Sales].[Customer Name].&amp;[Mark Lee]" c="Mark Lee"/>
        <s v="[Retail Sales].[Customer Name].&amp;[Jack Lynch]" c="Jack Lynch"/>
        <s v="[Retail Sales].[Customer Name].&amp;[Paul Taylor]" c="Paul Taylor"/>
        <s v="[Retail Sales].[Customer Name].&amp;[Wayne Williams]" c="Wayne Williams"/>
        <s v="[Retail Sales].[Customer Name].&amp;[Terry Richards]" c="Terry Richards"/>
        <s v="[Retail Sales].[Customer Name].&amp;[Walter Russell]" c="Walter Russell"/>
        <s v="[Retail Sales].[Customer Name].&amp;[Ralph Oliver]" c="Ralph Oliver"/>
        <s v="[Retail Sales].[Customer Name].&amp;[Victor Hughes]" c="Victor Hughes"/>
        <s v="[Retail Sales].[Customer Name].&amp;[Earl Robinson]" c="Earl Robinson"/>
        <s v="[Retail Sales].[Customer Name].&amp;[Gerald Porter]" c="Gerald Porter"/>
        <s v="[Retail Sales].[Customer Name].&amp;[Jose Williams]" c="Jose Williams"/>
        <s v="[Retail Sales].[Customer Name].&amp;[Carl Murphy]" c="Carl Murphy"/>
        <s v="[Retail Sales].[Customer Name].&amp;[Charles Perry]" c="Charles Perry"/>
        <s v="[Retail Sales].[Customer Name].&amp;[Roy Scott]" c="Roy Scott"/>
        <s v="[Retail Sales].[Customer Name].&amp;[Aaron Mills]" c="Aaron Mills"/>
        <s v="[Retail Sales].[Customer Name].&amp;[Anthony Banks]" c="Anthony Banks"/>
        <s v="[Retail Sales].[Customer Name].&amp;[Adam Alexander]" c="Adam Alexander"/>
        <s v="[Retail Sales].[Customer Name].&amp;[Christopher Kim]" c="Christopher Kim"/>
        <s v="[Retail Sales].[Customer Name].&amp;[George Ellis]" c="George Ellis"/>
        <s v="[Retail Sales].[Customer Name].&amp;[Earl Franklin]" c="Earl Franklin"/>
        <s v="[Retail Sales].[Customer Name].&amp;[Benjamin Carter]" c="Benjamin Carter"/>
        <s v="[Retail Sales].[Customer Name].&amp;[Peter Gilbert]" c="Peter Gilbert"/>
        <s v="[Retail Sales].[Customer Name].&amp;[Billy Kennedy]" c="Billy Kennedy"/>
        <s v="[Retail Sales].[Customer Name].&amp;[Richard Cunningham]" c="Richard Cunningham"/>
        <s v="[Retail Sales].[Customer Name].&amp;[Victor Scott]" c="Victor Scott"/>
        <s v="[Retail Sales].[Customer Name].&amp;[Phillip Watkins]" c="Phillip Watkins"/>
        <s v="[Retail Sales].[Customer Name].&amp;[John Brooks]" c="John Brooks"/>
        <s v="[Retail Sales].[Customer Name].&amp;[Carlos Miller]" c="Carlos Miller"/>
        <s v="[Retail Sales].[Customer Name].&amp;[Henry Harper]" c="Henry Harper"/>
        <s v="[Retail Sales].[Customer Name].&amp;[Gary Porter]" c="Gary Porter"/>
        <s v="[Retail Sales].[Customer Name].&amp;[Victor Marshall]" c="Victor Marshall"/>
        <s v="[Retail Sales].[Customer Name].&amp;[Christopher Arnold]" c="Christopher Arnold"/>
        <s v="[Retail Sales].[Customer Name].&amp;[Justin Butler]" c="Justin Butler"/>
        <s v="[Retail Sales].[Customer Name].&amp;[Douglas Wallace]" c="Douglas Wallace"/>
        <s v="[Retail Sales].[Customer Name].&amp;[Brian Kim]" c="Brian Kim"/>
        <s v="[Retail Sales].[Customer Name].&amp;[Jesse Hernandez]" c="Jesse Hernandez"/>
        <s v="[Retail Sales].[Customer Name].&amp;[Walter Duncan]" c="Walter Duncan"/>
        <s v="[Retail Sales].[Customer Name].&amp;[Todd Watson]" c="Todd Watson"/>
        <s v="[Retail Sales].[Customer Name].&amp;[Aaron Day]" c="Aaron Day"/>
        <s v="[Retail Sales].[Customer Name].&amp;[George Fowler]" c="George Fowler"/>
        <s v="[Retail Sales].[Customer Name].&amp;[Sean Kelly]" c="Sean Kelly"/>
        <s v="[Retail Sales].[Customer Name].&amp;[James Simmons]" c="James Simmons"/>
        <s v="[Retail Sales].[Customer Name].&amp;[Adam Mcdonald]" c="Adam Mcdonald"/>
        <s v="[Retail Sales].[Customer Name].&amp;[Aaron Johnson]" c="Aaron Johnson"/>
        <s v="[Retail Sales].[Customer Name].&amp;[Arthur Gilbert]" c="Arthur Gilbert"/>
        <s v="[Retail Sales].[Customer Name].&amp;[Jason Gray]" c="Jason Gray"/>
        <s v="[Retail Sales].[Customer Name].&amp;[Keith Wheeler]" c="Keith Wheeler"/>
        <s v="[Retail Sales].[Customer Name].&amp;[Victor Rogers]" c="Victor Rogers"/>
        <s v="[Retail Sales].[Customer Name].&amp;[Steven Walker]" c="Steven Walker"/>
        <s v="[Retail Sales].[Customer Name].&amp;[Todd Roberts]" c="Todd Roberts"/>
        <s v="[Retail Sales].[Customer Name].&amp;[Harold Matthews]" c="Harold Matthews"/>
        <s v="[Retail Sales].[Customer Name].&amp;[Shawn Wallace]" c="Shawn Wallace"/>
        <s v="[Retail Sales].[Customer Name].&amp;[Albert Young]" c="Albert Young"/>
        <s v="[Retail Sales].[Customer Name].&amp;[Charles Montgomery]" c="Charles Montgomery"/>
        <s v="[Retail Sales].[Customer Name].&amp;[Peter Freeman]" c="Peter Freeman"/>
        <s v="[Retail Sales].[Customer Name].&amp;[Gerald Andrews]" c="Gerald Andrews"/>
        <s v="[Retail Sales].[Customer Name].&amp;[Anthony Berry]" c="Anthony Berry"/>
        <s v="[Retail Sales].[Customer Name].&amp;[Antonio Dixon]" c="Antonio Dixon"/>
        <s v="[Retail Sales].[Customer Name].&amp;[Benjamin Lynch]" c="Benjamin Lynch"/>
        <s v="[Retail Sales].[Customer Name].&amp;[Christopher Miller]" c="Christopher Miller"/>
        <s v="[Retail Sales].[Customer Name].&amp;[Kenneth Dunn]" c="Kenneth Dunn"/>
        <s v="[Retail Sales].[Customer Name].&amp;[Jeremy Peterson]" c="Jeremy Peterson"/>
        <s v="[Retail Sales].[Customer Name].&amp;[William Schmidt]" c="William Schmidt"/>
        <s v="[Retail Sales].[Customer Name].&amp;[Juan Cruz]" c="Juan Cruz"/>
        <s v="[Retail Sales].[Customer Name].&amp;[Albert Robinson]" c="Albert Robinson"/>
        <s v="[Retail Sales].[Customer Name].&amp;[Jesse Graham]" c="Jesse Graham"/>
        <s v="[Retail Sales].[Customer Name].&amp;[Philip Cunningham]" c="Philip Cunningham"/>
        <s v="[Retail Sales].[Customer Name].&amp;[Fred Jenkins]" c="Fred Jenkins"/>
        <s v="[Retail Sales].[Customer Name].&amp;[Sean Olson]" c="Sean Olson"/>
        <s v="[Retail Sales].[Customer Name].&amp;[Bobby Hughes]" c="Bobby Hughes"/>
        <s v="[Retail Sales].[Customer Name].&amp;[Jeremy Porter]" c="Jeremy Porter"/>
        <s v="[Retail Sales].[Customer Name].&amp;[Henry Kelley]" c="Henry Kelley"/>
        <s v="[Retail Sales].[Customer Name].&amp;[Gerald Henry]" c="Gerald Henry"/>
        <s v="[Retail Sales].[Customer Name].&amp;[Billy West]" c="Billy West"/>
        <s v="[Retail Sales].[Customer Name].&amp;[Steven Carr]" c="Steven Carr"/>
        <s v="[Retail Sales].[Customer Name].&amp;[David Wilson]" c="David Wilson"/>
        <s v="[Retail Sales].[Customer Name].&amp;[Keith Campbell]" c="Keith Campbell"/>
        <s v="[Retail Sales].[Customer Name].&amp;[Steve Diaz]" c="Steve Diaz"/>
        <s v="[Retail Sales].[Customer Name].&amp;[Alan Perry]" c="Alan Perry"/>
        <s v="[Retail Sales].[Customer Name].&amp;[John Robertson]" c="John Robertson"/>
        <s v="[Retail Sales].[Customer Name].&amp;[Bruce Chapman]" c="Bruce Chapman"/>
        <s v="[Retail Sales].[Customer Name].&amp;[Louis Chavez]" c="Louis Chavez"/>
        <s v="[Retail Sales].[Customer Name].&amp;[Steve Bennett]" c="Steve Bennett"/>
        <s v="[Retail Sales].[Customer Name].&amp;[Shawn Ray]" c="Shawn Ray"/>
        <s v="[Retail Sales].[Customer Name].&amp;[Sean Knight]" c="Sean Knight"/>
        <s v="[Retail Sales].[Customer Name].&amp;[Bruce Porter]" c="Bruce Porter"/>
        <s v="[Retail Sales].[Customer Name].&amp;[Nicholas Arnold]" c="Nicholas Arnold"/>
        <s v="[Retail Sales].[Customer Name].&amp;[Nicholas Hernandez]" c="Nicholas Hernandez"/>
        <s v="[Retail Sales].[Customer Name].&amp;[Steven Mccoy]" c="Steven Mccoy"/>
        <s v="[Retail Sales].[Customer Name].&amp;[Douglas Greene]" c="Douglas Greene"/>
        <s v="[Retail Sales].[Customer Name].&amp;[Fred Stone]" c="Fred Stone"/>
        <s v="[Retail Sales].[Customer Name].&amp;[Joe Fuller]" c="Joe Fuller"/>
        <s v="[Retail Sales].[Customer Name].&amp;[Joseph Lopez]" c="Joseph Lopez"/>
        <s v="[Retail Sales].[Customer Name].&amp;[Jerry Rogers]" c="Jerry Rogers"/>
        <s v="[Retail Sales].[Customer Name].&amp;[Frank Schmidt]" c="Frank Schmidt"/>
        <s v="[Retail Sales].[Customer Name].&amp;[Roger Tucker]" c="Roger Tucker"/>
        <s v="[Retail Sales].[Customer Name].&amp;[Benjamin Ryan]" c="Benjamin Ryan"/>
        <s v="[Retail Sales].[Customer Name].&amp;[Andrew Robinson]" c="Andrew Robinson"/>
        <s v="[Retail Sales].[Customer Name].&amp;[Patrick Morales]" c="Patrick Morales"/>
        <s v="[Retail Sales].[Customer Name].&amp;[Antonio Owens]" c="Antonio Owens"/>
        <s v="[Retail Sales].[Customer Name].&amp;[Lawrence Watson]" c="Lawrence Watson"/>
        <s v="[Retail Sales].[Customer Name].&amp;[Steve Miller]" c="Steve Miller"/>
        <s v="[Retail Sales].[Customer Name].&amp;[Gary Jones]" c="Gary Jones"/>
        <s v="[Retail Sales].[Customer Name].&amp;[Bruce Bowman]" c="Bruce Bowman"/>
        <s v="[Retail Sales].[Customer Name].&amp;[Joshua Peterson]" c="Joshua Peterson"/>
        <s v="[Retail Sales].[Customer Name].&amp;[Eric Alvarez]" c="Eric Alvarez"/>
        <s v="[Retail Sales].[Customer Name].&amp;[Johnny Andrews]" c="Johnny Andrews"/>
        <s v="[Retail Sales].[Customer Name].&amp;[Walter Harris]" c="Walter Harris"/>
        <s v="[Retail Sales].[Customer Name].&amp;[Ryan Price]" c="Ryan Price"/>
        <s v="[Retail Sales].[Customer Name].&amp;[Joshua Watkins]" c="Joshua Watkins"/>
        <s v="[Retail Sales].[Customer Name].&amp;[Harry Diaz]" c="Harry Diaz"/>
        <s v="[Retail Sales].[Customer Name].&amp;[Gary Pierce]" c="Gary Pierce"/>
        <s v="[Retail Sales].[Customer Name].&amp;[Sean Snyder]" c="Sean Snyder"/>
        <s v="[Retail Sales].[Customer Name].&amp;[Carl Anderson]" c="Carl Anderson"/>
        <s v="[Retail Sales].[Customer Name].&amp;[Michael Ward]" c="Michael Ward"/>
        <s v="[Retail Sales].[Customer Name].&amp;[Ryan Schmidt]" c="Ryan Schmidt"/>
        <s v="[Retail Sales].[Customer Name].&amp;[Donald Reynolds]" c="Donald Reynolds"/>
        <s v="[Retail Sales].[Customer Name].&amp;[Carl Martin]" c="Carl Martin"/>
        <s v="[Retail Sales].[Customer Name].&amp;[Benjamin Stanley]" c="Benjamin Stanley"/>
        <s v="[Retail Sales].[Customer Name].&amp;[Thomas Daniels]" c="Thomas Daniels"/>
        <s v="[Retail Sales].[Customer Name].&amp;[Terry Mills]" c="Terry Mills"/>
        <s v="[Retail Sales].[Customer Name].&amp;[Dennis Scott]" c="Dennis Scott"/>
        <s v="[Retail Sales].[Customer Name].&amp;[Jesse Bishop]" c="Jesse Bishop"/>
        <s v="[Retail Sales].[Customer Name].&amp;[Adam Mccoy]" c="Adam Mccoy"/>
        <s v="[Retail Sales].[Customer Name].&amp;[Anthony Little]" c="Anthony Little"/>
        <s v="[Retail Sales].[Customer Name].&amp;[Stephen Greene]" c="Stephen Greene"/>
        <s v="[Retail Sales].[Customer Name].&amp;[Jonathan Pierce]" c="Jonathan Pierce"/>
        <s v="[Retail Sales].[Customer Name].&amp;[Jason Hanson]" c="Jason Hanson"/>
        <s v="[Retail Sales].[Customer Name].&amp;[Martin Johnston]" c="Martin Johnston"/>
        <s v="[Retail Sales].[Customer Name].&amp;[Juan Griffin]" c="Juan Griffin"/>
        <s v="[Retail Sales].[Customer Name].&amp;[Wayne Johnson]" c="Wayne Johnson"/>
        <s v="[Retail Sales].[Customer Name].&amp;[Albert Kennedy]" c="Albert Kennedy"/>
        <s v="[Retail Sales].[Customer Name].&amp;[Alan Miller]" c="Alan Miller"/>
        <s v="[Retail Sales].[Customer Name].&amp;[Jason Duncan]" c="Jason Duncan"/>
        <s v="[Retail Sales].[Customer Name].&amp;[David Olson]" c="David Olson"/>
        <s v="[Retail Sales].[Customer Name].&amp;[Raymond Hall]" c="Raymond Hall"/>
        <s v="[Retail Sales].[Customer Name].&amp;[Stephen Cook]" c="Stephen Cook"/>
        <s v="[Retail Sales].[Customer Name].&amp;[Bobby Murray]" c="Bobby Murray"/>
        <s v="[Retail Sales].[Customer Name].&amp;[Ronald Anderson]" c="Ronald Anderson"/>
        <s v="[Retail Sales].[Customer Name].&amp;[Thomas Hawkins]" c="Thomas Hawkins"/>
        <s v="[Retail Sales].[Customer Name].&amp;[Paul Carpenter]" c="Paul Carpenter"/>
        <s v="[Retail Sales].[Customer Name].&amp;[Kevin Kim]" c="Kevin Kim"/>
        <s v="[Retail Sales].[Customer Name].&amp;[Joshua Rose]" c="Joshua Rose"/>
        <s v="[Retail Sales].[Customer Name].&amp;[Henry Stanley]" c="Henry Stanley"/>
        <s v="[Retail Sales].[Customer Name].&amp;[Charles Sims]" c="Charles Sims"/>
        <s v="[Retail Sales].[Customer Name].&amp;[Randy Simpson]" c="Randy Simpson"/>
        <s v="[Retail Sales].[Customer Name].&amp;[Paul Richardson]" c="Paul Richardson"/>
        <s v="[Retail Sales].[Customer Name].&amp;[Ronald Burns]" c="Ronald Burns"/>
        <s v="[Retail Sales].[Customer Name].&amp;[Gregory Welch]" c="Gregory Welch"/>
        <s v="[Retail Sales].[Customer Name].&amp;[Donald Carroll]" c="Donald Carroll"/>
        <s v="[Retail Sales].[Customer Name].&amp;[Michael Lane]" c="Michael Lane"/>
        <s v="[Retail Sales].[Customer Name].&amp;[Jerry Barnes]" c="Jerry Barnes"/>
        <s v="[Retail Sales].[Customer Name].&amp;[Earl Simpson]" c="Earl Simpson"/>
        <s v="[Retail Sales].[Customer Name].&amp;[Stephen Webb]" c="Stephen Webb"/>
        <s v="[Retail Sales].[Customer Name].&amp;[Michael Mills]" c="Michael Mills"/>
        <s v="[Retail Sales].[Customer Name].&amp;[George Adams]" c="George Adams"/>
        <s v="[Retail Sales].[Customer Name].&amp;[Shawn Long]" c="Shawn Long"/>
        <s v="[Retail Sales].[Customer Name].&amp;[Timothy Lawrence]" c="Timothy Lawrence"/>
        <s v="[Retail Sales].[Customer Name].&amp;[Earl Ortiz]" c="Earl Ortiz"/>
        <s v="[Retail Sales].[Customer Name].&amp;[Shawn Torres]" c="Shawn Torres"/>
        <s v="[Retail Sales].[Customer Name].&amp;[Jonathan Moreno]" c="Jonathan Moreno"/>
        <s v="[Retail Sales].[Customer Name].&amp;[Jason Ross]" c="Jason Ross"/>
        <s v="[Retail Sales].[Customer Name].&amp;[Harry Perkins]" c="Harry Perkins"/>
        <s v="[Retail Sales].[Customer Name].&amp;[Aaron Tucker]" c="Aaron Tucker"/>
        <s v="[Retail Sales].[Customer Name].&amp;[Carlos Young]" c="Carlos Young"/>
        <s v="[Retail Sales].[Customer Name].&amp;[William Medina]" c="William Medina"/>
        <s v="[Retail Sales].[Customer Name].&amp;[Jeffrey Phillips]" c="Jeffrey Phillips"/>
        <s v="[Retail Sales].[Customer Name].&amp;[Albert Jacobs]" c="Albert Jacobs"/>
        <s v="[Retail Sales].[Customer Name].&amp;[Douglas Tucker]" c="Douglas Tucker"/>
        <s v="[Retail Sales].[Customer Name].&amp;[David Garrett]" c="David Garrett"/>
        <s v="[Retail Sales].[Customer Name].&amp;[Raymond Allen]" c="Raymond Allen"/>
        <s v="[Retail Sales].[Customer Name].&amp;[Jack Jackson]" c="Jack Jackson"/>
        <s v="[Retail Sales].[Customer Name].&amp;[Steve Barnes]" c="Steve Barnes"/>
        <s v="[Retail Sales].[Customer Name].&amp;[Kevin Lopez]" c="Kevin Lopez"/>
        <s v="[Retail Sales].[Customer Name].&amp;[Carlos Scott]" c="Carlos Scott"/>
        <s v="[Retail Sales].[Customer Name].&amp;[Jerry Harvey]" c="Jerry Harvey"/>
        <s v="[Retail Sales].[Customer Name].&amp;[Kevin Jones]" c="Kevin Jones"/>
        <s v="[Retail Sales].[Customer Name].&amp;[Bruce Armstrong]" c="Bruce Armstrong"/>
        <s v="[Retail Sales].[Customer Name].&amp;[Russell Nelson]" c="Russell Nelson"/>
        <s v="[Retail Sales].[Customer Name].&amp;[Brian Hunter]" c="Brian Hunter"/>
        <s v="[Retail Sales].[Customer Name].&amp;[Jeremy Vasquez]" c="Jeremy Vasquez"/>
        <s v="[Retail Sales].[Customer Name].&amp;[Johnny Hawkins]" c="Johnny Hawkins"/>
        <s v="[Retail Sales].[Customer Name].&amp;[Willie Daniels]" c="Willie Daniels"/>
        <s v="[Retail Sales].[Customer Name].&amp;[Peter Fernandez]" c="Peter Fernandez"/>
        <s v="[Retail Sales].[Customer Name].&amp;[Ralph Elliott]" c="Ralph Elliott"/>
        <s v="[Retail Sales].[Customer Name].&amp;[Ralph Davis]" c="Ralph Davis"/>
        <s v="[Retail Sales].[Customer Name].&amp;[Arthur Roberts]" c="Arthur Roberts"/>
        <s v="[Retail Sales].[Customer Name].&amp;[Justin Romero]" c="Justin Romero"/>
        <s v="[Retail Sales].[Customer Name].&amp;[Nicholas Williamson]" c="Nicholas Williamson"/>
        <s v="[Retail Sales].[Customer Name].&amp;[Thomas James]" c="Thomas James"/>
        <s v="[Retail Sales].[Customer Name].&amp;[Jesse Garrett]" c="Jesse Garrett"/>
        <s v="[Retail Sales].[Customer Name].&amp;[Gerald Clark]" c="Gerald Clark"/>
        <s v="[Retail Sales].[Customer Name].&amp;[Steven Young]" c="Steven Young"/>
        <s v="[Retail Sales].[Customer Name].&amp;[Joseph Warren]" c="Joseph Warren"/>
        <s v="[Retail Sales].[Customer Name].&amp;[Joshua Jones]" c="Joshua Jones"/>
        <s v="[Retail Sales].[Customer Name].&amp;[Brandon Wood]" c="Brandon Wood"/>
        <s v="[Retail Sales].[Customer Name].&amp;[Gerald Gray]" c="Gerald Gray"/>
        <s v="[Retail Sales].[Customer Name].&amp;[Edward Walker]" c="Edward Walker"/>
        <s v="[Retail Sales].[Customer Name].&amp;[Jose Wright]" c="Jose Wright"/>
        <s v="[Retail Sales].[Customer Name].&amp;[Terry Robinson]" c="Terry Robinson"/>
        <s v="[Retail Sales].[Customer Name].&amp;[Joshua Garza]" c="Joshua Garza"/>
        <s v="[Retail Sales].[Customer Name].&amp;[Eric Bowman]" c="Eric Bowman"/>
        <s v="[Retail Sales].[Customer Name].&amp;[Jason Walker]" c="Jason Walker"/>
        <s v="[Retail Sales].[Customer Name].&amp;[Daniel Fernandez]" c="Daniel Fernandez"/>
        <s v="[Retail Sales].[Customer Name].&amp;[Todd Price]" c="Todd Price"/>
        <s v="[Retail Sales].[Customer Name].&amp;[Juan Wood]" c="Juan Wood"/>
        <s v="[Retail Sales].[Customer Name].&amp;[Jonathan Harris]" c="Jonathan Harris"/>
        <s v="[Retail Sales].[Customer Name].&amp;[Carlos Wheeler]" c="Carlos Wheeler"/>
        <s v="[Retail Sales].[Customer Name].&amp;[Dennis Morris]" c="Dennis Morris"/>
        <s v="[Retail Sales].[Customer Name].&amp;[Keith Robinson]" c="Keith Robinson"/>
        <s v="[Retail Sales].[Customer Name].&amp;[Ralph Nichols]" c="Ralph Nichols"/>
        <s v="[Retail Sales].[Customer Name].&amp;[Andrew James]" c="Andrew James"/>
        <s v="[Retail Sales].[Customer Name].&amp;[Billy Olson]" c="Billy Olson"/>
        <s v="[Retail Sales].[Customer Name].&amp;[Stephen Reynolds]" c="Stephen Reynolds"/>
        <s v="[Retail Sales].[Customer Name].&amp;[Eric Shaw]" c="Eric Shaw"/>
        <s v="[Retail Sales].[Customer Name].&amp;[Ronald Bradley]" c="Ronald Bradley"/>
        <s v="[Retail Sales].[Customer Name].&amp;[Ernest Knight]" c="Ernest Knight"/>
        <s v="[Retail Sales].[Customer Name].&amp;[Randy Webb]" c="Randy Webb"/>
        <s v="[Retail Sales].[Customer Name].&amp;[Jonathan Jones]" c="Jonathan Jones"/>
        <s v="[Retail Sales].[Customer Name].&amp;[Bobby Jackson]" c="Bobby Jackson"/>
        <s v="[Retail Sales].[Customer Name].&amp;[Steve Sanchez]" c="Steve Sanchez"/>
        <s v="[Retail Sales].[Customer Name].&amp;[Steven Hayes]" c="Steven Hayes"/>
        <s v="[Retail Sales].[Customer Name].&amp;[Gerald Rogers]" c="Gerald Rogers"/>
        <s v="[Retail Sales].[Customer Name].&amp;[Benjamin Vasquez]" c="Benjamin Vasquez"/>
        <s v="[Retail Sales].[Customer Name].&amp;[Bruce Oliver]" c="Bruce Oliver"/>
        <s v="[Retail Sales].[Customer Name].&amp;[George Stanley]" c="George Stanley"/>
        <s v="[Retail Sales].[Customer Name].&amp;[Brandon Wright]" c="Brandon Wright"/>
        <s v="[Retail Sales].[Customer Name].&amp;[Jose Watson]" c="Jose Watson"/>
        <s v="[Retail Sales].[Customer Name].&amp;[Wayne Stewart]" c="Wayne Stewart"/>
        <s v="[Retail Sales].[Customer Name].&amp;[Fred Russell]" c="Fred Russell"/>
        <s v="[Retail Sales].[Customer Name].&amp;[Steven Howard]" c="Steven Howard"/>
        <s v="[Retail Sales].[Customer Name].&amp;[Thomas Duncan]" c="Thomas Duncan"/>
        <s v="[Retail Sales].[Customer Name].&amp;[Jose Barnes]" c="Jose Barnes"/>
        <s v="[Retail Sales].[Customer Name].&amp;[Carlos Kim]" c="Carlos Kim"/>
        <s v="[Retail Sales].[Customer Name].&amp;[George Lee]" c="George Lee"/>
        <s v="[Retail Sales].[Customer Name].&amp;[Wayne Hunter]" c="Wayne Hunter"/>
        <s v="[Retail Sales].[Customer Name].&amp;[Phillip Peters]" c="Phillip Peters"/>
        <s v="[Retail Sales].[Customer Name].&amp;[Eugene Hunter]" c="Eugene Hunter"/>
        <s v="[Retail Sales].[Customer Name].&amp;[Steven Martinez]" c="Steven Martinez"/>
        <s v="[Retail Sales].[Customer Name].&amp;[Bobby Willis]" c="Bobby Willis"/>
        <s v="[Retail Sales].[Customer Name].&amp;[Eugene Cunningham]" c="Eugene Cunningham"/>
        <s v="[Retail Sales].[Customer Name].&amp;[Eugene Scott]" c="Eugene Scott"/>
        <s v="[Retail Sales].[Customer Name].&amp;[Thomas Gray]" c="Thomas Gray"/>
        <s v="[Retail Sales].[Customer Name].&amp;[Samuel Kim]" c="Samuel Kim"/>
        <s v="[Retail Sales].[Customer Name].&amp;[Terry Morris]" c="Terry Morris"/>
        <s v="[Retail Sales].[Customer Name].&amp;[Louis White]" c="Louis White"/>
        <s v="[Retail Sales].[Customer Name].&amp;[Samuel Hamilton]" c="Samuel Hamilton"/>
        <s v="[Retail Sales].[Customer Name].&amp;[Phillip Harvey]" c="Phillip Harvey"/>
        <s v="[Retail Sales].[Customer Name].&amp;[Charles Bell]" c="Charles Bell"/>
        <s v="[Retail Sales].[Customer Name].&amp;[Johnny Butler]" c="Johnny Butler"/>
        <s v="[Retail Sales].[Customer Name].&amp;[Eric Ward]" c="Eric Ward"/>
        <s v="[Retail Sales].[Customer Name].&amp;[Peter Wells]" c="Peter Wells"/>
        <s v="[Retail Sales].[Customer Name].&amp;[Donald Morris]" c="Donald Morris"/>
        <s v="[Retail Sales].[Customer Name].&amp;[Stephen Payne]" c="Stephen Payne"/>
        <s v="[Retail Sales].[Customer Name].&amp;[Raymond Arnold]" c="Raymond Arnold"/>
        <s v="[Retail Sales].[Customer Name].&amp;[Clarence Freeman]" c="Clarence Freeman"/>
        <s v="[Retail Sales].[Customer Name].&amp;[Juan Scott]" c="Juan Scott"/>
        <s v="[Retail Sales].[Customer Name].&amp;[Samuel Fields]" c="Samuel Fields"/>
        <s v="[Retail Sales].[Customer Name].&amp;[Martin Olson]" c="Martin Olson"/>
        <s v="[Retail Sales].[Customer Name].&amp;[Matthew Duncan]" c="Matthew Duncan"/>
        <s v="[Retail Sales].[Customer Name].&amp;[Russell Grant]" c="Russell Grant"/>
        <s v="[Retail Sales].[Customer Name].&amp;[John Hunt]" c="John Hunt"/>
        <s v="[Retail Sales].[Customer Name].&amp;[Daniel Moreno]" c="Daniel Moreno"/>
        <s v="[Retail Sales].[Customer Name].&amp;[Edward Gonzalez]" c="Edward Gonzalez"/>
        <s v="[Retail Sales].[Customer Name].&amp;[Andrew Butler]" c="Andrew Butler"/>
        <s v="[Retail Sales].[Customer Name].&amp;[Craig Mills]" c="Craig Mills"/>
        <s v="[Retail Sales].[Customer Name].&amp;[Phillip Carpenter]" c="Phillip Carpenter"/>
        <s v="[Retail Sales].[Customer Name].&amp;[Howard Harrison]" c="Howard Harrison"/>
        <s v="[Retail Sales].[Customer Name].&amp;[Billy Nelson]" c="Billy Nelson"/>
        <s v="[Retail Sales].[Customer Name].&amp;[Albert Rice]" c="Albert Rice"/>
        <s v="[Retail Sales].[Customer Name].&amp;[Samuel Price]" c="Samuel Price"/>
        <s v="[Retail Sales].[Customer Name].&amp;[Eugene Ryan]" c="Eugene Ryan"/>
        <s v="[Retail Sales].[Customer Name].&amp;[Justin Graham]" c="Justin Graham"/>
        <s v="[Retail Sales].[Customer Name].&amp;[Carlos Smith]" c="Carlos Smith"/>
        <s v="[Retail Sales].[Customer Name].&amp;[James Dean]" c="James Dean"/>
        <s v="[Retail Sales].[Customer Name].&amp;[Jerry Smith]" c="Jerry Smith"/>
        <s v="[Retail Sales].[Customer Name].&amp;[Ronald George]" c="Ronald George"/>
        <s v="[Retail Sales].[Customer Name].&amp;[Kenneth Simpson]" c="Kenneth Simpson"/>
        <s v="[Retail Sales].[Customer Name].&amp;[Joe Baker]" c="Joe Baker"/>
        <s v="[Retail Sales].[Customer Name].&amp;[Sean Andrews]" c="Sean Andrews"/>
        <s v="[Retail Sales].[Customer Name].&amp;[Eric Armstrong]" c="Eric Armstrong"/>
        <s v="[Retail Sales].[Customer Name].&amp;[Shawn Reynolds]" c="Shawn Reynolds"/>
        <s v="[Retail Sales].[Customer Name].&amp;[Gregory Jackson]" c="Gregory Jackson"/>
        <s v="[Retail Sales].[Customer Name].&amp;[Ernest Rivera]" c="Ernest Rivera"/>
        <s v="[Retail Sales].[Customer Name].&amp;[Michael Cole]" c="Michael Cole"/>
        <s v="[Retail Sales].[Customer Name].&amp;[James Sullivan]" c="James Sullivan"/>
        <s v="[Retail Sales].[Customer Name].&amp;[Fred Peterson]" c="Fred Peterson"/>
        <s v="[Retail Sales].[Customer Name].&amp;[Clarence Cunningham]" c="Clarence Cunningham"/>
        <s v="[Retail Sales].[Customer Name].&amp;[Nicholas Morrison]" c="Nicholas Morrison"/>
        <s v="[Retail Sales].[Customer Name].&amp;[Jeremy Jenkins]" c="Jeremy Jenkins"/>
        <s v="[Retail Sales].[Customer Name].&amp;[Joe Coleman]" c="Joe Coleman"/>
        <s v="[Retail Sales].[Customer Name].&amp;[Joshua Collins]" c="Joshua Collins"/>
        <s v="[Retail Sales].[Customer Name].&amp;[Raymond Barnes]" c="Raymond Barnes"/>
        <s v="[Retail Sales].[Customer Name].&amp;[Michael Reed]" c="Michael Reed"/>
        <s v="[Retail Sales].[Customer Name].&amp;[Jose Lewis]" c="Jose Lewis"/>
        <s v="[Retail Sales].[Customer Name].&amp;[Jeremy Schmidt]" c="Jeremy Schmidt"/>
        <s v="[Retail Sales].[Customer Name].&amp;[Jeremy Gomez]" c="Jeremy Gomez"/>
        <s v="[Retail Sales].[Customer Name].&amp;[Benjamin Jacobs]" c="Benjamin Jacobs"/>
        <s v="[Retail Sales].[Customer Name].&amp;[Joshua Romero]" c="Joshua Romero"/>
        <s v="[Retail Sales].[Customer Name].&amp;[Shawn Owens]" c="Shawn Owens"/>
        <s v="[Retail Sales].[Customer Name].&amp;[Juan Harvey]" c="Juan Harvey"/>
        <s v="[Retail Sales].[Customer Name].&amp;[Ronald Duncan]" c="Ronald Duncan"/>
        <s v="[Retail Sales].[Customer Name].&amp;[Harry Daniels]" c="Harry Daniels"/>
        <s v="[Retail Sales].[Customer Name].&amp;[Howard Lewis]" c="Howard Lewis"/>
        <s v="[Retail Sales].[Customer Name].&amp;[Douglas Robinson]" c="Douglas Robinson"/>
        <s v="[Retail Sales].[Customer Name].&amp;[William Montgomery]" c="William Montgomery"/>
        <s v="[Retail Sales].[Customer Name].&amp;[Keith Murray]" c="Keith Murray"/>
        <s v="[Retail Sales].[Customer Name].&amp;[Joshua Little]" c="Joshua Little"/>
        <s v="[Retail Sales].[Customer Name].&amp;[Jerry Andrews]" c="Jerry Andrews"/>
        <s v="[Retail Sales].[Customer Name].&amp;[Louis Harris]" c="Louis Harris"/>
        <s v="[Retail Sales].[Customer Name].&amp;[Phillip Morrison]" c="Phillip Morrison"/>
        <s v="[Retail Sales].[Customer Name].&amp;[Ralph Kelley]" c="Ralph Kelley"/>
        <s v="[Retail Sales].[Customer Name].&amp;[Christopher Nguyen]" c="Christopher Nguyen"/>
        <s v="[Retail Sales].[Customer Name].&amp;[Mark Elliott]" c="Mark Elliott"/>
        <s v="[Retail Sales].[Customer Name].&amp;[Howard Morgan]" c="Howard Morgan"/>
        <s v="[Retail Sales].[Customer Name].&amp;[Bruce Morrison]" c="Bruce Morrison"/>
        <s v="[Retail Sales].[Customer Name].&amp;[Roger Price]" c="Roger Price"/>
        <s v="[Retail Sales].[Customer Name].&amp;[Eugene Brooks]" c="Eugene Brooks"/>
        <s v="[Retail Sales].[Customer Name].&amp;[Kevin Webb]" c="Kevin Webb"/>
        <s v="[Retail Sales].[Customer Name].&amp;[Martin Reyes]" c="Martin Reyes"/>
        <s v="[Retail Sales].[Customer Name].&amp;[Jeremy Arnold]" c="Jeremy Arnold"/>
        <s v="[Retail Sales].[Customer Name].&amp;[Alan Scott]" c="Alan Scott"/>
        <s v="[Retail Sales].[Customer Name].&amp;[Robert Jackson]" c="Robert Jackson"/>
        <s v="[Retail Sales].[Customer Name].&amp;[Jesse Hill]" c="Jesse Hill"/>
        <s v="[Retail Sales].[Customer Name].&amp;[Henry Boyd]" c="Henry Boyd"/>
        <s v="[Retail Sales].[Customer Name].&amp;[Roger Elliott]" c="Roger Elliott"/>
        <s v="[Retail Sales].[Customer Name].&amp;[Richard Young]" c="Richard Young"/>
        <s v="[Retail Sales].[Customer Name].&amp;[George Hill]" c="George Hill"/>
        <s v="[Retail Sales].[Customer Name].&amp;[Robert Murphy]" c="Robert Murphy"/>
        <s v="[Retail Sales].[Customer Name].&amp;[Roy Hamilton]" c="Roy Hamilton"/>
        <s v="[Retail Sales].[Customer Name].&amp;[Benjamin Murray]" c="Benjamin Murray"/>
        <s v="[Retail Sales].[Customer Name].&amp;[Shawn Ramos]" c="Shawn Ramos"/>
        <s v="[Retail Sales].[Customer Name].&amp;[Johnny Ramos]" c="Johnny Ramos"/>
        <s v="[Retail Sales].[Customer Name].&amp;[Chris Fuller]" c="Chris Fuller"/>
        <s v="[Retail Sales].[Customer Name].&amp;[Donald Diaz]" c="Donald Diaz"/>
        <s v="[Retail Sales].[Customer Name].&amp;[Jason Dixon]" c="Jason Dixon"/>
        <s v="[Retail Sales].[Customer Name].&amp;[Shawn Fields]" c="Shawn Fields"/>
        <s v="[Retail Sales].[Customer Name].&amp;[Jimmy Morrison]" c="Jimmy Morrison"/>
        <s v="[Retail Sales].[Customer Name].&amp;[Ernest Ortiz]" c="Ernest Ortiz"/>
        <s v="[Retail Sales].[Customer Name].&amp;[Harry Castillo]" c="Harry Castillo"/>
        <s v="[Retail Sales].[Customer Name].&amp;[Nicholas Cunningham]" c="Nicholas Cunningham"/>
        <s v="[Retail Sales].[Customer Name].&amp;[Charles Shaw]" c="Charles Shaw"/>
        <s v="[Retail Sales].[Customer Name].&amp;[Frank Hawkins]" c="Frank Hawkins"/>
        <s v="[Retail Sales].[Customer Name].&amp;[Antonio Frazier]" c="Antonio Frazier"/>
        <s v="[Retail Sales].[Customer Name].&amp;[Wayne Ortiz]" c="Wayne Ortiz"/>
        <s v="[Retail Sales].[Customer Name].&amp;[Anthony Chapman]" c="Anthony Chapman"/>
        <s v="[Retail Sales].[Customer Name].&amp;[Roy Carpenter]" c="Roy Carpenter"/>
        <s v="[Retail Sales].[Customer Name].&amp;[Aaron Moreno]" c="Aaron Moreno"/>
        <s v="[Retail Sales].[Customer Name].&amp;[Gary Baker]" c="Gary Baker"/>
        <s v="[Retail Sales].[Customer Name].&amp;[Victor Gutierrez]" c="Victor Gutierrez"/>
        <s v="[Retail Sales].[Customer Name].&amp;[Joe Carroll]" c="Joe Carroll"/>
        <s v="[Retail Sales].[Customer Name].&amp;[Howard Moore]" c="Howard Moore"/>
        <s v="[Retail Sales].[Customer Name].&amp;[Johnny Martinez]" c="Johnny Martinez"/>
        <s v="[Retail Sales].[Customer Name].&amp;[Donald Andrews]" c="Donald Andrews"/>
        <s v="[Retail Sales].[Customer Name].&amp;[Douglas Foster]" c="Douglas Foster"/>
        <s v="[Retail Sales].[Customer Name].&amp;[Scott Rice]" c="Scott Rice"/>
        <s v="[Retail Sales].[Customer Name].&amp;[Craig Wright]" c="Craig Wright"/>
        <s v="[Retail Sales].[Customer Name].&amp;[Paul Chapman]" c="Paul Chapman"/>
        <s v="[Retail Sales].[Customer Name].&amp;[Shawn Henderson]" c="Shawn Henderson"/>
        <s v="[Retail Sales].[Customer Name].&amp;[Samuel Burke]" c="Samuel Burke"/>
        <s v="[Retail Sales].[Customer Name].&amp;[Peter Bradley]" c="Peter Bradley"/>
        <s v="[Retail Sales].[Customer Name].&amp;[Fred Perez]" c="Fred Perez"/>
        <s v="[Retail Sales].[Customer Name].&amp;[Aaron Cruz]" c="Aaron Cruz"/>
        <s v="[Retail Sales].[Customer Name].&amp;[Raymond Fields]" c="Raymond Fields"/>
        <s v="[Retail Sales].[Customer Name].&amp;[Henry Bishop]" c="Henry Bishop"/>
        <s v="[Retail Sales].[Customer Name].&amp;[Shawn Day]" c="Shawn Day"/>
        <s v="[Retail Sales].[Customer Name].&amp;[Thomas Holmes]" c="Thomas Holmes"/>
        <s v="[Retail Sales].[Customer Name].&amp;[Wayne Gordon]" c="Wayne Gordon"/>
        <s v="[Retail Sales].[Customer Name].&amp;[Sean Alexander]" c="Sean Alexander"/>
        <s v="[Retail Sales].[Customer Name].&amp;[Andrew Adams]" c="Andrew Adams"/>
        <s v="[Retail Sales].[Customer Name].&amp;[Douglas Franklin]" c="Douglas Franklin"/>
        <s v="[Retail Sales].[Customer Name].&amp;[Richard Hudson]" c="Richard Hudson"/>
        <s v="[Retail Sales].[Customer Name].&amp;[Sean Morris]" c="Sean Morris"/>
        <s v="[Retail Sales].[Customer Name].&amp;[Martin Mason]" c="Martin Mason"/>
        <s v="[Retail Sales].[Customer Name].&amp;[Larry Dunn]" c="Larry Dunn"/>
        <s v="[Retail Sales].[Customer Name].&amp;[Paul Holmes]" c="Paul Holmes"/>
        <s v="[Retail Sales].[Customer Name].&amp;[Jason Murphy]" c="Jason Murphy"/>
        <s v="[Retail Sales].[Customer Name].&amp;[Charles Henderson]" c="Charles Henderson"/>
        <s v="[Retail Sales].[Customer Name].&amp;[Russell Alexander]" c="Russell Alexander"/>
        <s v="[Retail Sales].[Customer Name].&amp;[Richard Peterson]" c="Richard Peterson"/>
        <s v="[Retail Sales].[Customer Name].&amp;[Kenneth Hill]" c="Kenneth Hill"/>
        <s v="[Retail Sales].[Customer Name].&amp;[Patrick Williamson]" c="Patrick Williamson"/>
        <s v="[Retail Sales].[Customer Name].&amp;[Arthur Welch]" c="Arthur Welch"/>
        <s v="[Retail Sales].[Customer Name].&amp;[Jack Stevens]" c="Jack Stevens"/>
        <s v="[Retail Sales].[Customer Name].&amp;[Jason Hudson]" c="Jason Hudson"/>
        <s v="[Retail Sales].[Customer Name].&amp;[James Fisher]" c="James Fisher"/>
        <s v="[Retail Sales].[Customer Name].&amp;[Phillip Coleman]" c="Phillip Coleman"/>
        <s v="[Retail Sales].[Customer Name].&amp;[David Wheeler]" c="David Wheeler"/>
        <s v="[Retail Sales].[Customer Name].&amp;[Ernest Austin]" c="Ernest Austin"/>
        <s v="[Retail Sales].[Customer Name].&amp;[Patrick Wells]" c="Patrick Wells"/>
        <s v="[Retail Sales].[Customer Name].&amp;[Benjamin Kim]" c="Benjamin Kim"/>
        <s v="[Retail Sales].[Customer Name].&amp;[Daniel Carroll]" c="Daniel Carroll"/>
        <s v="[Retail Sales].[Customer Name].&amp;[James Williams]" c="James Williams"/>
        <s v="[Retail Sales].[Customer Name].&amp;[Keith Griffin]" c="Keith Griffin"/>
        <s v="[Retail Sales].[Customer Name].&amp;[Matthew Nguyen]" c="Matthew Nguyen"/>
        <s v="[Retail Sales].[Customer Name].&amp;[Kenneth Arnold]" c="Kenneth Arnold"/>
        <s v="[Retail Sales].[Customer Name].&amp;[Andrew Hansen]" c="Andrew Hansen"/>
        <s v="[Retail Sales].[Customer Name].&amp;[Daniel Barnes]" c="Daniel Barnes"/>
        <s v="[Retail Sales].[Customer Name].&amp;[Richard Jordan]" c="Richard Jordan"/>
        <s v="[Retail Sales].[Customer Name].&amp;[Alan Thomas]" c="Alan Thomas"/>
        <s v="[Retail Sales].[Customer Name].&amp;[Jesse Wells]" c="Jesse Wells"/>
        <s v="[Retail Sales].[Customer Name].&amp;[Todd Lynch]" c="Todd Lynch"/>
        <s v="[Retail Sales].[Customer Name].&amp;[Paul Henderson]" c="Paul Henderson"/>
        <s v="[Retail Sales].[Customer Name].&amp;[Roy Shaw]" c="Roy Shaw"/>
        <s v="[Retail Sales].[Customer Name].&amp;[George Lewis]" c="George Lewis"/>
        <s v="[Retail Sales].[Customer Name].&amp;[Steve Wells]" c="Steve Wells"/>
        <s v="[Retail Sales].[Customer Name].&amp;[Dennis Ruiz]" c="Dennis Ruiz"/>
        <s v="[Retail Sales].[Customer Name].&amp;[William James]" c="William James"/>
        <s v="[Retail Sales].[Customer Name].&amp;[Louis Mccoy]" c="Louis Mccoy"/>
        <s v="[Retail Sales].[Customer Name].&amp;[Roger Thompson]" c="Roger Thompson"/>
        <s v="[Retail Sales].[Customer Name].&amp;[Harry Hudson]" c="Harry Hudson"/>
        <s v="[Retail Sales].[Customer Name].&amp;[Sean Woods]" c="Sean Woods"/>
        <s v="[Retail Sales].[Customer Name].&amp;[Carlos Hunt]" c="Carlos Hunt"/>
        <s v="[Retail Sales].[Customer Name].&amp;[Donald Stanley]" c="Donald Stanley"/>
        <s v="[Retail Sales].[Customer Name].&amp;[Kevin Gilbert]" c="Kevin Gilbert"/>
        <s v="[Retail Sales].[Customer Name].&amp;[Keith James]" c="Keith James"/>
        <s v="[Retail Sales].[Customer Name].&amp;[Todd George]" c="Todd George"/>
        <s v="[Retail Sales].[Customer Name].&amp;[Joshua Flores]" c="Joshua Flores"/>
        <s v="[Retail Sales].[Customer Name].&amp;[Willie Day]" c="Willie Day"/>
        <s v="[Retail Sales].[Customer Name].&amp;[Willie Hicks]" c="Willie Hicks"/>
        <s v="[Retail Sales].[Customer Name].&amp;[Albert Cunningham]" c="Albert Cunningham"/>
        <s v="[Retail Sales].[Customer Name].&amp;[James Perkins]" c="James Perkins"/>
        <s v="[Retail Sales].[Customer Name].&amp;[Frank Brown]" c="Frank Brown"/>
        <s v="[Retail Sales].[Customer Name].&amp;[Jose Ellis]" c="Jose Ellis"/>
        <s v="[Retail Sales].[Customer Name].&amp;[Carlos Reed]" c="Carlos Reed"/>
        <s v="[Retail Sales].[Customer Name].&amp;[Russell Bailey]" c="Russell Bailey"/>
        <s v="[Retail Sales].[Customer Name].&amp;[Mark Spencer]" c="Mark Spencer"/>
        <s v="[Retail Sales].[Customer Name].&amp;[James Armstrong]" c="James Armstrong"/>
        <s v="[Retail Sales].[Customer Name].&amp;[Jesse Evans]" c="Jesse Evans"/>
        <s v="[Retail Sales].[Customer Name].&amp;[Phillip Tucker]" c="Phillip Tucker"/>
        <s v="[Retail Sales].[Customer Name].&amp;[Juan Hunt]" c="Juan Hunt"/>
        <s v="[Retail Sales].[Customer Name].&amp;[Jonathan Hawkins]" c="Jonathan Hawkins"/>
        <s v="[Retail Sales].[Customer Name].&amp;[Mark Gonzalez]" c="Mark Gonzalez"/>
        <s v="[Retail Sales].[Customer Name].&amp;[Christopher Johnston]" c="Christopher Johnston"/>
        <s v="[Retail Sales].[Customer Name].&amp;[Nicholas Sanders]" c="Nicholas Sanders"/>
        <s v="[Retail Sales].[Customer Name].&amp;[Raymond Spencer]" c="Raymond Spencer"/>
        <s v="[Retail Sales].[Customer Name].&amp;[Roy Murphy]" c="Roy Murphy"/>
        <s v="[Retail Sales].[Customer Name].&amp;[Henry Andrews]" c="Henry Andrews"/>
        <s v="[Retail Sales].[Customer Name].&amp;[Raymond Burke]" c="Raymond Burke"/>
        <s v="[Retail Sales].[Customer Name].&amp;[Ralph Wheeler]" c="Ralph Wheeler"/>
        <s v="[Retail Sales].[Customer Name].&amp;[Patrick Brown]" c="Patrick Brown"/>
        <s v="[Retail Sales].[Customer Name].&amp;[Terry Harris]" c="Terry Harris"/>
        <s v="[Retail Sales].[Customer Name].&amp;[Brandon Martin]" c="Brandon Martin"/>
        <s v="[Retail Sales].[Customer Name].&amp;[Antonio Morris]" c="Antonio Morris"/>
        <s v="[Retail Sales].[Customer Name].&amp;[Matthew Campbell]" c="Matthew Campbell"/>
        <s v="[Retail Sales].[Customer Name].&amp;[Douglas Perkins]" c="Douglas Perkins"/>
        <s v="[Retail Sales].[Customer Name].&amp;[Eric Bradley]" c="Eric Bradley"/>
        <s v="[Retail Sales].[Customer Name].&amp;[Randy Hayes]" c="Randy Hayes"/>
        <s v="[Retail Sales].[Customer Name].&amp;[Bruce Hamilton]" c="Bruce Hamilton"/>
        <s v="[Retail Sales].[Customer Name].&amp;[Jimmy Grant]" c="Jimmy Grant"/>
        <s v="[Retail Sales].[Customer Name].&amp;[Jonathan Bowman]" c="Jonathan Bowman"/>
        <s v="[Retail Sales].[Customer Name].&amp;[Christopher Ramos]" c="Christopher Ramos"/>
        <s v="[Retail Sales].[Customer Name].&amp;[Adam Hunter]" c="Adam Hunter"/>
        <s v="[Retail Sales].[Customer Name].&amp;[Eugene Cooper]" c="Eugene Cooper"/>
        <s v="[Retail Sales].[Customer Name].&amp;[Thomas Sims]" c="Thomas Sims"/>
        <s v="[Retail Sales].[Customer Name].&amp;[Christopher Matthews]" c="Christopher Matthews"/>
        <s v="[Retail Sales].[Customer Name].&amp;[Charles Richards]" c="Charles Richards"/>
        <s v="[Retail Sales].[Customer Name].&amp;[Henry Diaz]" c="Henry Diaz"/>
        <s v="[Retail Sales].[Customer Name].&amp;[Paul Lane]" c="Paul Lane"/>
        <s v="[Retail Sales].[Customer Name].&amp;[Jose Griffin]" c="Jose Griffin"/>
        <s v="[Retail Sales].[Customer Name].&amp;[Douglas Diaz]" c="Douglas Diaz"/>
        <s v="[Retail Sales].[Customer Name].&amp;[Nicholas Gilbert]" c="Nicholas Gilbert"/>
        <s v="[Retail Sales].[Customer Name].&amp;[Nicholas Ward]" c="Nicholas Ward"/>
        <s v="[Retail Sales].[Customer Name].&amp;[Jonathan Lynch]" c="Jonathan Lynch"/>
        <s v="[Retail Sales].[Customer Name].&amp;[William Andrews]" c="William Andrews"/>
        <s v="[Retail Sales].[Customer Name].&amp;[Daniel West]" c="Daniel West"/>
        <s v="[Retail Sales].[Customer Name].&amp;[Ernest Bradley]" c="Ernest Bradley"/>
        <s v="[Retail Sales].[Customer Name].&amp;[Lawrence Rogers]" c="Lawrence Rogers"/>
        <s v="[Retail Sales].[Customer Name].&amp;[Joe Griffin]" c="Joe Griffin"/>
        <s v="[Retail Sales].[Customer Name].&amp;[Carl Collins]" c="Carl Collins"/>
        <s v="[Retail Sales].[Customer Name].&amp;[Alan Green]" c="Alan Green"/>
        <s v="[Retail Sales].[Customer Name].&amp;[Keith Stephens]" c="Keith Stephens"/>
        <s v="[Retail Sales].[Customer Name].&amp;[Sean Price]" c="Sean Price"/>
        <s v="[Retail Sales].[Customer Name].&amp;[Antonio Cooper]" c="Antonio Cooper"/>
        <s v="[Retail Sales].[Customer Name].&amp;[Matthew Phillips]" c="Matthew Phillips"/>
        <s v="[Retail Sales].[Customer Name].&amp;[Antonio Nelson]" c="Antonio Nelson"/>
        <s v="[Retail Sales].[Customer Name].&amp;[Adam Bailey]" c="Adam Bailey"/>
        <s v="[Retail Sales].[Customer Name].&amp;[Shawn Bishop]" c="Shawn Bishop"/>
        <s v="[Retail Sales].[Customer Name].&amp;[Shawn Scott]" c="Shawn Scott"/>
        <s v="[Retail Sales].[Customer Name].&amp;[Steve Tucker]" c="Steve Tucker"/>
        <s v="[Retail Sales].[Customer Name].&amp;[Bobby Burton]" c="Bobby Burton"/>
        <s v="[Retail Sales].[Customer Name].&amp;[Ralph Willis]" c="Ralph Willis"/>
        <s v="[Retail Sales].[Customer Name].&amp;[Phillip Webb]" c="Phillip Webb"/>
        <s v="[Retail Sales].[Customer Name].&amp;[Keith Moore]" c="Keith Moore"/>
        <s v="[Retail Sales].[Customer Name].&amp;[Joseph Murphy]" c="Joseph Murphy"/>
        <s v="[Retail Sales].[Customer Name].&amp;[Brian Murphy]" c="Brian Murphy"/>
        <s v="[Retail Sales].[Customer Name].&amp;[Daniel Nguyen]" c="Daniel Nguyen"/>
        <s v="[Retail Sales].[Customer Name].&amp;[Nicholas Simmons]" c="Nicholas Simmons"/>
        <s v="[Retail Sales].[Customer Name].&amp;[Andrew Fernandez]" c="Andrew Fernandez"/>
        <s v="[Retail Sales].[Customer Name].&amp;[Jeremy Wilson]" c="Jeremy Wilson"/>
        <s v="[Retail Sales].[Customer Name].&amp;[Bruce King]" c="Bruce King"/>
        <s v="[Retail Sales].[Customer Name].&amp;[Juan Lawrence]" c="Juan Lawrence"/>
        <s v="[Retail Sales].[Customer Name].&amp;[Samuel Palmer]" c="Samuel Palmer"/>
        <s v="[Retail Sales].[Customer Name].&amp;[Victor Medina]" c="Victor Medina"/>
        <s v="[Retail Sales].[Customer Name].&amp;[Jeffrey Carpenter]" c="Jeffrey Carpenter"/>
        <s v="[Retail Sales].[Customer Name].&amp;[Frank Webb]" c="Frank Webb"/>
        <s v="[Retail Sales].[Customer Name].&amp;[Joshua Ryan]" c="Joshua Ryan"/>
        <s v="[Retail Sales].[Customer Name].&amp;[Victor Lopez]" c="Victor Lopez"/>
        <s v="[Retail Sales].[Customer Name].&amp;[Billy Gonzales]" c="Billy Gonzales"/>
        <s v="[Retail Sales].[Customer Name].&amp;[Louis Perry]" c="Louis Perry"/>
        <s v="[Retail Sales].[Customer Name].&amp;[Terry Payne]" c="Terry Payne"/>
        <s v="[Retail Sales].[Customer Name].&amp;[Kenneth Marshall]" c="Kenneth Marshall"/>
        <s v="[Retail Sales].[Customer Name].&amp;[Clarence Grant]" c="Clarence Grant"/>
        <s v="[Retail Sales].[Customer Name].&amp;[Ernest Fox]" c="Ernest Fox"/>
        <s v="[Retail Sales].[Customer Name].&amp;[Nicholas Stanley]" c="Nicholas Stanley"/>
        <s v="[Retail Sales].[Customer Name].&amp;[David Nguyen]" c="David Nguyen"/>
        <s v="[Retail Sales].[Customer Name].&amp;[Victor Gray]" c="Victor Gray"/>
        <s v="[Retail Sales].[Customer Name].&amp;[Thomas Chapman]" c="Thomas Chapman"/>
        <s v="[Retail Sales].[Customer Name].&amp;[Gregory Porter]" c="Gregory Porter"/>
        <s v="[Retail Sales].[Customer Name].&amp;[Bobby Coleman]" c="Bobby Coleman"/>
        <s v="[Retail Sales].[Customer Name].&amp;[Charles Hughes]" c="Charles Hughes"/>
        <s v="[Retail Sales].[Customer Name].&amp;[Gregory Simmons]" c="Gregory Simmons"/>
        <s v="[Retail Sales].[Customer Name].&amp;[Michael Hill]" c="Michael Hill"/>
        <s v="[Retail Sales].[Customer Name].&amp;[Brandon Bailey]" c="Brandon Bailey"/>
        <s v="[Retail Sales].[Customer Name].&amp;[Roy Jenkins]" c="Roy Jenkins"/>
        <s v="[Retail Sales].[Customer Name].&amp;[William Franklin]" c="William Franklin"/>
        <s v="[Retail Sales].[Customer Name].&amp;[Frank Gibson]" c="Frank Gibson"/>
        <s v="[Retail Sales].[Customer Name].&amp;[Raymond Young]" c="Raymond Young"/>
        <s v="[Retail Sales].[Customer Name].&amp;[Joe Hanson]" c="Joe Hanson"/>
        <s v="[Retail Sales].[Customer Name].&amp;[Juan Perez]" c="Juan Perez"/>
        <s v="[Retail Sales].[Customer Name].&amp;[Jimmy Andrews]" c="Jimmy Andrews"/>
        <s v="[Retail Sales].[Customer Name].&amp;[Samuel Stewart]" c="Samuel Stewart"/>
        <s v="[Retail Sales].[Customer Name].&amp;[Brandon Diaz]" c="Brandon Diaz"/>
        <s v="[Retail Sales].[Customer Name].&amp;[Billy Adams]" c="Billy Adams"/>
        <s v="[Retail Sales].[Customer Name].&amp;[Kevin Willis]" c="Kevin Willis"/>
        <s v="[Retail Sales].[Customer Name].&amp;[Victor Lawson]" c="Victor Lawson"/>
        <s v="[Retail Sales].[Customer Name].&amp;[Victor Watkins]" c="Victor Watkins"/>
        <s v="[Retail Sales].[Customer Name].&amp;[Joshua Bennett]" c="Joshua Bennett"/>
        <s v="[Retail Sales].[Customer Name].&amp;[Adam Hernandez]" c="Adam Hernandez"/>
        <s v="[Retail Sales].[Customer Name].&amp;[Louis Ellis]" c="Louis Ellis"/>
        <s v="[Retail Sales].[Customer Name].&amp;[Andrew Burns]" c="Andrew Burns"/>
        <s v="[Retail Sales].[Customer Name].&amp;[Adam Thompson]" c="Adam Thompson"/>
        <s v="[Retail Sales].[Customer Name].&amp;[Ralph Richardson]" c="Ralph Richardson"/>
        <s v="[Retail Sales].[Customer Name].&amp;[Shawn Snyder]" c="Shawn Snyder"/>
        <s v="[Retail Sales].[Customer Name].&amp;[Antonio Green]" c="Antonio Green"/>
        <s v="[Retail Sales].[Customer Name].&amp;[Frank Weaver]" c="Frank Weaver"/>
        <s v="[Retail Sales].[Customer Name].&amp;[Carl Nguyen]" c="Carl Nguyen"/>
        <s v="[Retail Sales].[Customer Name].&amp;[Joe Gordon]" c="Joe Gordon"/>
        <s v="[Retail Sales].[Customer Name].&amp;[Willie Harrison]" c="Willie Harrison"/>
        <s v="[Retail Sales].[Customer Name].&amp;[Christopher Hudson]" c="Christopher Hudson"/>
        <s v="[Retail Sales].[Customer Name].&amp;[Kevin Moreno]" c="Kevin Moreno"/>
        <s v="[Retail Sales].[Customer Name].&amp;[Thomas Campbell]" c="Thomas Campbell"/>
        <s v="[Retail Sales].[Customer Name].&amp;[Stephen Andrews]" c="Stephen Andrews"/>
        <s v="[Retail Sales].[Customer Name].&amp;[Gerald Reyes]" c="Gerald Reyes"/>
        <s v="[Retail Sales].[Customer Name].&amp;[Daniel Dixon]" c="Daniel Dixon"/>
        <s v="[Retail Sales].[Customer Name].&amp;[Andrew Martin]" c="Andrew Martin"/>
        <s v="[Retail Sales].[Customer Name].&amp;[Louis Torres]" c="Louis Torres"/>
        <s v="[Retail Sales].[Customer Name].&amp;[Scott Roberts]" c="Scott Roberts"/>
        <s v="[Retail Sales].[Customer Name].&amp;[Shawn Stephens]" c="Shawn Stephens"/>
        <s v="[Retail Sales].[Customer Name].&amp;[Daniel Berry]" c="Daniel Berry"/>
        <s v="[Retail Sales].[Customer Name].&amp;[Jimmy Ray]" c="Jimmy Ray"/>
        <s v="[Retail Sales].[Customer Name].&amp;[Scott Gordon]" c="Scott Gordon"/>
        <s v="[Retail Sales].[Customer Name].&amp;[Frank Mason]" c="Frank Mason"/>
        <s v="[Retail Sales].[Customer Name].&amp;[Todd Davis]" c="Todd Davis"/>
        <s v="[Retail Sales].[Customer Name].&amp;[Samuel Jenkins]" c="Samuel Jenkins"/>
        <s v="[Retail Sales].[Customer Name].&amp;[Philip Burton]" c="Philip Burton"/>
        <s v="[Retail Sales].[Customer Name].&amp;[Jerry Green]" c="Jerry Green"/>
        <s v="[Retail Sales].[Customer Name].&amp;[Fred Evans]" c="Fred Evans"/>
        <s v="[Retail Sales].[Customer Name].&amp;[Ralph Olson]" c="Ralph Olson"/>
        <s v="[Retail Sales].[Customer Name].&amp;[David Ford]" c="David Ford"/>
        <s v="[Retail Sales].[Customer Name].&amp;[Peter Castillo]" c="Peter Castillo"/>
        <s v="[Retail Sales].[Customer Name].&amp;[Roy Bennett]" c="Roy Bennett"/>
        <s v="[Retail Sales].[Customer Name].&amp;[Peter Cook]" c="Peter Cook"/>
        <s v="[Retail Sales].[Customer Name].&amp;[John Long]" c="John Long"/>
        <s v="[Retail Sales].[Customer Name].&amp;[Jeffrey Sanders]" c="Jeffrey Sanders"/>
        <s v="[Retail Sales].[Customer Name].&amp;[Anthony Turner]" c="Anthony Turner"/>
        <s v="[Retail Sales].[Customer Name].&amp;[Joshua Hunt]" c="Joshua Hunt"/>
        <s v="[Retail Sales].[Customer Name].&amp;[Kenneth Ross]" c="Kenneth Ross"/>
        <s v="[Retail Sales].[Customer Name].&amp;[Timothy Howard]" c="Timothy Howard"/>
        <s v="[Retail Sales].[Customer Name].&amp;[Henry Elliott]" c="Henry Elliott"/>
        <s v="[Retail Sales].[Customer Name].&amp;[Clarence Warren]" c="Clarence Warren"/>
        <s v="[Retail Sales].[Customer Name].&amp;[Clarence Greene]" c="Clarence Greene"/>
        <s v="[Retail Sales].[Customer Name].&amp;[Samuel Fowler]" c="Samuel Fowler"/>
        <s v="[Retail Sales].[Customer Name].&amp;[Arthur Webb]" c="Arthur Webb"/>
        <s v="[Retail Sales].[Customer Name].&amp;[Christopher Weaver]" c="Christopher Weaver"/>
        <s v="[Retail Sales].[Customer Name].&amp;[Bobby Greene]" c="Bobby Greene"/>
        <s v="[Retail Sales].[Customer Name].&amp;[Adam White]" c="Adam White"/>
        <s v="[Retail Sales].[Customer Name].&amp;[Eugene Weaver]" c="Eugene Weaver"/>
        <s v="[Retail Sales].[Customer Name].&amp;[Michael Lewis]" c="Michael Lewis"/>
        <s v="[Retail Sales].[Customer Name].&amp;[Richard Carr]" c="Richard Carr"/>
        <s v="[Retail Sales].[Customer Name].&amp;[Andrew Reynolds]" c="Andrew Reynolds"/>
        <s v="[Retail Sales].[Customer Name].&amp;[George Thompson]" c="George Thompson"/>
        <s v="[Retail Sales].[Customer Name].&amp;[Jimmy Wood]" c="Jimmy Wood"/>
        <s v="[Retail Sales].[Customer Name].&amp;[Carl Reid]" c="Carl Reid"/>
        <s v="[Retail Sales].[Customer Name].&amp;[Jeffrey Gibson]" c="Jeffrey Gibson"/>
        <s v="[Retail Sales].[Customer Name].&amp;[Joshua Anderson]" c="Joshua Anderson"/>
        <s v="[Retail Sales].[Customer Name].&amp;[Jason Diaz]" c="Jason Diaz"/>
        <s v="[Retail Sales].[Customer Name].&amp;[Scott Allen]" c="Scott Allen"/>
        <s v="[Retail Sales].[Customer Name].&amp;[Aaron Miller]" c="Aaron Miller"/>
        <s v="[Retail Sales].[Customer Name].&amp;[Mark Montgomery]" c="Mark Montgomery"/>
        <s v="[Retail Sales].[Customer Name].&amp;[Jack Reid]" c="Jack Reid"/>
        <s v="[Retail Sales].[Customer Name].&amp;[Justin Miller]" c="Justin Miller"/>
        <s v="[Retail Sales].[Customer Name].&amp;[Walter Watson]" c="Walter Watson"/>
        <s v="[Retail Sales].[Customer Name].&amp;[Philip Bailey]" c="Philip Bailey"/>
        <s v="[Retail Sales].[Customer Name].&amp;[Alan Parker]" c="Alan Parker"/>
        <s v="[Retail Sales].[Customer Name].&amp;[Gary Hudson]" c="Gary Hudson"/>
        <s v="[Retail Sales].[Customer Name].&amp;[Ryan Bailey]" c="Ryan Bailey"/>
        <s v="[Retail Sales].[Customer Name].&amp;[Jonathan Freeman]" c="Jonathan Freeman"/>
        <s v="[Retail Sales].[Customer Name].&amp;[David Mendoza]" c="David Mendoza"/>
        <s v="[Retail Sales].[Customer Name].&amp;[Richard Peters]" c="Richard Peters"/>
        <s v="[Retail Sales].[Customer Name].&amp;[Donald Collins]" c="Donald Collins"/>
        <s v="[Retail Sales].[Customer Name].&amp;[Chris Hall]" c="Chris Hall"/>
        <s v="[Retail Sales].[Customer Name].&amp;[Aaron Carr]" c="Aaron Carr"/>
        <s v="[Retail Sales].[Customer Name].&amp;[Victor Dean]" c="Victor Dean"/>
        <s v="[Retail Sales].[Customer Name].&amp;[Joe Bryant]" c="Joe Bryant"/>
        <s v="[Retail Sales].[Customer Name].&amp;[Gerald Palmer]" c="Gerald Palmer"/>
        <s v="[Retail Sales].[Customer Name].&amp;[Roy Rice]" c="Roy Rice"/>
        <s v="[Retail Sales].[Customer Name].&amp;[Larry Ross]" c="Larry Ross"/>
        <s v="[Retail Sales].[Customer Name].&amp;[Robert Carr]" c="Robert Carr"/>
        <s v="[Retail Sales].[Customer Name].&amp;[Fred Romero]" c="Fred Romero"/>
        <s v="[Retail Sales].[Customer Name].&amp;[Bruce Harris]" c="Bruce Harris"/>
        <s v="[Retail Sales].[Customer Name].&amp;[Clarence Kelley]" c="Clarence Kelley"/>
        <s v="[Retail Sales].[Customer Name].&amp;[Chris Chapman]" c="Chris Chapman"/>
        <s v="[Retail Sales].[Customer Name].&amp;[Henry Cox]" c="Henry Cox"/>
        <s v="[Retail Sales].[Customer Name].&amp;[Patrick Rivera]" c="Patrick Rivera"/>
        <s v="[Retail Sales].[Customer Name].&amp;[Earl Phillips]" c="Earl Phillips"/>
        <s v="[Retail Sales].[Customer Name].&amp;[Steve Hunt]" c="Steve Hunt"/>
        <s v="[Retail Sales].[Customer Name].&amp;[Howard Lynch]" c="Howard Lynch"/>
        <s v="[Retail Sales].[Customer Name].&amp;[Ralph Banks]" c="Ralph Banks"/>
        <s v="[Retail Sales].[Customer Name].&amp;[Billy Cook]" c="Billy Cook"/>
        <s v="[Retail Sales].[Customer Name].&amp;[Edward Williams]" c="Edward Williams"/>
        <s v="[Retail Sales].[Customer Name].&amp;[Clarence Austin]" c="Clarence Austin"/>
        <s v="[Retail Sales].[Customer Name].&amp;[Wayne Stone]" c="Wayne Stone"/>
        <s v="[Retail Sales].[Customer Name].&amp;[Michael Thomas]" c="Michael Thomas"/>
        <s v="[Retail Sales].[Customer Name].&amp;[Roy West]" c="Roy West"/>
        <s v="[Retail Sales].[Customer Name].&amp;[Fred Bryant]" c="Fred Bryant"/>
        <s v="[Retail Sales].[Customer Name].&amp;[Joe Powell]" c="Joe Powell"/>
        <s v="[Retail Sales].[Customer Name].&amp;[Ronald Arnold]" c="Ronald Arnold"/>
        <s v="[Retail Sales].[Customer Name].&amp;[Kenneth Ryan]" c="Kenneth Ryan"/>
        <s v="[Retail Sales].[Customer Name].&amp;[Stephen Kelly]" c="Stephen Kelly"/>
        <s v="[Retail Sales].[Customer Name].&amp;[Chris Howard]" c="Chris Howard"/>
        <s v="[Retail Sales].[Customer Name].&amp;[Philip Crawford]" c="Philip Crawford"/>
        <s v="[Retail Sales].[Customer Name].&amp;[Jonathan Reed]" c="Jonathan Reed"/>
        <s v="[Retail Sales].[Customer Name].&amp;[Wayne Gardner]" c="Wayne Gardner"/>
        <s v="[Retail Sales].[Customer Name].&amp;[Robert Price]" c="Robert Price"/>
        <s v="[Retail Sales].[Customer Name].&amp;[Anthony Fisher]" c="Anthony Fisher"/>
        <s v="[Retail Sales].[Customer Name].&amp;[Kevin Campbell]" c="Kevin Campbell"/>
        <s v="[Retail Sales].[Customer Name].&amp;[Gregory Boyd]" c="Gregory Boyd"/>
        <s v="[Retail Sales].[Customer Name].&amp;[Craig Rodriguez]" c="Craig Rodriguez"/>
        <s v="[Retail Sales].[Customer Name].&amp;[Martin Berry]" c="Martin Berry"/>
        <s v="[Retail Sales].[Customer Name].&amp;[Billy Evans]" c="Billy Evans"/>
        <s v="[Retail Sales].[Customer Name].&amp;[Walter Woods]" c="Walter Woods"/>
        <s v="[Retail Sales].[Customer Name].&amp;[Patrick Hall]" c="Patrick Hall"/>
        <s v="[Retail Sales].[Customer Name].&amp;[Victor Martinez]" c="Victor Martinez"/>
        <s v="[Retail Sales].[Customer Name].&amp;[Antonio Shaw]" c="Antonio Shaw"/>
        <s v="[Retail Sales].[Customer Name].&amp;[Steve Stewart]" c="Steve Stewart"/>
        <s v="[Retail Sales].[Customer Name].&amp;[Ryan Ford]" c="Ryan Ford"/>
        <s v="[Retail Sales].[Customer Name].&amp;[Ralph Jacobs]" c="Ralph Jacobs"/>
        <s v="[Retail Sales].[Customer Name].&amp;[Mark Morales]" c="Mark Morales"/>
        <s v="[Retail Sales].[Customer Name].&amp;[Joe Price]" c="Joe Price"/>
        <s v="[Retail Sales].[Customer Name].&amp;[Paul Larson]" c="Paul Larson"/>
        <s v="[Retail Sales].[Customer Name].&amp;[Henry Reyes]" c="Henry Reyes"/>
        <s v="[Retail Sales].[Customer Name].&amp;[Jose Riley]" c="Jose Riley"/>
        <s v="[Retail Sales].[Customer Name].&amp;[Douglas Kennedy]" c="Douglas Kennedy"/>
        <s v="[Retail Sales].[Customer Name].&amp;[Charles Fields]" c="Charles Fields"/>
        <s v="[Retail Sales].[Customer Name].&amp;[Peter Warren]" c="Peter Warren"/>
        <s v="[Retail Sales].[Customer Name].&amp;[Steven Owens]" c="Steven Owens"/>
        <s v="[Retail Sales].[Customer Name].&amp;[Matthew Smith]" c="Matthew Smith"/>
        <s v="[Retail Sales].[Customer Name].&amp;[William Carpenter]" c="William Carpenter"/>
        <s v="[Retail Sales].[Customer Name].&amp;[Patrick Graham]" c="Patrick Graham"/>
        <s v="[Retail Sales].[Customer Name].&amp;[Lawrence Sanchez]" c="Lawrence Sanchez"/>
        <s v="[Retail Sales].[Customer Name].&amp;[Benjamin Moreno]" c="Benjamin Moreno"/>
        <s v="[Retail Sales].[Customer Name].&amp;[Gregory Chapman]" c="Gregory Chapman"/>
        <s v="[Retail Sales].[Customer Name].&amp;[Peter Meyer]" c="Peter Meyer"/>
        <s v="[Retail Sales].[Customer Name].&amp;[Jack Phillips]" c="Jack Phillips"/>
        <s v="[Retail Sales].[Customer Name].&amp;[Jeremy Allen]" c="Jeremy Allen"/>
        <s v="[Retail Sales].[Customer Name].&amp;[Juan Ramirez]" c="Juan Ramirez"/>
        <s v="[Retail Sales].[Customer Name].&amp;[Adam Jenkins]" c="Adam Jenkins"/>
        <s v="[Retail Sales].[Customer Name].&amp;[Frank Ortiz]" c="Frank Ortiz"/>
        <s v="[Retail Sales].[Customer Name].&amp;[Mark Kim]" c="Mark Kim"/>
        <s v="[Retail Sales].[Customer Name].&amp;[Matthew Lewis]" c="Matthew Lewis"/>
        <s v="[Retail Sales].[Customer Name].&amp;[Wayne Owens]" c="Wayne Owens"/>
        <s v="[Retail Sales].[Customer Name].&amp;[Alan Gomez]" c="Alan Gomez"/>
        <s v="[Retail Sales].[Customer Name].&amp;[Jesse Barnes]" c="Jesse Barnes"/>
        <s v="[Retail Sales].[Customer Name].&amp;[Billy Miller]" c="Billy Miller"/>
        <s v="[Retail Sales].[Customer Name].&amp;[George Nichols]" c="George Nichols"/>
        <s v="[Retail Sales].[Customer Name].&amp;[Philip Wheeler]" c="Philip Wheeler"/>
        <s v="[Retail Sales].[Customer Name].&amp;[David Perkins]" c="David Perkins"/>
        <s v="[Retail Sales].[Customer Name].&amp;[Eugene Castillo]" c="Eugene Castillo"/>
        <s v="[Retail Sales].[Customer Name].&amp;[Arthur Reid]" c="Arthur Reid"/>
        <s v="[Retail Sales].[Customer Name].&amp;[Roger Mills]" c="Roger Mills"/>
        <s v="[Retail Sales].[Customer Name].&amp;[Steven Nichols]" c="Steven Nichols"/>
        <s v="[Retail Sales].[Customer Name].&amp;[Joshua Williams]" c="Joshua Williams"/>
        <s v="[Retail Sales].[Customer Name].&amp;[Andrew Peters]" c="Andrew Peters"/>
        <s v="[Retail Sales].[Customer Name].&amp;[Russell Boyd]" c="Russell Boyd"/>
        <s v="[Retail Sales].[Customer Name].&amp;[Eugene Sims]" c="Eugene Sims"/>
        <s v="[Retail Sales].[Customer Name].&amp;[Juan Rivera]" c="Juan Rivera"/>
        <s v="[Retail Sales].[Customer Name].&amp;[Alan Sims]" c="Alan Sims"/>
        <s v="[Retail Sales].[Customer Name].&amp;[Justin Johnston]" c="Justin Johnston"/>
        <s v="[Retail Sales].[Customer Name].&amp;[Paul Johnson]" c="Paul Johnson"/>
        <s v="[Retail Sales].[Customer Name].&amp;[Jesse Castillo]" c="Jesse Castillo"/>
        <s v="[Retail Sales].[Customer Name].&amp;[Gregory Ramirez]" c="Gregory Ramirez"/>
        <s v="[Retail Sales].[Customer Name].&amp;[Eugene Murphy]" c="Eugene Murphy"/>
        <s v="[Retail Sales].[Customer Name].&amp;[Kevin Wheeler]" c="Kevin Wheeler"/>
        <s v="[Retail Sales].[Customer Name].&amp;[Anthony Torres]" c="Anthony Torres"/>
        <s v="[Retail Sales].[Customer Name].&amp;[Nicholas Hamilton]" c="Nicholas Hamilton"/>
        <s v="[Retail Sales].[Customer Name].&amp;[Nicholas Garcia]" c="Nicholas Garcia"/>
        <s v="[Retail Sales].[Customer Name].&amp;[James Castillo]" c="James Castillo"/>
        <s v="[Retail Sales].[Customer Name].&amp;[Edward Mason]" c="Edward Mason"/>
        <s v="[Retail Sales].[Customer Name].&amp;[Larry Stone]" c="Larry Stone"/>
        <s v="[Retail Sales].[Customer Name].&amp;[Wayne Rodriguez]" c="Wayne Rodriguez"/>
        <s v="[Retail Sales].[Customer Name].&amp;[Brian Taylor]" c="Brian Taylor"/>
        <s v="[Retail Sales].[Customer Name].&amp;[Carlos Martinez]" c="Carlos Martinez"/>
        <s v="[Retail Sales].[Customer Name].&amp;[Bobby Black]" c="Bobby Black"/>
        <s v="[Retail Sales].[Customer Name].&amp;[Jesse Alvarez]" c="Jesse Alvarez"/>
        <s v="[Retail Sales].[Customer Name].&amp;[Jerry Reed]" c="Jerry Reed"/>
        <s v="[Retail Sales].[Customer Name].&amp;[Jerry Simmons]" c="Jerry Simmons"/>
        <s v="[Retail Sales].[Customer Name].&amp;[Jeremy Rice]" c="Jeremy Rice"/>
        <s v="[Retail Sales].[Customer Name].&amp;[Matthew Walker]" c="Matthew Walker"/>
        <s v="[Retail Sales].[Customer Name].&amp;[Keith Hamilton]" c="Keith Hamilton"/>
        <s v="[Retail Sales].[Customer Name].&amp;[Ralph Wood]" c="Ralph Wood"/>
        <s v="[Retail Sales].[Customer Name].&amp;[Ryan Taylor]" c="Ryan Taylor"/>
        <s v="[Retail Sales].[Customer Name].&amp;[Jonathan Cox]" c="Jonathan Cox"/>
        <s v="[Retail Sales].[Customer Name].&amp;[Bruce Butler]" c="Bruce Butler"/>
        <s v="[Retail Sales].[Customer Name].&amp;[Chris Burke]" c="Chris Burke"/>
        <s v="[Retail Sales].[Customer Name].&amp;[Peter Boyd]" c="Peter Boyd"/>
        <s v="[Retail Sales].[Customer Name].&amp;[Anthony Parker]" c="Anthony Parker"/>
        <s v="[Retail Sales].[Customer Name].&amp;[Benjamin Carpenter]" c="Benjamin Carpenter"/>
        <s v="[Retail Sales].[Customer Name].&amp;[Carlos Stewart]" c="Carlos Stewart"/>
        <s v="[Retail Sales].[Customer Name].&amp;[Edward Wright]" c="Edward Wright"/>
        <s v="[Retail Sales].[Customer Name].&amp;[Benjamin Morgan]" c="Benjamin Morgan"/>
        <s v="[Retail Sales].[Customer Name].&amp;[Sean Black]" c="Sean Black"/>
        <s v="[Retail Sales].[Customer Name].&amp;[Larry Ray]" c="Larry Ray"/>
        <s v="[Retail Sales].[Customer Name].&amp;[Thomas Gonzales]" c="Thomas Gonzales"/>
        <s v="[Retail Sales].[Customer Name].&amp;[Justin Rodriguez]" c="Justin Rodriguez"/>
        <s v="[Retail Sales].[Customer Name].&amp;[Antonio Diaz]" c="Antonio Diaz"/>
        <s v="[Retail Sales].[Customer Name].&amp;[Stephen Larson]" c="Stephen Larson"/>
        <s v="[Retail Sales].[Customer Name].&amp;[Fred Reid]" c="Fred Reid"/>
        <s v="[Retail Sales].[Customer Name].&amp;[Bobby Duncan]" c="Bobby Duncan"/>
        <s v="[Retail Sales].[Customer Name].&amp;[Jimmy Harper]" c="Jimmy Harper"/>
        <s v="[Retail Sales].[Customer Name].&amp;[James Foster]" c="James Foster"/>
        <s v="[Retail Sales].[Customer Name].&amp;[Kevin Wood]" c="Kevin Wood"/>
        <s v="[Retail Sales].[Customer Name].&amp;[Ronald Watkins]" c="Ronald Watkins"/>
        <s v="[Retail Sales].[Customer Name].&amp;[Carl Jones]" c="Carl Jones"/>
        <s v="[Retail Sales].[Customer Name].&amp;[Scott Mills]" c="Scott Mills"/>
        <s v="[Retail Sales].[Customer Name].&amp;[Ronald Barnes]" c="Ronald Barnes"/>
        <s v="[Retail Sales].[Customer Name].&amp;[Kevin Gomez]" c="Kevin Gomez"/>
        <s v="[Retail Sales].[Customer Name].&amp;[Joseph Walker]" c="Joseph Walker"/>
        <s v="[Retail Sales].[Customer Name].&amp;[Raymond Roberts]" c="Raymond Roberts"/>
        <s v="[Retail Sales].[Customer Name].&amp;[Adam Wheeler]" c="Adam Wheeler"/>
        <s v="[Retail Sales].[Customer Name].&amp;[Terry Watson]" c="Terry Watson"/>
        <s v="[Retail Sales].[Customer Name].&amp;[Juan Collins]" c="Juan Collins"/>
        <s v="[Retail Sales].[Customer Name].&amp;[David Smith]" c="David Smith"/>
        <s v="[Retail Sales].[Customer Name].&amp;[Walter Baker]" c="Walter Baker"/>
      </sharedItems>
    </cacheField>
    <cacheField name="[Retail Sales].[Product Name].[Product Name]" caption="Product Name" numFmtId="0" hierarchy="41" level="1">
      <sharedItems count="2">
        <s v="[Retail Sales].[Product Name].&amp;[Product 1]" c="Product 1"/>
        <s v="[Retail Sales].[Product Name].&amp;[Product 15]" c="Product 15"/>
      </sharedItems>
    </cacheField>
  </cacheFields>
  <cacheHierarchies count="123">
    <cacheHierarchy uniqueName="[Calendar].[Date]" caption="Date" attribute="1" time="1" keyAttribute="1" defaultMemberUniqueName="[Calendar].[Date].[All]" allUniqueName="[Calendar].[Date].[All]" dimensionUniqueName="[Calendar]" displayFolder="" count="2" memberValueDatatype="7" unbalanced="0">
      <fieldsUsage count="2">
        <fieldUsage x="-1"/>
        <fieldUsage x="0"/>
      </fieldsUsage>
    </cacheHierarchy>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allCaption="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onthYear]" caption="MonthYear" attribute="1" time="1" defaultMemberUniqueName="[Calendar].[MonthYear].[All]" allUniqueName="[Calendar].[MonthYear].[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allCaption="All" dimensionUniqueName="[Customers]" displayFolder="" count="2" memberValueDatatype="130" unbalanced="0"/>
    <cacheHierarchy uniqueName="[Locations].[Location ID]" caption="Location ID" attribute="1" defaultMemberUniqueName="[Locations].[Location ID].[All]" allUniqueName="[Locations].[Location ID].[All]" dimensionUniqueName="[Locations]" displayFolder="" count="2" memberValueDatatype="130" unbalanced="0"/>
    <cacheHierarchy uniqueName="[Locations].[Location Type]" caption="Location Type" attribute="1" defaultMemberUniqueName="[Locations].[Location Type].[All]" allUniqueName="[Locations].[Location Type].[All]" dimensionUniqueName="[Locations]" displayFolder="" count="2" memberValueDatatype="130" unbalanced="0"/>
    <cacheHierarchy uniqueName="[Locations].[Location Name]" caption="Location Name" attribute="1" defaultMemberUniqueName="[Locations].[Location Name].[All]" allUniqueName="[Locations].[Location Name].[All]" dimensionUniqueName="[Locations]" displayFolder="" count="2" memberValueDatatype="130" unbalanced="0">
      <fieldsUsage count="2">
        <fieldUsage x="-1"/>
        <fieldUsage x="5"/>
      </fieldsUsage>
    </cacheHierarchy>
    <cacheHierarchy uniqueName="[Locations].[County]" caption="County" attribute="1" defaultMemberUniqueName="[Locations].[County].[All]" allUniqueName="[Locations].[County].[All]" dimensionUniqueName="[Locations]" displayFolder="" count="2" memberValueDatatype="130" unbalanced="0"/>
    <cacheHierarchy uniqueName="[Locations].[State]" caption="State" attribute="1" defaultMemberUniqueName="[Locations].[State].[All]" allUniqueName="[Locations].[State].[All]" dimensionUniqueName="[Locations]" displayFolder="" count="2" memberValueDatatype="130" unbalanced="0">
      <fieldsUsage count="2">
        <fieldUsage x="-1"/>
        <fieldUsage x="4"/>
      </fieldsUsage>
    </cacheHierarchy>
    <cacheHierarchy uniqueName="[Locations].[Latitude]" caption="Latitude" attribute="1" defaultMemberUniqueName="[Locations].[Latitude].[All]" allUniqueName="[Locations].[Latitude].[All]" dimensionUniqueName="[Locations]" displayFolder="" count="2" memberValueDatatype="5" unbalanced="0"/>
    <cacheHierarchy uniqueName="[Locations].[Longitude]" caption="Longitude" attribute="1" defaultMemberUniqueName="[Locations].[Longitude].[All]" allUniqueName="[Locations].[Longitude].[All]" dimensionUniqueName="[Locations]" displayFolder="" count="2" memberValueDatatype="5"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Households]" caption="Households" attribute="1" defaultMemberUniqueName="[Locations].[Households].[All]" allUniqueName="[Locations].[Households].[All]" dimensionUniqueName="[Locations]" displayFolder="" count="2" memberValueDatatype="20" unbalanced="0"/>
    <cacheHierarchy uniqueName="[Locations].[Median Income]" caption="Median Income" attribute="1" defaultMemberUniqueName="[Locations].[Median Income].[All]" allUniqueName="[Locations].[Median Income].[All]" dimensionUniqueName="[Locations]" displayFolder="" count="2" memberValueDatatype="5" unbalanced="0"/>
    <cacheHierarchy uniqueName="[Locations].[Region]" caption="Region" defaultMemberUniqueName="[Locations].[Region].[All]" allUniqueName="[Locations].[Region].[All]" dimensionUniqueName="[Locations]" displayFolder="" count="4" unbalanced="0">
      <fieldsUsage count="2">
        <fieldUsage x="-1"/>
        <fieldUsage x="6"/>
      </fieldsUsage>
    </cacheHierarchy>
    <cacheHierarchy uniqueName="[Locations].[Land Area]" caption="Land Area" attribute="1" defaultMemberUniqueName="[Locations].[Land Area].[All]" allUniqueName="[Locations].[Land Area].[All]" dimensionUniqueName="[Locations]" displayFolder="" count="2" memberValueDatatype="20" unbalanced="0"/>
    <cacheHierarchy uniqueName="[Locations].[Water Area]" caption="Water Area" attribute="1" defaultMemberUniqueName="[Locations].[Water Area].[All]" allUniqueName="[Locations].[Water Area].[All]" dimensionUniqueName="[Locations]"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7"/>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Product Name]" caption="Product Name" attribute="1" defaultMemberUniqueName="[Products].[Product Name].[All]" allUniqueName="[Products].[Product Name].[All]" allCaption="All" dimensionUniqueName="[Products]" displayFolder="" count="2" memberValueDatatype="130" unbalanced="0"/>
    <cacheHierarchy uniqueName="[Products].[Unit Cost]" caption="Unit Cost" attribute="1" defaultMemberUniqueName="[Products].[Unit Cost].[All]" allUniqueName="[Products].[Unit Cost].[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Retail Sales].[Order ID]" caption="Order ID" attribute="1" defaultMemberUniqueName="[Retail Sales].[Order ID].[All]" allUniqueName="[Retail Sales].[Order ID].[All]" dimensionUniqueName="[Retail Sales]" displayFolder="" count="2" memberValueDatatype="130" unbalanced="0"/>
    <cacheHierarchy uniqueName="[Retail Sales].[Location ID]" caption="Location ID" attribute="1" defaultMemberUniqueName="[Retail Sales].[Location ID].[All]" allUniqueName="[Retail Sales].[Location ID].[All]" dimensionUniqueName="[Retail Sales]" displayFolder="" count="2" memberValueDatatype="130" unbalanced="0"/>
    <cacheHierarchy uniqueName="[Retail Sales].[Location Type]" caption="Location Type" attribute="1" defaultMemberUniqueName="[Retail Sales].[Location Type].[All]" allUniqueName="[Retail Sales].[Location Type].[All]" dimensionUniqueName="[Retail Sales]" displayFolder="" count="2" memberValueDatatype="130" unbalanced="0"/>
    <cacheHierarchy uniqueName="[Retail Sales].[Location Name]" caption="Location Name" attribute="1" defaultMemberUniqueName="[Retail Sales].[Location Name].[All]" allUniqueName="[Retail Sales].[Location Name].[All]" allCaption="All" dimensionUniqueName="[Retail Sales]" displayFolder="" count="2" memberValueDatatype="130" unbalanced="0"/>
    <cacheHierarchy uniqueName="[Retail Sales].[County]" caption="County" attribute="1" defaultMemberUniqueName="[Retail Sales].[County].[All]" allUniqueName="[Retail Sales].[County].[All]" dimensionUniqueName="[Retail Sales]" displayFolder="" count="2" memberValueDatatype="130" unbalanced="0"/>
    <cacheHierarchy uniqueName="[Retail Sales].[Sales Person ID]" caption="Sales Person ID" attribute="1" defaultMemberUniqueName="[Retail Sales].[Sales Person ID].[All]" allUniqueName="[Retail Sales].[Sales Person ID].[All]" dimensionUniqueName="[Retail Sales]" displayFolder="" count="2" memberValueDatatype="130" unbalanced="0"/>
    <cacheHierarchy uniqueName="[Retail Sales].[Salesperson]" caption="Salesperson" attribute="1" defaultMemberUniqueName="[Retail Sales].[Salesperson].[All]" allUniqueName="[Retail Sales].[Salesperson].[All]" allCaption="All" dimensionUniqueName="[Retail Sales]" displayFolder="" count="2" memberValueDatatype="130" unbalanced="0"/>
    <cacheHierarchy uniqueName="[Retail Sales].[Customer ID]" caption="Customer ID" attribute="1" defaultMemberUniqueName="[Retail Sales].[Customer ID].[All]" allUniqueName="[Retail Sales].[Customer ID].[All]" dimensionUniqueName="[Retail Sales]" displayFolder="" count="2" memberValueDatatype="130" unbalanced="0"/>
    <cacheHierarchy uniqueName="[Retail Sales].[Customer Name]" caption="Customer Name" attribute="1" defaultMemberUniqueName="[Retail Sales].[Customer Name].[All]" allUniqueName="[Retail Sales].[Customer Name].[All]" allCaption="All" dimensionUniqueName="[Retail Sales]" displayFolder="" count="2" memberValueDatatype="130" unbalanced="0">
      <fieldsUsage count="2">
        <fieldUsage x="-1"/>
        <fieldUsage x="8"/>
      </fieldsUsage>
    </cacheHierarchy>
    <cacheHierarchy uniqueName="[Retail Sales].[Purchase Date]" caption="Purchase Date" attribute="1" time="1" defaultMemberUniqueName="[Retail Sales].[Purchase Date].[All]" allUniqueName="[Retail Sales].[Purchase Date].[All]" dimensionUniqueName="[Retail Sales]" displayFolder="" count="2" memberValueDatatype="7" unbalanced="0"/>
    <cacheHierarchy uniqueName="[Retail Sales].[Product ID]" caption="Product ID" attribute="1" defaultMemberUniqueName="[Retail Sales].[Product ID].[All]" allUniqueName="[Retail Sales].[Product ID].[All]" dimensionUniqueName="[Retail Sales]" displayFolder="" count="2" memberValueDatatype="130" unbalanced="0"/>
    <cacheHierarchy uniqueName="[Retail Sales].[Product Name]" caption="Product Name" attribute="1" defaultMemberUniqueName="[Retail Sales].[Product Name].[All]" allUniqueName="[Retail Sales].[Product Name].[All]" allCaption="All" dimensionUniqueName="[Retail Sales]" displayFolder="" count="2" memberValueDatatype="130" unbalanced="0">
      <fieldsUsage count="2">
        <fieldUsage x="-1"/>
        <fieldUsage x="9"/>
      </fieldsUsage>
    </cacheHierarchy>
    <cacheHierarchy uniqueName="[Retail Sales].[Quantity]" caption="Quantity" attribute="1" defaultMemberUniqueName="[Retail Sales].[Quantity].[All]" allUniqueName="[Retail Sales].[Quantity].[All]" dimensionUniqueName="[Retail Sales]" displayFolder="" count="2" memberValueDatatype="20" unbalanced="0"/>
    <cacheHierarchy uniqueName="[Retail Sales].[Sales Cost]" caption="Sales Cost" attribute="1" defaultMemberUniqueName="[Retail Sales].[Sales Cost].[All]" allUniqueName="[Retail Sales].[Sales Cost].[All]" dimensionUniqueName="[Retail Sales]" displayFolder="" count="2" memberValueDatatype="5" unbalanced="0"/>
    <cacheHierarchy uniqueName="[Retail Sales].[Sales Amount]" caption="Sales Amount" attribute="1" defaultMemberUniqueName="[Retail Sales].[Sales Amount].[All]" allUniqueName="[Retail Sales].[Sales Amount].[All]" dimensionUniqueName="[Retail Sales]" displayFolder="" count="2" memberValueDatatype="5" unbalanced="0"/>
    <cacheHierarchy uniqueName="[Retail Sales].[Sales Profit]" caption="Sales Profit" attribute="1" defaultMemberUniqueName="[Retail Sales].[Sales Profit].[All]" allUniqueName="[Retail Sales].[Sales Profit].[All]" dimensionUniqueName="[Retail Sales]" displayFolder="" count="2" memberValueDatatype="5" unbalanced="0"/>
    <cacheHierarchy uniqueName="[Retail Sales].[State]" caption="State" attribute="1" defaultMemberUniqueName="[Retail Sales].[State].[All]" allUniqueName="[Retail Sales].[State].[All]" dimensionUniqueName="[Retail Sales]" displayFolder="" count="2" memberValueDatatype="130" unbalanced="0"/>
    <cacheHierarchy uniqueName="[Sales People].[Salesperson ID]" caption="Salesperson ID" attribute="1" defaultMemberUniqueName="[Sales People].[Salesperson ID].[All]" allUniqueName="[Sales People].[Salesperson ID].[All]" dimensionUniqueName="[Sales People]" displayFolder="" count="2" memberValueDatatype="130" unbalanced="0"/>
    <cacheHierarchy uniqueName="[Sales People].[Salesperson Name]" caption="Salesperson Name" attribute="1" defaultMemberUniqueName="[Sales People].[Salesperson Name].[All]" allUniqueName="[Sales People].[Salesperson Name].[All]" dimensionUniqueName="[Sales People]" displayFolder="" count="2" memberValueDatatype="130" unbalanced="0"/>
    <cacheHierarchy uniqueName="[Products].[Current Sale Price]" caption="Current Sale Price" attribute="1" defaultMemberUniqueName="[Products].[Current Sale Price].[All]" allUniqueName="[Products].[Current Sale Price].[All]" dimensionUniqueName="[Products]" displayFolder="" count="2" memberValueDatatype="5" unbalanced="0" hidden="1"/>
    <cacheHierarchy uniqueName="[Products].[Taxes]" caption="Taxes" attribute="1" defaultMemberUniqueName="[Products].[Taxes].[All]" allUniqueName="[Products].[Taxes].[All]" dimensionUniqueName="[Products]" displayFolder="" count="2"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30"/>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40"/>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7"/>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7"/>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2"/>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6"/>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6"/>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8"/>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4"/>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8"/>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tupleCache>
    <entries count="3158">
      <n v="161116" in="0">
        <tpls c="6">
          <tpl hier="0" item="2"/>
          <tpl hier="10" item="1"/>
          <tpl fld="5" item="10"/>
          <tpl fld="4" item="0"/>
          <tpl fld="7" item="0"/>
          <tpl hier="26" item="0"/>
        </tpls>
      </n>
      <n v="40453" in="0">
        <tpls c="6">
          <tpl hier="0" item="2"/>
          <tpl hier="10" item="1"/>
          <tpl fld="5" item="2"/>
          <tpl fld="4" item="1"/>
          <tpl fld="7" item="0"/>
          <tpl hier="26" item="0"/>
        </tpls>
      </n>
      <n v="33707" in="0">
        <tpls c="6">
          <tpl hier="0" item="2"/>
          <tpl hier="10" item="1"/>
          <tpl fld="5" item="6"/>
          <tpl fld="4" item="1"/>
          <tpl fld="7" item="0"/>
          <tpl hier="26" item="0"/>
        </tpls>
      </n>
      <n v="597" in="2">
        <tpls c="7">
          <tpl fld="3" item="5"/>
          <tpl hier="2" item="3"/>
          <tpl fld="7" item="2"/>
          <tpl hier="33" item="5"/>
          <tpl hier="36" item="6"/>
          <tpl hier="38" item="7"/>
          <tpl hier="41" item="4"/>
        </tpls>
      </n>
      <n v="853" in="2">
        <tpls c="7">
          <tpl fld="3" item="2"/>
          <tpl hier="2" item="3"/>
          <tpl fld="7" item="2"/>
          <tpl hier="33" item="5"/>
          <tpl hier="36" item="6"/>
          <tpl hier="38" item="7"/>
          <tpl hier="41" item="4"/>
        </tpls>
      </n>
      <n v="450866.7000000003" in="1">
        <tpls c="6">
          <tpl hier="0" item="2"/>
          <tpl hier="10" item="1"/>
          <tpl fld="5" item="10"/>
          <tpl fld="4" item="0"/>
          <tpl fld="7" item="1"/>
          <tpl hier="26" item="0"/>
        </tpls>
      </n>
      <n v="87040" in="1">
        <tpls c="6">
          <tpl hier="0" item="2"/>
          <tpl hier="10" item="1"/>
          <tpl fld="5" item="10"/>
          <tpl fld="4" item="0"/>
          <tpl fld="7" item="3"/>
          <tpl hier="26" item="0"/>
        </tpls>
      </n>
      <n v="50778" in="1">
        <tpls c="6">
          <tpl hier="0" item="2"/>
          <tpl hier="10" item="1"/>
          <tpl fld="5" item="0"/>
          <tpl fld="4" item="1"/>
          <tpl fld="7" item="3"/>
          <tpl hier="26" item="0"/>
        </tpls>
      </n>
      <n v="341854.74999999988" in="1">
        <tpls c="6">
          <tpl hier="0" item="2"/>
          <tpl hier="10" item="1"/>
          <tpl fld="5" item="22"/>
          <tpl fld="4" item="1"/>
          <tpl fld="7" item="1"/>
          <tpl hier="26" item="0"/>
        </tpls>
      </n>
      <n v="73446" in="0">
        <tpls c="6">
          <tpl hier="0" item="2"/>
          <tpl hier="10" item="1"/>
          <tpl fld="5" item="0"/>
          <tpl fld="4" item="1"/>
          <tpl fld="7" item="0"/>
          <tpl hier="26" item="0"/>
        </tpls>
      </n>
      <n v="502780" in="1">
        <tpls c="6">
          <tpl hier="0" item="2"/>
          <tpl hier="10" item="1"/>
          <tpl fld="5" item="23"/>
          <tpl fld="4" item="3"/>
          <tpl fld="7" item="1"/>
          <tpl hier="26" item="0"/>
        </tpls>
      </n>
      <n v="98441" in="0">
        <tpls c="6">
          <tpl hier="0" item="2"/>
          <tpl hier="10" item="1"/>
          <tpl fld="5" item="14"/>
          <tpl fld="4" item="6"/>
          <tpl fld="7" item="0"/>
          <tpl hier="26" item="0"/>
        </tpls>
      </n>
      <n v="36568" in="1">
        <tpls c="6">
          <tpl hier="0" item="2"/>
          <tpl hier="10" item="1"/>
          <tpl fld="5" item="29"/>
          <tpl fld="4" item="8"/>
          <tpl fld="7" item="3"/>
          <tpl hier="26" item="0"/>
        </tpls>
      </n>
      <n v="40467" in="1">
        <tpls c="6">
          <tpl hier="0" item="2"/>
          <tpl hier="10" item="1"/>
          <tpl fld="5" item="8"/>
          <tpl fld="4" item="7"/>
          <tpl fld="7" item="3"/>
          <tpl hier="26" item="0"/>
        </tpls>
      </n>
      <n v="546028.05000000016" in="1">
        <tpls c="6">
          <tpl hier="0" item="2"/>
          <tpl hier="10" item="1"/>
          <tpl fld="5" item="30"/>
          <tpl fld="4" item="1"/>
          <tpl fld="7" item="1"/>
          <tpl hier="26" item="0"/>
        </tpls>
      </n>
      <n v="47030" in="1">
        <tpls c="6">
          <tpl hier="0" item="2"/>
          <tpl hier="10" item="1"/>
          <tpl fld="5" item="24"/>
          <tpl fld="4" item="0"/>
          <tpl fld="7" item="3"/>
          <tpl hier="26" item="0"/>
        </tpls>
      </n>
      <n v="412010.49999999983" in="1">
        <tpls c="6">
          <tpl hier="0" item="2"/>
          <tpl hier="10" item="1"/>
          <tpl fld="5" item="0"/>
          <tpl fld="4" item="1"/>
          <tpl fld="7" item="1"/>
          <tpl hier="26" item="0"/>
        </tpls>
      </n>
      <n v="389041.55000000022" in="1">
        <tpls c="6">
          <tpl hier="0" item="2"/>
          <tpl hier="10" item="1"/>
          <tpl fld="5" item="9"/>
          <tpl fld="4" item="1"/>
          <tpl fld="7" item="1"/>
          <tpl hier="26" item="0"/>
        </tpls>
      </n>
      <n v="345823.4" in="1">
        <tpls c="6">
          <tpl hier="0" item="2"/>
          <tpl hier="10" item="1"/>
          <tpl fld="5" item="2"/>
          <tpl fld="4" item="1"/>
          <tpl fld="7" item="1"/>
          <tpl hier="26" item="0"/>
        </tpls>
      </n>
      <n v="712" in="2">
        <tpls c="7">
          <tpl fld="3" item="9"/>
          <tpl hier="2" item="3"/>
          <tpl fld="7" item="2"/>
          <tpl hier="33" item="5"/>
          <tpl hier="36" item="6"/>
          <tpl hier="38" item="7"/>
          <tpl hier="41" item="4"/>
        </tpls>
      </n>
      <n v="617" in="2">
        <tpls c="7">
          <tpl fld="3" item="10"/>
          <tpl hier="2" item="3"/>
          <tpl fld="7" item="2"/>
          <tpl hier="33" item="5"/>
          <tpl hier="36" item="6"/>
          <tpl hier="38" item="7"/>
          <tpl hier="41" item="4"/>
        </tpls>
      </n>
      <n v="407019.49999999994" in="1">
        <tpls c="6">
          <tpl hier="0" item="2"/>
          <tpl hier="10" item="1"/>
          <tpl fld="5" item="32"/>
          <tpl fld="4" item="6"/>
          <tpl fld="7" item="1"/>
          <tpl hier="26" item="0"/>
        </tpls>
      </n>
      <n v="711" in="2">
        <tpls c="7">
          <tpl fld="3" item="13"/>
          <tpl hier="2" item="3"/>
          <tpl fld="7" item="2"/>
          <tpl hier="33" item="5"/>
          <tpl hier="36" item="6"/>
          <tpl hier="38" item="7"/>
          <tpl hier="41" item="4"/>
        </tpls>
      </n>
      <n v="676" in="2">
        <tpls c="7">
          <tpl fld="3" item="14"/>
          <tpl hier="2" item="3"/>
          <tpl fld="7" item="2"/>
          <tpl hier="33" item="5"/>
          <tpl hier="36" item="6"/>
          <tpl hier="38" item="7"/>
          <tpl hier="41" item="4"/>
        </tpls>
      </n>
      <n v="420864.35000000021" in="1">
        <tpls c="6">
          <tpl hier="0" item="2"/>
          <tpl hier="10" item="1"/>
          <tpl fld="5" item="33"/>
          <tpl fld="4" item="8"/>
          <tpl fld="7" item="1"/>
          <tpl hier="26" item="0"/>
        </tpls>
      </n>
      <n v="745" in="2">
        <tpls c="7">
          <tpl fld="3" item="15"/>
          <tpl hier="2" item="3"/>
          <tpl fld="7" item="2"/>
          <tpl hier="33" item="5"/>
          <tpl hier="36" item="6"/>
          <tpl hier="38" item="7"/>
          <tpl hier="41" item="4"/>
        </tpls>
      </n>
      <n v="395103.20000000007" in="1">
        <tpls c="6">
          <tpl hier="0" item="2"/>
          <tpl hier="10" item="1"/>
          <tpl fld="5" item="34"/>
          <tpl fld="4" item="8"/>
          <tpl fld="7" item="1"/>
          <tpl hier="26" item="0"/>
        </tpls>
      </n>
      <n v="48002" in="1">
        <tpls c="6">
          <tpl hier="0" item="2"/>
          <tpl hier="10" item="1"/>
          <tpl fld="5" item="3"/>
          <tpl fld="4" item="3"/>
          <tpl fld="7" item="3"/>
          <tpl hier="26" item="0"/>
        </tpls>
      </n>
      <n v="55777" in="1">
        <tpls c="6">
          <tpl hier="0" item="2"/>
          <tpl hier="10" item="1"/>
          <tpl fld="5" item="17"/>
          <tpl fld="4" item="3"/>
          <tpl fld="7" item="3"/>
          <tpl hier="26" item="0"/>
        </tpls>
      </n>
      <n v="105763" in="1">
        <tpls c="6">
          <tpl hier="0" item="2"/>
          <tpl hier="10" item="1"/>
          <tpl fld="5" item="14"/>
          <tpl fld="4" item="6"/>
          <tpl fld="7" item="3"/>
          <tpl hier="26" item="0"/>
        </tpls>
      </n>
      <n v="55546" in="1">
        <tpls c="6">
          <tpl hier="0" item="2"/>
          <tpl hier="10" item="1"/>
          <tpl fld="5" item="20"/>
          <tpl fld="4" item="5"/>
          <tpl fld="7" item="3"/>
          <tpl hier="26" item="0"/>
        </tpls>
      </n>
      <n v="46791" in="1">
        <tpls c="6">
          <tpl hier="0" item="2"/>
          <tpl hier="10" item="1"/>
          <tpl fld="5" item="25"/>
          <tpl fld="4" item="1"/>
          <tpl fld="7" item="3"/>
          <tpl hier="26" item="0"/>
        </tpls>
      </n>
      <n v="65282" in="1">
        <tpls c="6">
          <tpl hier="0" item="2"/>
          <tpl hier="10" item="1"/>
          <tpl fld="5" item="36"/>
          <tpl fld="4" item="1"/>
          <tpl fld="7" item="3"/>
          <tpl hier="26" item="0"/>
        </tpls>
      </n>
      <n v="724" in="2">
        <tpls c="7">
          <tpl fld="3" item="17"/>
          <tpl hier="2" item="3"/>
          <tpl fld="7" item="2"/>
          <tpl hier="33" item="5"/>
          <tpl hier="36" item="6"/>
          <tpl hier="38" item="7"/>
          <tpl hier="41" item="4"/>
        </tpls>
      </n>
      <n v="405854.55000000034" in="1">
        <tpls c="6">
          <tpl hier="0" item="2"/>
          <tpl hier="10" item="1"/>
          <tpl fld="5" item="24"/>
          <tpl fld="4" item="0"/>
          <tpl fld="7" item="1"/>
          <tpl hier="26" item="0"/>
        </tpls>
      </n>
      <n v="42299" in="1">
        <tpls c="6">
          <tpl hier="0" item="2"/>
          <tpl hier="10" item="1"/>
          <tpl fld="5" item="4"/>
          <tpl fld="4" item="2"/>
          <tpl fld="7" item="3"/>
          <tpl hier="26" item="0"/>
        </tpls>
      </n>
      <n v="31881" in="1">
        <tpls c="6">
          <tpl hier="0" item="2"/>
          <tpl hier="10" item="1"/>
          <tpl fld="5" item="39"/>
          <tpl fld="4" item="0"/>
          <tpl fld="7" item="3"/>
          <tpl hier="26" item="0"/>
        </tpls>
      </n>
      <n v="491070.69999999995" in="1">
        <tpls c="6">
          <tpl hier="0" item="2"/>
          <tpl hier="10" item="1"/>
          <tpl fld="5" item="35"/>
          <tpl fld="4" item="1"/>
          <tpl fld="7" item="1"/>
          <tpl hier="26" item="0"/>
        </tpls>
      </n>
      <n v="469500.15000000008" in="1">
        <tpls c="6">
          <tpl hier="0" item="2"/>
          <tpl hier="10" item="1"/>
          <tpl fld="5" item="7"/>
          <tpl fld="4" item="0"/>
          <tpl fld="7" item="1"/>
          <tpl hier="26" item="0"/>
        </tpls>
      </n>
      <n v="81518" in="0">
        <tpls c="6">
          <tpl hier="0" item="2"/>
          <tpl hier="10" item="1"/>
          <tpl fld="5" item="12"/>
          <tpl fld="4" item="6"/>
          <tpl fld="7" item="0"/>
          <tpl hier="26" item="0"/>
        </tpls>
      </n>
      <n v="40000000" in="0">
        <tpls c="6">
          <tpl hier="0" item="2"/>
          <tpl hier="10" item="1"/>
          <tpl fld="5" item="27"/>
          <tpl fld="4" item="0"/>
          <tpl fld="7" item="4"/>
          <tpl hier="26" item="0"/>
        </tpls>
      </n>
      <n v="104698" in="1">
        <tpls c="6">
          <tpl hier="0" item="2"/>
          <tpl hier="10" item="1"/>
          <tpl fld="5" item="26"/>
          <tpl fld="4" item="0"/>
          <tpl fld="7" item="3"/>
          <tpl hier="26" item="0"/>
        </tpls>
      </n>
      <n v="35010453" in="0">
        <tpls c="6">
          <tpl hier="0" item="2"/>
          <tpl hier="10" item="1"/>
          <tpl fld="5" item="22"/>
          <tpl fld="4" item="1"/>
          <tpl fld="7" item="4"/>
          <tpl hier="26" item="0"/>
        </tpls>
      </n>
      <n v="439067.70000000019" in="1">
        <tpls c="6">
          <tpl hier="0" item="2"/>
          <tpl hier="10" item="1"/>
          <tpl fld="5" item="3"/>
          <tpl fld="4" item="3"/>
          <tpl fld="7" item="1"/>
          <tpl hier="26" item="0"/>
        </tpls>
      </n>
      <n v="425887.54999999987" in="1">
        <tpls c="6">
          <tpl hier="0" item="2"/>
          <tpl hier="10" item="1"/>
          <tpl fld="5" item="29"/>
          <tpl fld="4" item="8"/>
          <tpl fld="7" item="1"/>
          <tpl hier="26" item="0"/>
        </tpls>
      </n>
      <n v="56034" in="0">
        <tpls c="6">
          <tpl hier="0" item="2"/>
          <tpl hier="10" item="1"/>
          <tpl fld="5" item="1"/>
          <tpl fld="4" item="2"/>
          <tpl fld="7" item="0"/>
          <tpl hier="26" item="0"/>
        </tpls>
      </n>
      <n v="106849577" in="0">
        <tpls c="6">
          <tpl hier="0" item="2"/>
          <tpl hier="10" item="1"/>
          <tpl fld="5" item="17"/>
          <tpl fld="4" item="3"/>
          <tpl fld="7" item="4"/>
          <tpl hier="26" item="0"/>
        </tpls>
      </n>
      <n v="40213" in="0">
        <tpls c="6">
          <tpl hier="0" item="2"/>
          <tpl hier="10" item="1"/>
          <tpl fld="5" item="15"/>
          <tpl fld="4" item="7"/>
          <tpl fld="7" item="0"/>
          <tpl hier="26" item="0"/>
        </tpls>
      </n>
      <n v="40226" in="1">
        <tpls c="6">
          <tpl hier="0" item="2"/>
          <tpl hier="10" item="1"/>
          <tpl fld="5" item="9"/>
          <tpl fld="4" item="1"/>
          <tpl fld="7" item="3"/>
          <tpl hier="26" item="0"/>
        </tpls>
      </n>
      <n v="361011.4499999999" in="1">
        <tpls c="6">
          <tpl hier="0" item="2"/>
          <tpl hier="10" item="1"/>
          <tpl fld="5" item="44"/>
          <tpl fld="4" item="1"/>
          <tpl fld="7" item="1"/>
          <tpl hier="26" item="0"/>
        </tpls>
      </n>
      <n v="6998722" in="0">
        <tpls c="6">
          <tpl hier="0" item="2"/>
          <tpl hier="10" item="1"/>
          <tpl fld="5" item="13"/>
          <tpl fld="4" item="5"/>
          <tpl fld="7" item="4"/>
          <tpl hier="26" item="0"/>
        </tpls>
      </n>
      <n v="348037.15000000008" in="1">
        <tpls c="3">
          <tpl hier="0" item="2"/>
          <tpl fld="6" item="2"/>
          <tpl fld="7" item="1"/>
        </tpls>
      </n>
      <n v="639" in="2">
        <tpls c="7">
          <tpl fld="3" item="6"/>
          <tpl hier="2" item="3"/>
          <tpl fld="7" item="2"/>
          <tpl hier="33" item="5"/>
          <tpl hier="36" item="6"/>
          <tpl hier="38" item="7"/>
          <tpl hier="41" item="4"/>
        </tpls>
      </n>
      <n v="49190" in="1">
        <tpls c="6">
          <tpl hier="0" item="2"/>
          <tpl hier="10" item="1"/>
          <tpl fld="5" item="32"/>
          <tpl fld="4" item="6"/>
          <tpl fld="7" item="3"/>
          <tpl hier="26" item="0"/>
        </tpls>
      </n>
      <n v="219591352" in="0">
        <tpls c="6">
          <tpl hier="0" item="2"/>
          <tpl hier="10" item="1"/>
          <tpl fld="5" item="32"/>
          <tpl fld="4" item="6"/>
          <tpl fld="7" item="4"/>
          <tpl hier="26" item="0"/>
        </tpls>
      </n>
      <n v="406608.94999999995" in="1">
        <tpls c="6">
          <tpl hier="0" item="2"/>
          <tpl hier="10" item="1"/>
          <tpl fld="5" item="5"/>
          <tpl fld="4" item="1"/>
          <tpl fld="7" item="1"/>
          <tpl hier="26" item="0"/>
        </tpls>
      </n>
      <n v="1463257" in="0">
        <tpls c="6">
          <tpl hier="0" item="2"/>
          <tpl hier="10" item="1"/>
          <tpl fld="5" item="39"/>
          <tpl fld="4" item="0"/>
          <tpl fld="7" item="4"/>
          <tpl hier="26" item="0"/>
        </tpls>
      </n>
      <n v="41321" in="1">
        <tpls c="6">
          <tpl hier="0" item="2"/>
          <tpl hier="10" item="1"/>
          <tpl fld="5" item="40"/>
          <tpl fld="4" item="1"/>
          <tpl fld="7" item="3"/>
          <tpl hier="26" item="0"/>
        </tpls>
      </n>
      <n v="4372775" in="0">
        <tpls c="6">
          <tpl hier="0" item="2"/>
          <tpl hier="10" item="1"/>
          <tpl fld="5" item="0"/>
          <tpl fld="4" item="1"/>
          <tpl fld="7" item="4"/>
          <tpl hier="26" item="0"/>
        </tpls>
      </n>
      <n v="3546651" in="0">
        <tpls c="6">
          <tpl hier="0" item="2"/>
          <tpl hier="10" item="1"/>
          <tpl fld="5" item="46"/>
          <tpl fld="4" item="0"/>
          <tpl fld="7" item="4"/>
          <tpl hier="26" item="0"/>
        </tpls>
      </n>
      <n v="37501" in="1">
        <tpls c="6">
          <tpl hier="0" item="2"/>
          <tpl hier="10" item="1"/>
          <tpl fld="5" item="21"/>
          <tpl fld="4" item="9"/>
          <tpl fld="7" item="3"/>
          <tpl hier="26" item="0"/>
        </tpls>
      </n>
      <n v="689" in="2">
        <tpls c="7">
          <tpl fld="3" item="21"/>
          <tpl hier="2" item="3"/>
          <tpl fld="7" item="2"/>
          <tpl hier="33" item="5"/>
          <tpl hier="36" item="6"/>
          <tpl hier="38" item="7"/>
          <tpl hier="41" item="4"/>
        </tpls>
      </n>
      <n v="38489" in="0">
        <tpls c="6">
          <tpl hier="0" item="2"/>
          <tpl hier="10" item="1"/>
          <tpl fld="5" item="3"/>
          <tpl fld="4" item="3"/>
          <tpl fld="7" item="0"/>
          <tpl hier="26" item="0"/>
        </tpls>
      </n>
      <n v="38474" in="0">
        <tpls c="6">
          <tpl hier="0" item="2"/>
          <tpl hier="10" item="1"/>
          <tpl fld="5" item="36"/>
          <tpl fld="4" item="1"/>
          <tpl fld="7" item="0"/>
          <tpl hier="26" item="0"/>
        </tpls>
      </n>
      <n v="2752938.9999999991" in="1">
        <tpls c="3">
          <tpl hier="0" item="2"/>
          <tpl fld="6" item="6"/>
          <tpl fld="7" item="1"/>
        </tpls>
      </n>
      <n v="6194314" in="0">
        <tpls c="6">
          <tpl hier="0" item="2"/>
          <tpl hier="10" item="1"/>
          <tpl fld="5" item="49"/>
          <tpl fld="4" item="1"/>
          <tpl fld="7" item="4"/>
          <tpl hier="26" item="0"/>
        </tpls>
      </n>
      <n v="256294" in="0">
        <tpls c="6">
          <tpl hier="0" item="2"/>
          <tpl hier="10" item="1"/>
          <tpl fld="5" item="17"/>
          <tpl fld="4" item="3"/>
          <tpl fld="7" item="0"/>
          <tpl hier="26" item="0"/>
        </tpls>
      </n>
      <n v="3914333.2000000034" in="1">
        <tpls c="3">
          <tpl hier="0" item="2"/>
          <tpl fld="6" item="7"/>
          <tpl fld="7" item="1"/>
        </tpls>
      </n>
      <n v="40467" in="1">
        <tpls c="6">
          <tpl hier="0" item="2"/>
          <tpl hier="10" item="1"/>
          <tpl fld="5" item="15"/>
          <tpl fld="4" item="7"/>
          <tpl fld="7" item="3"/>
          <tpl hier="26" item="0"/>
        </tpls>
      </n>
      <n v="1086045" in="0">
        <tpls c="6">
          <tpl hier="0" item="2"/>
          <tpl hier="10" item="1"/>
          <tpl fld="5" item="15"/>
          <tpl fld="4" item="7"/>
          <tpl fld="7" item="4"/>
          <tpl hier="26" item="0"/>
        </tpls>
      </n>
      <n v="405034.60000000027" in="1">
        <tpls c="6">
          <tpl hier="0" item="2"/>
          <tpl hier="10" item="1"/>
          <tpl fld="5" item="14"/>
          <tpl fld="4" item="6"/>
          <tpl fld="7" item="1"/>
          <tpl hier="26" item="0"/>
        </tpls>
      </n>
      <n v="36469162" in="0">
        <tpls c="6">
          <tpl hier="0" item="2"/>
          <tpl hier="10" item="1"/>
          <tpl fld="5" item="51"/>
          <tpl fld="4" item="1"/>
          <tpl fld="7" item="4"/>
          <tpl hier="26" item="0"/>
        </tpls>
      </n>
      <n v="385000.45" in="1">
        <tpls c="6">
          <tpl hier="0" item="2"/>
          <tpl hier="10" item="1"/>
          <tpl fld="5" item="18"/>
          <tpl fld="4" item="6"/>
          <tpl fld="7" item="1"/>
          <tpl hier="26" item="0"/>
        </tpls>
      </n>
      <n v="46234" in="0">
        <tpls c="6">
          <tpl hier="0" item="2"/>
          <tpl hier="10" item="1"/>
          <tpl fld="5" item="51"/>
          <tpl fld="4" item="1"/>
          <tpl fld="7" item="0"/>
          <tpl hier="26" item="0"/>
        </tpls>
      </n>
      <n v="353037.35000000009" in="1">
        <tpls c="6">
          <tpl hier="0" item="2"/>
          <tpl hier="10" item="1"/>
          <tpl fld="5" item="15"/>
          <tpl fld="4" item="7"/>
          <tpl fld="7" item="1"/>
          <tpl hier="26" item="0"/>
        </tpls>
      </n>
      <n v="89134" in="1">
        <tpls c="6">
          <tpl hier="0" item="2"/>
          <tpl hier="10" item="1"/>
          <tpl fld="5" item="41"/>
          <tpl fld="4" item="6"/>
          <tpl fld="7" item="3"/>
          <tpl hier="26" item="0"/>
        </tpls>
      </n>
      <n v="724" in="2">
        <tpls c="7">
          <tpl fld="3" item="24"/>
          <tpl hier="2" item="3"/>
          <tpl fld="7" item="2"/>
          <tpl hier="33" item="5"/>
          <tpl hier="36" item="6"/>
          <tpl hier="38" item="7"/>
          <tpl hier="41" item="4"/>
        </tpls>
      </n>
      <n v="47527" in="1">
        <tpls c="6">
          <tpl hier="0" item="2"/>
          <tpl hier="10" item="1"/>
          <tpl fld="5" item="33"/>
          <tpl fld="4" item="8"/>
          <tpl fld="7" item="3"/>
          <tpl hier="26" item="0"/>
        </tpls>
      </n>
      <n v="40973" in="0">
        <tpls c="6">
          <tpl hier="0" item="2"/>
          <tpl hier="10" item="1"/>
          <tpl fld="5" item="4"/>
          <tpl fld="4" item="2"/>
          <tpl fld="7" item="0"/>
          <tpl hier="26" item="0"/>
        </tpls>
      </n>
      <n v="305488" in="0">
        <tpls c="6">
          <tpl hier="0" item="2"/>
          <tpl hier="10" item="1"/>
          <tpl fld="5" item="37"/>
          <tpl fld="4" item="2"/>
          <tpl fld="7" item="0"/>
          <tpl hier="26" item="0"/>
        </tpls>
      </n>
      <n v="413720.55000000005" in="1">
        <tpls c="6">
          <tpl hier="0" item="2"/>
          <tpl hier="10" item="1"/>
          <tpl fld="5" item="16"/>
          <tpl fld="4" item="7"/>
          <tpl fld="7" item="1"/>
          <tpl hier="26" item="0"/>
        </tpls>
      </n>
      <n v="4266194.1000000015" in="1">
        <tpls c="3">
          <tpl hier="0" item="2"/>
          <tpl fld="6" item="5"/>
          <tpl fld="7" item="1"/>
        </tpls>
      </n>
      <n v="44506" in="0">
        <tpls c="6">
          <tpl hier="0" item="2"/>
          <tpl hier="10" item="1"/>
          <tpl fld="5" item="13"/>
          <tpl fld="4" item="5"/>
          <tpl fld="7" item="0"/>
          <tpl hier="26" item="0"/>
        </tpls>
      </n>
      <n v="61481" in="0">
        <tpls c="6">
          <tpl hier="0" item="2"/>
          <tpl hier="10" item="1"/>
          <tpl fld="5" item="21"/>
          <tpl fld="4" item="9"/>
          <tpl fld="7" item="0"/>
          <tpl hier="26" item="0"/>
        </tpls>
      </n>
      <n v="39464" in="1">
        <tpls c="6">
          <tpl hier="0" item="2"/>
          <tpl hier="10" item="1"/>
          <tpl fld="5" item="34"/>
          <tpl fld="4" item="8"/>
          <tpl fld="7" item="3"/>
          <tpl hier="26" item="0"/>
        </tpls>
      </n>
      <n v="44185" in="1">
        <tpls c="6">
          <tpl hier="0" item="2"/>
          <tpl hier="10" item="1"/>
          <tpl fld="5" item="19"/>
          <tpl fld="4" item="1"/>
          <tpl fld="7" item="3"/>
          <tpl hier="26" item="0"/>
        </tpls>
      </n>
      <n v="46974" in="0">
        <tpls c="6">
          <tpl hier="0" item="2"/>
          <tpl hier="10" item="1"/>
          <tpl fld="5" item="16"/>
          <tpl fld="4" item="7"/>
          <tpl fld="7" item="0"/>
          <tpl hier="26" item="0"/>
        </tpls>
      </n>
      <n v="376651.44999999995" in="1">
        <tpls c="6">
          <tpl hier="0" item="2"/>
          <tpl hier="10" item="1"/>
          <tpl fld="5" item="45"/>
          <tpl fld="4" item="7"/>
          <tpl fld="7" item="1"/>
          <tpl hier="26" item="0"/>
        </tpls>
      </n>
      <n v="68620" in="1">
        <tpls c="6">
          <tpl hier="0" item="2"/>
          <tpl hier="10" item="1"/>
          <tpl fld="5" item="12"/>
          <tpl fld="4" item="6"/>
          <tpl fld="7" item="3"/>
          <tpl hier="26" item="0"/>
        </tpls>
      </n>
      <n v="196559588" in="0">
        <tpls c="6">
          <tpl hier="0" item="2"/>
          <tpl hier="10" item="1"/>
          <tpl fld="5" item="5"/>
          <tpl fld="4" item="1"/>
          <tpl fld="7" item="4"/>
          <tpl hier="26" item="0"/>
        </tpls>
      </n>
      <n v="461817" in="1">
        <tpls c="6">
          <tpl hier="0" item="2"/>
          <tpl hier="10" item="1"/>
          <tpl fld="5" item="6"/>
          <tpl fld="4" item="1"/>
          <tpl fld="7" item="1"/>
          <tpl hier="26" item="0"/>
        </tpls>
      </n>
      <n v="53373" in="1">
        <tpls c="6">
          <tpl hier="0" item="2"/>
          <tpl hier="10" item="1"/>
          <tpl fld="5" item="7"/>
          <tpl fld="4" item="0"/>
          <tpl fld="7" item="3"/>
          <tpl hier="26" item="0"/>
        </tpls>
      </n>
      <n v="2626305.6000000006" in="1">
        <tpls c="3">
          <tpl hier="0" item="2"/>
          <tpl fld="6" item="8"/>
          <tpl fld="7" item="1"/>
        </tpls>
      </n>
      <n v="28767622" in="0">
        <tpls c="6">
          <tpl hier="0" item="2"/>
          <tpl hier="10" item="1"/>
          <tpl fld="5" item="53"/>
          <tpl fld="4" item="10"/>
          <tpl fld="7" item="4"/>
          <tpl hier="26" item="0"/>
        </tpls>
      </n>
      <n v="738" in="2">
        <tpls c="7">
          <tpl fld="3" item="18"/>
          <tpl hier="2" item="3"/>
          <tpl fld="7" item="2"/>
          <tpl hier="33" item="5"/>
          <tpl hier="36" item="6"/>
          <tpl hier="38" item="7"/>
          <tpl hier="41" item="4"/>
        </tpls>
      </n>
      <n v="715489.75" in="1">
        <tpls c="3">
          <tpl hier="0" item="2"/>
          <tpl fld="6" item="9"/>
          <tpl fld="7" item="1"/>
        </tpls>
      </n>
      <n v="68576" in="0">
        <tpls c="6">
          <tpl hier="0" item="2"/>
          <tpl hier="10" item="1"/>
          <tpl fld="5" item="23"/>
          <tpl fld="4" item="3"/>
          <tpl fld="7" item="0"/>
          <tpl hier="26" item="0"/>
        </tpls>
      </n>
      <n v="441775.94999999995" in="1">
        <tpls c="6">
          <tpl hier="0" item="2"/>
          <tpl hier="10" item="1"/>
          <tpl fld="5" item="43"/>
          <tpl fld="4" item="2"/>
          <tpl fld="7" item="1"/>
          <tpl hier="26" item="0"/>
        </tpls>
      </n>
      <n v="738" in="2">
        <tpls c="7">
          <tpl fld="3" item="26"/>
          <tpl hier="2" item="3"/>
          <tpl fld="7" item="2"/>
          <tpl hier="33" item="5"/>
          <tpl hier="36" item="6"/>
          <tpl hier="38" item="7"/>
          <tpl hier="41" item="4"/>
        </tpls>
      </n>
      <n v="49813" in="1">
        <tpls c="6">
          <tpl hier="0" item="2"/>
          <tpl hier="10" item="1"/>
          <tpl fld="5" item="35"/>
          <tpl fld="4" item="1"/>
          <tpl fld="7" item="3"/>
          <tpl hier="26" item="0"/>
        </tpls>
      </n>
      <n v="672" in="2">
        <tpls c="7">
          <tpl fld="3" item="27"/>
          <tpl hier="2" item="3"/>
          <tpl fld="7" item="2"/>
          <tpl hier="33" item="5"/>
          <tpl hier="36" item="6"/>
          <tpl hier="38" item="7"/>
          <tpl hier="41" item="4"/>
        </tpls>
      </n>
      <n v="92675" in="0">
        <tpls c="6">
          <tpl hier="0" item="2"/>
          <tpl hier="10" item="1"/>
          <tpl fld="5" item="60"/>
          <tpl fld="4" item="4"/>
          <tpl fld="7" item="0"/>
          <tpl hier="26" item="0"/>
        </tpls>
      </n>
      <n v="30630" in="1">
        <tpls c="6">
          <tpl hier="0" item="2"/>
          <tpl hier="10" item="1"/>
          <tpl fld="5" item="45"/>
          <tpl fld="4" item="7"/>
          <tpl fld="7" item="3"/>
          <tpl hier="26" item="0"/>
        </tpls>
      </n>
      <n v="111697132" in="0">
        <tpls c="6">
          <tpl hier="0" item="2"/>
          <tpl hier="10" item="1"/>
          <tpl fld="5" item="61"/>
          <tpl fld="4" item="6"/>
          <tpl fld="7" item="4"/>
          <tpl hier="26" item="0"/>
        </tpls>
      </n>
      <n v="45145" in="0">
        <tpls c="6">
          <tpl hier="0" item="2"/>
          <tpl hier="10" item="1"/>
          <tpl fld="5" item="58"/>
          <tpl fld="4" item="11"/>
          <tpl fld="7" item="0"/>
          <tpl hier="26" item="0"/>
        </tpls>
      </n>
      <n v="160302131" in="0">
        <tpls c="6">
          <tpl hier="0" item="2"/>
          <tpl hier="10" item="1"/>
          <tpl fld="5" item="54"/>
          <tpl fld="4" item="0"/>
          <tpl fld="7" item="4"/>
          <tpl hier="26" item="0"/>
        </tpls>
      </n>
      <n v="702" in="2">
        <tpls c="7">
          <tpl fld="3" item="28"/>
          <tpl hier="2" item="3"/>
          <tpl fld="7" item="2"/>
          <tpl hier="33" item="5"/>
          <tpl hier="36" item="6"/>
          <tpl hier="38" item="7"/>
          <tpl hier="41" item="4"/>
        </tpls>
      </n>
      <n v="43037" in="0">
        <tpls c="6">
          <tpl hier="0" item="2"/>
          <tpl hier="10" item="1"/>
          <tpl fld="5" item="28"/>
          <tpl fld="4" item="4"/>
          <tpl fld="7" item="0"/>
          <tpl hier="26" item="0"/>
        </tpls>
      </n>
      <n v="47655935" in="0">
        <tpls c="6">
          <tpl hier="0" item="2"/>
          <tpl hier="10" item="1"/>
          <tpl fld="5" item="21"/>
          <tpl fld="4" item="9"/>
          <tpl fld="7" item="5"/>
          <tpl hier="26" item="0"/>
        </tpls>
      </n>
      <n v="50367" in="0">
        <tpls c="6">
          <tpl hier="0" item="2"/>
          <tpl hier="10" item="1"/>
          <tpl fld="5" item="38"/>
          <tpl fld="4" item="7"/>
          <tpl fld="7" item="0"/>
          <tpl hier="26" item="0"/>
        </tpls>
      </n>
      <n v="40538082" in="0">
        <tpls c="6">
          <tpl hier="0" item="2"/>
          <tpl hier="10" item="1"/>
          <tpl fld="5" item="26"/>
          <tpl fld="4" item="0"/>
          <tpl fld="7" item="4"/>
          <tpl hier="26" item="0"/>
        </tpls>
      </n>
      <n v="73880017" in="0">
        <tpls c="6">
          <tpl hier="0" item="2"/>
          <tpl hier="10" item="1"/>
          <tpl fld="5" item="8"/>
          <tpl fld="4" item="7"/>
          <tpl fld="7" item="5"/>
          <tpl hier="26" item="0"/>
        </tpls>
      </n>
      <n v="441258.44999999966" in="1">
        <tpls c="6">
          <tpl hier="0" item="2"/>
          <tpl hier="10" item="1"/>
          <tpl fld="5" item="1"/>
          <tpl fld="4" item="2"/>
          <tpl fld="7" item="1"/>
          <tpl hier="26" item="0"/>
        </tpls>
      </n>
      <n v="376818.2" in="1">
        <tpls c="6">
          <tpl hier="0" item="2"/>
          <tpl hier="10" item="1"/>
          <tpl fld="5" item="38"/>
          <tpl fld="4" item="7"/>
          <tpl fld="7" item="1"/>
          <tpl hier="26" item="0"/>
        </tpls>
      </n>
      <n v="30960" in="1">
        <tpls c="6">
          <tpl hier="0" item="2"/>
          <tpl hier="10" item="1"/>
          <tpl fld="5" item="46"/>
          <tpl fld="4" item="0"/>
          <tpl fld="7" item="3"/>
          <tpl hier="26" item="0"/>
        </tpls>
      </n>
      <n v="433724.79999999987" in="1">
        <tpls c="6">
          <tpl hier="0" item="2"/>
          <tpl hier="10" item="1"/>
          <tpl fld="5" item="62"/>
          <tpl fld="4" item="1"/>
          <tpl fld="7" item="1"/>
          <tpl hier="26" item="0"/>
        </tpls>
      </n>
      <n v="44480" in="1">
        <tpls c="6">
          <tpl hier="0" item="2"/>
          <tpl hier="10" item="1"/>
          <tpl fld="5" item="61"/>
          <tpl fld="4" item="6"/>
          <tpl fld="7" item="3"/>
          <tpl hier="26" item="0"/>
        </tpls>
      </n>
      <n v="4193519" in="0">
        <tpls c="6">
          <tpl hier="0" item="2"/>
          <tpl hier="10" item="1"/>
          <tpl fld="5" item="35"/>
          <tpl fld="4" item="1"/>
          <tpl fld="7" item="4"/>
          <tpl hier="26" item="0"/>
        </tpls>
      </n>
      <n v="454887.10000000015" in="1">
        <tpls c="6">
          <tpl hier="0" item="2"/>
          <tpl hier="10" item="1"/>
          <tpl fld="5" item="4"/>
          <tpl fld="4" item="2"/>
          <tpl fld="7" item="1"/>
          <tpl hier="26" item="0"/>
        </tpls>
      </n>
      <n v="85738633" in="0">
        <tpls c="6">
          <tpl hier="0" item="2"/>
          <tpl hier="10" item="1"/>
          <tpl fld="5" item="2"/>
          <tpl fld="4" item="1"/>
          <tpl fld="7" item="5"/>
          <tpl hier="26" item="0"/>
        </tpls>
      </n>
      <n v="41422" in="0">
        <tpls c="6">
          <tpl hier="0" item="2"/>
          <tpl hier="10" item="1"/>
          <tpl fld="5" item="40"/>
          <tpl fld="4" item="1"/>
          <tpl fld="7" item="0"/>
          <tpl hier="26" item="0"/>
        </tpls>
      </n>
      <n v="1737713" in="0">
        <tpls c="6">
          <tpl hier="0" item="2"/>
          <tpl hier="10" item="1"/>
          <tpl fld="5" item="40"/>
          <tpl fld="4" item="1"/>
          <tpl fld="7" item="4"/>
          <tpl hier="26" item="0"/>
        </tpls>
      </n>
      <n v="105443" in="0">
        <tpls c="6">
          <tpl hier="0" item="2"/>
          <tpl hier="10" item="1"/>
          <tpl fld="5" item="5"/>
          <tpl fld="4" item="1"/>
          <tpl fld="7" item="0"/>
          <tpl hier="26" item="0"/>
        </tpls>
      </n>
      <n v="137985835" in="0">
        <tpls c="6">
          <tpl hier="0" item="2"/>
          <tpl hier="10" item="1"/>
          <tpl fld="5" item="61"/>
          <tpl fld="4" item="6"/>
          <tpl fld="7" item="5"/>
          <tpl hier="26" item="0"/>
        </tpls>
      </n>
      <n v="28000000" in="0">
        <tpls c="6">
          <tpl hier="0" item="2"/>
          <tpl hier="10" item="1"/>
          <tpl fld="5" item="24"/>
          <tpl fld="4" item="0"/>
          <tpl fld="7" item="4"/>
          <tpl hier="26" item="0"/>
        </tpls>
      </n>
      <n v="54282" in="1">
        <tpls c="6">
          <tpl hier="0" item="2"/>
          <tpl hier="10" item="1"/>
          <tpl fld="5" item="58"/>
          <tpl fld="4" item="11"/>
          <tpl fld="7" item="3"/>
          <tpl hier="26" item="0"/>
        </tpls>
      </n>
      <n v="125219114" in="0">
        <tpls c="6">
          <tpl hier="0" item="2"/>
          <tpl hier="10" item="1"/>
          <tpl fld="5" item="17"/>
          <tpl fld="4" item="3"/>
          <tpl fld="7" item="5"/>
          <tpl hier="26" item="0"/>
        </tpls>
      </n>
      <n v="2814766" in="0">
        <tpls c="6">
          <tpl hier="0" item="2"/>
          <tpl hier="10" item="1"/>
          <tpl fld="5" item="23"/>
          <tpl fld="4" item="3"/>
          <tpl fld="7" item="4"/>
          <tpl hier="26" item="0"/>
        </tpls>
      </n>
      <n v="658" in="2">
        <tpls c="7">
          <tpl fld="3" item="19"/>
          <tpl hier="2" item="3"/>
          <tpl fld="7" item="2"/>
          <tpl hier="33" item="5"/>
          <tpl hier="36" item="6"/>
          <tpl hier="38" item="7"/>
          <tpl hier="41" item="4"/>
        </tpls>
      </n>
      <n v="142232" in="0">
        <tpls c="6">
          <tpl hier="0" item="2"/>
          <tpl hier="10" item="1"/>
          <tpl fld="5" item="19"/>
          <tpl fld="4" item="1"/>
          <tpl fld="7" item="0"/>
          <tpl hier="26" item="0"/>
        </tpls>
      </n>
      <n v="45239" in="0">
        <tpls c="6">
          <tpl hier="0" item="2"/>
          <tpl hier="10" item="1"/>
          <tpl fld="5" item="45"/>
          <tpl fld="4" item="7"/>
          <tpl fld="7" item="0"/>
          <tpl hier="26" item="0"/>
        </tpls>
      </n>
      <n v="738644" in="0">
        <tpls c="6">
          <tpl hier="0" item="2"/>
          <tpl hier="10" item="1"/>
          <tpl fld="5" item="24"/>
          <tpl fld="4" item="0"/>
          <tpl fld="7" item="0"/>
          <tpl hier="26" item="0"/>
        </tpls>
      </n>
      <n v="442850.0500000001" in="1">
        <tpls c="6">
          <tpl hier="0" item="2"/>
          <tpl hier="10" item="1"/>
          <tpl fld="5" item="49"/>
          <tpl fld="4" item="1"/>
          <tpl fld="7" item="1"/>
          <tpl hier="26" item="0"/>
        </tpls>
      </n>
      <n v="498001.74999999983" in="1">
        <tpls c="6">
          <tpl hier="0" item="2"/>
          <tpl hier="10" item="1"/>
          <tpl fld="5" item="17"/>
          <tpl fld="4" item="3"/>
          <tpl fld="7" item="1"/>
          <tpl hier="26" item="0"/>
        </tpls>
      </n>
      <n v="76095016" in="0">
        <tpls c="6">
          <tpl hier="0" item="2"/>
          <tpl hier="10" item="1"/>
          <tpl fld="5" item="36"/>
          <tpl fld="4" item="1"/>
          <tpl fld="7" item="5"/>
          <tpl hier="26" item="0"/>
        </tpls>
      </n>
      <n v="45748" in="1">
        <tpls c="6">
          <tpl hier="0" item="2"/>
          <tpl hier="10" item="1"/>
          <tpl fld="5" item="5"/>
          <tpl fld="4" item="1"/>
          <tpl fld="7" item="3"/>
          <tpl hier="26" item="0"/>
        </tpls>
      </n>
      <n v="59680" in="1">
        <tpls c="6">
          <tpl hier="0" item="2"/>
          <tpl hier="10" item="1"/>
          <tpl fld="5" item="6"/>
          <tpl fld="4" item="1"/>
          <tpl fld="7" item="3"/>
          <tpl hier="26" item="0"/>
        </tpls>
      </n>
      <n v="671934794" in="0">
        <tpls c="6">
          <tpl hier="0" item="2"/>
          <tpl hier="10" item="1"/>
          <tpl fld="5" item="10"/>
          <tpl fld="4" item="0"/>
          <tpl fld="7" item="5"/>
          <tpl hier="26" item="0"/>
        </tpls>
      </n>
      <n v="47236363" in="0">
        <tpls c="6">
          <tpl hier="0" item="2"/>
          <tpl hier="10" item="1"/>
          <tpl fld="5" item="62"/>
          <tpl fld="4" item="1"/>
          <tpl fld="7" item="5"/>
          <tpl hier="26" item="0"/>
        </tpls>
      </n>
      <n v="366124.35" in="1">
        <tpls c="6">
          <tpl hier="0" item="2"/>
          <tpl hier="10" item="1"/>
          <tpl fld="5" item="13"/>
          <tpl fld="4" item="5"/>
          <tpl fld="7" item="1"/>
          <tpl hier="26" item="0"/>
        </tpls>
      </n>
      <n v="2268679.7499999972" in="1">
        <tpls c="3">
          <tpl hier="0" item="2"/>
          <tpl fld="6" item="0"/>
          <tpl fld="7" item="1"/>
        </tpls>
      </n>
      <n v="209643557" in="0">
        <tpls c="6">
          <tpl hier="0" item="2"/>
          <tpl hier="10" item="1"/>
          <tpl fld="5" item="53"/>
          <tpl fld="4" item="10"/>
          <tpl fld="7" item="5"/>
          <tpl hier="26" item="0"/>
        </tpls>
      </n>
      <n v="712" in="2">
        <tpls c="7">
          <tpl fld="3" item="16"/>
          <tpl hier="2" item="3"/>
          <tpl fld="7" item="2"/>
          <tpl hier="33" item="5"/>
          <tpl hier="36" item="6"/>
          <tpl hier="38" item="7"/>
          <tpl hier="41" item="4"/>
        </tpls>
      </n>
      <n v="618" in="2">
        <tpls c="7">
          <tpl fld="3" item="12"/>
          <tpl hier="2" item="3"/>
          <tpl fld="7" item="2"/>
          <tpl hier="33" item="5"/>
          <tpl hier="36" item="6"/>
          <tpl hier="38" item="7"/>
          <tpl hier="41" item="4"/>
        </tpls>
      </n>
      <n v="699" in="2">
        <tpls c="7">
          <tpl fld="3" item="25"/>
          <tpl hier="2" item="3"/>
          <tpl fld="7" item="2"/>
          <tpl hier="33" item="5"/>
          <tpl hier="36" item="6"/>
          <tpl hier="38" item="7"/>
          <tpl hier="41" item="4"/>
        </tpls>
      </n>
      <n v="133308913" in="0">
        <tpls c="6">
          <tpl hier="0" item="2"/>
          <tpl hier="10" item="1"/>
          <tpl fld="5" item="32"/>
          <tpl fld="4" item="6"/>
          <tpl fld="7" item="5"/>
          <tpl hier="26" item="0"/>
        </tpls>
      </n>
      <n v="692" in="2">
        <tpls c="7">
          <tpl fld="3" item="32"/>
          <tpl hier="2" item="3"/>
          <tpl fld="7" item="2"/>
          <tpl hier="33" item="5"/>
          <tpl hier="36" item="6"/>
          <tpl hier="38" item="7"/>
          <tpl hier="41" item="4"/>
        </tpls>
      </n>
      <n v="79359" in="1">
        <tpls c="6">
          <tpl hier="0" item="2"/>
          <tpl hier="10" item="1"/>
          <tpl fld="5" item="16"/>
          <tpl fld="4" item="7"/>
          <tpl fld="7" item="3"/>
          <tpl hier="26" item="0"/>
        </tpls>
      </n>
      <n v="40213" in="0">
        <tpls c="6">
          <tpl hier="0" item="2"/>
          <tpl hier="10" item="1"/>
          <tpl fld="5" item="8"/>
          <tpl fld="4" item="7"/>
          <tpl fld="7" item="0"/>
          <tpl hier="26" item="0"/>
        </tpls>
      </n>
      <n v="1861901" in="0">
        <tpls c="6">
          <tpl hier="0" item="2"/>
          <tpl hier="10" item="1"/>
          <tpl fld="5" item="42"/>
          <tpl fld="4" item="3"/>
          <tpl fld="7" item="4"/>
          <tpl hier="26" item="0"/>
        </tpls>
      </n>
      <n v="87224" in="0">
        <tpls c="6">
          <tpl hier="0" item="2"/>
          <tpl hier="10" item="1"/>
          <tpl fld="5" item="18"/>
          <tpl fld="4" item="6"/>
          <tpl fld="7" item="0"/>
          <tpl hier="26" item="0"/>
        </tpls>
      </n>
      <n v="805" in="2">
        <tpls c="7">
          <tpl fld="3" item="4"/>
          <tpl hier="2" item="3"/>
          <tpl fld="7" item="2"/>
          <tpl hier="33" item="5"/>
          <tpl hier="36" item="6"/>
          <tpl hier="38" item="7"/>
          <tpl hier="41" item="4"/>
        </tpls>
      </n>
      <n v="138598541" in="0">
        <tpls c="6">
          <tpl hier="0" item="2"/>
          <tpl hier="10" item="1"/>
          <tpl fld="5" item="26"/>
          <tpl fld="4" item="0"/>
          <tpl fld="7" item="5"/>
          <tpl hier="26" item="0"/>
        </tpls>
      </n>
      <n v="729" in="2">
        <tpls c="7">
          <tpl fld="3" item="33"/>
          <tpl hier="2" item="3"/>
          <tpl fld="7" item="2"/>
          <tpl hier="33" item="5"/>
          <tpl hier="36" item="6"/>
          <tpl hier="38" item="7"/>
          <tpl hier="41" item="4"/>
        </tpls>
      </n>
      <n v="105359" in="0">
        <tpls c="6">
          <tpl hier="0" item="2"/>
          <tpl hier="10" item="1"/>
          <tpl fld="5" item="66"/>
          <tpl fld="4" item="1"/>
          <tpl fld="7" item="0"/>
          <tpl hier="26" item="0"/>
        </tpls>
      </n>
      <n v="87045" in="0">
        <tpls c="6">
          <tpl hier="0" item="2"/>
          <tpl hier="10" item="1"/>
          <tpl fld="5" item="61"/>
          <tpl fld="4" item="6"/>
          <tpl fld="7" item="0"/>
          <tpl hier="26" item="0"/>
        </tpls>
      </n>
      <n v="37323740" in="0">
        <tpls c="6">
          <tpl hier="0" item="2"/>
          <tpl hier="10" item="1"/>
          <tpl fld="5" item="72"/>
          <tpl fld="4" item="7"/>
          <tpl fld="7" item="4"/>
          <tpl hier="26" item="0"/>
        </tpls>
      </n>
      <n v="371430.45000000007" in="1">
        <tpls c="6">
          <tpl hier="0" item="2"/>
          <tpl hier="10" item="1"/>
          <tpl fld="5" item="55"/>
          <tpl fld="4" item="0"/>
          <tpl fld="7" item="1"/>
          <tpl hier="26" item="0"/>
        </tpls>
      </n>
      <n v="58967" in="0">
        <tpls c="6">
          <tpl hier="0" item="2"/>
          <tpl hier="10" item="1"/>
          <tpl fld="5" item="22"/>
          <tpl fld="4" item="1"/>
          <tpl fld="7" item="0"/>
          <tpl hier="26" item="0"/>
        </tpls>
      </n>
      <n v="3113535" in="0">
        <tpls c="6">
          <tpl hier="0" item="2"/>
          <tpl hier="10" item="1"/>
          <tpl fld="5" item="7"/>
          <tpl fld="4" item="0"/>
          <tpl fld="7" item="0"/>
          <tpl hier="26" item="0"/>
        </tpls>
      </n>
      <n v="387853.60000000015" in="1">
        <tpls c="6">
          <tpl hier="0" item="2"/>
          <tpl hier="10" item="1"/>
          <tpl fld="5" item="54"/>
          <tpl fld="4" item="0"/>
          <tpl fld="7" item="1"/>
          <tpl hier="26" item="0"/>
        </tpls>
      </n>
      <n v="43630" in="1">
        <tpls c="6">
          <tpl hier="0" item="2"/>
          <tpl hier="10" item="1"/>
          <tpl fld="5" item="67"/>
          <tpl fld="4" item="2"/>
          <tpl fld="7" item="3"/>
          <tpl hier="26" item="0"/>
        </tpls>
      </n>
      <n v="32210024" in="0">
        <tpls c="6">
          <tpl hier="0" item="2"/>
          <tpl hier="10" item="1"/>
          <tpl fld="5" item="12"/>
          <tpl fld="4" item="6"/>
          <tpl fld="7" item="4"/>
          <tpl hier="26" item="0"/>
        </tpls>
      </n>
      <n v="474023.10000000009" in="1">
        <tpls c="6">
          <tpl hier="0" item="2"/>
          <tpl hier="10" item="1"/>
          <tpl fld="5" item="19"/>
          <tpl fld="4" item="1"/>
          <tpl fld="7" item="1"/>
          <tpl hier="26" item="0"/>
        </tpls>
      </n>
      <n v="354262.10000000003" in="1">
        <tpls c="6">
          <tpl hier="0" item="2"/>
          <tpl hier="10" item="1"/>
          <tpl fld="5" item="26"/>
          <tpl fld="4" item="0"/>
          <tpl fld="7" item="1"/>
          <tpl hier="26" item="0"/>
        </tpls>
      </n>
      <n v="154983928" in="0">
        <tpls c="6">
          <tpl hier="0" item="2"/>
          <tpl hier="10" item="1"/>
          <tpl fld="5" item="49"/>
          <tpl fld="4" item="1"/>
          <tpl fld="7" item="5"/>
          <tpl hier="26" item="0"/>
        </tpls>
      </n>
      <n v="876737780" in="0">
        <tpls c="6">
          <tpl hier="0" item="2"/>
          <tpl hier="10" item="1"/>
          <tpl fld="5" item="12"/>
          <tpl fld="4" item="6"/>
          <tpl fld="7" item="5"/>
          <tpl hier="26" item="0"/>
        </tpls>
      </n>
      <n v="47968" in="0">
        <tpls c="6">
          <tpl hier="0" item="2"/>
          <tpl hier="10" item="1"/>
          <tpl fld="5" item="30"/>
          <tpl fld="4" item="1"/>
          <tpl fld="7" item="0"/>
          <tpl hier="26" item="0"/>
        </tpls>
      </n>
      <n v="53637" in="1">
        <tpls c="6">
          <tpl hier="0" item="2"/>
          <tpl hier="10" item="1"/>
          <tpl fld="5" item="37"/>
          <tpl fld="4" item="2"/>
          <tpl fld="7" item="3"/>
          <tpl hier="26" item="0"/>
        </tpls>
      </n>
      <n v="39882" in="1">
        <tpls c="6">
          <tpl hier="0" item="2"/>
          <tpl hier="10" item="1"/>
          <tpl fld="5" item="43"/>
          <tpl fld="4" item="2"/>
          <tpl fld="7" item="3"/>
          <tpl hier="26" item="0"/>
        </tpls>
      </n>
      <n v="189288363" in="0">
        <tpls c="6">
          <tpl hier="0" item="2"/>
          <tpl hier="10" item="1"/>
          <tpl fld="5" item="55"/>
          <tpl fld="4" item="0"/>
          <tpl fld="7" item="4"/>
          <tpl hier="26" item="0"/>
        </tpls>
      </n>
      <n v="91579" in="1">
        <tpls c="6">
          <tpl hier="0" item="2"/>
          <tpl hier="10" item="1"/>
          <tpl fld="5" item="1"/>
          <tpl fld="4" item="2"/>
          <tpl fld="7" item="3"/>
          <tpl hier="26" item="0"/>
        </tpls>
      </n>
      <n v="90395673" in="0">
        <tpls c="6">
          <tpl hier="0" item="2"/>
          <tpl hier="10" item="1"/>
          <tpl fld="5" item="6"/>
          <tpl fld="4" item="1"/>
          <tpl fld="7" item="5"/>
          <tpl hier="26" item="0"/>
        </tpls>
      </n>
      <n v="402936.99999999988" in="1">
        <tpls c="6">
          <tpl hier="0" item="2"/>
          <tpl hier="10" item="1"/>
          <tpl fld="5" item="41"/>
          <tpl fld="4" item="6"/>
          <tpl fld="7" item="1"/>
          <tpl hier="26" item="0"/>
        </tpls>
      </n>
      <n v="54781" in="0">
        <tpls c="6">
          <tpl hier="0" item="2"/>
          <tpl hier="10" item="1"/>
          <tpl fld="5" item="39"/>
          <tpl fld="4" item="0"/>
          <tpl fld="7" item="0"/>
          <tpl hier="26" item="0"/>
        </tpls>
      </n>
      <n v="76523" in="0">
        <tpls c="6">
          <tpl hier="0" item="2"/>
          <tpl hier="10" item="1"/>
          <tpl fld="5" item="26"/>
          <tpl fld="4" item="0"/>
          <tpl fld="7" item="0"/>
          <tpl hier="26" item="0"/>
        </tpls>
      </n>
      <n v="41801" in="1">
        <tpls c="6">
          <tpl hier="0" item="2"/>
          <tpl hier="10" item="1"/>
          <tpl fld="5" item="38"/>
          <tpl fld="4" item="7"/>
          <tpl fld="7" item="3"/>
          <tpl hier="26" item="0"/>
        </tpls>
      </n>
      <n v="31003" in="0">
        <tpls c="6">
          <tpl hier="0" item="2"/>
          <tpl hier="10" item="1"/>
          <tpl fld="5" item="62"/>
          <tpl fld="4" item="1"/>
          <tpl fld="7" item="0"/>
          <tpl hier="26" item="0"/>
        </tpls>
      </n>
      <n v="38253" in="1">
        <tpls c="6">
          <tpl hier="0" item="2"/>
          <tpl hier="10" item="1"/>
          <tpl fld="5" item="62"/>
          <tpl fld="4" item="1"/>
          <tpl fld="7" item="3"/>
          <tpl hier="26" item="0"/>
        </tpls>
      </n>
      <n v="684" in="2">
        <tpls c="7">
          <tpl fld="3" item="20"/>
          <tpl hier="2" item="3"/>
          <tpl fld="7" item="2"/>
          <tpl hier="33" item="5"/>
          <tpl hier="36" item="6"/>
          <tpl hier="38" item="7"/>
          <tpl hier="41" item="4"/>
        </tpls>
      </n>
      <n v="293748385" in="0">
        <tpls c="6">
          <tpl hier="0" item="2"/>
          <tpl hier="10" item="1"/>
          <tpl fld="5" item="19"/>
          <tpl fld="4" item="1"/>
          <tpl fld="7" item="5"/>
          <tpl hier="26" item="0"/>
        </tpls>
      </n>
      <n v="8721419" in="0">
        <tpls c="6">
          <tpl hier="0" item="2"/>
          <tpl hier="10" item="1"/>
          <tpl fld="5" item="38"/>
          <tpl fld="4" item="7"/>
          <tpl fld="7" item="4"/>
          <tpl hier="26" item="0"/>
        </tpls>
      </n>
      <n v="46764" in="1">
        <tpls c="6">
          <tpl hier="0" item="2"/>
          <tpl hier="10" item="1"/>
          <tpl fld="5" item="70"/>
          <tpl fld="4" item="1"/>
          <tpl fld="7" item="3"/>
          <tpl hier="26" item="0"/>
        </tpls>
      </n>
      <n v="59100000" in="0">
        <tpls c="6">
          <tpl hier="0" item="2"/>
          <tpl hier="10" item="1"/>
          <tpl fld="5" item="24"/>
          <tpl fld="4" item="0"/>
          <tpl fld="7" item="5"/>
          <tpl hier="26" item="0"/>
        </tpls>
      </n>
      <n v="385891.7" in="1">
        <tpls c="6">
          <tpl hier="0" item="2"/>
          <tpl hier="10" item="1"/>
          <tpl fld="5" item="40"/>
          <tpl fld="4" item="1"/>
          <tpl fld="7" item="1"/>
          <tpl hier="26" item="0"/>
        </tpls>
      </n>
      <n v="387714.45000000013" in="1">
        <tpls c="6">
          <tpl hier="0" item="2"/>
          <tpl hier="10" item="1"/>
          <tpl fld="5" item="57"/>
          <tpl fld="4" item="1"/>
          <tpl fld="7" item="1"/>
          <tpl hier="26" item="0"/>
        </tpls>
      </n>
      <n v="375740493" in="0">
        <tpls c="6">
          <tpl hier="0" item="2"/>
          <tpl hier="10" item="1"/>
          <tpl fld="5" item="68"/>
          <tpl fld="4" item="2"/>
          <tpl fld="7" item="5"/>
          <tpl hier="26" item="0"/>
        </tpls>
      </n>
      <n v="146322917" in="0">
        <tpls c="6">
          <tpl hier="0" item="2"/>
          <tpl hier="10" item="1"/>
          <tpl fld="5" item="1"/>
          <tpl fld="4" item="2"/>
          <tpl fld="7" item="5"/>
          <tpl hier="26" item="0"/>
        </tpls>
      </n>
      <n v="343173025" in="0">
        <tpls c="6">
          <tpl hier="0" item="2"/>
          <tpl hier="10" item="1"/>
          <tpl fld="5" item="43"/>
          <tpl fld="4" item="2"/>
          <tpl fld="7" item="5"/>
          <tpl hier="26" item="0"/>
        </tpls>
      </n>
      <n v="2163582" in="0">
        <tpls c="6">
          <tpl hier="0" item="2"/>
          <tpl hier="10" item="1"/>
          <tpl fld="5" item="6"/>
          <tpl fld="4" item="1"/>
          <tpl fld="7" item="4"/>
          <tpl hier="26" item="0"/>
        </tpls>
      </n>
      <n v="704749682" in="0">
        <tpls c="6">
          <tpl hier="0" item="2"/>
          <tpl hier="10" item="1"/>
          <tpl fld="5" item="10"/>
          <tpl fld="4" item="0"/>
          <tpl fld="7" item="4"/>
          <tpl hier="26" item="0"/>
        </tpls>
      </n>
      <n v="2016214" in="0">
        <tpls c="6">
          <tpl hier="0" item="2"/>
          <tpl hier="10" item="1"/>
          <tpl fld="5" item="62"/>
          <tpl fld="4" item="1"/>
          <tpl fld="7" item="4"/>
          <tpl hier="26" item="0"/>
        </tpls>
      </n>
      <n v="41260" in="1">
        <tpls c="6">
          <tpl hier="0" item="2"/>
          <tpl hier="10" item="1"/>
          <tpl fld="5" item="13"/>
          <tpl fld="4" item="5"/>
          <tpl fld="7" item="3"/>
          <tpl hier="26" item="0"/>
        </tpls>
      </n>
      <n v="451527.95000000007" in="1">
        <tpls c="3">
          <tpl hier="0" item="2"/>
          <tpl fld="6" item="4"/>
          <tpl fld="7" item="1"/>
        </tpls>
      </n>
      <n v="416699.0500000001" in="1">
        <tpls c="6">
          <tpl hier="0" item="2"/>
          <tpl hier="10" item="1"/>
          <tpl fld="5" item="11"/>
          <tpl fld="4" item="1"/>
          <tpl fld="7" item="1"/>
          <tpl hier="26" item="0"/>
        </tpls>
      </n>
      <n v="412041.54999999987" in="1">
        <tpls c="6">
          <tpl hier="0" item="2"/>
          <tpl hier="10" item="1"/>
          <tpl fld="5" item="31"/>
          <tpl fld="4" item="0"/>
          <tpl fld="7" item="1"/>
          <tpl hier="26" item="0"/>
        </tpls>
      </n>
      <n v="8969264" in="0">
        <tpls c="6">
          <tpl hier="0" item="2"/>
          <tpl hier="10" item="1"/>
          <tpl fld="5" item="77"/>
          <tpl fld="4" item="5"/>
          <tpl fld="7" item="4"/>
          <tpl hier="26" item="0"/>
        </tpls>
      </n>
      <n v="691" in="2">
        <tpls c="7">
          <tpl fld="3" item="3"/>
          <tpl hier="2" item="3"/>
          <tpl fld="7" item="2"/>
          <tpl hier="33" item="5"/>
          <tpl hier="36" item="6"/>
          <tpl hier="38" item="7"/>
          <tpl hier="41" item="4"/>
        </tpls>
      </n>
      <n v="715" in="2">
        <tpls c="7">
          <tpl fld="3" item="37"/>
          <tpl hier="2" item="3"/>
          <tpl fld="7" item="2"/>
          <tpl hier="33" item="5"/>
          <tpl hier="36" item="6"/>
          <tpl hier="38" item="7"/>
          <tpl hier="41" item="4"/>
        </tpls>
      </n>
      <n v="778" in="2">
        <tpls c="7">
          <tpl fld="3" item="22"/>
          <tpl hier="2" item="3"/>
          <tpl fld="7" item="2"/>
          <tpl hier="33" item="5"/>
          <tpl hier="36" item="6"/>
          <tpl hier="38" item="7"/>
          <tpl hier="41" item="4"/>
        </tpls>
      </n>
      <n v="52940" in="0">
        <tpls c="6">
          <tpl hier="0" item="2"/>
          <tpl hier="10" item="1"/>
          <tpl fld="5" item="32"/>
          <tpl fld="4" item="6"/>
          <tpl fld="7" item="0"/>
          <tpl hier="26" item="0"/>
        </tpls>
      </n>
      <n v="47927393" in="0">
        <tpls c="6">
          <tpl hier="0" item="2"/>
          <tpl hier="10" item="1"/>
          <tpl fld="5" item="20"/>
          <tpl fld="4" item="5"/>
          <tpl fld="7" item="4"/>
          <tpl hier="26" item="0"/>
        </tpls>
      </n>
      <n v="50536" in="1">
        <tpls c="6">
          <tpl hier="0" item="2"/>
          <tpl hier="10" item="1"/>
          <tpl fld="5" item="22"/>
          <tpl fld="4" item="1"/>
          <tpl fld="7" item="3"/>
          <tpl hier="26" item="0"/>
        </tpls>
      </n>
      <n v="4917826" in="0">
        <tpls c="6">
          <tpl hier="0" item="2"/>
          <tpl hier="10" item="1"/>
          <tpl fld="5" item="36"/>
          <tpl fld="4" item="1"/>
          <tpl fld="7" item="4"/>
          <tpl hier="26" item="0"/>
        </tpls>
      </n>
      <n v="680" in="2">
        <tpls c="7">
          <tpl fld="3" item="23"/>
          <tpl hier="2" item="3"/>
          <tpl fld="7" item="2"/>
          <tpl hier="33" item="5"/>
          <tpl hier="36" item="6"/>
          <tpl hier="38" item="7"/>
          <tpl hier="41" item="4"/>
        </tpls>
      </n>
      <n v="437634.79999999987" in="1">
        <tpls c="6">
          <tpl hier="0" item="2"/>
          <tpl hier="10" item="1"/>
          <tpl fld="5" item="36"/>
          <tpl fld="4" item="1"/>
          <tpl fld="7" item="1"/>
          <tpl hier="26" item="0"/>
        </tpls>
      </n>
      <n v="14488557" in="0">
        <tpls c="6">
          <tpl hier="0" item="2"/>
          <tpl hier="10" item="1"/>
          <tpl fld="5" item="29"/>
          <tpl fld="4" item="8"/>
          <tpl fld="7" item="4"/>
          <tpl hier="26" item="0"/>
        </tpls>
      </n>
      <n v="697" in="2">
        <tpls c="7">
          <tpl fld="3" item="38"/>
          <tpl hier="2" item="3"/>
          <tpl fld="7" item="2"/>
          <tpl hier="33" item="5"/>
          <tpl hier="36" item="6"/>
          <tpl hier="38" item="7"/>
          <tpl hier="41" item="4"/>
        </tpls>
      </n>
      <n v="39038" in="0">
        <tpls c="6">
          <tpl hier="0" item="2"/>
          <tpl hier="10" item="1"/>
          <tpl fld="5" item="49"/>
          <tpl fld="4" item="1"/>
          <tpl fld="7" item="0"/>
          <tpl hier="26" item="0"/>
        </tpls>
      </n>
      <n v="4903052" in="0">
        <tpls c="6">
          <tpl hier="0" item="2"/>
          <tpl hier="10" item="1"/>
          <tpl fld="5" item="2"/>
          <tpl fld="4" item="1"/>
          <tpl fld="7" item="4"/>
          <tpl hier="26" item="0"/>
        </tpls>
      </n>
      <n v="34299" in="1">
        <tpls c="6">
          <tpl hier="0" item="2"/>
          <tpl hier="10" item="1"/>
          <tpl fld="5" item="27"/>
          <tpl fld="4" item="0"/>
          <tpl fld="7" item="3"/>
          <tpl hier="26" item="0"/>
        </tpls>
      </n>
      <n v="41591056" in="0">
        <tpls c="6">
          <tpl hier="0" item="2"/>
          <tpl hier="10" item="1"/>
          <tpl fld="5" item="47"/>
          <tpl fld="4" item="7"/>
          <tpl fld="7" item="5"/>
          <tpl hier="26" item="0"/>
        </tpls>
      </n>
      <n v="31818" in="1">
        <tpls c="6">
          <tpl hier="0" item="2"/>
          <tpl hier="10" item="1"/>
          <tpl fld="5" item="30"/>
          <tpl fld="4" item="1"/>
          <tpl fld="7" item="3"/>
          <tpl hier="26" item="0"/>
        </tpls>
      </n>
      <n v="61279" in="1">
        <tpls c="6">
          <tpl hier="0" item="2"/>
          <tpl hier="10" item="1"/>
          <tpl fld="5" item="11"/>
          <tpl fld="4" item="1"/>
          <tpl fld="7" item="3"/>
          <tpl hier="26" item="0"/>
        </tpls>
      </n>
      <n v="684" in="2">
        <tpls c="7">
          <tpl fld="3" item="8"/>
          <tpl hier="2" item="3"/>
          <tpl fld="7" item="2"/>
          <tpl hier="33" item="5"/>
          <tpl hier="36" item="6"/>
          <tpl hier="38" item="7"/>
          <tpl hier="41" item="4"/>
        </tpls>
      </n>
      <n v="16417392" in="0">
        <tpls c="6">
          <tpl hier="0" item="2"/>
          <tpl hier="10" item="1"/>
          <tpl fld="5" item="75"/>
          <tpl fld="4" item="4"/>
          <tpl fld="7" item="4"/>
          <tpl hier="26" item="0"/>
        </tpls>
      </n>
      <n v="731" in="2">
        <tpls c="7">
          <tpl fld="3" item="36"/>
          <tpl hier="2" item="3"/>
          <tpl fld="7" item="2"/>
          <tpl hier="33" item="5"/>
          <tpl hier="36" item="6"/>
          <tpl hier="38" item="7"/>
          <tpl hier="41" item="4"/>
        </tpls>
      </n>
      <n v="62531085" in="0">
        <tpls c="6">
          <tpl hier="0" item="2"/>
          <tpl hier="10" item="1"/>
          <tpl fld="5" item="60"/>
          <tpl fld="4" item="4"/>
          <tpl fld="7" item="5"/>
          <tpl hier="26" item="0"/>
        </tpls>
      </n>
      <n v="70639073" in="0">
        <tpls c="6">
          <tpl hier="0" item="2"/>
          <tpl hier="10" item="1"/>
          <tpl fld="5" item="25"/>
          <tpl fld="4" item="1"/>
          <tpl fld="7" item="5"/>
          <tpl hier="26" item="0"/>
        </tpls>
      </n>
      <n v="85539498" in="0">
        <tpls c="6">
          <tpl hier="0" item="2"/>
          <tpl hier="10" item="1"/>
          <tpl fld="5" item="11"/>
          <tpl fld="4" item="1"/>
          <tpl fld="7" item="5"/>
          <tpl hier="26" item="0"/>
        </tpls>
      </n>
      <n v="10550187.400000002" in="1">
        <tpls c="3">
          <tpl hier="0" item="2"/>
          <tpl fld="6" item="10"/>
          <tpl fld="7" item="1"/>
        </tpls>
      </n>
      <n v="731" in="2">
        <tpls c="7">
          <tpl fld="3" item="40"/>
          <tpl hier="2" item="3"/>
          <tpl fld="7" item="2"/>
          <tpl hier="33" item="5"/>
          <tpl hier="36" item="6"/>
          <tpl hier="38" item="7"/>
          <tpl hier="41" item="4"/>
        </tpls>
      </n>
      <n v="43801" in="0">
        <tpls c="6">
          <tpl hier="0" item="2"/>
          <tpl hier="10" item="1"/>
          <tpl fld="5" item="42"/>
          <tpl fld="4" item="3"/>
          <tpl fld="7" item="0"/>
          <tpl hier="26" item="0"/>
        </tpls>
      </n>
      <n v="402984.15" in="1">
        <tpls c="6">
          <tpl hier="0" item="2"/>
          <tpl hier="10" item="1"/>
          <tpl fld="5" item="60"/>
          <tpl fld="4" item="4"/>
          <tpl fld="7" item="1"/>
          <tpl hier="26" item="0"/>
        </tpls>
      </n>
      <n v="2311315" in="0">
        <tpls c="6">
          <tpl hier="0" item="2"/>
          <tpl hier="10" item="1"/>
          <tpl fld="5" item="33"/>
          <tpl fld="4" item="8"/>
          <tpl fld="7" item="4"/>
          <tpl hier="26" item="0"/>
        </tpls>
      </n>
      <n v="66911" in="1">
        <tpls c="6">
          <tpl hier="0" item="2"/>
          <tpl hier="10" item="1"/>
          <tpl fld="5" item="63"/>
          <tpl fld="4" item="0"/>
          <tpl fld="7" item="3"/>
          <tpl hier="26" item="0"/>
        </tpls>
      </n>
      <n v="112693" in="1">
        <tpls c="6">
          <tpl hier="0" item="2"/>
          <tpl hier="10" item="1"/>
          <tpl fld="5" item="31"/>
          <tpl fld="4" item="0"/>
          <tpl fld="7" item="3"/>
          <tpl hier="26" item="0"/>
        </tpls>
      </n>
      <n v="39425" in="0">
        <tpls c="6">
          <tpl hier="0" item="2"/>
          <tpl hier="10" item="1"/>
          <tpl fld="5" item="31"/>
          <tpl fld="4" item="0"/>
          <tpl fld="7" item="0"/>
          <tpl hier="26" item="0"/>
        </tpls>
      </n>
      <n v="8342964.8000000017" in="1">
        <tpls c="3">
          <tpl hier="0" item="2"/>
          <tpl fld="6" item="1"/>
          <tpl fld="7" item="1"/>
        </tpls>
      </n>
      <n v="667" in="2">
        <tpls c="7">
          <tpl fld="3" item="41"/>
          <tpl hier="2" item="3"/>
          <tpl fld="7" item="2"/>
          <tpl hier="33" item="5"/>
          <tpl hier="36" item="6"/>
          <tpl hier="38" item="7"/>
          <tpl hier="41" item="4"/>
        </tpls>
      </n>
      <n v="39376" in="0">
        <tpls c="6">
          <tpl hier="0" item="2"/>
          <tpl hier="10" item="1"/>
          <tpl fld="5" item="52"/>
          <tpl fld="4" item="1"/>
          <tpl fld="7" item="0"/>
          <tpl hier="26" item="0"/>
        </tpls>
      </n>
      <n v="6879776" in="0">
        <tpls c="6">
          <tpl hier="0" item="2"/>
          <tpl hier="10" item="1"/>
          <tpl fld="5" item="18"/>
          <tpl fld="4" item="6"/>
          <tpl fld="7" item="4"/>
          <tpl hier="26" item="0"/>
        </tpls>
      </n>
      <n v="475213.35000000015" in="1">
        <tpls c="6">
          <tpl hier="0" item="2"/>
          <tpl hier="10" item="1"/>
          <tpl fld="5" item="47"/>
          <tpl fld="4" item="7"/>
          <tpl fld="7" item="1"/>
          <tpl hier="26" item="0"/>
        </tpls>
      </n>
      <n v="57025" in="0">
        <tpls c="6">
          <tpl hier="0" item="2"/>
          <tpl hier="10" item="1"/>
          <tpl fld="5" item="29"/>
          <tpl fld="4" item="8"/>
          <tpl fld="7" item="0"/>
          <tpl hier="26" item="0"/>
        </tpls>
      </n>
      <n v="32915" in="1">
        <tpls c="6">
          <tpl hier="0" item="2"/>
          <tpl hier="10" item="1"/>
          <tpl fld="5" item="28"/>
          <tpl fld="4" item="4"/>
          <tpl fld="7" item="3"/>
          <tpl hier="26" item="0"/>
        </tpls>
      </n>
      <n v="41308" in="1">
        <tpls c="6">
          <tpl hier="0" item="2"/>
          <tpl hier="10" item="1"/>
          <tpl fld="5" item="49"/>
          <tpl fld="4" item="1"/>
          <tpl fld="7" item="3"/>
          <tpl hier="26" item="0"/>
        </tpls>
      </n>
      <n v="461928.54999999987" in="1">
        <tpls c="6">
          <tpl hier="0" item="2"/>
          <tpl hier="10" item="1"/>
          <tpl fld="5" item="78"/>
          <tpl fld="4" item="2"/>
          <tpl fld="7" item="1"/>
          <tpl hier="26" item="0"/>
        </tpls>
      </n>
      <n v="423030.95000000013" in="1">
        <tpls c="6">
          <tpl hier="0" item="2"/>
          <tpl hier="10" item="1"/>
          <tpl fld="5" item="63"/>
          <tpl fld="4" item="0"/>
          <tpl fld="7" item="1"/>
          <tpl hier="26" item="0"/>
        </tpls>
      </n>
      <n v="739" in="2">
        <tpls c="7">
          <tpl fld="3" item="0"/>
          <tpl hier="2" item="3"/>
          <tpl fld="7" item="2"/>
          <tpl hier="33" item="5"/>
          <tpl hier="36" item="6"/>
          <tpl hier="38" item="7"/>
          <tpl hier="41" item="4"/>
        </tpls>
      </n>
      <n v="645" in="2">
        <tpls c="7">
          <tpl fld="3" item="11"/>
          <tpl hier="2" item="3"/>
          <tpl fld="7" item="2"/>
          <tpl hier="33" item="5"/>
          <tpl hier="36" item="6"/>
          <tpl hier="38" item="7"/>
          <tpl hier="41" item="4"/>
        </tpls>
      </n>
      <n v="671" in="2">
        <tpls c="7">
          <tpl fld="3" item="35"/>
          <tpl hier="2" item="3"/>
          <tpl fld="7" item="2"/>
          <tpl hier="33" item="5"/>
          <tpl hier="36" item="6"/>
          <tpl hier="38" item="7"/>
          <tpl hier="41" item="4"/>
        </tpls>
      </n>
      <n v="42318" in="1">
        <tpls c="6">
          <tpl hier="0" item="2"/>
          <tpl hier="10" item="1"/>
          <tpl fld="5" item="66"/>
          <tpl fld="4" item="1"/>
          <tpl fld="7" item="3"/>
          <tpl hier="26" item="0"/>
        </tpls>
      </n>
      <n v="737" in="2">
        <tpls c="7">
          <tpl fld="3" item="29"/>
          <tpl hier="2" item="3"/>
          <tpl fld="7" item="2"/>
          <tpl hier="33" item="5"/>
          <tpl hier="36" item="6"/>
          <tpl hier="38" item="7"/>
          <tpl hier="41" item="4"/>
        </tpls>
      </n>
      <n v="2442614" in="0">
        <tpls c="6">
          <tpl hier="0" item="2"/>
          <tpl hier="10" item="1"/>
          <tpl fld="5" item="3"/>
          <tpl fld="4" item="3"/>
          <tpl fld="7" item="4"/>
          <tpl hier="26" item="0"/>
        </tpls>
      </n>
      <n v="48407373" in="0">
        <tpls c="6">
          <tpl hier="0" item="2"/>
          <tpl hier="10" item="1"/>
          <tpl fld="5" item="83"/>
          <tpl fld="4" item="7"/>
          <tpl fld="7" item="5"/>
          <tpl hier="26" item="0"/>
        </tpls>
      </n>
      <n v="387434.99999999977" in="1">
        <tpls c="6">
          <tpl hier="0" item="2"/>
          <tpl hier="10" item="1"/>
          <tpl fld="5" item="51"/>
          <tpl fld="4" item="1"/>
          <tpl fld="7" item="1"/>
          <tpl hier="26" item="0"/>
        </tpls>
      </n>
      <n v="38977688" in="0">
        <tpls c="6">
          <tpl hier="0" item="2"/>
          <tpl hier="10" item="1"/>
          <tpl fld="5" item="41"/>
          <tpl fld="4" item="6"/>
          <tpl fld="7" item="5"/>
          <tpl hier="26" item="0"/>
        </tpls>
      </n>
      <n v="421415.20000000007" in="1">
        <tpls c="6">
          <tpl hier="0" item="2"/>
          <tpl hier="10" item="1"/>
          <tpl fld="5" item="61"/>
          <tpl fld="4" item="6"/>
          <tpl fld="7" item="1"/>
          <tpl hier="26" item="0"/>
        </tpls>
      </n>
      <n v="645603627" in="0">
        <tpls c="6">
          <tpl hier="0" item="2"/>
          <tpl hier="10" item="1"/>
          <tpl fld="5" item="29"/>
          <tpl fld="4" item="8"/>
          <tpl fld="7" item="5"/>
          <tpl hier="26" item="0"/>
        </tpls>
      </n>
      <n v="39543" in="1">
        <tpls c="6">
          <tpl hier="0" item="2"/>
          <tpl hier="10" item="1"/>
          <tpl fld="5" item="77"/>
          <tpl fld="4" item="5"/>
          <tpl fld="7" item="3"/>
          <tpl hier="26" item="0"/>
        </tpls>
      </n>
      <n v="308738452" in="0">
        <tpls c="6">
          <tpl hier="0" item="2"/>
          <tpl hier="10" item="1"/>
          <tpl fld="5" item="34"/>
          <tpl fld="4" item="8"/>
          <tpl fld="7" item="5"/>
          <tpl hier="26" item="0"/>
        </tpls>
      </n>
      <n v="56464" in="1">
        <tpls c="6">
          <tpl hier="0" item="2"/>
          <tpl hier="10" item="1"/>
          <tpl fld="5" item="2"/>
          <tpl fld="4" item="1"/>
          <tpl fld="7" item="3"/>
          <tpl hier="26" item="0"/>
        </tpls>
      </n>
      <n v="45389" in="0">
        <tpls c="6">
          <tpl hier="0" item="2"/>
          <tpl hier="10" item="1"/>
          <tpl fld="5" item="34"/>
          <tpl fld="4" item="8"/>
          <tpl fld="7" item="0"/>
          <tpl hier="26" item="0"/>
        </tpls>
      </n>
      <n v="185820" in="0">
        <tpls c="6">
          <tpl hier="0" item="2"/>
          <tpl hier="10" item="1"/>
          <tpl fld="5" item="33"/>
          <tpl fld="4" item="8"/>
          <tpl fld="7" item="0"/>
          <tpl hier="26" item="0"/>
        </tpls>
      </n>
      <n v="37323740" in="0">
        <tpls c="6">
          <tpl hier="0" item="2"/>
          <tpl hier="10" item="1"/>
          <tpl fld="5" item="16"/>
          <tpl fld="4" item="7"/>
          <tpl fld="7" item="4"/>
          <tpl hier="26" item="0"/>
        </tpls>
      </n>
      <n v="634" in="2">
        <tpls c="7">
          <tpl fld="3" item="30"/>
          <tpl hier="2" item="3"/>
          <tpl fld="7" item="2"/>
          <tpl hier="33" item="5"/>
          <tpl hier="36" item="6"/>
          <tpl hier="38" item="7"/>
          <tpl hier="41" item="4"/>
        </tpls>
      </n>
      <n v="523690" in="0">
        <tpls c="6">
          <tpl hier="0" item="2"/>
          <tpl hier="10" item="1"/>
          <tpl fld="5" item="27"/>
          <tpl fld="4" item="0"/>
          <tpl fld="7" item="0"/>
          <tpl hier="26" item="0"/>
        </tpls>
      </n>
      <n v="493559.30000000045" in="1">
        <tpls c="6">
          <tpl hier="0" item="2"/>
          <tpl hier="10" item="1"/>
          <tpl fld="5" item="8"/>
          <tpl fld="4" item="7"/>
          <tpl fld="7" item="1"/>
          <tpl hier="26" item="0"/>
        </tpls>
      </n>
      <n v="38318201" in="0">
        <tpls c="6">
          <tpl hier="0" item="2"/>
          <tpl hier="10" item="1"/>
          <tpl fld="5" item="75"/>
          <tpl fld="4" item="4"/>
          <tpl fld="7" item="5"/>
          <tpl hier="26" item="0"/>
        </tpls>
      </n>
      <n v="634" in="2">
        <tpls c="7">
          <tpl fld="3" item="7"/>
          <tpl hier="2" item="3"/>
          <tpl fld="7" item="2"/>
          <tpl hier="33" item="5"/>
          <tpl hier="36" item="6"/>
          <tpl hier="38" item="7"/>
          <tpl hier="41" item="4"/>
        </tpls>
      </n>
      <n v="443198.49999999994" in="1">
        <tpls c="6">
          <tpl hier="0" item="2"/>
          <tpl hier="10" item="1"/>
          <tpl fld="5" item="65"/>
          <tpl fld="4" item="6"/>
          <tpl fld="7" item="1"/>
          <tpl hier="26" item="0"/>
        </tpls>
      </n>
      <n v="665" in="2">
        <tpls c="7">
          <tpl fld="3" item="34"/>
          <tpl hier="2" item="3"/>
          <tpl fld="7" item="2"/>
          <tpl hier="33" item="5"/>
          <tpl hier="36" item="6"/>
          <tpl hier="38" item="7"/>
          <tpl hier="41" item="4"/>
        </tpls>
      </n>
      <n v="32135" in="1">
        <tpls c="6">
          <tpl hier="0" item="2"/>
          <tpl hier="10" item="1"/>
          <tpl fld="5" item="64"/>
          <tpl fld="4" item="0"/>
          <tpl fld="7" item="3"/>
          <tpl hier="26" item="0"/>
        </tpls>
      </n>
      <n v="341664.99999999988" in="1">
        <tpls c="6">
          <tpl hier="0" item="2"/>
          <tpl hier="10" item="1"/>
          <tpl fld="5" item="92"/>
          <tpl fld="4" item="0"/>
          <tpl fld="7" item="1"/>
          <tpl hier="26" item="0"/>
        </tpls>
      </n>
      <n v="79359" in="1">
        <tpls c="6">
          <tpl hier="0" item="2"/>
          <tpl hier="10" item="1"/>
          <tpl fld="5" item="72"/>
          <tpl fld="4" item="7"/>
          <tpl fld="7" item="3"/>
          <tpl hier="26" item="0"/>
        </tpls>
      </n>
      <n v="417151.00000000035" in="1">
        <tpls c="6">
          <tpl hier="0" item="2"/>
          <tpl hier="10" item="1"/>
          <tpl fld="5" item="25"/>
          <tpl fld="4" item="1"/>
          <tpl fld="7" item="1"/>
          <tpl hier="26" item="0"/>
        </tpls>
      </n>
      <n v="1134440.4999999998" in="1">
        <tpls c="3">
          <tpl hier="0" item="2"/>
          <tpl fld="6" item="11"/>
          <tpl fld="7" item="1"/>
        </tpls>
      </n>
      <n v="55398" in="1">
        <tpls c="6">
          <tpl hier="0" item="2"/>
          <tpl hier="10" item="1"/>
          <tpl fld="5" item="68"/>
          <tpl fld="4" item="2"/>
          <tpl fld="7" item="3"/>
          <tpl hier="26" item="0"/>
        </tpls>
      </n>
      <n v="21790122" in="0">
        <tpls c="6">
          <tpl hier="0" item="2"/>
          <tpl hier="10" item="1"/>
          <tpl fld="5" item="28"/>
          <tpl fld="4" item="4"/>
          <tpl fld="7" item="5"/>
          <tpl hier="26" item="0"/>
        </tpls>
      </n>
      <n v="1748078" in="0">
        <tpls c="6">
          <tpl hier="0" item="2"/>
          <tpl hier="10" item="1"/>
          <tpl fld="5" item="45"/>
          <tpl fld="4" item="7"/>
          <tpl fld="7" item="4"/>
          <tpl hier="26" item="0"/>
        </tpls>
      </n>
      <n v="782664" in="0">
        <tpls c="6">
          <tpl hier="0" item="2"/>
          <tpl hier="10" item="1"/>
          <tpl fld="5" item="79"/>
          <tpl fld="4" item="0"/>
          <tpl fld="7" item="0"/>
          <tpl hier="26" item="0"/>
        </tpls>
      </n>
      <n v="453815.30000000045" in="1">
        <tpls c="6">
          <tpl hier="0" item="2"/>
          <tpl hier="10" item="1"/>
          <tpl fld="5" item="27"/>
          <tpl fld="4" item="0"/>
          <tpl fld="7" item="1"/>
          <tpl hier="26" item="0"/>
        </tpls>
      </n>
      <n v="4741286" in="0">
        <tpls c="6">
          <tpl hier="0" item="2"/>
          <tpl hier="10" item="1"/>
          <tpl fld="5" item="34"/>
          <tpl fld="4" item="8"/>
          <tpl fld="7" item="4"/>
          <tpl hier="26" item="0"/>
        </tpls>
      </n>
      <n v="446948.65000000008" in="1">
        <tpls c="6">
          <tpl hier="0" item="2"/>
          <tpl hier="10" item="1"/>
          <tpl fld="5" item="46"/>
          <tpl fld="4" item="0"/>
          <tpl fld="7" item="1"/>
          <tpl hier="26" item="0"/>
        </tpls>
      </n>
      <n v="82538680" in="0">
        <tpls c="6">
          <tpl hier="0" item="2"/>
          <tpl hier="10" item="1"/>
          <tpl fld="5" item="87"/>
          <tpl fld="4" item="3"/>
          <tpl fld="7" item="5"/>
          <tpl hier="26" item="0"/>
        </tpls>
      </n>
      <n v="621" in="2">
        <tpls c="7">
          <tpl fld="3" item="39"/>
          <tpl hier="2" item="3"/>
          <tpl fld="7" item="2"/>
          <tpl hier="33" item="5"/>
          <tpl hier="36" item="6"/>
          <tpl hier="38" item="7"/>
          <tpl hier="41" item="4"/>
        </tpls>
      </n>
      <n v="411381.45000000019" in="1">
        <tpls c="6">
          <tpl hier="0" item="2"/>
          <tpl hier="10" item="1"/>
          <tpl fld="5" item="89"/>
          <tpl fld="4" item="4"/>
          <tpl fld="7" item="1"/>
          <tpl hier="26" item="0"/>
        </tpls>
      </n>
      <n v="68294" in="1">
        <tpls c="6">
          <tpl hier="0" item="2"/>
          <tpl hier="10" item="1"/>
          <tpl fld="5" item="92"/>
          <tpl fld="4" item="0"/>
          <tpl fld="7" item="3"/>
          <tpl hier="26" item="0"/>
        </tpls>
      </n>
      <n v="42241" in="1">
        <tpls c="6">
          <tpl hier="0" item="2"/>
          <tpl hier="10" item="1"/>
          <tpl fld="5" item="53"/>
          <tpl fld="4" item="10"/>
          <tpl fld="7" item="3"/>
          <tpl hier="26" item="0"/>
        </tpls>
      </n>
      <n v="31831" in="0">
        <tpls c="6">
          <tpl hier="0" item="2"/>
          <tpl hier="10" item="1"/>
          <tpl fld="5" item="9"/>
          <tpl fld="4" item="1"/>
          <tpl fld="7" item="0"/>
          <tpl hier="26" item="0"/>
        </tpls>
      </n>
      <n v="40758" in="1">
        <tpls c="6">
          <tpl hier="0" item="2"/>
          <tpl hier="10" item="1"/>
          <tpl fld="5" item="18"/>
          <tpl fld="4" item="6"/>
          <tpl fld="7" item="3"/>
          <tpl hier="26" item="0"/>
        </tpls>
      </n>
      <n v="619" in="2">
        <tpls c="7">
          <tpl fld="3" item="1"/>
          <tpl hier="2" item="3"/>
          <tpl fld="7" item="2"/>
          <tpl hier="33" item="5"/>
          <tpl hier="36" item="6"/>
          <tpl hier="38" item="7"/>
          <tpl hier="41" item="4"/>
        </tpls>
      </n>
      <n v="45472" in="1">
        <tpls c="6">
          <tpl hier="0" item="2"/>
          <tpl hier="10" item="1"/>
          <tpl fld="5" item="23"/>
          <tpl fld="4" item="3"/>
          <tpl fld="7" item="3"/>
          <tpl hier="26" item="0"/>
        </tpls>
      </n>
      <n v="665" in="2">
        <tpls c="7">
          <tpl fld="3" item="31"/>
          <tpl hier="2" item="3"/>
          <tpl fld="7" item="2"/>
          <tpl hier="33" item="5"/>
          <tpl hier="36" item="6"/>
          <tpl hier="38" item="7"/>
          <tpl hier="41" item="4"/>
        </tpls>
      </n>
      <n v="427688.44999999995" in="1">
        <tpls c="6">
          <tpl hier="0" item="2"/>
          <tpl hier="10" item="1"/>
          <tpl fld="5" item="74"/>
          <tpl fld="4" item="0"/>
          <tpl fld="7" item="1"/>
          <tpl hier="26" item="0"/>
        </tpls>
      </n>
      <n v="56171" in="0">
        <tpls c="6">
          <tpl hier="0" item="2"/>
          <tpl hier="10" item="1"/>
          <tpl fld="5" item="11"/>
          <tpl fld="4" item="1"/>
          <tpl fld="7" item="0"/>
          <tpl hier="26" item="0"/>
        </tpls>
      </n>
      <n v="446034.4" in="1">
        <tpls c="6">
          <tpl hier="0" item="2"/>
          <tpl hier="10" item="1"/>
          <tpl fld="5" item="12"/>
          <tpl fld="4" item="6"/>
          <tpl fld="7" item="1"/>
          <tpl hier="26" item="0"/>
        </tpls>
      </n>
      <n v="142798170" in="0">
        <tpls c="6">
          <tpl hier="0" item="2"/>
          <tpl hier="10" item="1"/>
          <tpl fld="5" item="56"/>
          <tpl fld="4" item="1"/>
          <tpl fld="7" item="5"/>
          <tpl hier="26" item="0"/>
        </tpls>
      </n>
      <n v="381897.75" in="1">
        <tpls c="6">
          <tpl hier="0" item="2"/>
          <tpl hier="10" item="1"/>
          <tpl fld="5" item="93"/>
          <tpl fld="4" item="8"/>
          <tpl fld="7" item="1"/>
          <tpl hier="26" item="0"/>
        </tpls>
      </n>
      <n v="55823" in="0">
        <tpls c="6">
          <tpl hier="0" item="2"/>
          <tpl hier="10" item="1"/>
          <tpl fld="5" item="25"/>
          <tpl fld="4" item="1"/>
          <tpl fld="7" item="0"/>
          <tpl hier="26" item="0"/>
        </tpls>
      </n>
      <n v="44198" in="1">
        <tpls c="6">
          <tpl hier="0" item="2"/>
          <tpl hier="10" item="1"/>
          <tpl fld="5" item="51"/>
          <tpl fld="4" item="1"/>
          <tpl fld="7" item="3"/>
          <tpl hier="26" item="0"/>
        </tpls>
      </n>
      <n v="52450" in="0">
        <tpls c="6">
          <tpl hier="0" item="2"/>
          <tpl hier="10" item="1"/>
          <tpl fld="5" item="20"/>
          <tpl fld="4" item="5"/>
          <tpl fld="7" item="0"/>
          <tpl hier="26" item="0"/>
        </tpls>
      </n>
      <n v="409623.10000000009" in="1">
        <tpls c="6">
          <tpl hier="0" item="2"/>
          <tpl hier="10" item="1"/>
          <tpl fld="5" item="20"/>
          <tpl fld="4" item="5"/>
          <tpl fld="7" item="1"/>
          <tpl hier="26" item="0"/>
        </tpls>
      </n>
      <n v="5618032" in="0">
        <tpls c="6">
          <tpl hier="0" item="2"/>
          <tpl hier="10" item="1"/>
          <tpl fld="5" item="21"/>
          <tpl fld="4" item="9"/>
          <tpl fld="7" item="4"/>
          <tpl hier="26" item="0"/>
        </tpls>
      </n>
      <n v="348037.15000000008" in="1">
        <tpls c="6">
          <tpl hier="0" item="2"/>
          <tpl hier="10" item="1"/>
          <tpl fld="5" item="21"/>
          <tpl fld="4" item="9"/>
          <tpl fld="7" item="1"/>
          <tpl hier="26" item="0"/>
        </tpls>
      </n>
      <n v="762701" in="0">
        <tpls c="6">
          <tpl hier="0" item="2"/>
          <tpl hier="10" item="1"/>
          <tpl fld="5" item="28"/>
          <tpl fld="4" item="4"/>
          <tpl fld="7" item="4"/>
          <tpl hier="26" item="0"/>
        </tpls>
      </n>
      <n v="492290.85" in="1">
        <tpls c="6">
          <tpl hier="0" item="2"/>
          <tpl hier="10" item="1"/>
          <tpl fld="5" item="28"/>
          <tpl fld="4" item="4"/>
          <tpl fld="7" item="1"/>
          <tpl hier="26" item="0"/>
        </tpls>
      </n>
      <n v="307920898" in="0">
        <tpls c="6">
          <tpl hier="0" item="2"/>
          <tpl hier="10" item="1"/>
          <tpl fld="5" item="35"/>
          <tpl fld="4" item="1"/>
          <tpl fld="7" item="5"/>
          <tpl hier="26" item="0"/>
        </tpls>
      </n>
      <n v="59221" in="0">
        <tpls c="6">
          <tpl hier="0" item="2"/>
          <tpl hier="10" item="1"/>
          <tpl fld="5" item="35"/>
          <tpl fld="4" item="1"/>
          <tpl fld="7" item="0"/>
          <tpl hier="26" item="0"/>
        </tpls>
      </n>
      <n v="3017660" in="0">
        <tpls c="6">
          <tpl hier="0" item="2"/>
          <tpl hier="10" item="1"/>
          <tpl fld="5" item="30"/>
          <tpl fld="4" item="1"/>
          <tpl fld="7" item="4"/>
          <tpl hier="26" item="0"/>
        </tpls>
      </n>
      <n v="3912093" in="0">
        <tpls c="6">
          <tpl hier="0" item="2"/>
          <tpl hier="10" item="1"/>
          <tpl fld="5" item="9"/>
          <tpl fld="4" item="1"/>
          <tpl fld="7" item="4"/>
          <tpl hier="26" item="0"/>
        </tpls>
      </n>
      <n v="431834008" in="0">
        <tpls c="6">
          <tpl hier="0" item="2"/>
          <tpl hier="10" item="1"/>
          <tpl fld="5" item="7"/>
          <tpl fld="4" item="0"/>
          <tpl fld="7" item="4"/>
          <tpl hier="26" item="0"/>
        </tpls>
      </n>
      <n v="149547375" in="0">
        <tpls c="6">
          <tpl hier="0" item="2"/>
          <tpl hier="10" item="1"/>
          <tpl fld="5" item="31"/>
          <tpl fld="4" item="0"/>
          <tpl fld="7" item="4"/>
          <tpl hier="26" item="0"/>
        </tpls>
      </n>
      <n v="244142" in="0">
        <tpls c="6">
          <tpl hier="0" item="2"/>
          <tpl hier="10" item="1"/>
          <tpl fld="5" item="14"/>
          <tpl fld="4" item="6"/>
          <tpl fld="7" item="4"/>
          <tpl hier="26" item="0"/>
        </tpls>
      </n>
      <n v="8937087" in="0">
        <tpls c="6">
          <tpl hier="0" item="2"/>
          <tpl hier="10" item="1"/>
          <tpl fld="5" item="25"/>
          <tpl fld="4" item="1"/>
          <tpl fld="7" item="4"/>
          <tpl hier="26" item="0"/>
        </tpls>
      </n>
      <n v="160056620" in="0">
        <tpls c="6">
          <tpl hier="0" item="2"/>
          <tpl hier="10" item="1"/>
          <tpl fld="5" item="19"/>
          <tpl fld="4" item="1"/>
          <tpl fld="7" item="4"/>
          <tpl hier="26" item="0"/>
        </tpls>
      </n>
      <n v="2815890" in="0">
        <tpls c="6">
          <tpl hier="0" item="2"/>
          <tpl hier="10" item="1"/>
          <tpl fld="5" item="1"/>
          <tpl fld="4" item="2"/>
          <tpl fld="7" item="4"/>
          <tpl hier="26" item="0"/>
        </tpls>
      </n>
      <n v="5033092" in="0">
        <tpls c="6">
          <tpl hier="0" item="2"/>
          <tpl hier="10" item="1"/>
          <tpl fld="5" item="11"/>
          <tpl fld="4" item="1"/>
          <tpl fld="7" item="4"/>
          <tpl hier="26" item="0"/>
        </tpls>
      </n>
      <n v="1086045" in="0">
        <tpls c="6">
          <tpl hier="0" item="2"/>
          <tpl hier="10" item="1"/>
          <tpl fld="5" item="8"/>
          <tpl fld="4" item="7"/>
          <tpl fld="7" item="4"/>
          <tpl hier="26" item="0"/>
        </tpls>
      </n>
      <n v="404560.80000000005" in="1">
        <tpls c="6">
          <tpl hier="0" item="2"/>
          <tpl hier="10" item="1"/>
          <tpl fld="5" item="37"/>
          <tpl fld="4" item="2"/>
          <tpl fld="7" item="1"/>
          <tpl hier="26" item="0"/>
        </tpls>
      </n>
      <n v="5215849" in="0">
        <tpls c="6">
          <tpl hier="0" item="2"/>
          <tpl hier="10" item="1"/>
          <tpl fld="5" item="37"/>
          <tpl fld="4" item="2"/>
          <tpl fld="7" item="4"/>
          <tpl hier="26" item="0"/>
        </tpls>
      </n>
      <n v="64867329" in="0">
        <tpls c="6">
          <tpl hier="0" item="2"/>
          <tpl hier="10" item="1"/>
          <tpl fld="5" item="39"/>
          <tpl fld="4" item="0"/>
          <tpl fld="7" item="5"/>
          <tpl hier="26" item="0"/>
        </tpls>
      </n>
      <n v="468283.45000000019" in="1">
        <tpls c="6">
          <tpl hier="0" item="2"/>
          <tpl hier="10" item="1"/>
          <tpl fld="5" item="39"/>
          <tpl fld="4" item="0"/>
          <tpl fld="7" item="1"/>
          <tpl hier="26" item="0"/>
        </tpls>
      </n>
      <n v="66879" in="0">
        <tpls c="6">
          <tpl hier="0" item="2"/>
          <tpl hier="10" item="1"/>
          <tpl fld="5" item="41"/>
          <tpl fld="4" item="6"/>
          <tpl fld="7" item="0"/>
          <tpl hier="26" item="0"/>
        </tpls>
      </n>
      <n v="1127171" in="0">
        <tpls c="6">
          <tpl hier="0" item="2"/>
          <tpl hier="10" item="1"/>
          <tpl fld="5" item="41"/>
          <tpl fld="4" item="6"/>
          <tpl fld="7" item="4"/>
          <tpl hier="26" item="0"/>
        </tpls>
      </n>
      <n v="395560.90000000014" in="1">
        <tpls c="6">
          <tpl hier="0" item="2"/>
          <tpl hier="10" item="1"/>
          <tpl fld="5" item="42"/>
          <tpl fld="4" item="3"/>
          <tpl fld="7" item="1"/>
          <tpl hier="26" item="0"/>
        </tpls>
      </n>
      <n v="79416" in="1">
        <tpls c="6">
          <tpl hier="0" item="2"/>
          <tpl hier="10" item="1"/>
          <tpl fld="5" item="42"/>
          <tpl fld="4" item="3"/>
          <tpl fld="7" item="3"/>
          <tpl hier="26" item="0"/>
        </tpls>
      </n>
      <n v="3173027" in="0">
        <tpls c="6">
          <tpl hier="0" item="2"/>
          <tpl hier="10" item="1"/>
          <tpl fld="5" item="43"/>
          <tpl fld="4" item="2"/>
          <tpl fld="7" item="4"/>
          <tpl hier="26" item="0"/>
        </tpls>
      </n>
      <n v="93267" in="0">
        <tpls c="6">
          <tpl hier="0" item="2"/>
          <tpl hier="10" item="1"/>
          <tpl fld="5" item="43"/>
          <tpl fld="4" item="2"/>
          <tpl fld="7" item="0"/>
          <tpl hier="26" item="0"/>
        </tpls>
      </n>
      <n v="51995800" in="0">
        <tpls c="6">
          <tpl hier="0" item="2"/>
          <tpl hier="10" item="1"/>
          <tpl fld="5" item="44"/>
          <tpl fld="4" item="1"/>
          <tpl fld="7" item="4"/>
          <tpl hier="26" item="0"/>
        </tpls>
      </n>
      <n v="157347" in="0">
        <tpls c="6">
          <tpl hier="0" item="2"/>
          <tpl hier="10" item="1"/>
          <tpl fld="5" item="44"/>
          <tpl fld="4" item="1"/>
          <tpl fld="7" item="0"/>
          <tpl hier="26" item="0"/>
        </tpls>
      </n>
      <n v="31051" in="1">
        <tpls c="6">
          <tpl hier="0" item="2"/>
          <tpl hier="10" item="1"/>
          <tpl fld="5" item="44"/>
          <tpl fld="4" item="1"/>
          <tpl fld="7" item="3"/>
          <tpl hier="26" item="0"/>
        </tpls>
      </n>
      <n v="85741" in="0">
        <tpls c="6">
          <tpl hier="0" item="2"/>
          <tpl hier="10" item="1"/>
          <tpl fld="5" item="46"/>
          <tpl fld="4" item="0"/>
          <tpl fld="7" item="0"/>
          <tpl hier="26" item="0"/>
        </tpls>
      </n>
      <n v="92678538" in="0">
        <tpls c="6">
          <tpl hier="0" item="2"/>
          <tpl hier="10" item="1"/>
          <tpl fld="5" item="46"/>
          <tpl fld="4" item="0"/>
          <tpl fld="7" item="5"/>
          <tpl hier="26" item="0"/>
        </tpls>
      </n>
      <n v="8721419" in="0">
        <tpls c="6">
          <tpl hier="0" item="2"/>
          <tpl hier="10" item="1"/>
          <tpl fld="5" item="47"/>
          <tpl fld="4" item="7"/>
          <tpl fld="7" item="4"/>
          <tpl hier="26" item="0"/>
        </tpls>
      </n>
      <n v="50367" in="0">
        <tpls c="6">
          <tpl hier="0" item="2"/>
          <tpl hier="10" item="1"/>
          <tpl fld="5" item="47"/>
          <tpl fld="4" item="7"/>
          <tpl fld="7" item="0"/>
          <tpl hier="26" item="0"/>
        </tpls>
      </n>
      <n v="41801" in="1">
        <tpls c="6">
          <tpl hier="0" item="2"/>
          <tpl hier="10" item="1"/>
          <tpl fld="5" item="47"/>
          <tpl fld="4" item="7"/>
          <tpl fld="7" item="3"/>
          <tpl hier="26" item="0"/>
        </tpls>
      </n>
      <n v="458962.70000000036" in="1">
        <tpls c="6">
          <tpl hier="0" item="2"/>
          <tpl hier="10" item="1"/>
          <tpl fld="5" item="48"/>
          <tpl fld="4" item="4"/>
          <tpl fld="7" item="1"/>
          <tpl hier="26" item="0"/>
        </tpls>
      </n>
      <n v="1630832" in="0">
        <tpls c="6">
          <tpl hier="0" item="2"/>
          <tpl hier="10" item="1"/>
          <tpl fld="5" item="48"/>
          <tpl fld="4" item="4"/>
          <tpl fld="7" item="4"/>
          <tpl hier="26" item="0"/>
        </tpls>
      </n>
      <n v="90515" in="1">
        <tpls c="6">
          <tpl hier="0" item="2"/>
          <tpl hier="10" item="1"/>
          <tpl fld="5" item="48"/>
          <tpl fld="4" item="4"/>
          <tpl fld="7" item="3"/>
          <tpl hier="26" item="0"/>
        </tpls>
      </n>
      <n v="654694207" in="0">
        <tpls c="6">
          <tpl hier="0" item="2"/>
          <tpl hier="10" item="1"/>
          <tpl fld="5" item="50"/>
          <tpl fld="4" item="6"/>
          <tpl fld="7" item="4"/>
          <tpl hier="26" item="0"/>
        </tpls>
      </n>
      <n v="633821720" in="0">
        <tpls c="6">
          <tpl hier="0" item="2"/>
          <tpl hier="10" item="1"/>
          <tpl fld="5" item="50"/>
          <tpl fld="4" item="6"/>
          <tpl fld="7" item="5"/>
          <tpl hier="26" item="0"/>
        </tpls>
      </n>
      <n v="66634" in="1">
        <tpls c="6">
          <tpl hier="0" item="2"/>
          <tpl hier="10" item="1"/>
          <tpl fld="5" item="50"/>
          <tpl fld="4" item="6"/>
          <tpl fld="7" item="3"/>
          <tpl hier="26" item="0"/>
        </tpls>
      </n>
      <n v="166242" in="0">
        <tpls c="6">
          <tpl hier="0" item="2"/>
          <tpl hier="10" item="1"/>
          <tpl fld="5" item="50"/>
          <tpl fld="4" item="6"/>
          <tpl fld="7" item="0"/>
          <tpl hier="26" item="0"/>
        </tpls>
      </n>
      <n v="359427.9" in="1">
        <tpls c="6">
          <tpl hier="0" item="2"/>
          <tpl hier="10" item="1"/>
          <tpl fld="5" item="50"/>
          <tpl fld="4" item="6"/>
          <tpl fld="7" item="1"/>
          <tpl hier="26" item="0"/>
        </tpls>
      </n>
      <n v="418368.85" in="1">
        <tpls c="6">
          <tpl hier="0" item="2"/>
          <tpl hier="10" item="1"/>
          <tpl fld="5" item="52"/>
          <tpl fld="4" item="1"/>
          <tpl fld="7" item="1"/>
          <tpl hier="26" item="0"/>
        </tpls>
      </n>
      <n v="23355418" in="0">
        <tpls c="6">
          <tpl hier="0" item="2"/>
          <tpl hier="10" item="1"/>
          <tpl fld="5" item="52"/>
          <tpl fld="4" item="1"/>
          <tpl fld="7" item="4"/>
          <tpl hier="26" item="0"/>
        </tpls>
      </n>
      <n v="39706" in="1">
        <tpls c="6">
          <tpl hier="0" item="2"/>
          <tpl hier="10" item="1"/>
          <tpl fld="5" item="52"/>
          <tpl fld="4" item="1"/>
          <tpl fld="7" item="3"/>
          <tpl hier="26" item="0"/>
        </tpls>
      </n>
      <n v="170700664" in="0">
        <tpls c="6">
          <tpl hier="0" item="2"/>
          <tpl hier="10" item="1"/>
          <tpl fld="5" item="52"/>
          <tpl fld="4" item="1"/>
          <tpl fld="7" item="5"/>
          <tpl hier="26" item="0"/>
        </tpls>
      </n>
      <n v="242268" in="0">
        <tpls c="6">
          <tpl hier="0" item="2"/>
          <tpl hier="10" item="1"/>
          <tpl fld="5" item="53"/>
          <tpl fld="4" item="10"/>
          <tpl fld="7" item="0"/>
          <tpl hier="26" item="0"/>
        </tpls>
      </n>
      <n v="398488.80000000005" in="1">
        <tpls c="6">
          <tpl hier="0" item="2"/>
          <tpl hier="10" item="1"/>
          <tpl fld="5" item="53"/>
          <tpl fld="4" item="10"/>
          <tpl fld="7" item="1"/>
          <tpl hier="26" item="0"/>
        </tpls>
      </n>
      <n v="80327" in="1">
        <tpls c="6">
          <tpl hier="0" item="2"/>
          <tpl hier="10" item="1"/>
          <tpl fld="5" item="54"/>
          <tpl fld="4" item="0"/>
          <tpl fld="7" item="3"/>
          <tpl hier="26" item="0"/>
        </tpls>
      </n>
      <n v="135481314" in="0">
        <tpls c="6">
          <tpl hier="0" item="2"/>
          <tpl hier="10" item="1"/>
          <tpl fld="5" item="54"/>
          <tpl fld="4" item="0"/>
          <tpl fld="7" item="5"/>
          <tpl hier="26" item="0"/>
        </tpls>
      </n>
      <n v="68789" in="0">
        <tpls c="6">
          <tpl hier="0" item="2"/>
          <tpl hier="10" item="1"/>
          <tpl fld="5" item="54"/>
          <tpl fld="4" item="0"/>
          <tpl fld="7" item="0"/>
          <tpl hier="26" item="0"/>
        </tpls>
      </n>
      <n v="307389025" in="0">
        <tpls c="6">
          <tpl hier="0" item="2"/>
          <tpl hier="10" item="1"/>
          <tpl fld="5" item="55"/>
          <tpl fld="4" item="0"/>
          <tpl fld="7" item="5"/>
          <tpl hier="26" item="0"/>
        </tpls>
      </n>
      <n v="241539" in="0">
        <tpls c="6">
          <tpl hier="0" item="2"/>
          <tpl hier="10" item="1"/>
          <tpl fld="5" item="55"/>
          <tpl fld="4" item="0"/>
          <tpl fld="7" item="0"/>
          <tpl hier="26" item="0"/>
        </tpls>
      </n>
      <n v="94999" in="1">
        <tpls c="6">
          <tpl hier="0" item="2"/>
          <tpl hier="10" item="1"/>
          <tpl fld="5" item="55"/>
          <tpl fld="4" item="0"/>
          <tpl fld="7" item="3"/>
          <tpl hier="26" item="0"/>
        </tpls>
      </n>
      <n v="490829.19999999995" in="1">
        <tpls c="6">
          <tpl hier="0" item="2"/>
          <tpl hier="10" item="1"/>
          <tpl fld="5" item="56"/>
          <tpl fld="4" item="1"/>
          <tpl fld="7" item="1"/>
          <tpl hier="26" item="0"/>
        </tpls>
      </n>
      <n v="6628847" in="0">
        <tpls c="6">
          <tpl hier="0" item="2"/>
          <tpl hier="10" item="1"/>
          <tpl fld="5" item="56"/>
          <tpl fld="4" item="1"/>
          <tpl fld="7" item="4"/>
          <tpl hier="26" item="0"/>
        </tpls>
      </n>
      <n v="45800" in="1">
        <tpls c="6">
          <tpl hier="0" item="2"/>
          <tpl hier="10" item="1"/>
          <tpl fld="5" item="56"/>
          <tpl fld="4" item="1"/>
          <tpl fld="7" item="3"/>
          <tpl hier="26" item="0"/>
        </tpls>
      </n>
      <n v="41474" in="0">
        <tpls c="6">
          <tpl hier="0" item="2"/>
          <tpl hier="10" item="1"/>
          <tpl fld="5" item="56"/>
          <tpl fld="4" item="1"/>
          <tpl fld="7" item="0"/>
          <tpl hier="26" item="0"/>
        </tpls>
      </n>
      <n v="260089732" in="0">
        <tpls c="6">
          <tpl hier="0" item="2"/>
          <tpl hier="10" item="1"/>
          <tpl fld="5" item="57"/>
          <tpl fld="4" item="1"/>
          <tpl fld="7" item="5"/>
          <tpl hier="26" item="0"/>
        </tpls>
      </n>
      <n v="8300437" in="0">
        <tpls c="6">
          <tpl hier="0" item="2"/>
          <tpl hier="10" item="1"/>
          <tpl fld="5" item="57"/>
          <tpl fld="4" item="1"/>
          <tpl fld="7" item="4"/>
          <tpl hier="26" item="0"/>
        </tpls>
      </n>
      <n v="39681" in="1">
        <tpls c="6">
          <tpl hier="0" item="2"/>
          <tpl hier="10" item="1"/>
          <tpl fld="5" item="57"/>
          <tpl fld="4" item="1"/>
          <tpl fld="7" item="3"/>
          <tpl hier="26" item="0"/>
        </tpls>
      </n>
      <n v="74388" in="0">
        <tpls c="6">
          <tpl hier="0" item="2"/>
          <tpl hier="10" item="1"/>
          <tpl fld="5" item="57"/>
          <tpl fld="4" item="1"/>
          <tpl fld="7" item="0"/>
          <tpl hier="26" item="0"/>
        </tpls>
      </n>
      <n v="4850146" in="0">
        <tpls c="6">
          <tpl hier="0" item="2"/>
          <tpl hier="10" item="1"/>
          <tpl fld="5" item="58"/>
          <tpl fld="4" item="11"/>
          <tpl fld="7" item="4"/>
          <tpl hier="26" item="0"/>
        </tpls>
      </n>
      <n v="451527.95000000007" in="1">
        <tpls c="6">
          <tpl hier="0" item="2"/>
          <tpl hier="10" item="1"/>
          <tpl fld="5" item="58"/>
          <tpl fld="4" item="11"/>
          <tpl fld="7" item="1"/>
          <tpl hier="26" item="0"/>
        </tpls>
      </n>
      <n v="85627013" in="0">
        <tpls c="6">
          <tpl hier="0" item="2"/>
          <tpl hier="10" item="1"/>
          <tpl fld="5" item="58"/>
          <tpl fld="4" item="11"/>
          <tpl fld="7" item="5"/>
          <tpl hier="26" item="0"/>
        </tpls>
      </n>
      <n v="3481216" in="0">
        <tpls c="6">
          <tpl hier="0" item="2"/>
          <tpl hier="10" item="1"/>
          <tpl fld="5" item="59"/>
          <tpl fld="4" item="1"/>
          <tpl fld="7" item="4"/>
          <tpl hier="26" item="0"/>
        </tpls>
      </n>
      <n v="55623172" in="0">
        <tpls c="6">
          <tpl hier="0" item="2"/>
          <tpl hier="10" item="1"/>
          <tpl fld="5" item="59"/>
          <tpl fld="4" item="1"/>
          <tpl fld="7" item="5"/>
          <tpl hier="26" item="0"/>
        </tpls>
      </n>
      <n v="69219" in="0">
        <tpls c="6">
          <tpl hier="0" item="2"/>
          <tpl hier="10" item="1"/>
          <tpl fld="5" item="59"/>
          <tpl fld="4" item="1"/>
          <tpl fld="7" item="0"/>
          <tpl hier="26" item="0"/>
        </tpls>
      </n>
      <n v="362952.64999999997" in="1">
        <tpls c="6">
          <tpl hier="0" item="2"/>
          <tpl hier="10" item="1"/>
          <tpl fld="5" item="59"/>
          <tpl fld="4" item="1"/>
          <tpl fld="7" item="1"/>
          <tpl hier="26" item="0"/>
        </tpls>
      </n>
      <n v="29249" in="1">
        <tpls c="6">
          <tpl hier="0" item="2"/>
          <tpl hier="10" item="1"/>
          <tpl fld="5" item="59"/>
          <tpl fld="4" item="1"/>
          <tpl fld="7" item="3"/>
          <tpl hier="26" item="0"/>
        </tpls>
      </n>
      <n v="33139" in="1">
        <tpls c="6">
          <tpl hier="0" item="2"/>
          <tpl hier="10" item="1"/>
          <tpl fld="5" item="60"/>
          <tpl fld="4" item="4"/>
          <tpl fld="7" item="3"/>
          <tpl hier="26" item="0"/>
        </tpls>
      </n>
      <n v="4509710" in="0">
        <tpls c="6">
          <tpl hier="0" item="2"/>
          <tpl hier="10" item="1"/>
          <tpl fld="5" item="60"/>
          <tpl fld="4" item="4"/>
          <tpl fld="7" item="4"/>
          <tpl hier="26" item="0"/>
        </tpls>
      </n>
      <n v="317000.9499999999" in="1">
        <tpls c="6">
          <tpl hier="0" item="2"/>
          <tpl hier="10" item="1"/>
          <tpl fld="5" item="13"/>
          <tpl fld="4" item="10"/>
          <tpl fld="7" item="1"/>
          <tpl hier="26" item="0"/>
        </tpls>
      </n>
      <n v="39893" in="0">
        <tpls c="6">
          <tpl hier="0" item="2"/>
          <tpl hier="10" item="1"/>
          <tpl fld="5" item="13"/>
          <tpl fld="4" item="10"/>
          <tpl fld="7" item="0"/>
          <tpl hier="26" item="0"/>
        </tpls>
      </n>
      <n v="82691135" in="0">
        <tpls c="6">
          <tpl hier="0" item="2"/>
          <tpl hier="10" item="1"/>
          <tpl fld="5" item="13"/>
          <tpl fld="4" item="10"/>
          <tpl fld="7" item="5"/>
          <tpl hier="26" item="0"/>
        </tpls>
      </n>
      <n v="100849" in="1">
        <tpls c="6">
          <tpl hier="0" item="2"/>
          <tpl hier="10" item="1"/>
          <tpl fld="5" item="13"/>
          <tpl fld="4" item="10"/>
          <tpl fld="7" item="3"/>
          <tpl hier="26" item="0"/>
        </tpls>
      </n>
      <n v="73880017" in="0">
        <tpls c="6">
          <tpl hier="0" item="2"/>
          <tpl hier="10" item="1"/>
          <tpl fld="5" item="15"/>
          <tpl fld="4" item="7"/>
          <tpl fld="7" item="5"/>
          <tpl hier="26" item="0"/>
        </tpls>
      </n>
      <n v="16556713" in="0">
        <tpls c="6">
          <tpl hier="0" item="2"/>
          <tpl hier="10" item="1"/>
          <tpl fld="5" item="42"/>
          <tpl fld="4" item="3"/>
          <tpl fld="7" item="5"/>
          <tpl hier="26" item="0"/>
        </tpls>
      </n>
      <n v="345805347" in="0">
        <tpls c="6">
          <tpl hier="0" item="2"/>
          <tpl hier="10" item="1"/>
          <tpl fld="5" item="13"/>
          <tpl fld="4" item="5"/>
          <tpl fld="7" item="5"/>
          <tpl hier="26" item="0"/>
        </tpls>
      </n>
      <n v="67027321" in="0">
        <tpls c="6">
          <tpl hier="0" item="2"/>
          <tpl hier="10" item="1"/>
          <tpl fld="5" item="51"/>
          <tpl fld="4" item="1"/>
          <tpl fld="7" item="5"/>
          <tpl hier="26" item="0"/>
        </tpls>
      </n>
      <n v="77862691" in="0">
        <tpls c="6">
          <tpl hier="0" item="2"/>
          <tpl hier="10" item="1"/>
          <tpl fld="5" item="48"/>
          <tpl fld="4" item="4"/>
          <tpl fld="7" item="5"/>
          <tpl hier="26" item="0"/>
        </tpls>
      </n>
      <n v="93204587" in="0">
        <tpls c="6">
          <tpl hier="0" item="2"/>
          <tpl hier="10" item="1"/>
          <tpl fld="5" item="44"/>
          <tpl fld="4" item="1"/>
          <tpl fld="7" item="5"/>
          <tpl hier="26" item="0"/>
        </tpls>
      </n>
      <n v="273544395" in="0">
        <tpls c="6">
          <tpl hier="0" item="2"/>
          <tpl hier="10" item="1"/>
          <tpl fld="5" item="22"/>
          <tpl fld="4" item="1"/>
          <tpl fld="7" item="5"/>
          <tpl hier="26" item="0"/>
        </tpls>
      </n>
      <n v="45016120" in="0">
        <tpls c="6">
          <tpl hier="0" item="2"/>
          <tpl hier="10" item="1"/>
          <tpl fld="5" item="45"/>
          <tpl fld="4" item="7"/>
          <tpl fld="7" item="5"/>
          <tpl hier="26" item="0"/>
        </tpls>
      </n>
      <n v="345684978" in="0">
        <tpls c="6">
          <tpl hier="0" item="2"/>
          <tpl hier="10" item="1"/>
          <tpl fld="5" item="33"/>
          <tpl fld="4" item="8"/>
          <tpl fld="7" item="5"/>
          <tpl hier="26" item="0"/>
        </tpls>
      </n>
      <n v="780785193" in="0">
        <tpls c="6">
          <tpl hier="0" item="2"/>
          <tpl hier="10" item="1"/>
          <tpl fld="5" item="7"/>
          <tpl fld="4" item="0"/>
          <tpl fld="7" item="5"/>
          <tpl hier="26" item="0"/>
        </tpls>
      </n>
      <n v="159935822" in="0">
        <tpls c="6">
          <tpl hier="0" item="2"/>
          <tpl hier="10" item="1"/>
          <tpl fld="5" item="5"/>
          <tpl fld="4" item="1"/>
          <tpl fld="7" item="5"/>
          <tpl hier="26" item="0"/>
        </tpls>
      </n>
      <n v="154942138" in="0">
        <tpls c="6">
          <tpl hier="0" item="2"/>
          <tpl hier="10" item="1"/>
          <tpl fld="5" item="18"/>
          <tpl fld="4" item="6"/>
          <tpl fld="7" item="5"/>
          <tpl hier="26" item="0"/>
        </tpls>
      </n>
      <n v="239916420" in="0">
        <tpls c="6">
          <tpl hier="0" item="2"/>
          <tpl hier="10" item="1"/>
          <tpl fld="5" item="9"/>
          <tpl fld="4" item="1"/>
          <tpl fld="7" item="5"/>
          <tpl hier="26" item="0"/>
        </tpls>
      </n>
      <n v="790925550" in="0">
        <tpls c="6">
          <tpl hier="0" item="2"/>
          <tpl hier="10" item="1"/>
          <tpl fld="5" item="37"/>
          <tpl fld="4" item="2"/>
          <tpl fld="7" item="5"/>
          <tpl hier="26" item="0"/>
        </tpls>
      </n>
      <n v="89672308" in="0">
        <tpls c="6">
          <tpl hier="0" item="2"/>
          <tpl hier="10" item="1"/>
          <tpl fld="5" item="0"/>
          <tpl fld="4" item="1"/>
          <tpl fld="7" item="5"/>
          <tpl hier="26" item="0"/>
        </tpls>
      </n>
      <n v="62261002" in="0">
        <tpls c="6">
          <tpl hier="0" item="2"/>
          <tpl hier="10" item="1"/>
          <tpl fld="5" item="40"/>
          <tpl fld="4" item="1"/>
          <tpl fld="7" item="5"/>
          <tpl hier="26" item="0"/>
        </tpls>
      </n>
      <n v="41591056" in="0">
        <tpls c="6">
          <tpl hier="0" item="2"/>
          <tpl hier="10" item="1"/>
          <tpl fld="5" item="38"/>
          <tpl fld="4" item="7"/>
          <tpl fld="7" item="5"/>
          <tpl hier="26" item="0"/>
        </tpls>
      </n>
      <n v="139096977" in="0">
        <tpls c="6">
          <tpl hier="0" item="2"/>
          <tpl hier="10" item="1"/>
          <tpl fld="5" item="31"/>
          <tpl fld="4" item="0"/>
          <tpl fld="7" item="5"/>
          <tpl hier="26" item="0"/>
        </tpls>
      </n>
      <n v="161411152" in="0">
        <tpls c="6">
          <tpl hier="0" item="2"/>
          <tpl hier="10" item="1"/>
          <tpl fld="5" item="30"/>
          <tpl fld="4" item="1"/>
          <tpl fld="7" item="5"/>
          <tpl hier="26" item="0"/>
        </tpls>
      </n>
      <n v="282372739" in="0">
        <tpls c="6">
          <tpl hier="0" item="2"/>
          <tpl hier="10" item="1"/>
          <tpl fld="5" item="20"/>
          <tpl fld="4" item="5"/>
          <tpl fld="7" item="5"/>
          <tpl hier="26" item="0"/>
        </tpls>
      </n>
      <n v="96758525" in="0">
        <tpls c="6">
          <tpl hier="0" item="2"/>
          <tpl hier="10" item="1"/>
          <tpl fld="5" item="23"/>
          <tpl fld="4" item="3"/>
          <tpl fld="7" item="5"/>
          <tpl hier="26" item="0"/>
        </tpls>
      </n>
      <n v="142972062" in="0">
        <tpls c="6">
          <tpl hier="0" item="2"/>
          <tpl hier="10" item="1"/>
          <tpl fld="5" item="4"/>
          <tpl fld="4" item="2"/>
          <tpl fld="7" item="5"/>
          <tpl hier="26" item="0"/>
        </tpls>
      </n>
      <n v="35187375" in="0">
        <tpls c="6">
          <tpl hier="0" item="2"/>
          <tpl hier="10" item="1"/>
          <tpl fld="5" item="3"/>
          <tpl fld="4" item="3"/>
          <tpl fld="7" item="5"/>
          <tpl hier="26" item="0"/>
        </tpls>
      </n>
      <n v="110000000" in="0">
        <tpls c="6">
          <tpl hier="0" item="2"/>
          <tpl hier="10" item="1"/>
          <tpl fld="5" item="27"/>
          <tpl fld="4" item="0"/>
          <tpl fld="7" item="5"/>
          <tpl hier="26" item="0"/>
        </tpls>
      </n>
      <n v="97430571" in="0">
        <tpls c="6">
          <tpl hier="0" item="2"/>
          <tpl hier="10" item="1"/>
          <tpl fld="5" item="16"/>
          <tpl fld="4" item="7"/>
          <tpl fld="7" item="5"/>
          <tpl hier="26" item="0"/>
        </tpls>
      </n>
      <n v="67318429" in="0">
        <tpls c="6">
          <tpl hier="0" item="2"/>
          <tpl hier="10" item="1"/>
          <tpl fld="5" item="14"/>
          <tpl fld="4" item="6"/>
          <tpl fld="7" item="5"/>
          <tpl hier="26" item="0"/>
        </tpls>
      </n>
      <n v="1803573" in="0">
        <tpls c="6">
          <tpl hier="0" item="2"/>
          <tpl hier="10" item="1"/>
          <tpl fld="5" item="63"/>
          <tpl fld="4" item="0"/>
          <tpl fld="7" item="4"/>
          <tpl hier="26" item="0"/>
        </tpls>
      </n>
      <n v="34566" in="0">
        <tpls c="6">
          <tpl hier="0" item="2"/>
          <tpl hier="10" item="1"/>
          <tpl fld="5" item="63"/>
          <tpl fld="4" item="0"/>
          <tpl fld="7" item="0"/>
          <tpl hier="26" item="0"/>
        </tpls>
      </n>
      <n v="158352484" in="0">
        <tpls c="6">
          <tpl hier="0" item="2"/>
          <tpl hier="10" item="1"/>
          <tpl fld="5" item="63"/>
          <tpl fld="4" item="0"/>
          <tpl fld="7" item="5"/>
          <tpl hier="26" item="0"/>
        </tpls>
      </n>
      <n v="397745.89999999991" in="1">
        <tpls c="6">
          <tpl hier="0" item="2"/>
          <tpl hier="10" item="1"/>
          <tpl fld="5" item="64"/>
          <tpl fld="4" item="0"/>
          <tpl fld="7" item="1"/>
          <tpl hier="26" item="0"/>
        </tpls>
      </n>
      <n v="180000000" in="0">
        <tpls c="6">
          <tpl hier="0" item="2"/>
          <tpl hier="10" item="1"/>
          <tpl fld="5" item="64"/>
          <tpl fld="4" item="0"/>
          <tpl fld="7" item="5"/>
          <tpl hier="26" item="0"/>
        </tpls>
      </n>
      <n v="70000000" in="0">
        <tpls c="6">
          <tpl hier="0" item="2"/>
          <tpl hier="10" item="1"/>
          <tpl fld="5" item="64"/>
          <tpl fld="4" item="0"/>
          <tpl fld="7" item="4"/>
          <tpl hier="26" item="0"/>
        </tpls>
      </n>
      <n v="880727" in="0">
        <tpls c="6">
          <tpl hier="0" item="2"/>
          <tpl hier="10" item="1"/>
          <tpl fld="5" item="64"/>
          <tpl fld="4" item="0"/>
          <tpl fld="7" item="0"/>
          <tpl hier="26" item="0"/>
        </tpls>
      </n>
      <n v="178921044" in="0">
        <tpls c="6">
          <tpl hier="0" item="2"/>
          <tpl hier="10" item="1"/>
          <tpl fld="5" item="65"/>
          <tpl fld="4" item="6"/>
          <tpl fld="7" item="5"/>
          <tpl hier="26" item="0"/>
        </tpls>
      </n>
      <n v="130901482" in="0">
        <tpls c="6">
          <tpl hier="0" item="2"/>
          <tpl hier="10" item="1"/>
          <tpl fld="5" item="65"/>
          <tpl fld="4" item="6"/>
          <tpl fld="7" item="4"/>
          <tpl hier="26" item="0"/>
        </tpls>
      </n>
      <n v="50077" in="1">
        <tpls c="6">
          <tpl hier="0" item="2"/>
          <tpl hier="10" item="1"/>
          <tpl fld="5" item="65"/>
          <tpl fld="4" item="6"/>
          <tpl fld="7" item="3"/>
          <tpl hier="26" item="0"/>
        </tpls>
      </n>
      <n v="69073" in="0">
        <tpls c="6">
          <tpl hier="0" item="2"/>
          <tpl hier="10" item="1"/>
          <tpl fld="5" item="65"/>
          <tpl fld="4" item="6"/>
          <tpl fld="7" item="0"/>
          <tpl hier="26" item="0"/>
        </tpls>
      </n>
      <n v="22100434" in="0">
        <tpls c="6">
          <tpl hier="0" item="2"/>
          <tpl hier="10" item="1"/>
          <tpl fld="5" item="66"/>
          <tpl fld="4" item="1"/>
          <tpl fld="7" item="4"/>
          <tpl hier="26" item="0"/>
        </tpls>
      </n>
      <n v="272512582" in="0">
        <tpls c="6">
          <tpl hier="0" item="2"/>
          <tpl hier="10" item="1"/>
          <tpl fld="5" item="66"/>
          <tpl fld="4" item="1"/>
          <tpl fld="7" item="5"/>
          <tpl hier="26" item="0"/>
        </tpls>
      </n>
      <n v="397860.9" in="1">
        <tpls c="6">
          <tpl hier="0" item="2"/>
          <tpl hier="10" item="1"/>
          <tpl fld="5" item="66"/>
          <tpl fld="4" item="1"/>
          <tpl fld="7" item="1"/>
          <tpl hier="26" item="0"/>
        </tpls>
      </n>
      <n v="4765966" in="0">
        <tpls c="6">
          <tpl hier="0" item="2"/>
          <tpl hier="10" item="1"/>
          <tpl fld="5" item="67"/>
          <tpl fld="4" item="2"/>
          <tpl fld="7" item="4"/>
          <tpl hier="26" item="0"/>
        </tpls>
      </n>
      <n v="382659645" in="0">
        <tpls c="6">
          <tpl hier="0" item="2"/>
          <tpl hier="10" item="1"/>
          <tpl fld="5" item="67"/>
          <tpl fld="4" item="2"/>
          <tpl fld="7" item="5"/>
          <tpl hier="26" item="0"/>
        </tpls>
      </n>
      <n v="431075.20000000013" in="1">
        <tpls c="6">
          <tpl hier="0" item="2"/>
          <tpl hier="10" item="1"/>
          <tpl fld="5" item="67"/>
          <tpl fld="4" item="2"/>
          <tpl fld="7" item="1"/>
          <tpl hier="26" item="0"/>
        </tpls>
      </n>
      <n v="78439" in="0">
        <tpls c="6">
          <tpl hier="0" item="2"/>
          <tpl hier="10" item="1"/>
          <tpl fld="5" item="67"/>
          <tpl fld="4" item="2"/>
          <tpl fld="7" item="0"/>
          <tpl hier="26" item="0"/>
        </tpls>
      </n>
      <n v="402129.70000000007" in="1">
        <tpls c="6">
          <tpl hier="0" item="2"/>
          <tpl hier="10" item="1"/>
          <tpl fld="5" item="68"/>
          <tpl fld="4" item="2"/>
          <tpl fld="7" item="1"/>
          <tpl hier="26" item="0"/>
        </tpls>
      </n>
      <n v="170366" in="0">
        <tpls c="6">
          <tpl hier="0" item="2"/>
          <tpl hier="10" item="1"/>
          <tpl fld="5" item="68"/>
          <tpl fld="4" item="2"/>
          <tpl fld="7" item="0"/>
          <tpl hier="26" item="0"/>
        </tpls>
      </n>
      <n v="243808665" in="0">
        <tpls c="6">
          <tpl hier="0" item="2"/>
          <tpl hier="10" item="1"/>
          <tpl fld="5" item="69"/>
          <tpl fld="4" item="0"/>
          <tpl fld="7" item="5"/>
          <tpl hier="26" item="0"/>
        </tpls>
      </n>
      <n v="111325968" in="0">
        <tpls c="6">
          <tpl hier="0" item="2"/>
          <tpl hier="10" item="1"/>
          <tpl fld="5" item="69"/>
          <tpl fld="4" item="0"/>
          <tpl fld="7" item="4"/>
          <tpl hier="26" item="0"/>
        </tpls>
      </n>
      <n v="105451" in="1">
        <tpls c="6">
          <tpl hier="0" item="2"/>
          <tpl hier="10" item="1"/>
          <tpl fld="5" item="69"/>
          <tpl fld="4" item="0"/>
          <tpl fld="7" item="3"/>
          <tpl hier="26" item="0"/>
        </tpls>
      </n>
      <n v="411987.50000000006" in="1">
        <tpls c="6">
          <tpl hier="0" item="2"/>
          <tpl hier="10" item="1"/>
          <tpl fld="5" item="69"/>
          <tpl fld="4" item="0"/>
          <tpl fld="7" item="1"/>
          <tpl hier="26" item="0"/>
        </tpls>
      </n>
      <n v="409866.90000000008" in="1">
        <tpls c="6">
          <tpl hier="0" item="2"/>
          <tpl hier="10" item="1"/>
          <tpl fld="5" item="70"/>
          <tpl fld="4" item="1"/>
          <tpl fld="7" item="1"/>
          <tpl hier="26" item="0"/>
        </tpls>
      </n>
      <n v="1935873371" in="0">
        <tpls c="6">
          <tpl hier="0" item="2"/>
          <tpl hier="10" item="1"/>
          <tpl fld="5" item="70"/>
          <tpl fld="4" item="1"/>
          <tpl fld="7" item="5"/>
          <tpl hier="26" item="0"/>
        </tpls>
      </n>
      <n v="329424471" in="0">
        <tpls c="6">
          <tpl hier="0" item="2"/>
          <tpl hier="10" item="1"/>
          <tpl fld="5" item="70"/>
          <tpl fld="4" item="1"/>
          <tpl fld="7" item="4"/>
          <tpl hier="26" item="0"/>
        </tpls>
      </n>
      <n v="318575" in="0">
        <tpls c="6">
          <tpl hier="0" item="2"/>
          <tpl hier="10" item="1"/>
          <tpl fld="5" item="70"/>
          <tpl fld="4" item="1"/>
          <tpl fld="7" item="0"/>
          <tpl hier="26" item="0"/>
        </tpls>
      </n>
      <n v="42128" in="1">
        <tpls c="6">
          <tpl hier="0" item="2"/>
          <tpl hier="10" item="1"/>
          <tpl fld="5" item="71"/>
          <tpl fld="4" item="2"/>
          <tpl fld="7" item="3"/>
          <tpl hier="26" item="0"/>
        </tpls>
      </n>
      <n v="133663628" in="0">
        <tpls c="6">
          <tpl hier="0" item="2"/>
          <tpl hier="10" item="1"/>
          <tpl fld="5" item="71"/>
          <tpl fld="4" item="2"/>
          <tpl fld="7" item="5"/>
          <tpl hier="26" item="0"/>
        </tpls>
      </n>
      <n v="3951737" in="0">
        <tpls c="6">
          <tpl hier="0" item="2"/>
          <tpl hier="10" item="1"/>
          <tpl fld="5" item="71"/>
          <tpl fld="4" item="2"/>
          <tpl fld="7" item="4"/>
          <tpl hier="26" item="0"/>
        </tpls>
      </n>
      <n v="48425" in="0">
        <tpls c="6">
          <tpl hier="0" item="2"/>
          <tpl hier="10" item="1"/>
          <tpl fld="5" item="71"/>
          <tpl fld="4" item="2"/>
          <tpl fld="7" item="0"/>
          <tpl hier="26" item="0"/>
        </tpls>
      </n>
      <n v="471924.34999999992" in="1">
        <tpls c="6">
          <tpl hier="0" item="2"/>
          <tpl hier="10" item="1"/>
          <tpl fld="5" item="71"/>
          <tpl fld="4" item="2"/>
          <tpl fld="7" item="1"/>
          <tpl hier="26" item="0"/>
        </tpls>
      </n>
      <n v="399311.05000000016" in="1">
        <tpls c="6">
          <tpl hier="0" item="2"/>
          <tpl hier="10" item="1"/>
          <tpl fld="5" item="72"/>
          <tpl fld="4" item="7"/>
          <tpl fld="7" item="1"/>
          <tpl hier="26" item="0"/>
        </tpls>
      </n>
      <n v="97430571" in="0">
        <tpls c="6">
          <tpl hier="0" item="2"/>
          <tpl hier="10" item="1"/>
          <tpl fld="5" item="72"/>
          <tpl fld="4" item="7"/>
          <tpl fld="7" item="5"/>
          <tpl hier="26" item="0"/>
        </tpls>
      </n>
      <n v="46974" in="0">
        <tpls c="6">
          <tpl hier="0" item="2"/>
          <tpl hier="10" item="1"/>
          <tpl fld="5" item="72"/>
          <tpl fld="4" item="7"/>
          <tpl fld="7" item="0"/>
          <tpl hier="26" item="0"/>
        </tpls>
      </n>
      <n v="13908113" in="0">
        <tpls c="6">
          <tpl hier="0" item="2"/>
          <tpl hier="10" item="1"/>
          <tpl fld="5" item="73"/>
          <tpl fld="4" item="8"/>
          <tpl fld="7" item="4"/>
          <tpl hier="26" item="0"/>
        </tpls>
      </n>
      <n v="268318796" in="0">
        <tpls c="6">
          <tpl hier="0" item="2"/>
          <tpl hier="10" item="1"/>
          <tpl fld="5" item="73"/>
          <tpl fld="4" item="8"/>
          <tpl fld="7" item="5"/>
          <tpl hier="26" item="0"/>
        </tpls>
      </n>
      <n v="462355.20000000001" in="1">
        <tpls c="6">
          <tpl hier="0" item="2"/>
          <tpl hier="10" item="1"/>
          <tpl fld="5" item="73"/>
          <tpl fld="4" item="8"/>
          <tpl fld="7" item="1"/>
          <tpl hier="26" item="0"/>
        </tpls>
      </n>
      <n v="36466" in="1">
        <tpls c="6">
          <tpl hier="0" item="2"/>
          <tpl hier="10" item="1"/>
          <tpl fld="5" item="73"/>
          <tpl fld="4" item="8"/>
          <tpl fld="7" item="3"/>
          <tpl hier="26" item="0"/>
        </tpls>
      </n>
      <n v="52798" in="0">
        <tpls c="6">
          <tpl hier="0" item="2"/>
          <tpl hier="10" item="1"/>
          <tpl fld="5" item="73"/>
          <tpl fld="4" item="8"/>
          <tpl fld="7" item="0"/>
          <tpl hier="26" item="0"/>
        </tpls>
      </n>
      <n v="156341" in="0">
        <tpls c="6">
          <tpl hier="0" item="2"/>
          <tpl hier="10" item="1"/>
          <tpl fld="5" item="74"/>
          <tpl fld="4" item="0"/>
          <tpl fld="7" item="0"/>
          <tpl hier="26" item="0"/>
        </tpls>
      </n>
      <n v="110000000" in="0">
        <tpls c="6">
          <tpl hier="0" item="2"/>
          <tpl hier="10" item="1"/>
          <tpl fld="5" item="74"/>
          <tpl fld="4" item="0"/>
          <tpl fld="7" item="4"/>
          <tpl hier="26" item="0"/>
        </tpls>
      </n>
      <n v="55039" in="1">
        <tpls c="6">
          <tpl hier="0" item="2"/>
          <tpl hier="10" item="1"/>
          <tpl fld="5" item="74"/>
          <tpl fld="4" item="0"/>
          <tpl fld="7" item="3"/>
          <tpl hier="26" item="0"/>
        </tpls>
      </n>
      <n v="152000000" in="0">
        <tpls c="6">
          <tpl hier="0" item="2"/>
          <tpl hier="10" item="1"/>
          <tpl fld="5" item="74"/>
          <tpl fld="4" item="0"/>
          <tpl fld="7" item="5"/>
          <tpl hier="26" item="0"/>
        </tpls>
      </n>
      <n v="59537" in="1">
        <tpls c="6">
          <tpl hier="0" item="2"/>
          <tpl hier="10" item="1"/>
          <tpl fld="5" item="75"/>
          <tpl fld="4" item="4"/>
          <tpl fld="7" item="3"/>
          <tpl hier="26" item="0"/>
        </tpls>
      </n>
      <n v="99058" in="0">
        <tpls c="6">
          <tpl hier="0" item="2"/>
          <tpl hier="10" item="1"/>
          <tpl fld="5" item="75"/>
          <tpl fld="4" item="4"/>
          <tpl fld="7" item="0"/>
          <tpl hier="26" item="0"/>
        </tpls>
      </n>
      <n v="416081.50000000012" in="1">
        <tpls c="6">
          <tpl hier="0" item="2"/>
          <tpl hier="10" item="1"/>
          <tpl fld="5" item="75"/>
          <tpl fld="4" item="4"/>
          <tpl fld="7" item="1"/>
          <tpl hier="26" item="0"/>
        </tpls>
      </n>
      <n v="61625913" in="0">
        <tpls c="6">
          <tpl hier="0" item="2"/>
          <tpl hier="10" item="1"/>
          <tpl fld="5" item="76"/>
          <tpl fld="4" item="1"/>
          <tpl fld="7" item="5"/>
          <tpl hier="26" item="0"/>
        </tpls>
      </n>
      <n v="40571" in="0">
        <tpls c="6">
          <tpl hier="0" item="2"/>
          <tpl hier="10" item="1"/>
          <tpl fld="5" item="76"/>
          <tpl fld="4" item="1"/>
          <tpl fld="7" item="0"/>
          <tpl hier="26" item="0"/>
        </tpls>
      </n>
      <n v="66430" in="1">
        <tpls c="6">
          <tpl hier="0" item="2"/>
          <tpl hier="10" item="1"/>
          <tpl fld="5" item="76"/>
          <tpl fld="4" item="1"/>
          <tpl fld="7" item="3"/>
          <tpl hier="26" item="0"/>
        </tpls>
      </n>
      <n v="520928" in="0">
        <tpls c="6">
          <tpl hier="0" item="2"/>
          <tpl hier="10" item="1"/>
          <tpl fld="5" item="76"/>
          <tpl fld="4" item="1"/>
          <tpl fld="7" item="4"/>
          <tpl hier="26" item="0"/>
        </tpls>
      </n>
      <n v="446660.00000000017" in="1">
        <tpls c="6">
          <tpl hier="0" item="2"/>
          <tpl hier="10" item="1"/>
          <tpl fld="5" item="76"/>
          <tpl fld="4" item="1"/>
          <tpl fld="7" item="1"/>
          <tpl hier="26" item="0"/>
        </tpls>
      </n>
      <n v="37597" in="0">
        <tpls c="6">
          <tpl hier="0" item="2"/>
          <tpl hier="10" item="1"/>
          <tpl fld="5" item="77"/>
          <tpl fld="4" item="5"/>
          <tpl fld="7" item="0"/>
          <tpl hier="26" item="0"/>
        </tpls>
      </n>
      <n v="358693.05000000005" in="1">
        <tpls c="6">
          <tpl hier="0" item="2"/>
          <tpl hier="10" item="1"/>
          <tpl fld="5" item="77"/>
          <tpl fld="4" item="5"/>
          <tpl fld="7" item="1"/>
          <tpl hier="26" item="0"/>
        </tpls>
      </n>
      <n v="190807625" in="0">
        <tpls c="6">
          <tpl hier="0" item="2"/>
          <tpl hier="10" item="1"/>
          <tpl fld="5" item="77"/>
          <tpl fld="4" item="5"/>
          <tpl fld="7" item="5"/>
          <tpl hier="26" item="0"/>
        </tpls>
      </n>
      <n v="50420" in="1">
        <tpls c="6">
          <tpl hier="0" item="2"/>
          <tpl hier="10" item="1"/>
          <tpl fld="5" item="78"/>
          <tpl fld="4" item="2"/>
          <tpl fld="7" item="3"/>
          <tpl hier="26" item="0"/>
        </tpls>
      </n>
      <n v="100513" in="0">
        <tpls c="6">
          <tpl hier="0" item="2"/>
          <tpl hier="10" item="1"/>
          <tpl fld="5" item="78"/>
          <tpl fld="4" item="2"/>
          <tpl fld="7" item="0"/>
          <tpl hier="26" item="0"/>
        </tpls>
      </n>
      <n v="284339132" in="0">
        <tpls c="6">
          <tpl hier="0" item="2"/>
          <tpl hier="10" item="1"/>
          <tpl fld="5" item="78"/>
          <tpl fld="4" item="2"/>
          <tpl fld="7" item="5"/>
          <tpl hier="26" item="0"/>
        </tpls>
      </n>
      <n v="2323182" in="0">
        <tpls c="6">
          <tpl hier="0" item="2"/>
          <tpl hier="10" item="1"/>
          <tpl fld="5" item="78"/>
          <tpl fld="4" item="2"/>
          <tpl fld="7" item="4"/>
          <tpl hier="26" item="0"/>
        </tpls>
      </n>
      <n v="70000000" in="0">
        <tpls c="6">
          <tpl hier="0" item="2"/>
          <tpl hier="10" item="1"/>
          <tpl fld="5" item="79"/>
          <tpl fld="4" item="0"/>
          <tpl fld="7" item="4"/>
          <tpl hier="26" item="0"/>
        </tpls>
      </n>
      <n v="42439" in="1">
        <tpls c="6">
          <tpl hier="0" item="2"/>
          <tpl hier="10" item="1"/>
          <tpl fld="5" item="79"/>
          <tpl fld="4" item="0"/>
          <tpl fld="7" item="3"/>
          <tpl hier="26" item="0"/>
        </tpls>
      </n>
      <n v="450346.90000000008" in="1">
        <tpls c="6">
          <tpl hier="0" item="2"/>
          <tpl hier="10" item="1"/>
          <tpl fld="5" item="79"/>
          <tpl fld="4" item="0"/>
          <tpl fld="7" item="1"/>
          <tpl hier="26" item="0"/>
        </tpls>
      </n>
      <n v="109000000" in="0">
        <tpls c="6">
          <tpl hier="0" item="2"/>
          <tpl hier="10" item="1"/>
          <tpl fld="5" item="79"/>
          <tpl fld="4" item="0"/>
          <tpl fld="7" item="5"/>
          <tpl hier="26" item="0"/>
        </tpls>
      </n>
      <n v="104592941" in="0">
        <tpls c="6">
          <tpl hier="0" item="2"/>
          <tpl hier="10" item="1"/>
          <tpl fld="5" item="80"/>
          <tpl fld="4" item="0"/>
          <tpl fld="7" item="5"/>
          <tpl hier="26" item="0"/>
        </tpls>
      </n>
      <n v="110549" in="0">
        <tpls c="6">
          <tpl hier="0" item="2"/>
          <tpl hier="10" item="1"/>
          <tpl fld="5" item="80"/>
          <tpl fld="4" item="0"/>
          <tpl fld="7" item="0"/>
          <tpl hier="26" item="0"/>
        </tpls>
      </n>
      <n v="31362925" in="0">
        <tpls c="6">
          <tpl hier="0" item="2"/>
          <tpl hier="10" item="1"/>
          <tpl fld="5" item="80"/>
          <tpl fld="4" item="0"/>
          <tpl fld="7" item="4"/>
          <tpl hier="26" item="0"/>
        </tpls>
      </n>
      <n v="414583.04999999993" in="1">
        <tpls c="6">
          <tpl hier="0" item="2"/>
          <tpl hier="10" item="1"/>
          <tpl fld="5" item="80"/>
          <tpl fld="4" item="0"/>
          <tpl fld="7" item="1"/>
          <tpl hier="26" item="0"/>
        </tpls>
      </n>
      <n v="31918" in="1">
        <tpls c="6">
          <tpl hier="0" item="2"/>
          <tpl hier="10" item="1"/>
          <tpl fld="5" item="80"/>
          <tpl fld="4" item="0"/>
          <tpl fld="7" item="3"/>
          <tpl hier="26" item="0"/>
        </tpls>
      </n>
      <n v="45239" in="0">
        <tpls c="6">
          <tpl hier="0" item="2"/>
          <tpl hier="10" item="1"/>
          <tpl fld="5" item="81"/>
          <tpl fld="4" item="7"/>
          <tpl fld="7" item="0"/>
          <tpl hier="26" item="0"/>
        </tpls>
      </n>
      <n v="507523.75000000006" in="1">
        <tpls c="6">
          <tpl hier="0" item="2"/>
          <tpl hier="10" item="1"/>
          <tpl fld="5" item="81"/>
          <tpl fld="4" item="7"/>
          <tpl fld="7" item="1"/>
          <tpl hier="26" item="0"/>
        </tpls>
      </n>
      <n v="45016120" in="0">
        <tpls c="6">
          <tpl hier="0" item="2"/>
          <tpl hier="10" item="1"/>
          <tpl fld="5" item="81"/>
          <tpl fld="4" item="7"/>
          <tpl fld="7" item="5"/>
          <tpl hier="26" item="0"/>
        </tpls>
      </n>
      <n v="30630" in="1">
        <tpls c="6">
          <tpl hier="0" item="2"/>
          <tpl hier="10" item="1"/>
          <tpl fld="5" item="81"/>
          <tpl fld="4" item="7"/>
          <tpl fld="7" item="3"/>
          <tpl hier="26" item="0"/>
        </tpls>
      </n>
      <n v="1748078" in="0">
        <tpls c="6">
          <tpl hier="0" item="2"/>
          <tpl hier="10" item="1"/>
          <tpl fld="5" item="81"/>
          <tpl fld="4" item="7"/>
          <tpl fld="7" item="4"/>
          <tpl hier="26" item="0"/>
        </tpls>
      </n>
      <n v="444604.94999999995" in="1">
        <tpls c="6">
          <tpl hier="0" item="2"/>
          <tpl hier="10" item="1"/>
          <tpl fld="5" item="82"/>
          <tpl fld="4" item="4"/>
          <tpl fld="7" item="1"/>
          <tpl hier="26" item="0"/>
        </tpls>
      </n>
      <n v="31905474" in="0">
        <tpls c="6">
          <tpl hier="0" item="2"/>
          <tpl hier="10" item="1"/>
          <tpl fld="5" item="82"/>
          <tpl fld="4" item="4"/>
          <tpl fld="7" item="5"/>
          <tpl hier="26" item="0"/>
        </tpls>
      </n>
      <n v="39433" in="0">
        <tpls c="6">
          <tpl hier="0" item="2"/>
          <tpl hier="10" item="1"/>
          <tpl fld="5" item="82"/>
          <tpl fld="4" item="4"/>
          <tpl fld="7" item="0"/>
          <tpl hier="26" item="0"/>
        </tpls>
      </n>
      <n v="3459587" in="0">
        <tpls c="6">
          <tpl hier="0" item="2"/>
          <tpl hier="10" item="1"/>
          <tpl fld="5" item="82"/>
          <tpl fld="4" item="4"/>
          <tpl fld="7" item="4"/>
          <tpl hier="26" item="0"/>
        </tpls>
      </n>
      <n v="410376.35000000021" in="1">
        <tpls c="6">
          <tpl hier="0" item="2"/>
          <tpl hier="10" item="1"/>
          <tpl fld="5" item="83"/>
          <tpl fld="4" item="7"/>
          <tpl fld="7" item="1"/>
          <tpl hier="26" item="0"/>
        </tpls>
      </n>
      <n v="37192" in="1">
        <tpls c="6">
          <tpl hier="0" item="2"/>
          <tpl hier="10" item="1"/>
          <tpl fld="5" item="83"/>
          <tpl fld="4" item="7"/>
          <tpl fld="7" item="3"/>
          <tpl hier="26" item="0"/>
        </tpls>
      </n>
      <n v="3739487" in="0">
        <tpls c="6">
          <tpl hier="0" item="2"/>
          <tpl hier="10" item="1"/>
          <tpl fld="5" item="83"/>
          <tpl fld="4" item="7"/>
          <tpl fld="7" item="4"/>
          <tpl hier="26" item="0"/>
        </tpls>
      </n>
      <n v="49771" in="0">
        <tpls c="6">
          <tpl hier="0" item="2"/>
          <tpl hier="10" item="1"/>
          <tpl fld="5" item="83"/>
          <tpl fld="4" item="7"/>
          <tpl fld="7" item="0"/>
          <tpl hier="26" item="0"/>
        </tpls>
      </n>
      <n v="5916223" in="0">
        <tpls c="6">
          <tpl hier="0" item="2"/>
          <tpl hier="10" item="1"/>
          <tpl fld="5" item="84"/>
          <tpl fld="4" item="0"/>
          <tpl fld="7" item="4"/>
          <tpl hier="26" item="0"/>
        </tpls>
      </n>
      <n v="73073" in="0">
        <tpls c="6">
          <tpl hier="0" item="2"/>
          <tpl hier="10" item="1"/>
          <tpl fld="5" item="84"/>
          <tpl fld="4" item="0"/>
          <tpl fld="7" item="0"/>
          <tpl hier="26" item="0"/>
        </tpls>
      </n>
      <n v="46651457" in="0">
        <tpls c="6">
          <tpl hier="0" item="2"/>
          <tpl hier="10" item="1"/>
          <tpl fld="5" item="84"/>
          <tpl fld="4" item="0"/>
          <tpl fld="7" item="5"/>
          <tpl hier="26" item="0"/>
        </tpls>
      </n>
      <n v="391461.14999999991" in="1">
        <tpls c="6">
          <tpl hier="0" item="2"/>
          <tpl hier="10" item="1"/>
          <tpl fld="5" item="84"/>
          <tpl fld="4" item="0"/>
          <tpl fld="7" item="1"/>
          <tpl hier="26" item="0"/>
        </tpls>
      </n>
      <n v="59049" in="1">
        <tpls c="6">
          <tpl hier="0" item="2"/>
          <tpl hier="10" item="1"/>
          <tpl fld="5" item="84"/>
          <tpl fld="4" item="0"/>
          <tpl fld="7" item="3"/>
          <tpl hier="26" item="0"/>
        </tpls>
      </n>
      <n v="13707999" in="0">
        <tpls c="6">
          <tpl hier="0" item="2"/>
          <tpl hier="10" item="1"/>
          <tpl fld="5" item="85"/>
          <tpl fld="4" item="2"/>
          <tpl fld="7" item="4"/>
          <tpl hier="26" item="0"/>
        </tpls>
      </n>
      <n v="41628" in="1">
        <tpls c="6">
          <tpl hier="0" item="2"/>
          <tpl hier="10" item="1"/>
          <tpl fld="5" item="85"/>
          <tpl fld="4" item="2"/>
          <tpl fld="7" item="3"/>
          <tpl hier="26" item="0"/>
        </tpls>
      </n>
      <n v="332338206" in="0">
        <tpls c="6">
          <tpl hier="0" item="2"/>
          <tpl hier="10" item="1"/>
          <tpl fld="5" item="85"/>
          <tpl fld="4" item="2"/>
          <tpl fld="7" item="5"/>
          <tpl hier="26" item="0"/>
        </tpls>
      </n>
      <n v="404793.10000000033" in="1">
        <tpls c="6">
          <tpl hier="0" item="2"/>
          <tpl hier="10" item="1"/>
          <tpl fld="5" item="85"/>
          <tpl fld="4" item="2"/>
          <tpl fld="7" item="1"/>
          <tpl hier="26" item="0"/>
        </tpls>
      </n>
      <n v="114080" in="0">
        <tpls c="6">
          <tpl hier="0" item="2"/>
          <tpl hier="10" item="1"/>
          <tpl fld="5" item="85"/>
          <tpl fld="4" item="2"/>
          <tpl fld="7" item="0"/>
          <tpl hier="26" item="0"/>
        </tpls>
      </n>
      <n v="170217927" in="0">
        <tpls c="6">
          <tpl hier="0" item="2"/>
          <tpl hier="10" item="1"/>
          <tpl fld="5" item="86"/>
          <tpl fld="4" item="1"/>
          <tpl fld="7" item="5"/>
          <tpl hier="26" item="0"/>
        </tpls>
      </n>
      <n v="37821" in="0">
        <tpls c="6">
          <tpl hier="0" item="2"/>
          <tpl hier="10" item="1"/>
          <tpl fld="5" item="86"/>
          <tpl fld="4" item="1"/>
          <tpl fld="7" item="0"/>
          <tpl hier="26" item="0"/>
        </tpls>
      </n>
      <n v="43163" in="1">
        <tpls c="6">
          <tpl hier="0" item="2"/>
          <tpl hier="10" item="1"/>
          <tpl fld="5" item="86"/>
          <tpl fld="4" item="1"/>
          <tpl fld="7" item="3"/>
          <tpl hier="26" item="0"/>
        </tpls>
      </n>
      <n v="485258.60000000009" in="1">
        <tpls c="6">
          <tpl hier="0" item="2"/>
          <tpl hier="10" item="1"/>
          <tpl fld="5" item="86"/>
          <tpl fld="4" item="1"/>
          <tpl fld="7" item="1"/>
          <tpl hier="26" item="0"/>
        </tpls>
      </n>
      <n v="8124203" in="0">
        <tpls c="6">
          <tpl hier="0" item="2"/>
          <tpl hier="10" item="1"/>
          <tpl fld="5" item="86"/>
          <tpl fld="4" item="1"/>
          <tpl fld="7" item="4"/>
          <tpl hier="26" item="0"/>
        </tpls>
      </n>
      <n v="433269.4" in="1">
        <tpls c="6">
          <tpl hier="0" item="2"/>
          <tpl hier="10" item="1"/>
          <tpl fld="5" item="87"/>
          <tpl fld="4" item="3"/>
          <tpl fld="7" item="1"/>
          <tpl hier="26" item="0"/>
        </tpls>
      </n>
      <n v="3142825" in="0">
        <tpls c="6">
          <tpl hier="0" item="2"/>
          <tpl hier="10" item="1"/>
          <tpl fld="5" item="87"/>
          <tpl fld="4" item="3"/>
          <tpl fld="7" item="4"/>
          <tpl hier="26" item="0"/>
        </tpls>
      </n>
      <n v="34728" in="1">
        <tpls c="6">
          <tpl hier="0" item="2"/>
          <tpl hier="10" item="1"/>
          <tpl fld="5" item="87"/>
          <tpl fld="4" item="3"/>
          <tpl fld="7" item="3"/>
          <tpl hier="26" item="0"/>
        </tpls>
      </n>
      <n v="55644" in="0">
        <tpls c="6">
          <tpl hier="0" item="2"/>
          <tpl hier="10" item="1"/>
          <tpl fld="5" item="87"/>
          <tpl fld="4" item="3"/>
          <tpl fld="7" item="0"/>
          <tpl hier="26" item="0"/>
        </tpls>
      </n>
      <n v="560530243" in="0">
        <tpls c="6">
          <tpl hier="0" item="2"/>
          <tpl hier="10" item="1"/>
          <tpl fld="5" item="88"/>
          <tpl fld="4" item="8"/>
          <tpl fld="7" item="5"/>
          <tpl hier="26" item="0"/>
        </tpls>
      </n>
      <n v="42306" in="1">
        <tpls c="6">
          <tpl hier="0" item="2"/>
          <tpl hier="10" item="1"/>
          <tpl fld="5" item="88"/>
          <tpl fld="4" item="8"/>
          <tpl fld="7" item="3"/>
          <tpl hier="26" item="0"/>
        </tpls>
      </n>
      <n v="72760" in="0">
        <tpls c="6">
          <tpl hier="0" item="2"/>
          <tpl hier="10" item="1"/>
          <tpl fld="5" item="88"/>
          <tpl fld="4" item="8"/>
          <tpl fld="7" item="0"/>
          <tpl hier="26" item="0"/>
        </tpls>
      </n>
      <n v="11873622" in="0">
        <tpls c="6">
          <tpl hier="0" item="2"/>
          <tpl hier="10" item="1"/>
          <tpl fld="5" item="88"/>
          <tpl fld="4" item="8"/>
          <tpl fld="7" item="4"/>
          <tpl hier="26" item="0"/>
        </tpls>
      </n>
      <n v="304078.39999999997" in="1">
        <tpls c="6">
          <tpl hier="0" item="2"/>
          <tpl hier="10" item="1"/>
          <tpl fld="5" item="88"/>
          <tpl fld="4" item="8"/>
          <tpl fld="7" item="1"/>
          <tpl hier="26" item="0"/>
        </tpls>
      </n>
      <n v="33375" in="0">
        <tpls c="6">
          <tpl hier="0" item="2"/>
          <tpl hier="10" item="1"/>
          <tpl fld="5" item="89"/>
          <tpl fld="4" item="4"/>
          <tpl fld="7" item="0"/>
          <tpl hier="26" item="0"/>
        </tpls>
      </n>
      <n v="3515266" in="0">
        <tpls c="6">
          <tpl hier="0" item="2"/>
          <tpl hier="10" item="1"/>
          <tpl fld="5" item="89"/>
          <tpl fld="4" item="4"/>
          <tpl fld="7" item="4"/>
          <tpl hier="26" item="0"/>
        </tpls>
      </n>
      <n v="60235960" in="0">
        <tpls c="6">
          <tpl hier="0" item="2"/>
          <tpl hier="10" item="1"/>
          <tpl fld="5" item="89"/>
          <tpl fld="4" item="4"/>
          <tpl fld="7" item="5"/>
          <tpl hier="26" item="0"/>
        </tpls>
      </n>
      <n v="79720" in="1">
        <tpls c="6">
          <tpl hier="0" item="2"/>
          <tpl hier="10" item="1"/>
          <tpl fld="5" item="89"/>
          <tpl fld="4" item="4"/>
          <tpl fld="7" item="3"/>
          <tpl hier="26" item="0"/>
        </tpls>
      </n>
      <n v="840008393" in="0">
        <tpls c="6">
          <tpl hier="0" item="2"/>
          <tpl hier="10" item="1"/>
          <tpl fld="5" item="90"/>
          <tpl fld="4" item="8"/>
          <tpl fld="7" item="5"/>
          <tpl hier="26" item="0"/>
        </tpls>
      </n>
      <n v="39464" in="1">
        <tpls c="6">
          <tpl hier="0" item="2"/>
          <tpl hier="10" item="1"/>
          <tpl fld="5" item="90"/>
          <tpl fld="4" item="8"/>
          <tpl fld="7" item="3"/>
          <tpl hier="26" item="0"/>
        </tpls>
      </n>
      <n v="362752.55000000005" in="1">
        <tpls c="6">
          <tpl hier="0" item="2"/>
          <tpl hier="10" item="1"/>
          <tpl fld="5" item="90"/>
          <tpl fld="4" item="8"/>
          <tpl fld="7" item="1"/>
          <tpl hier="26" item="0"/>
        </tpls>
      </n>
      <n v="73917" in="0">
        <tpls c="6">
          <tpl hier="0" item="2"/>
          <tpl hier="10" item="1"/>
          <tpl fld="5" item="90"/>
          <tpl fld="4" item="8"/>
          <tpl fld="7" item="0"/>
          <tpl hier="26" item="0"/>
        </tpls>
      </n>
      <n v="11042219" in="0">
        <tpls c="6">
          <tpl hier="0" item="2"/>
          <tpl hier="10" item="1"/>
          <tpl fld="5" item="90"/>
          <tpl fld="4" item="8"/>
          <tpl fld="7" item="4"/>
          <tpl hier="26" item="0"/>
        </tpls>
      </n>
      <n v="170041808" in="0">
        <tpls c="6">
          <tpl hier="0" item="2"/>
          <tpl hier="10" item="1"/>
          <tpl fld="5" item="91"/>
          <tpl fld="4" item="0"/>
          <tpl fld="7" item="4"/>
          <tpl hier="26" item="0"/>
        </tpls>
      </n>
      <n v="268689279" in="0">
        <tpls c="6">
          <tpl hier="0" item="2"/>
          <tpl hier="10" item="1"/>
          <tpl fld="5" item="91"/>
          <tpl fld="4" item="0"/>
          <tpl fld="7" item="5"/>
          <tpl hier="26" item="0"/>
        </tpls>
      </n>
      <n v="420167.45000000013" in="1">
        <tpls c="6">
          <tpl hier="0" item="2"/>
          <tpl hier="10" item="1"/>
          <tpl fld="5" item="91"/>
          <tpl fld="4" item="0"/>
          <tpl fld="7" item="1"/>
          <tpl hier="26" item="0"/>
        </tpls>
      </n>
      <n v="98509" in="0">
        <tpls c="6">
          <tpl hier="0" item="2"/>
          <tpl hier="10" item="1"/>
          <tpl fld="5" item="91"/>
          <tpl fld="4" item="0"/>
          <tpl fld="7" item="0"/>
          <tpl hier="26" item="0"/>
        </tpls>
      </n>
      <n v="112162" in="1">
        <tpls c="6">
          <tpl hier="0" item="2"/>
          <tpl hier="10" item="1"/>
          <tpl fld="5" item="91"/>
          <tpl fld="4" item="0"/>
          <tpl fld="7" item="3"/>
          <tpl hier="26" item="0"/>
        </tpls>
      </n>
      <n v="49558" in="0">
        <tpls c="6">
          <tpl hier="0" item="2"/>
          <tpl hier="10" item="1"/>
          <tpl fld="5" item="92"/>
          <tpl fld="4" item="0"/>
          <tpl fld="7" item="0"/>
          <tpl hier="26" item="0"/>
        </tpls>
      </n>
      <n v="1003270" in="0">
        <tpls c="6">
          <tpl hier="0" item="2"/>
          <tpl hier="10" item="1"/>
          <tpl fld="5" item="92"/>
          <tpl fld="4" item="0"/>
          <tpl fld="7" item="4"/>
          <tpl hier="26" item="0"/>
        </tpls>
      </n>
      <n v="137777476" in="0">
        <tpls c="6">
          <tpl hier="0" item="2"/>
          <tpl hier="10" item="1"/>
          <tpl fld="5" item="92"/>
          <tpl fld="4" item="0"/>
          <tpl fld="7" item="5"/>
          <tpl hier="26" item="0"/>
        </tpls>
      </n>
      <n v="63917" in="1">
        <tpls c="6">
          <tpl hier="0" item="2"/>
          <tpl hier="10" item="1"/>
          <tpl fld="5" item="93"/>
          <tpl fld="4" item="8"/>
          <tpl fld="7" item="3"/>
          <tpl hier="26" item="0"/>
        </tpls>
      </n>
      <n v="97526360" in="0">
        <tpls c="6">
          <tpl hier="0" item="2"/>
          <tpl hier="10" item="1"/>
          <tpl fld="5" item="93"/>
          <tpl fld="4" item="8"/>
          <tpl fld="7" item="5"/>
          <tpl hier="26" item="0"/>
        </tpls>
      </n>
      <n v="43058" in="0">
        <tpls c="6">
          <tpl hier="0" item="2"/>
          <tpl hier="10" item="1"/>
          <tpl fld="5" item="93"/>
          <tpl fld="4" item="8"/>
          <tpl fld="7" item="0"/>
          <tpl hier="26" item="0"/>
        </tpls>
      </n>
      <n v="2245984" in="0">
        <tpls c="6">
          <tpl hier="0" item="2"/>
          <tpl hier="10" item="1"/>
          <tpl fld="5" item="93"/>
          <tpl fld="4" item="8"/>
          <tpl fld="7" item="4"/>
          <tpl hier="26" item="0"/>
        </tpls>
      </n>
      <n v="37192" in="1">
        <tpls c="6">
          <tpl hier="0" item="2"/>
          <tpl hier="10" item="1"/>
          <tpl fld="5" item="94"/>
          <tpl fld="4" item="7"/>
          <tpl fld="7" item="3"/>
          <tpl hier="26" item="0"/>
        </tpls>
      </n>
      <n v="49771" in="0">
        <tpls c="6">
          <tpl hier="0" item="2"/>
          <tpl hier="10" item="1"/>
          <tpl fld="5" item="94"/>
          <tpl fld="4" item="7"/>
          <tpl fld="7" item="0"/>
          <tpl hier="26" item="0"/>
        </tpls>
      </n>
      <n v="459982.74999999994" in="1">
        <tpls c="6">
          <tpl hier="0" item="2"/>
          <tpl hier="10" item="1"/>
          <tpl fld="5" item="94"/>
          <tpl fld="4" item="7"/>
          <tpl fld="7" item="1"/>
          <tpl hier="26" item="0"/>
        </tpls>
      </n>
      <n v="48407373" in="0">
        <tpls c="6">
          <tpl hier="0" item="2"/>
          <tpl hier="10" item="1"/>
          <tpl fld="5" item="94"/>
          <tpl fld="4" item="7"/>
          <tpl fld="7" item="5"/>
          <tpl hier="26" item="0"/>
        </tpls>
      </n>
      <n v="443431.94999999984" in="1">
        <tpls c="6">
          <tpl hier="0" item="2"/>
          <tpl hier="10" item="1"/>
          <tpl fld="5" item="95"/>
          <tpl fld="4" item="0"/>
          <tpl fld="7" item="1"/>
          <tpl hier="26" item="0"/>
        </tpls>
      </n>
      <n v="153259682" in="0">
        <tpls c="6">
          <tpl hier="0" item="2"/>
          <tpl hier="10" item="1"/>
          <tpl fld="5" item="95"/>
          <tpl fld="4" item="0"/>
          <tpl fld="7" item="4"/>
          <tpl hier="26" item="0"/>
        </tpls>
      </n>
      <n v="86864" in="1">
        <tpls c="6">
          <tpl hier="0" item="2"/>
          <tpl hier="10" item="1"/>
          <tpl fld="5" item="95"/>
          <tpl fld="4" item="0"/>
          <tpl fld="7" item="3"/>
          <tpl hier="26" item="0"/>
        </tpls>
      </n>
      <n v="101387" in="0">
        <tpls c="6">
          <tpl hier="0" item="2"/>
          <tpl hier="10" item="1"/>
          <tpl fld="5" item="95"/>
          <tpl fld="4" item="0"/>
          <tpl fld="7" item="0"/>
          <tpl hier="26" item="0"/>
        </tpls>
      </n>
      <n v="268844871" in="0">
        <tpls c="6">
          <tpl hier="0" item="2"/>
          <tpl hier="10" item="1"/>
          <tpl fld="5" item="95"/>
          <tpl fld="4" item="0"/>
          <tpl fld="7" item="5"/>
          <tpl hier="26" item="0"/>
        </tpls>
      </n>
      <n v="3739487" in="0">
        <tpls c="6">
          <tpl hier="0" item="2"/>
          <tpl hier="10" item="1"/>
          <tpl fld="5" item="94"/>
          <tpl fld="4" item="7"/>
          <tpl fld="7" item="4"/>
          <tpl hier="26" item="0"/>
        </tpls>
      </n>
      <n v="35198" in="0">
        <tpls c="6">
          <tpl hier="0" item="2"/>
          <tpl hier="10" item="1"/>
          <tpl fld="5" item="48"/>
          <tpl fld="4" item="4"/>
          <tpl fld="7" item="0"/>
          <tpl hier="26" item="0"/>
        </tpls>
      </n>
      <n v="43568" in="1">
        <tpls c="6">
          <tpl hier="0" item="2"/>
          <tpl hier="10" item="1"/>
          <tpl fld="5" item="82"/>
          <tpl fld="4" item="4"/>
          <tpl fld="7" item="3"/>
          <tpl hier="26" item="0"/>
        </tpls>
      </n>
      <n v="667179" in="0">
        <tpls c="6">
          <tpl hier="0" item="2"/>
          <tpl hier="10" item="1"/>
          <tpl fld="5" item="13"/>
          <tpl fld="4" item="10"/>
          <tpl fld="7" item="4"/>
          <tpl hier="26" item="0"/>
        </tpls>
      </n>
      <n v="3270067.5500000003" in="1">
        <tpls c="3">
          <tpl hier="0" item="2"/>
          <tpl fld="6" item="3"/>
          <tpl fld="7" item="1"/>
        </tpls>
      </n>
      <n v="69000" in="0">
        <tpls c="6">
          <tpl hier="0" item="2"/>
          <tpl hier="10" item="1"/>
          <tpl fld="5" item="69"/>
          <tpl fld="4" item="0"/>
          <tpl fld="7" item="0"/>
          <tpl hier="26" item="0"/>
        </tpls>
      </n>
      <n v="3925954" in="0">
        <tpls c="6">
          <tpl hier="0" item="2"/>
          <tpl hier="10" item="1"/>
          <tpl fld="5" item="4"/>
          <tpl fld="4" item="2"/>
          <tpl fld="7" item="4"/>
          <tpl hier="26" item="0"/>
        </tpls>
      </n>
      <n v="2876470" in="0">
        <tpls c="6">
          <tpl hier="0" item="2"/>
          <tpl hier="10" item="1"/>
          <tpl fld="5" item="68"/>
          <tpl fld="4" item="2"/>
          <tpl fld="7" item="4"/>
          <tpl hier="26" item="0"/>
        </tpls>
      </n>
      <n v="0.38054761546562343" in="3">
        <tpls c="2">
          <tpl fld="7" item="6"/>
          <tpl fld="8" item="87"/>
        </tpls>
      </n>
      <n v="0.39481159488141404" in="3">
        <tpls c="2">
          <tpl fld="7" item="6"/>
          <tpl fld="8" item="197"/>
        </tpls>
      </n>
      <n v="3308.9038461538462" in="1">
        <tpls c="2">
          <tpl fld="7" item="8"/>
          <tpl fld="8" item="134"/>
        </tpls>
      </n>
      <n v="0.38460104961701314" in="3">
        <tpls c="2">
          <tpl fld="7" item="6"/>
          <tpl fld="8" item="108"/>
        </tpls>
      </n>
      <n v="0.37534560902123543" in="3">
        <tpls c="2">
          <tpl fld="7" item="6"/>
          <tpl fld="8" item="63"/>
        </tpls>
      </n>
      <n v="0.35495023572551077" in="3">
        <tpls c="2">
          <tpl fld="7" item="6"/>
          <tpl fld="8" item="12"/>
        </tpls>
      </n>
      <n v="2163.7772727272732" in="1">
        <tpls c="2">
          <tpl fld="7" item="8"/>
          <tpl fld="8" item="6"/>
        </tpls>
      </n>
      <n v="0.35405943788550048" in="3">
        <tpls c="2">
          <tpl fld="7" item="6"/>
          <tpl fld="8" item="10"/>
        </tpls>
      </n>
      <n v="0.39100899388761423" in="3">
        <tpls c="2">
          <tpl fld="7" item="6"/>
          <tpl fld="8" item="160"/>
        </tpls>
      </n>
      <n v="0.36890711785170083" in="3">
        <tpls c="2">
          <tpl fld="7" item="6"/>
          <tpl fld="8" item="39"/>
        </tpls>
      </n>
      <n v="3497.8892857142864" in="1">
        <tpls c="2">
          <tpl fld="7" item="8"/>
          <tpl fld="8" item="10"/>
        </tpls>
      </n>
      <n v="4105.1000000000004" in="1">
        <tpls c="2">
          <tpl fld="7" item="8"/>
          <tpl fld="8" item="187"/>
        </tpls>
      </n>
      <n v="58" in="0">
        <tpls c="2">
          <tpl fld="7" item="7"/>
          <tpl fld="8" item="36"/>
        </tpls>
      </n>
      <n v="36" in="0">
        <tpls c="2">
          <tpl fld="7" item="7"/>
          <tpl fld="8" item="10"/>
        </tpls>
      </n>
      <n v="0.34860501053785126" in="3">
        <tpls c="2">
          <tpl fld="7" item="6"/>
          <tpl fld="8" item="5"/>
        </tpls>
      </n>
      <n v="0.39380080337233436" in="3">
        <tpls c="2">
          <tpl fld="7" item="6"/>
          <tpl fld="8" item="184"/>
        </tpls>
      </n>
      <n v="2652.9120000000007" in="1">
        <tpls c="2">
          <tpl fld="7" item="8"/>
          <tpl fld="8" item="152"/>
        </tpls>
      </n>
      <n v="0.3865868850450303" in="3">
        <tpls c="2">
          <tpl fld="7" item="6"/>
          <tpl fld="8" item="124"/>
        </tpls>
      </n>
      <n v="0.38306273014183823" in="3">
        <tpls c="2">
          <tpl fld="7" item="6"/>
          <tpl fld="8" item="99"/>
        </tpls>
      </n>
      <n v="25" in="0">
        <tpls c="2">
          <tpl fld="7" item="7"/>
          <tpl fld="8" item="76"/>
        </tpls>
      </n>
      <n v="0.37352909448359517" in="3">
        <tpls c="2">
          <tpl fld="7" item="6"/>
          <tpl fld="8" item="55"/>
        </tpls>
      </n>
      <n v="2921.6088235294123" in="1">
        <tpls c="2">
          <tpl fld="7" item="8"/>
          <tpl fld="8" item="33"/>
        </tpls>
      </n>
      <n v="1751.45" in="1">
        <tpls c="2">
          <tpl fld="7" item="8"/>
          <tpl fld="8" item="9"/>
        </tpls>
      </n>
      <n v="32" in="0">
        <tpls c="2">
          <tpl fld="7" item="7"/>
          <tpl fld="8" item="4"/>
        </tpls>
      </n>
      <n v="0.47529891220506182" in="3">
        <tpls c="2">
          <tpl fld="7" item="6"/>
          <tpl fld="8" item="796"/>
        </tpls>
      </n>
      <n v="26" in="0">
        <tpls c="2">
          <tpl fld="7" item="7"/>
          <tpl fld="8" item="796"/>
        </tpls>
      </n>
      <n v="3106.0541666666663" in="1">
        <tpls c="2">
          <tpl fld="7" item="8"/>
          <tpl fld="8" item="796"/>
        </tpls>
      </n>
      <n v="0.4695795990142051" in="3">
        <tpls c="2">
          <tpl fld="7" item="6"/>
          <tpl fld="8" item="788"/>
        </tpls>
      </n>
      <n v="46" in="0">
        <tpls c="2">
          <tpl fld="7" item="7"/>
          <tpl fld="8" item="788"/>
        </tpls>
      </n>
      <n v="2353.4307692307693" in="1">
        <tpls c="2">
          <tpl fld="7" item="8"/>
          <tpl fld="8" item="788"/>
        </tpls>
      </n>
      <n v="0.46752745997856632" in="3">
        <tpls c="2">
          <tpl fld="7" item="6"/>
          <tpl fld="8" item="780"/>
        </tpls>
      </n>
      <n v="31" in="0">
        <tpls c="2">
          <tpl fld="7" item="7"/>
          <tpl fld="8" item="780"/>
        </tpls>
      </n>
      <n v="3862.4392857142848" in="1">
        <tpls c="2">
          <tpl fld="7" item="8"/>
          <tpl fld="8" item="780"/>
        </tpls>
      </n>
      <n v="0.4598703440828828" in="3">
        <tpls c="2">
          <tpl fld="7" item="6"/>
          <tpl fld="8" item="772"/>
        </tpls>
      </n>
      <n v="56" in="0">
        <tpls c="2">
          <tpl fld="7" item="7"/>
          <tpl fld="8" item="772"/>
        </tpls>
      </n>
      <n v="3686.6809523809534" in="1">
        <tpls c="2">
          <tpl fld="7" item="8"/>
          <tpl fld="8" item="772"/>
        </tpls>
      </n>
      <n v="0.45795711595726535" in="3">
        <tpls c="2">
          <tpl fld="7" item="6"/>
          <tpl fld="8" item="764"/>
        </tpls>
      </n>
      <n v="41" in="0">
        <tpls c="2">
          <tpl fld="7" item="7"/>
          <tpl fld="8" item="764"/>
        </tpls>
      </n>
      <n v="2360.4657894736843" in="1">
        <tpls c="2">
          <tpl fld="7" item="8"/>
          <tpl fld="8" item="764"/>
        </tpls>
      </n>
      <n v="0.45526306149587981" in="3">
        <tpls c="2">
          <tpl fld="7" item="6"/>
          <tpl fld="8" item="756"/>
        </tpls>
      </n>
      <n v="49" in="0">
        <tpls c="2">
          <tpl fld="7" item="7"/>
          <tpl fld="8" item="756"/>
        </tpls>
      </n>
      <n v="2667.8431818181821" in="1">
        <tpls c="2">
          <tpl fld="7" item="8"/>
          <tpl fld="8" item="756"/>
        </tpls>
      </n>
      <n v="0.4536706741568719" in="3">
        <tpls c="2">
          <tpl fld="7" item="6"/>
          <tpl fld="8" item="748"/>
        </tpls>
      </n>
      <n v="32" in="0">
        <tpls c="2">
          <tpl fld="7" item="7"/>
          <tpl fld="8" item="748"/>
        </tpls>
      </n>
      <n v="2790.3107142857143" in="1">
        <tpls c="2">
          <tpl fld="7" item="8"/>
          <tpl fld="8" item="748"/>
        </tpls>
      </n>
      <n v="0.45178970274999319" in="3">
        <tpls c="2">
          <tpl fld="7" item="6"/>
          <tpl fld="8" item="740"/>
        </tpls>
      </n>
      <n v="36" in="0">
        <tpls c="2">
          <tpl fld="7" item="7"/>
          <tpl fld="8" item="740"/>
        </tpls>
      </n>
      <n v="2656.0975000000003" in="1">
        <tpls c="2">
          <tpl fld="7" item="8"/>
          <tpl fld="8" item="740"/>
        </tpls>
      </n>
      <n v="0.45000512270219845" in="3">
        <tpls c="2">
          <tpl fld="7" item="6"/>
          <tpl fld="8" item="732"/>
        </tpls>
      </n>
      <n v="32" in="0">
        <tpls c="2">
          <tpl fld="7" item="7"/>
          <tpl fld="8" item="732"/>
        </tpls>
      </n>
      <n v="2897.640625" in="1">
        <tpls c="2">
          <tpl fld="7" item="8"/>
          <tpl fld="8" item="732"/>
        </tpls>
      </n>
      <n v="59" in="0">
        <tpls c="2">
          <tpl fld="7" item="7"/>
          <tpl fld="8" item="724"/>
        </tpls>
      </n>
      <n v="0.44878358850639377" in="3">
        <tpls c="2">
          <tpl fld="7" item="6"/>
          <tpl fld="8" item="724"/>
        </tpls>
      </n>
      <n v="3303.7370370370359" in="1">
        <tpls c="2">
          <tpl fld="7" item="8"/>
          <tpl fld="8" item="724"/>
        </tpls>
      </n>
      <n v="36" in="0">
        <tpls c="2">
          <tpl fld="7" item="7"/>
          <tpl fld="8" item="716"/>
        </tpls>
      </n>
      <n v="2591.1224999999999" in="1">
        <tpls c="2">
          <tpl fld="7" item="8"/>
          <tpl fld="8" item="716"/>
        </tpls>
      </n>
      <n v="0.44701572388028737" in="3">
        <tpls c="2">
          <tpl fld="7" item="6"/>
          <tpl fld="8" item="716"/>
        </tpls>
      </n>
      <n v="0.44590319062100453" in="3">
        <tpls c="2">
          <tpl fld="7" item="6"/>
          <tpl fld="8" item="708"/>
        </tpls>
      </n>
      <n v="36" in="0">
        <tpls c="2">
          <tpl fld="7" item="7"/>
          <tpl fld="8" item="708"/>
        </tpls>
      </n>
      <n v="2517.0363636363636" in="1">
        <tpls c="2">
          <tpl fld="7" item="8"/>
          <tpl fld="8" item="708"/>
        </tpls>
      </n>
      <n v="0.44392324531048943" in="3">
        <tpls c="2">
          <tpl fld="7" item="6"/>
          <tpl fld="8" item="700"/>
        </tpls>
      </n>
      <n v="26" in="0">
        <tpls c="2">
          <tpl fld="7" item="7"/>
          <tpl fld="8" item="700"/>
        </tpls>
      </n>
      <n v="2600.8399999999997" in="1">
        <tpls c="2">
          <tpl fld="7" item="8"/>
          <tpl fld="8" item="700"/>
        </tpls>
      </n>
      <n v="0.4434834207284431" in="3">
        <tpls c="2">
          <tpl fld="7" item="6"/>
          <tpl fld="8" item="692"/>
        </tpls>
      </n>
      <n v="39" in="0">
        <tpls c="2">
          <tpl fld="7" item="7"/>
          <tpl fld="8" item="692"/>
        </tpls>
      </n>
      <n v="2422.546875" in="1">
        <tpls c="2">
          <tpl fld="7" item="8"/>
          <tpl fld="8" item="692"/>
        </tpls>
      </n>
      <n v="27" in="0">
        <tpls c="2">
          <tpl fld="7" item="7"/>
          <tpl fld="8" item="684"/>
        </tpls>
      </n>
      <n v="2504.3406250000003" in="1">
        <tpls c="2">
          <tpl fld="7" item="8"/>
          <tpl fld="8" item="684"/>
        </tpls>
      </n>
      <n v="0.44246801490911414" in="3">
        <tpls c="2">
          <tpl fld="7" item="6"/>
          <tpl fld="8" item="684"/>
        </tpls>
      </n>
      <n v="0.44104889882439058" in="3">
        <tpls c="2">
          <tpl fld="7" item="6"/>
          <tpl fld="8" item="676"/>
        </tpls>
      </n>
      <n v="39" in="0">
        <tpls c="2">
          <tpl fld="7" item="7"/>
          <tpl fld="8" item="676"/>
        </tpls>
      </n>
      <n v="2407.0595238095239" in="1">
        <tpls c="2">
          <tpl fld="7" item="8"/>
          <tpl fld="8" item="676"/>
        </tpls>
      </n>
      <n v="0.43937169807207366" in="3">
        <tpls c="2">
          <tpl fld="7" item="6"/>
          <tpl fld="8" item="668"/>
        </tpls>
      </n>
      <n v="46" in="0">
        <tpls c="2">
          <tpl fld="7" item="7"/>
          <tpl fld="8" item="668"/>
        </tpls>
      </n>
      <n v="2501.9818181818177" in="1">
        <tpls c="2">
          <tpl fld="7" item="8"/>
          <tpl fld="8" item="668"/>
        </tpls>
      </n>
      <n v="0.43805059627545168" in="3">
        <tpls c="2">
          <tpl fld="7" item="6"/>
          <tpl fld="8" item="660"/>
        </tpls>
      </n>
      <n v="42" in="0">
        <tpls c="2">
          <tpl fld="7" item="7"/>
          <tpl fld="8" item="660"/>
        </tpls>
      </n>
      <n v="2834.859523809524" in="1">
        <tpls c="2">
          <tpl fld="7" item="8"/>
          <tpl fld="8" item="660"/>
        </tpls>
      </n>
      <n v="31" in="0">
        <tpls c="2">
          <tpl fld="7" item="7"/>
          <tpl fld="8" item="652"/>
        </tpls>
      </n>
      <n v="2430.3525" in="1">
        <tpls c="2">
          <tpl fld="7" item="8"/>
          <tpl fld="8" item="652"/>
        </tpls>
      </n>
      <n v="0.43703639698356517" in="3">
        <tpls c="2">
          <tpl fld="7" item="6"/>
          <tpl fld="8" item="652"/>
        </tpls>
      </n>
      <n v="0.43583620144693402" in="3">
        <tpls c="2">
          <tpl fld="7" item="6"/>
          <tpl fld="8" item="644"/>
        </tpls>
      </n>
      <n v="35" in="0">
        <tpls c="2">
          <tpl fld="7" item="7"/>
          <tpl fld="8" item="644"/>
        </tpls>
      </n>
      <n v="2076.2291666666665" in="1">
        <tpls c="2">
          <tpl fld="7" item="8"/>
          <tpl fld="8" item="644"/>
        </tpls>
      </n>
      <n v="0.43506049273950054" in="3">
        <tpls c="2">
          <tpl fld="7" item="6"/>
          <tpl fld="8" item="636"/>
        </tpls>
      </n>
      <n v="34" in="0">
        <tpls c="2">
          <tpl fld="7" item="7"/>
          <tpl fld="8" item="636"/>
        </tpls>
      </n>
      <n v="2229.1472222222224" in="1">
        <tpls c="2">
          <tpl fld="7" item="8"/>
          <tpl fld="8" item="636"/>
        </tpls>
      </n>
      <n v="0.43359488049787331" in="3">
        <tpls c="2">
          <tpl fld="7" item="6"/>
          <tpl fld="8" item="628"/>
        </tpls>
      </n>
      <n v="43" in="0">
        <tpls c="2">
          <tpl fld="7" item="7"/>
          <tpl fld="8" item="628"/>
        </tpls>
      </n>
      <n v="3085.1214285714282" in="1">
        <tpls c="2">
          <tpl fld="7" item="8"/>
          <tpl fld="8" item="628"/>
        </tpls>
      </n>
      <n v="46" in="0">
        <tpls c="2">
          <tpl fld="7" item="7"/>
          <tpl fld="8" item="620"/>
        </tpls>
      </n>
      <n v="2308.3854166666674" in="1">
        <tpls c="2">
          <tpl fld="7" item="8"/>
          <tpl fld="8" item="620"/>
        </tpls>
      </n>
      <n v="0.43228717763588381" in="3">
        <tpls c="2">
          <tpl fld="7" item="6"/>
          <tpl fld="8" item="620"/>
        </tpls>
      </n>
      <n v="0.43117377611102997" in="3">
        <tpls c="2">
          <tpl fld="7" item="6"/>
          <tpl fld="8" item="612"/>
        </tpls>
      </n>
      <n v="43" in="0">
        <tpls c="2">
          <tpl fld="7" item="7"/>
          <tpl fld="8" item="612"/>
        </tpls>
      </n>
      <n v="2695.1071428571422" in="1">
        <tpls c="2">
          <tpl fld="7" item="8"/>
          <tpl fld="8" item="612"/>
        </tpls>
      </n>
      <n v="0.42991840514475083" in="3">
        <tpls c="2">
          <tpl fld="7" item="6"/>
          <tpl fld="8" item="604"/>
        </tpls>
      </n>
      <n v="32" in="0">
        <tpls c="2">
          <tpl fld="7" item="7"/>
          <tpl fld="8" item="604"/>
        </tpls>
      </n>
      <n v="2690.1205882352942" in="1">
        <tpls c="2">
          <tpl fld="7" item="8"/>
          <tpl fld="8" item="604"/>
        </tpls>
      </n>
      <n v="0.42894892291775166" in="3">
        <tpls c="2">
          <tpl fld="7" item="6"/>
          <tpl fld="8" item="596"/>
        </tpls>
      </n>
      <n v="47" in="0">
        <tpls c="2">
          <tpl fld="7" item="7"/>
          <tpl fld="8" item="596"/>
        </tpls>
      </n>
      <n v="3405.9166666666665" in="1">
        <tpls c="2">
          <tpl fld="7" item="8"/>
          <tpl fld="8" item="596"/>
        </tpls>
      </n>
      <n v="3467.8250000000003" in="1">
        <tpls c="2">
          <tpl fld="7" item="8"/>
          <tpl fld="8" item="588"/>
        </tpls>
      </n>
      <n v="0.42838010055934839" in="3">
        <tpls c="2">
          <tpl fld="7" item="6"/>
          <tpl fld="8" item="588"/>
        </tpls>
      </n>
      <n v="0.42794088854844192" in="3">
        <tpls c="2">
          <tpl fld="7" item="6"/>
          <tpl fld="8" item="580"/>
        </tpls>
      </n>
      <n v="39" in="0">
        <tpls c="2">
          <tpl fld="7" item="7"/>
          <tpl fld="8" item="580"/>
        </tpls>
      </n>
      <n v="2518.9704545454547" in="1">
        <tpls c="2">
          <tpl fld="7" item="8"/>
          <tpl fld="8" item="580"/>
        </tpls>
      </n>
      <n v="0.42757382340965866" in="3">
        <tpls c="2">
          <tpl fld="7" item="6"/>
          <tpl fld="8" item="572"/>
        </tpls>
      </n>
      <n v="47" in="0">
        <tpls c="2">
          <tpl fld="7" item="7"/>
          <tpl fld="8" item="572"/>
        </tpls>
      </n>
      <n v="2731.1119999999996" in="1">
        <tpls c="2">
          <tpl fld="7" item="8"/>
          <tpl fld="8" item="572"/>
        </tpls>
      </n>
      <n v="0.42673812413116086" in="3">
        <tpls c="2">
          <tpl fld="7" item="6"/>
          <tpl fld="8" item="564"/>
        </tpls>
      </n>
      <n v="62" in="0">
        <tpls c="2">
          <tpl fld="7" item="7"/>
          <tpl fld="8" item="564"/>
        </tpls>
      </n>
      <n v="2180.698148148148" in="1">
        <tpls c="2">
          <tpl fld="7" item="8"/>
          <tpl fld="8" item="564"/>
        </tpls>
      </n>
      <n v="39" in="0">
        <tpls c="2">
          <tpl fld="7" item="7"/>
          <tpl fld="8" item="556"/>
        </tpls>
      </n>
      <n v="2825.8526315789468" in="1">
        <tpls c="2">
          <tpl fld="7" item="8"/>
          <tpl fld="8" item="556"/>
        </tpls>
      </n>
      <n v="0.42642369699317567" in="3">
        <tpls c="2">
          <tpl fld="7" item="6"/>
          <tpl fld="8" item="556"/>
        </tpls>
      </n>
      <n v="0.42572972673307119" in="3">
        <tpls c="2">
          <tpl fld="7" item="6"/>
          <tpl fld="8" item="548"/>
        </tpls>
      </n>
      <n v="36" in="0">
        <tpls c="2">
          <tpl fld="7" item="7"/>
          <tpl fld="8" item="548"/>
        </tpls>
      </n>
      <n v="3395.4088235294116" in="1">
        <tpls c="2">
          <tpl fld="7" item="8"/>
          <tpl fld="8" item="548"/>
        </tpls>
      </n>
      <n v="0.42420379978799472" in="3">
        <tpls c="2">
          <tpl fld="7" item="6"/>
          <tpl fld="8" item="540"/>
        </tpls>
      </n>
      <n v="45" in="0">
        <tpls c="2">
          <tpl fld="7" item="7"/>
          <tpl fld="8" item="540"/>
        </tpls>
      </n>
      <n v="2912.6625000000004" in="1">
        <tpls c="2">
          <tpl fld="7" item="8"/>
          <tpl fld="8" item="540"/>
        </tpls>
      </n>
      <n v="0.42330471292813926" in="3">
        <tpls c="2">
          <tpl fld="7" item="6"/>
          <tpl fld="8" item="532"/>
        </tpls>
      </n>
      <n v="21" in="0">
        <tpls c="2">
          <tpl fld="7" item="7"/>
          <tpl fld="8" item="532"/>
        </tpls>
      </n>
      <n v="1854.0653846153848" in="1">
        <tpls c="2">
          <tpl fld="7" item="8"/>
          <tpl fld="8" item="532"/>
        </tpls>
      </n>
      <n v="0.42279011531355876" in="3">
        <tpls c="2">
          <tpl fld="7" item="6"/>
          <tpl fld="8" item="524"/>
        </tpls>
      </n>
      <n v="30" in="0">
        <tpls c="2">
          <tpl fld="7" item="7"/>
          <tpl fld="8" item="524"/>
        </tpls>
      </n>
      <n v="2015.4764705882349" in="1">
        <tpls c="2">
          <tpl fld="7" item="8"/>
          <tpl fld="8" item="524"/>
        </tpls>
      </n>
      <n v="0.42210182857603584" in="3">
        <tpls c="2">
          <tpl fld="7" item="6"/>
          <tpl fld="8" item="516"/>
        </tpls>
      </n>
      <n v="27" in="0">
        <tpls c="2">
          <tpl fld="7" item="7"/>
          <tpl fld="8" item="516"/>
        </tpls>
      </n>
      <n v="2746.2821428571428" in="1">
        <tpls c="2">
          <tpl fld="7" item="8"/>
          <tpl fld="8" item="516"/>
        </tpls>
      </n>
      <n v="0.42157306763285024" in="3">
        <tpls c="2">
          <tpl fld="7" item="6"/>
          <tpl fld="8" item="508"/>
        </tpls>
      </n>
      <n v="2649.6" in="1">
        <tpls c="2">
          <tpl fld="7" item="8"/>
          <tpl fld="8" item="508"/>
        </tpls>
      </n>
      <n v="27" in="0">
        <tpls c="2">
          <tpl fld="7" item="7"/>
          <tpl fld="8" item="508"/>
        </tpls>
      </n>
      <n v="3310.7404761904754" in="1">
        <tpls c="2">
          <tpl fld="7" item="8"/>
          <tpl fld="8" item="500"/>
        </tpls>
      </n>
      <n v="0.4212055855724981" in="3">
        <tpls c="2">
          <tpl fld="7" item="6"/>
          <tpl fld="8" item="500"/>
        </tpls>
      </n>
      <n v="42" in="0">
        <tpls c="2">
          <tpl fld="7" item="7"/>
          <tpl fld="8" item="500"/>
        </tpls>
      </n>
      <n v="2812.5550000000007" in="1">
        <tpls c="2">
          <tpl fld="7" item="8"/>
          <tpl fld="8" item="492"/>
        </tpls>
      </n>
      <n v="0.41990467741964171" in="3">
        <tpls c="2">
          <tpl fld="7" item="6"/>
          <tpl fld="8" item="492"/>
        </tpls>
      </n>
      <n v="35" in="0">
        <tpls c="2">
          <tpl fld="7" item="7"/>
          <tpl fld="8" item="492"/>
        </tpls>
      </n>
      <n v="0.41915270473482102" in="3">
        <tpls c="2">
          <tpl fld="7" item="6"/>
          <tpl fld="8" item="484"/>
        </tpls>
      </n>
      <n v="30" in="0">
        <tpls c="2">
          <tpl fld="7" item="7"/>
          <tpl fld="8" item="484"/>
        </tpls>
      </n>
      <n v="2155.3705882352938" in="1">
        <tpls c="2">
          <tpl fld="7" item="8"/>
          <tpl fld="8" item="484"/>
        </tpls>
      </n>
      <n v="42" in="0">
        <tpls c="2">
          <tpl fld="7" item="7"/>
          <tpl fld="8" item="476"/>
        </tpls>
      </n>
      <n v="0.41843033392572365" in="3">
        <tpls c="2">
          <tpl fld="7" item="6"/>
          <tpl fld="8" item="476"/>
        </tpls>
      </n>
      <n v="2455.0500000000002" in="1">
        <tpls c="2">
          <tpl fld="7" item="8"/>
          <tpl fld="8" item="476"/>
        </tpls>
      </n>
      <n v="33" in="0">
        <tpls c="2">
          <tpl fld="7" item="7"/>
          <tpl fld="8" item="468"/>
        </tpls>
      </n>
      <n v="3425.3900000000003" in="1">
        <tpls c="2">
          <tpl fld="7" item="8"/>
          <tpl fld="8" item="468"/>
        </tpls>
      </n>
      <n v="0.41779865455709675" in="3">
        <tpls c="2">
          <tpl fld="7" item="6"/>
          <tpl fld="8" item="468"/>
        </tpls>
      </n>
      <n v="0.41702917851386712" in="3">
        <tpls c="2">
          <tpl fld="7" item="6"/>
          <tpl fld="8" item="460"/>
        </tpls>
      </n>
      <n v="45" in="0">
        <tpls c="2">
          <tpl fld="7" item="7"/>
          <tpl fld="8" item="460"/>
        </tpls>
      </n>
      <n v="3191.2999999999997" in="1">
        <tpls c="2">
          <tpl fld="7" item="8"/>
          <tpl fld="8" item="460"/>
        </tpls>
      </n>
      <n v="0.41649495466542447" in="3">
        <tpls c="2">
          <tpl fld="7" item="6"/>
          <tpl fld="8" item="452"/>
        </tpls>
      </n>
      <n v="33" in="0">
        <tpls c="2">
          <tpl fld="7" item="7"/>
          <tpl fld="8" item="452"/>
        </tpls>
      </n>
      <n v="3595.8343749999999" in="1">
        <tpls c="2">
          <tpl fld="7" item="8"/>
          <tpl fld="8" item="452"/>
        </tpls>
      </n>
      <n v="0.41592821580852796" in="3">
        <tpls c="2">
          <tpl fld="7" item="6"/>
          <tpl fld="8" item="444"/>
        </tpls>
      </n>
      <n v="30" in="0">
        <tpls c="2">
          <tpl fld="7" item="7"/>
          <tpl fld="8" item="444"/>
        </tpls>
      </n>
      <n v="3007.8249999999998" in="1">
        <tpls c="2">
          <tpl fld="7" item="8"/>
          <tpl fld="8" item="444"/>
        </tpls>
      </n>
      <n v="0.41537164427922668" in="3">
        <tpls c="2">
          <tpl fld="7" item="6"/>
          <tpl fld="8" item="436"/>
        </tpls>
      </n>
      <n v="31" in="0">
        <tpls c="2">
          <tpl fld="7" item="7"/>
          <tpl fld="8" item="436"/>
        </tpls>
      </n>
      <n v="3827.0466666666671" in="1">
        <tpls c="2">
          <tpl fld="7" item="8"/>
          <tpl fld="8" item="436"/>
        </tpls>
      </n>
      <n v="0.41478541073179837" in="3">
        <tpls c="2">
          <tpl fld="7" item="6"/>
          <tpl fld="8" item="428"/>
        </tpls>
      </n>
      <n v="33" in="0">
        <tpls c="2">
          <tpl fld="7" item="7"/>
          <tpl fld="8" item="428"/>
        </tpls>
      </n>
      <n v="3568.833333333333" in="1">
        <tpls c="2">
          <tpl fld="7" item="8"/>
          <tpl fld="8" item="428"/>
        </tpls>
      </n>
      <n v="0.41420468597630938" in="3">
        <tpls c="2">
          <tpl fld="7" item="6"/>
          <tpl fld="8" item="420"/>
        </tpls>
      </n>
      <n v="49" in="0">
        <tpls c="2">
          <tpl fld="7" item="7"/>
          <tpl fld="8" item="420"/>
        </tpls>
      </n>
      <n v="2493.4129629629629" in="1">
        <tpls c="2">
          <tpl fld="7" item="8"/>
          <tpl fld="8" item="420"/>
        </tpls>
      </n>
      <n v="0.41385470012485648" in="3">
        <tpls c="2">
          <tpl fld="7" item="6"/>
          <tpl fld="8" item="412"/>
        </tpls>
      </n>
      <n v="54" in="0">
        <tpls c="2">
          <tpl fld="7" item="7"/>
          <tpl fld="8" item="412"/>
        </tpls>
      </n>
      <n v="2888.6466666666661" in="1">
        <tpls c="2">
          <tpl fld="7" item="8"/>
          <tpl fld="8" item="412"/>
        </tpls>
      </n>
      <n v="0.41265350765865327" in="3">
        <tpls c="2">
          <tpl fld="7" item="6"/>
          <tpl fld="8" item="404"/>
        </tpls>
      </n>
      <n v="48" in="0">
        <tpls c="2">
          <tpl fld="7" item="7"/>
          <tpl fld="8" item="404"/>
        </tpls>
      </n>
      <n v="2355.2499999999995" in="1">
        <tpls c="2">
          <tpl fld="7" item="8"/>
          <tpl fld="8" item="404"/>
        </tpls>
      </n>
      <n v="0.41198617437163315" in="3">
        <tpls c="2">
          <tpl fld="7" item="6"/>
          <tpl fld="8" item="396"/>
        </tpls>
      </n>
      <n v="40" in="0">
        <tpls c="2">
          <tpl fld="7" item="7"/>
          <tpl fld="8" item="396"/>
        </tpls>
      </n>
      <n v="2649.4275000000002" in="1">
        <tpls c="2">
          <tpl fld="7" item="8"/>
          <tpl fld="8" item="396"/>
        </tpls>
      </n>
      <n v="31" in="0">
        <tpls c="2">
          <tpl fld="7" item="7"/>
          <tpl fld="8" item="388"/>
        </tpls>
      </n>
      <n v="2225.9157894736841" in="1">
        <tpls c="2">
          <tpl fld="7" item="8"/>
          <tpl fld="8" item="388"/>
        </tpls>
      </n>
      <n v="2020.3078947368419" in="1">
        <tpls c="2">
          <tpl fld="7" item="8"/>
          <tpl fld="8" item="380"/>
        </tpls>
      </n>
      <n v="0.41077245912230675" in="3">
        <tpls c="2">
          <tpl fld="7" item="6"/>
          <tpl fld="8" item="380"/>
        </tpls>
      </n>
      <n v="34" in="0">
        <tpls c="2">
          <tpl fld="7" item="7"/>
          <tpl fld="8" item="380"/>
        </tpls>
      </n>
      <n v="0.41029623021750256" in="3">
        <tpls c="2">
          <tpl fld="7" item="6"/>
          <tpl fld="8" item="372"/>
        </tpls>
      </n>
      <n v="45" in="0">
        <tpls c="2">
          <tpl fld="7" item="7"/>
          <tpl fld="8" item="372"/>
        </tpls>
      </n>
      <n v="2781.138095238095" in="1">
        <tpls c="2">
          <tpl fld="7" item="8"/>
          <tpl fld="8" item="372"/>
        </tpls>
      </n>
      <n v="0.40928186101412811" in="3">
        <tpls c="2">
          <tpl fld="7" item="6"/>
          <tpl fld="8" item="364"/>
        </tpls>
      </n>
      <n v="32" in="0">
        <tpls c="2">
          <tpl fld="7" item="7"/>
          <tpl fld="8" item="364"/>
        </tpls>
      </n>
      <n v="2381.0447368421055" in="1">
        <tpls c="2">
          <tpl fld="7" item="8"/>
          <tpl fld="8" item="364"/>
        </tpls>
      </n>
      <n v="36" in="0">
        <tpls c="2">
          <tpl fld="7" item="7"/>
          <tpl fld="8" item="356"/>
        </tpls>
      </n>
      <n v="2690.2880952380951" in="1">
        <tpls c="2">
          <tpl fld="7" item="8"/>
          <tpl fld="8" item="356"/>
        </tpls>
      </n>
      <n v="2254.5059999999999" in="1">
        <tpls c="2">
          <tpl fld="7" item="8"/>
          <tpl fld="8" item="348"/>
        </tpls>
      </n>
      <n v="0.40845577700835572" in="3">
        <tpls c="2">
          <tpl fld="7" item="6"/>
          <tpl fld="8" item="348"/>
        </tpls>
      </n>
      <n v="39" in="0">
        <tpls c="2">
          <tpl fld="7" item="7"/>
          <tpl fld="8" item="348"/>
        </tpls>
      </n>
      <n v="0.40802653089275631" in="3">
        <tpls c="2">
          <tpl fld="7" item="6"/>
          <tpl fld="8" item="340"/>
        </tpls>
      </n>
      <n v="42" in="0">
        <tpls c="2">
          <tpl fld="7" item="7"/>
          <tpl fld="8" item="340"/>
        </tpls>
      </n>
      <n v="3256.5809523809521" in="1">
        <tpls c="2">
          <tpl fld="7" item="8"/>
          <tpl fld="8" item="340"/>
        </tpls>
      </n>
      <n v="2159.4294117647055" in="1">
        <tpls c="2">
          <tpl fld="7" item="8"/>
          <tpl fld="8" item="332"/>
        </tpls>
      </n>
      <n v="0.40744150824155612" in="3">
        <tpls c="2">
          <tpl fld="7" item="6"/>
          <tpl fld="8" item="332"/>
        </tpls>
      </n>
      <n v="0.40680776066793117" in="3">
        <tpls c="2">
          <tpl fld="7" item="6"/>
          <tpl fld="8" item="324"/>
        </tpls>
      </n>
      <n v="44" in="0">
        <tpls c="2">
          <tpl fld="7" item="7"/>
          <tpl fld="8" item="324"/>
        </tpls>
      </n>
      <n v="2183.2499999999995" in="1">
        <tpls c="2">
          <tpl fld="7" item="8"/>
          <tpl fld="8" item="324"/>
        </tpls>
      </n>
      <n v="0.40622730102729054" in="3">
        <tpls c="2">
          <tpl fld="7" item="6"/>
          <tpl fld="8" item="316"/>
        </tpls>
      </n>
      <n v="37" in="0">
        <tpls c="2">
          <tpl fld="7" item="7"/>
          <tpl fld="8" item="316"/>
        </tpls>
      </n>
      <n v="3246.1473684210519" in="1">
        <tpls c="2">
          <tpl fld="7" item="8"/>
          <tpl fld="8" item="316"/>
        </tpls>
      </n>
      <n v="0.40569962360976181" in="3">
        <tpls c="2">
          <tpl fld="7" item="6"/>
          <tpl fld="8" item="308"/>
        </tpls>
      </n>
      <n v="39" in="0">
        <tpls c="2">
          <tpl fld="7" item="7"/>
          <tpl fld="8" item="308"/>
        </tpls>
      </n>
      <n v="2789.657894736843" in="1">
        <tpls c="2">
          <tpl fld="7" item="8"/>
          <tpl fld="8" item="308"/>
        </tpls>
      </n>
      <n v="0.4051623709290304" in="3">
        <tpls c="2">
          <tpl fld="7" item="6"/>
          <tpl fld="8" item="300"/>
        </tpls>
      </n>
      <n v="42" in="0">
        <tpls c="2">
          <tpl fld="7" item="7"/>
          <tpl fld="8" item="300"/>
        </tpls>
      </n>
      <n v="2226.4479166666674" in="1">
        <tpls c="2">
          <tpl fld="7" item="8"/>
          <tpl fld="8" item="300"/>
        </tpls>
      </n>
      <n v="0.4044184217390297" in="3">
        <tpls c="2">
          <tpl fld="7" item="6"/>
          <tpl fld="8" item="292"/>
        </tpls>
      </n>
      <n v="36" in="0">
        <tpls c="2">
          <tpl fld="7" item="7"/>
          <tpl fld="8" item="292"/>
        </tpls>
      </n>
      <n v="2613.1026315789472" in="1">
        <tpls c="2">
          <tpl fld="7" item="8"/>
          <tpl fld="8" item="292"/>
        </tpls>
      </n>
      <n v="0.40372317353495824" in="3">
        <tpls c="2">
          <tpl fld="7" item="6"/>
          <tpl fld="8" item="284"/>
        </tpls>
      </n>
      <n v="43" in="0">
        <tpls c="2">
          <tpl fld="7" item="7"/>
          <tpl fld="8" item="284"/>
        </tpls>
      </n>
      <n v="3079.4261904761906" in="1">
        <tpls c="2">
          <tpl fld="7" item="8"/>
          <tpl fld="8" item="284"/>
        </tpls>
      </n>
      <n v="0.40303422067599259" in="3">
        <tpls c="2">
          <tpl fld="7" item="6"/>
          <tpl fld="8" item="276"/>
        </tpls>
      </n>
      <n v="37" in="0">
        <tpls c="2">
          <tpl fld="7" item="7"/>
          <tpl fld="8" item="276"/>
        </tpls>
      </n>
      <n v="3269.1794117647055" in="1">
        <tpls c="2">
          <tpl fld="7" item="8"/>
          <tpl fld="8" item="276"/>
        </tpls>
      </n>
      <n v="0.40248784013038857" in="3">
        <tpls c="2">
          <tpl fld="7" item="6"/>
          <tpl fld="8" item="268"/>
        </tpls>
      </n>
      <n v="37" in="0">
        <tpls c="2">
          <tpl fld="7" item="7"/>
          <tpl fld="8" item="268"/>
        </tpls>
      </n>
      <n v="2869.2499999999995" in="1">
        <tpls c="2">
          <tpl fld="7" item="8"/>
          <tpl fld="8" item="268"/>
        </tpls>
      </n>
      <n v="0.40087802745563639" in="3">
        <tpls c="2">
          <tpl fld="7" item="6"/>
          <tpl fld="8" item="260"/>
        </tpls>
      </n>
      <n v="60" in="0">
        <tpls c="2">
          <tpl fld="7" item="7"/>
          <tpl fld="8" item="260"/>
        </tpls>
      </n>
      <n v="3068.3982758620687" in="1">
        <tpls c="2">
          <tpl fld="7" item="8"/>
          <tpl fld="8" item="260"/>
        </tpls>
      </n>
      <n v="0.40007564698490505" in="3">
        <tpls c="2">
          <tpl fld="7" item="6"/>
          <tpl fld="8" item="252"/>
        </tpls>
      </n>
      <n v="17" in="0">
        <tpls c="2">
          <tpl fld="7" item="7"/>
          <tpl fld="8" item="252"/>
        </tpls>
      </n>
      <n v="3199.0700000000006" in="1">
        <tpls c="2">
          <tpl fld="7" item="8"/>
          <tpl fld="8" item="252"/>
        </tpls>
      </n>
      <n v="0.39946449062858597" in="3">
        <tpls c="2">
          <tpl fld="7" item="6"/>
          <tpl fld="8" item="244"/>
        </tpls>
      </n>
      <n v="19" in="0">
        <tpls c="2">
          <tpl fld="7" item="7"/>
          <tpl fld="8" item="244"/>
        </tpls>
      </n>
      <n v="1266.9461538461537" in="1">
        <tpls c="2">
          <tpl fld="7" item="8"/>
          <tpl fld="8" item="244"/>
        </tpls>
      </n>
      <n v="0.39848805215994021" in="3">
        <tpls c="2">
          <tpl fld="7" item="6"/>
          <tpl fld="8" item="236"/>
        </tpls>
      </n>
      <n v="43" in="0">
        <tpls c="2">
          <tpl fld="7" item="7"/>
          <tpl fld="8" item="236"/>
        </tpls>
      </n>
      <n v="2317.4142857142861" in="1">
        <tpls c="2">
          <tpl fld="7" item="8"/>
          <tpl fld="8" item="236"/>
        </tpls>
      </n>
      <n v="0.3976925970048597" in="3">
        <tpls c="2">
          <tpl fld="7" item="6"/>
          <tpl fld="8" item="228"/>
        </tpls>
      </n>
      <n v="32" in="0">
        <tpls c="2">
          <tpl fld="7" item="7"/>
          <tpl fld="8" item="228"/>
        </tpls>
      </n>
      <n v="2840.742105263158" in="1">
        <tpls c="2">
          <tpl fld="7" item="8"/>
          <tpl fld="8" item="228"/>
        </tpls>
      </n>
      <n v="0.39685699319015189" in="3">
        <tpls c="2">
          <tpl fld="7" item="6"/>
          <tpl fld="8" item="220"/>
        </tpls>
      </n>
      <n v="39" in="0">
        <tpls c="2">
          <tpl fld="7" item="7"/>
          <tpl fld="8" item="220"/>
        </tpls>
      </n>
      <n v="3181.6666666666665" in="1">
        <tpls c="2">
          <tpl fld="7" item="8"/>
          <tpl fld="8" item="220"/>
        </tpls>
      </n>
      <n v="0.39621454455685834" in="3">
        <tpls c="2">
          <tpl fld="7" item="6"/>
          <tpl fld="8" item="212"/>
        </tpls>
      </n>
      <n v="36" in="0">
        <tpls c="2">
          <tpl fld="7" item="7"/>
          <tpl fld="8" item="212"/>
        </tpls>
      </n>
      <n v="2400.1074999999996" in="1">
        <tpls c="2">
          <tpl fld="7" item="8"/>
          <tpl fld="8" item="212"/>
        </tpls>
      </n>
      <n v="4113.6384615384613" in="1">
        <tpls c="2">
          <tpl fld="7" item="8"/>
          <tpl fld="8" item="795"/>
        </tpls>
      </n>
      <n v="0.47517918817890958" in="3">
        <tpls c="2">
          <tpl fld="7" item="6"/>
          <tpl fld="8" item="795"/>
        </tpls>
      </n>
      <n v="29" in="0">
        <tpls c="2">
          <tpl fld="7" item="7"/>
          <tpl fld="8" item="795"/>
        </tpls>
      </n>
      <n v="4102.4333333333334" in="1">
        <tpls c="2">
          <tpl fld="7" item="8"/>
          <tpl fld="8" item="787"/>
        </tpls>
      </n>
      <n v="0.46939350358459342" in="3">
        <tpls c="2">
          <tpl fld="7" item="6"/>
          <tpl fld="8" item="787"/>
        </tpls>
      </n>
      <n v="45" in="0">
        <tpls c="2">
          <tpl fld="7" item="7"/>
          <tpl fld="8" item="787"/>
        </tpls>
      </n>
      <n v="1875.8033333333333" in="1">
        <tpls c="2">
          <tpl fld="7" item="8"/>
          <tpl fld="8" item="779"/>
        </tpls>
      </n>
      <n v="0.46621980626966936" in="3">
        <tpls c="2">
          <tpl fld="7" item="6"/>
          <tpl fld="8" item="779"/>
        </tpls>
      </n>
      <n v="27" in="0">
        <tpls c="2">
          <tpl fld="7" item="7"/>
          <tpl fld="8" item="779"/>
        </tpls>
      </n>
      <n v="2455.1454545454549" in="1">
        <tpls c="2">
          <tpl fld="7" item="8"/>
          <tpl fld="8" item="771"/>
        </tpls>
      </n>
      <n v="0.45891004421141501" in="3">
        <tpls c="2">
          <tpl fld="7" item="6"/>
          <tpl fld="8" item="771"/>
        </tpls>
      </n>
      <n v="20" in="0">
        <tpls c="2">
          <tpl fld="7" item="7"/>
          <tpl fld="8" item="771"/>
        </tpls>
      </n>
      <n v="3401.8437500000005" in="1">
        <tpls c="2">
          <tpl fld="7" item="8"/>
          <tpl fld="8" item="763"/>
        </tpls>
      </n>
      <n v="0.45790426147585417" in="3">
        <tpls c="2">
          <tpl fld="7" item="6"/>
          <tpl fld="8" item="763"/>
        </tpls>
      </n>
      <n v="37" in="0">
        <tpls c="2">
          <tpl fld="7" item="7"/>
          <tpl fld="8" item="763"/>
        </tpls>
      </n>
      <n v="2732.8058823529404" in="1">
        <tpls c="2">
          <tpl fld="7" item="8"/>
          <tpl fld="8" item="755"/>
        </tpls>
      </n>
      <n v="0.45522486046446542" in="3">
        <tpls c="2">
          <tpl fld="7" item="6"/>
          <tpl fld="8" item="755"/>
        </tpls>
      </n>
      <n v="32" in="0">
        <tpls c="2">
          <tpl fld="7" item="7"/>
          <tpl fld="8" item="755"/>
        </tpls>
      </n>
      <n v="2177.3558823529415" in="1">
        <tpls c="2">
          <tpl fld="7" item="8"/>
          <tpl fld="8" item="747"/>
        </tpls>
      </n>
      <n v="0.45330345359522684" in="3">
        <tpls c="2">
          <tpl fld="7" item="6"/>
          <tpl fld="8" item="747"/>
        </tpls>
      </n>
      <n v="28" in="0">
        <tpls c="2">
          <tpl fld="7" item="7"/>
          <tpl fld="8" item="747"/>
        </tpls>
      </n>
      <n v="2055.4038461538466" in="1">
        <tpls c="2">
          <tpl fld="7" item="8"/>
          <tpl fld="8" item="739"/>
        </tpls>
      </n>
      <n v="0.45157698749076081" in="3">
        <tpls c="2">
          <tpl fld="7" item="6"/>
          <tpl fld="8" item="739"/>
        </tpls>
      </n>
      <n v="28" in="0">
        <tpls c="2">
          <tpl fld="7" item="7"/>
          <tpl fld="8" item="739"/>
        </tpls>
      </n>
      <n v="2476.1690476190474" in="1">
        <tpls c="2">
          <tpl fld="7" item="8"/>
          <tpl fld="8" item="731"/>
        </tpls>
      </n>
      <n v="0.44997600940777366" in="3">
        <tpls c="2">
          <tpl fld="7" item="6"/>
          <tpl fld="8" item="731"/>
        </tpls>
      </n>
      <n v="37" in="0">
        <tpls c="2">
          <tpl fld="7" item="7"/>
          <tpl fld="8" item="731"/>
        </tpls>
      </n>
      <n v="2688.1633333333334" in="1">
        <tpls c="2">
          <tpl fld="7" item="8"/>
          <tpl fld="8" item="723"/>
        </tpls>
      </n>
      <n v="0.44871901384960494" in="3">
        <tpls c="2">
          <tpl fld="7" item="6"/>
          <tpl fld="8" item="723"/>
        </tpls>
      </n>
      <n v="32" in="0">
        <tpls c="2">
          <tpl fld="7" item="7"/>
          <tpl fld="8" item="723"/>
        </tpls>
      </n>
      <n v="28" in="0">
        <tpls c="2">
          <tpl fld="7" item="7"/>
          <tpl fld="8" item="715"/>
        </tpls>
      </n>
      <n v="2709.6156249999999" in="1">
        <tpls c="2">
          <tpl fld="7" item="8"/>
          <tpl fld="8" item="715"/>
        </tpls>
      </n>
      <n v="0.44696953096437803" in="3">
        <tpls c="2">
          <tpl fld="7" item="6"/>
          <tpl fld="8" item="715"/>
        </tpls>
      </n>
      <n v="35" in="0">
        <tpls c="2">
          <tpl fld="7" item="7"/>
          <tpl fld="8" item="707"/>
        </tpls>
      </n>
      <n v="2153.4052631578952" in="1">
        <tpls c="2">
          <tpl fld="7" item="8"/>
          <tpl fld="8" item="707"/>
        </tpls>
      </n>
      <n v="0.44501609445993756" in="3">
        <tpls c="2">
          <tpl fld="7" item="6"/>
          <tpl fld="8" item="707"/>
        </tpls>
      </n>
      <n v="35" in="0">
        <tpls c="2">
          <tpl fld="7" item="7"/>
          <tpl fld="8" item="699"/>
        </tpls>
      </n>
      <n v="2274.8725000000004" in="1">
        <tpls c="2">
          <tpl fld="7" item="8"/>
          <tpl fld="8" item="699"/>
        </tpls>
      </n>
      <n v="0.44390290005264038" in="3">
        <tpls c="2">
          <tpl fld="7" item="6"/>
          <tpl fld="8" item="699"/>
        </tpls>
      </n>
      <n v="2801.6464285714287" in="1">
        <tpls c="2">
          <tpl fld="7" item="8"/>
          <tpl fld="8" item="691"/>
        </tpls>
      </n>
      <n v="30" in="0">
        <tpls c="2">
          <tpl fld="7" item="7"/>
          <tpl fld="8" item="691"/>
        </tpls>
      </n>
      <n v="0.44338851772108495" in="3">
        <tpls c="2">
          <tpl fld="7" item="6"/>
          <tpl fld="8" item="691"/>
        </tpls>
      </n>
      <n v="20" in="0">
        <tpls c="2">
          <tpl fld="7" item="7"/>
          <tpl fld="8" item="683"/>
        </tpls>
      </n>
      <n v="1808.95" in="1">
        <tpls c="2">
          <tpl fld="7" item="8"/>
          <tpl fld="8" item="683"/>
        </tpls>
      </n>
      <n v="0.44221786119019318" in="3">
        <tpls c="2">
          <tpl fld="7" item="6"/>
          <tpl fld="8" item="683"/>
        </tpls>
      </n>
      <n v="23" in="0">
        <tpls c="2">
          <tpl fld="7" item="7"/>
          <tpl fld="8" item="675"/>
        </tpls>
      </n>
      <n v="3015.4045454545458" in="1">
        <tpls c="2">
          <tpl fld="7" item="8"/>
          <tpl fld="8" item="675"/>
        </tpls>
      </n>
      <n v="0.44078059780912865" in="3">
        <tpls c="2">
          <tpl fld="7" item="6"/>
          <tpl fld="8" item="675"/>
        </tpls>
      </n>
      <n v="36" in="0">
        <tpls c="2">
          <tpl fld="7" item="7"/>
          <tpl fld="8" item="667"/>
        </tpls>
      </n>
      <n v="3626.7617647058823" in="1">
        <tpls c="2">
          <tpl fld="7" item="8"/>
          <tpl fld="8" item="667"/>
        </tpls>
      </n>
      <n v="0.43915289851017636" in="3">
        <tpls c="2">
          <tpl fld="7" item="6"/>
          <tpl fld="8" item="667"/>
        </tpls>
      </n>
      <n v="2985.6029411764716" in="1">
        <tpls c="2">
          <tpl fld="7" item="8"/>
          <tpl fld="8" item="659"/>
        </tpls>
      </n>
      <n v="35" in="0">
        <tpls c="2">
          <tpl fld="7" item="7"/>
          <tpl fld="8" item="659"/>
        </tpls>
      </n>
      <n v="0.43783155437122284" in="3">
        <tpls c="2">
          <tpl fld="7" item="6"/>
          <tpl fld="8" item="659"/>
        </tpls>
      </n>
      <n v="46" in="0">
        <tpls c="2">
          <tpl fld="7" item="7"/>
          <tpl fld="8" item="651"/>
        </tpls>
      </n>
      <n v="2684.0477272727276" in="1">
        <tpls c="2">
          <tpl fld="7" item="8"/>
          <tpl fld="8" item="651"/>
        </tpls>
      </n>
      <n v="0.43689187209616415" in="3">
        <tpls c="2">
          <tpl fld="7" item="6"/>
          <tpl fld="8" item="651"/>
        </tpls>
      </n>
      <n v="50" in="0">
        <tpls c="2">
          <tpl fld="7" item="7"/>
          <tpl fld="8" item="643"/>
        </tpls>
      </n>
      <n v="2928.961538461539" in="1">
        <tpls c="2">
          <tpl fld="7" item="8"/>
          <tpl fld="8" item="643"/>
        </tpls>
      </n>
      <n v="0.43576746812338329" in="3">
        <tpls c="2">
          <tpl fld="7" item="6"/>
          <tpl fld="8" item="643"/>
        </tpls>
      </n>
      <n v="38" in="0">
        <tpls c="2">
          <tpl fld="7" item="7"/>
          <tpl fld="8" item="635"/>
        </tpls>
      </n>
      <n v="2941.2264705882353" in="1">
        <tpls c="2">
          <tpl fld="7" item="8"/>
          <tpl fld="8" item="635"/>
        </tpls>
      </n>
      <n v="0.43504960415672933" in="3">
        <tpls c="2">
          <tpl fld="7" item="6"/>
          <tpl fld="8" item="635"/>
        </tpls>
      </n>
      <n v="3068.1999999999994" in="1">
        <tpls c="2">
          <tpl fld="7" item="8"/>
          <tpl fld="8" item="627"/>
        </tpls>
      </n>
      <n v="41" in="0">
        <tpls c="2">
          <tpl fld="7" item="7"/>
          <tpl fld="8" item="627"/>
        </tpls>
      </n>
      <n v="0.43338971246642116" in="3">
        <tpls c="2">
          <tpl fld="7" item="6"/>
          <tpl fld="8" item="627"/>
        </tpls>
      </n>
      <n v="34" in="0">
        <tpls c="2">
          <tpl fld="7" item="7"/>
          <tpl fld="8" item="619"/>
        </tpls>
      </n>
      <n v="2177.9789473684204" in="1">
        <tpls c="2">
          <tpl fld="7" item="8"/>
          <tpl fld="8" item="619"/>
        </tpls>
      </n>
      <n v="0.43223558296440917" in="3">
        <tpls c="2">
          <tpl fld="7" item="6"/>
          <tpl fld="8" item="619"/>
        </tpls>
      </n>
      <n v="28" in="0">
        <tpls c="2">
          <tpl fld="7" item="7"/>
          <tpl fld="8" item="611"/>
        </tpls>
      </n>
      <n v="2552.6166666666668" in="1">
        <tpls c="2">
          <tpl fld="7" item="8"/>
          <tpl fld="8" item="611"/>
        </tpls>
      </n>
      <n v="0.43106746671715951" in="3">
        <tpls c="2">
          <tpl fld="7" item="6"/>
          <tpl fld="8" item="611"/>
        </tpls>
      </n>
      <n v="31" in="0">
        <tpls c="2">
          <tpl fld="7" item="7"/>
          <tpl fld="8" item="603"/>
        </tpls>
      </n>
      <n v="1874.7029411764706" in="1">
        <tpls c="2">
          <tpl fld="7" item="8"/>
          <tpl fld="8" item="603"/>
        </tpls>
      </n>
      <n v="0.42983908038763791" in="3">
        <tpls c="2">
          <tpl fld="7" item="6"/>
          <tpl fld="8" item="603"/>
        </tpls>
      </n>
      <n v="2356.4649999999997" in="1">
        <tpls c="2">
          <tpl fld="7" item="8"/>
          <tpl fld="8" item="595"/>
        </tpls>
      </n>
      <n v="36" in="0">
        <tpls c="2">
          <tpl fld="7" item="7"/>
          <tpl fld="8" item="595"/>
        </tpls>
      </n>
      <n v="0.42893274459837083" in="3">
        <tpls c="2">
          <tpl fld="7" item="6"/>
          <tpl fld="8" item="595"/>
        </tpls>
      </n>
      <n v="45" in="0">
        <tpls c="2">
          <tpl fld="7" item="7"/>
          <tpl fld="8" item="587"/>
        </tpls>
      </n>
      <n v="2776.8187499999999" in="1">
        <tpls c="2">
          <tpl fld="7" item="8"/>
          <tpl fld="8" item="587"/>
        </tpls>
      </n>
      <n v="0.42836264220222026" in="3">
        <tpls c="2">
          <tpl fld="7" item="6"/>
          <tpl fld="8" item="587"/>
        </tpls>
      </n>
      <n v="61" in="0">
        <tpls c="2">
          <tpl fld="7" item="7"/>
          <tpl fld="8" item="579"/>
        </tpls>
      </n>
      <n v="3183.8439999999996" in="1">
        <tpls c="2">
          <tpl fld="7" item="8"/>
          <tpl fld="8" item="579"/>
        </tpls>
      </n>
      <n v="0.42791166903906092" in="3">
        <tpls c="2">
          <tpl fld="7" item="6"/>
          <tpl fld="8" item="579"/>
        </tpls>
      </n>
      <n v="41" in="0">
        <tpls c="2">
          <tpl fld="7" item="7"/>
          <tpl fld="8" item="571"/>
        </tpls>
      </n>
      <n v="2966.8275000000003" in="1">
        <tpls c="2">
          <tpl fld="7" item="8"/>
          <tpl fld="8" item="571"/>
        </tpls>
      </n>
      <n v="0.42753665320953116" in="3">
        <tpls c="2">
          <tpl fld="7" item="6"/>
          <tpl fld="8" item="571"/>
        </tpls>
      </n>
      <n v="1951.1840909090911" in="1">
        <tpls c="2">
          <tpl fld="7" item="8"/>
          <tpl fld="8" item="563"/>
        </tpls>
      </n>
      <n v="38" in="0">
        <tpls c="2">
          <tpl fld="7" item="7"/>
          <tpl fld="8" item="563"/>
        </tpls>
      </n>
      <n v="0.42668845607737033" in="3">
        <tpls c="2">
          <tpl fld="7" item="6"/>
          <tpl fld="8" item="563"/>
        </tpls>
      </n>
      <n v="36" in="0">
        <tpls c="2">
          <tpl fld="7" item="7"/>
          <tpl fld="8" item="555"/>
        </tpls>
      </n>
      <n v="3361.3861111111109" in="1">
        <tpls c="2">
          <tpl fld="7" item="8"/>
          <tpl fld="8" item="555"/>
        </tpls>
      </n>
      <n v="0.42632792854138379" in="3">
        <tpls c="2">
          <tpl fld="7" item="6"/>
          <tpl fld="8" item="555"/>
        </tpls>
      </n>
      <n v="37" in="0">
        <tpls c="2">
          <tpl fld="7" item="7"/>
          <tpl fld="8" item="547"/>
        </tpls>
      </n>
      <n v="2987.3714285714291" in="1">
        <tpls c="2">
          <tpl fld="7" item="8"/>
          <tpl fld="8" item="547"/>
        </tpls>
      </n>
      <n v="0.42567761433845341" in="3">
        <tpls c="2">
          <tpl fld="7" item="6"/>
          <tpl fld="8" item="547"/>
        </tpls>
      </n>
      <n v="24" in="0">
        <tpls c="2">
          <tpl fld="7" item="7"/>
          <tpl fld="8" item="539"/>
        </tpls>
      </n>
      <n v="1856.6307692307694" in="1">
        <tpls c="2">
          <tpl fld="7" item="8"/>
          <tpl fld="8" item="539"/>
        </tpls>
      </n>
      <n v="0.42414298854003529" in="3">
        <tpls c="2">
          <tpl fld="7" item="6"/>
          <tpl fld="8" item="539"/>
        </tpls>
      </n>
      <n v="0.42325649255908965" in="3">
        <tpls c="2">
          <tpl fld="7" item="6"/>
          <tpl fld="8" item="531"/>
        </tpls>
      </n>
      <n v="37" in="0">
        <tpls c="2">
          <tpl fld="7" item="7"/>
          <tpl fld="8" item="531"/>
        </tpls>
      </n>
      <n v="2525.1578947368425" in="1">
        <tpls c="2">
          <tpl fld="7" item="8"/>
          <tpl fld="8" item="531"/>
        </tpls>
      </n>
      <n v="0.42273964823197313" in="3">
        <tpls c="2">
          <tpl fld="7" item="6"/>
          <tpl fld="8" item="523"/>
        </tpls>
      </n>
      <n v="37" in="0">
        <tpls c="2">
          <tpl fld="7" item="7"/>
          <tpl fld="8" item="523"/>
        </tpls>
      </n>
      <n v="2641.2794117647059" in="1">
        <tpls c="2">
          <tpl fld="7" item="8"/>
          <tpl fld="8" item="523"/>
        </tpls>
      </n>
      <n v="0.42200583560020055" in="3">
        <tpls c="2">
          <tpl fld="7" item="6"/>
          <tpl fld="8" item="515"/>
        </tpls>
      </n>
      <n v="35" in="0">
        <tpls c="2">
          <tpl fld="7" item="7"/>
          <tpl fld="8" item="515"/>
        </tpls>
      </n>
      <n v="3290.1499999999996" in="1">
        <tpls c="2">
          <tpl fld="7" item="8"/>
          <tpl fld="8" item="515"/>
        </tpls>
      </n>
      <n v="0.42147032623126535" in="3">
        <tpls c="2">
          <tpl fld="7" item="6"/>
          <tpl fld="8" item="507"/>
        </tpls>
      </n>
      <n v="48" in="0">
        <tpls c="2">
          <tpl fld="7" item="7"/>
          <tpl fld="8" item="507"/>
        </tpls>
      </n>
      <n v="2670.7791666666672" in="1">
        <tpls c="2">
          <tpl fld="7" item="8"/>
          <tpl fld="8" item="507"/>
        </tpls>
      </n>
      <n v="0.42098356121808417" in="3">
        <tpls c="2">
          <tpl fld="7" item="6"/>
          <tpl fld="8" item="499"/>
        </tpls>
      </n>
      <n v="2921.5060000000003" in="1">
        <tpls c="2">
          <tpl fld="7" item="8"/>
          <tpl fld="8" item="499"/>
        </tpls>
      </n>
      <n v="48" in="0">
        <tpls c="2">
          <tpl fld="7" item="7"/>
          <tpl fld="8" item="499"/>
        </tpls>
      </n>
      <n v="3134.3250000000007" in="1">
        <tpls c="2">
          <tpl fld="7" item="8"/>
          <tpl fld="8" item="491"/>
        </tpls>
      </n>
      <n v="0.41983407227120001" in="3">
        <tpls c="2">
          <tpl fld="7" item="6"/>
          <tpl fld="8" item="491"/>
        </tpls>
      </n>
      <n v="25" in="0">
        <tpls c="2">
          <tpl fld="7" item="7"/>
          <tpl fld="8" item="491"/>
        </tpls>
      </n>
      <n v="4109.3607142857136" in="1">
        <tpls c="2">
          <tpl fld="7" item="8"/>
          <tpl fld="8" item="483"/>
        </tpls>
      </n>
      <n v="0.41911367861354859" in="3">
        <tpls c="2">
          <tpl fld="7" item="6"/>
          <tpl fld="8" item="483"/>
        </tpls>
      </n>
      <n v="32" in="0">
        <tpls c="2">
          <tpl fld="7" item="7"/>
          <tpl fld="8" item="483"/>
        </tpls>
      </n>
      <n v="0.41811395000321788" in="3">
        <tpls c="2">
          <tpl fld="7" item="6"/>
          <tpl fld="8" item="475"/>
        </tpls>
      </n>
      <n v="36" in="0">
        <tpls c="2">
          <tpl fld="7" item="7"/>
          <tpl fld="8" item="475"/>
        </tpls>
      </n>
      <n v="2862.2894736842104" in="1">
        <tpls c="2">
          <tpl fld="7" item="8"/>
          <tpl fld="8" item="475"/>
        </tpls>
      </n>
      <n v="0.41770202343929985" in="3">
        <tpls c="2">
          <tpl fld="7" item="6"/>
          <tpl fld="8" item="467"/>
        </tpls>
      </n>
      <n v="2535.1749999999997" in="1">
        <tpls c="2">
          <tpl fld="7" item="8"/>
          <tpl fld="8" item="467"/>
        </tpls>
      </n>
      <n v="2910.65" in="1">
        <tpls c="2">
          <tpl fld="7" item="8"/>
          <tpl fld="8" item="459"/>
        </tpls>
      </n>
      <n v="0.41686022384220567" in="3">
        <tpls c="2">
          <tpl fld="7" item="6"/>
          <tpl fld="8" item="459"/>
        </tpls>
      </n>
      <n v="40" in="0">
        <tpls c="2">
          <tpl fld="7" item="7"/>
          <tpl fld="8" item="459"/>
        </tpls>
      </n>
      <n v="2719.29" in="1">
        <tpls c="2">
          <tpl fld="7" item="8"/>
          <tpl fld="8" item="451"/>
        </tpls>
      </n>
      <n v="0.41636726253298961" in="3">
        <tpls c="2">
          <tpl fld="7" item="6"/>
          <tpl fld="8" item="451"/>
        </tpls>
      </n>
      <n v="35" in="0">
        <tpls c="2">
          <tpl fld="7" item="7"/>
          <tpl fld="8" item="451"/>
        </tpls>
      </n>
      <n v="3187.1947368421047" in="1">
        <tpls c="2">
          <tpl fld="7" item="8"/>
          <tpl fld="8" item="443"/>
        </tpls>
      </n>
      <n v="0.41577067442578597" in="3">
        <tpls c="2">
          <tpl fld="7" item="6"/>
          <tpl fld="8" item="443"/>
        </tpls>
      </n>
      <n v="36" in="0">
        <tpls c="2">
          <tpl fld="7" item="7"/>
          <tpl fld="8" item="443"/>
        </tpls>
      </n>
      <n v="2775.8444444444449" in="1">
        <tpls c="2">
          <tpl fld="7" item="8"/>
          <tpl fld="8" item="435"/>
        </tpls>
      </n>
      <n v="0.41531305788829037" in="3">
        <tpls c="2">
          <tpl fld="7" item="6"/>
          <tpl fld="8" item="435"/>
        </tpls>
      </n>
      <n v="53" in="0">
        <tpls c="2">
          <tpl fld="7" item="7"/>
          <tpl fld="8" item="435"/>
        </tpls>
      </n>
      <n v="3167.8240740740748" in="1">
        <tpls c="2">
          <tpl fld="7" item="8"/>
          <tpl fld="8" item="427"/>
        </tpls>
      </n>
      <n v="0.41474022652539289" in="3">
        <tpls c="2">
          <tpl fld="7" item="6"/>
          <tpl fld="8" item="427"/>
        </tpls>
      </n>
      <n v="57" in="0">
        <tpls c="2">
          <tpl fld="7" item="7"/>
          <tpl fld="8" item="427"/>
        </tpls>
      </n>
      <n v="2333.1583333333328" in="1">
        <tpls c="2">
          <tpl fld="7" item="8"/>
          <tpl fld="8" item="419"/>
        </tpls>
      </n>
      <n v="0.41418820697266567" in="3">
        <tpls c="2">
          <tpl fld="7" item="6"/>
          <tpl fld="8" item="419"/>
        </tpls>
      </n>
      <n v="41" in="0">
        <tpls c="2">
          <tpl fld="7" item="7"/>
          <tpl fld="8" item="419"/>
        </tpls>
      </n>
      <n v="2829.5476190476193" in="1">
        <tpls c="2">
          <tpl fld="7" item="8"/>
          <tpl fld="8" item="411"/>
        </tpls>
      </n>
      <n v="0.41368719549650373" in="3">
        <tpls c="2">
          <tpl fld="7" item="6"/>
          <tpl fld="8" item="411"/>
        </tpls>
      </n>
      <n v="37" in="0">
        <tpls c="2">
          <tpl fld="7" item="7"/>
          <tpl fld="8" item="411"/>
        </tpls>
      </n>
      <n v="0.41263487213642214" in="3">
        <tpls c="2">
          <tpl fld="7" item="6"/>
          <tpl fld="8" item="403"/>
        </tpls>
      </n>
      <n v="2811.0472222222224" in="1">
        <tpls c="2">
          <tpl fld="7" item="8"/>
          <tpl fld="8" item="403"/>
        </tpls>
      </n>
      <n v="31" in="0">
        <tpls c="2">
          <tpl fld="7" item="7"/>
          <tpl fld="8" item="403"/>
        </tpls>
      </n>
      <n v="3334.757894736842" in="1">
        <tpls c="2">
          <tpl fld="7" item="8"/>
          <tpl fld="8" item="395"/>
        </tpls>
      </n>
      <n v="44" in="0">
        <tpls c="2">
          <tpl fld="7" item="7"/>
          <tpl fld="8" item="395"/>
        </tpls>
      </n>
      <n v="0.41144853314802454" in="3">
        <tpls c="2">
          <tpl fld="7" item="6"/>
          <tpl fld="8" item="387"/>
        </tpls>
      </n>
      <n v="2554.2937500000003" in="1">
        <tpls c="2">
          <tpl fld="7" item="8"/>
          <tpl fld="8" item="387"/>
        </tpls>
      </n>
      <n v="37" in="0">
        <tpls c="2">
          <tpl fld="7" item="7"/>
          <tpl fld="8" item="387"/>
        </tpls>
      </n>
      <n v="0.41073394212271574" in="3">
        <tpls c="2">
          <tpl fld="7" item="6"/>
          <tpl fld="8" item="379"/>
        </tpls>
      </n>
      <n v="3313.8295454545455" in="1">
        <tpls c="2">
          <tpl fld="7" item="8"/>
          <tpl fld="8" item="379"/>
        </tpls>
      </n>
      <n v="45" in="0">
        <tpls c="2">
          <tpl fld="7" item="7"/>
          <tpl fld="8" item="379"/>
        </tpls>
      </n>
      <n v="0.40996160102692353" in="3">
        <tpls c="2">
          <tpl fld="7" item="6"/>
          <tpl fld="8" item="371"/>
        </tpls>
      </n>
      <n v="2259.1749999999997" in="1">
        <tpls c="2">
          <tpl fld="7" item="8"/>
          <tpl fld="8" item="371"/>
        </tpls>
      </n>
      <n v="17" in="0">
        <tpls c="2">
          <tpl fld="7" item="7"/>
          <tpl fld="8" item="371"/>
        </tpls>
      </n>
      <n v="2541.2346153846156" in="1">
        <tpls c="2">
          <tpl fld="7" item="8"/>
          <tpl fld="8" item="363"/>
        </tpls>
      </n>
      <n v="26" in="0">
        <tpls c="2">
          <tpl fld="7" item="7"/>
          <tpl fld="8" item="363"/>
        </tpls>
      </n>
      <n v="0.40874687063666243" in="3">
        <tpls c="2">
          <tpl fld="7" item="6"/>
          <tpl fld="8" item="355"/>
        </tpls>
      </n>
      <n v="2528.85" in="1">
        <tpls c="2">
          <tpl fld="7" item="8"/>
          <tpl fld="8" item="355"/>
        </tpls>
      </n>
      <n v="36" in="0">
        <tpls c="2">
          <tpl fld="7" item="7"/>
          <tpl fld="8" item="355"/>
        </tpls>
      </n>
      <n v="0.4084359962180546" in="3">
        <tpls c="2">
          <tpl fld="7" item="6"/>
          <tpl fld="8" item="347"/>
        </tpls>
      </n>
      <n v="3011.6775000000002" in="1">
        <tpls c="2">
          <tpl fld="7" item="8"/>
          <tpl fld="8" item="347"/>
        </tpls>
      </n>
      <n v="37" in="0">
        <tpls c="2">
          <tpl fld="7" item="7"/>
          <tpl fld="8" item="347"/>
        </tpls>
      </n>
      <n v="0.40792598051256856" in="3">
        <tpls c="2">
          <tpl fld="7" item="6"/>
          <tpl fld="8" item="339"/>
        </tpls>
      </n>
      <n v="1526.625" in="1">
        <tpls c="2">
          <tpl fld="7" item="8"/>
          <tpl fld="8" item="339"/>
        </tpls>
      </n>
      <n v="12" in="0">
        <tpls c="2">
          <tpl fld="7" item="7"/>
          <tpl fld="8" item="339"/>
        </tpls>
      </n>
      <n v="0.40739702227793534" in="3">
        <tpls c="2">
          <tpl fld="7" item="6"/>
          <tpl fld="8" item="331"/>
        </tpls>
      </n>
      <n v="2273.5499999999997" in="1">
        <tpls c="2">
          <tpl fld="7" item="8"/>
          <tpl fld="8" item="331"/>
        </tpls>
      </n>
      <n v="35" in="0">
        <tpls c="2">
          <tpl fld="7" item="7"/>
          <tpl fld="8" item="331"/>
        </tpls>
      </n>
      <n v="0.40680281600074403" in="3">
        <tpls c="2">
          <tpl fld="7" item="6"/>
          <tpl fld="8" item="323"/>
        </tpls>
      </n>
      <n v="3440.3399999999992" in="1">
        <tpls c="2">
          <tpl fld="7" item="8"/>
          <tpl fld="8" item="323"/>
        </tpls>
      </n>
      <n v="21" in="0">
        <tpls c="2">
          <tpl fld="7" item="7"/>
          <tpl fld="8" item="323"/>
        </tpls>
      </n>
      <n v="0.40613541693295496" in="3">
        <tpls c="2">
          <tpl fld="7" item="6"/>
          <tpl fld="8" item="315"/>
        </tpls>
      </n>
      <n v="47" in="0">
        <tpls c="2">
          <tpl fld="7" item="7"/>
          <tpl fld="8" item="315"/>
        </tpls>
      </n>
      <n v="3289.4704545454556" in="1">
        <tpls c="2">
          <tpl fld="7" item="8"/>
          <tpl fld="8" item="315"/>
        </tpls>
      </n>
      <n v="0.40555478993064109" in="3">
        <tpls c="2">
          <tpl fld="7" item="6"/>
          <tpl fld="8" item="307"/>
        </tpls>
      </n>
      <n v="36" in="0">
        <tpls c="2">
          <tpl fld="7" item="7"/>
          <tpl fld="8" item="307"/>
        </tpls>
      </n>
      <n v="2160.3795454545443" in="1">
        <tpls c="2">
          <tpl fld="7" item="8"/>
          <tpl fld="8" item="307"/>
        </tpls>
      </n>
      <n v="0.40515178058346674" in="3">
        <tpls c="2">
          <tpl fld="7" item="6"/>
          <tpl fld="8" item="299"/>
        </tpls>
      </n>
      <n v="39" in="0">
        <tpls c="2">
          <tpl fld="7" item="7"/>
          <tpl fld="8" item="299"/>
        </tpls>
      </n>
      <n v="2688.585" in="1">
        <tpls c="2">
          <tpl fld="7" item="8"/>
          <tpl fld="8" item="299"/>
        </tpls>
      </n>
      <n v="0.40423510121947825" in="3">
        <tpls c="2">
          <tpl fld="7" item="6"/>
          <tpl fld="8" item="291"/>
        </tpls>
      </n>
      <n v="33" in="0">
        <tpls c="2">
          <tpl fld="7" item="7"/>
          <tpl fld="8" item="291"/>
        </tpls>
      </n>
      <n v="2146.8200000000006" in="1">
        <tpls c="2">
          <tpl fld="7" item="8"/>
          <tpl fld="8" item="291"/>
        </tpls>
      </n>
      <n v="0.40358207467617208" in="3">
        <tpls c="2">
          <tpl fld="7" item="6"/>
          <tpl fld="8" item="283"/>
        </tpls>
      </n>
      <n v="32" in="0">
        <tpls c="2">
          <tpl fld="7" item="7"/>
          <tpl fld="8" item="283"/>
        </tpls>
      </n>
      <n v="2723.2821428571433" in="1">
        <tpls c="2">
          <tpl fld="7" item="8"/>
          <tpl fld="8" item="283"/>
        </tpls>
      </n>
      <n v="2392.0574999999999" in="1">
        <tpls c="2">
          <tpl fld="7" item="8"/>
          <tpl fld="8" item="267"/>
        </tpls>
      </n>
      <n v="0.40239730859312539" in="3">
        <tpls c="2">
          <tpl fld="7" item="6"/>
          <tpl fld="8" item="267"/>
        </tpls>
      </n>
      <n v="3021.5727272727281" in="1">
        <tpls c="2">
          <tpl fld="7" item="8"/>
          <tpl fld="8" item="251"/>
        </tpls>
      </n>
      <n v="0.4000415196180197" in="3">
        <tpls c="2">
          <tpl fld="7" item="6"/>
          <tpl fld="8" item="251"/>
        </tpls>
      </n>
      <n v="2357.5000000000005" in="1">
        <tpls c="2">
          <tpl fld="7" item="8"/>
          <tpl fld="8" item="235"/>
        </tpls>
      </n>
      <n v="0.39838041068157726" in="3">
        <tpls c="2">
          <tpl fld="7" item="6"/>
          <tpl fld="8" item="235"/>
        </tpls>
      </n>
      <n v="3184.2350000000006" in="1">
        <tpls c="2">
          <tpl fld="7" item="8"/>
          <tpl fld="8" item="219"/>
        </tpls>
      </n>
      <n v="0.39682529712788167" in="3">
        <tpls c="2">
          <tpl fld="7" item="6"/>
          <tpl fld="8" item="219"/>
        </tpls>
      </n>
      <n v="2711.1588235294116" in="1">
        <tpls c="2">
          <tpl fld="7" item="8"/>
          <tpl fld="8" item="203"/>
        </tpls>
      </n>
      <n v="0.39537467156436251" in="3">
        <tpls c="2">
          <tpl fld="7" item="6"/>
          <tpl fld="8" item="203"/>
        </tpls>
      </n>
      <n v="0.39473211512296397" in="3">
        <tpls c="2">
          <tpl fld="7" item="6"/>
          <tpl fld="8" item="195"/>
        </tpls>
      </n>
      <n v="42" in="0">
        <tpls c="2">
          <tpl fld="7" item="7"/>
          <tpl fld="8" item="195"/>
        </tpls>
      </n>
      <n v="2290.1204545454548" in="1">
        <tpls c="2">
          <tpl fld="7" item="8"/>
          <tpl fld="8" item="195"/>
        </tpls>
      </n>
      <n v="0.39404113441074901" in="3">
        <tpls c="2">
          <tpl fld="7" item="6"/>
          <tpl fld="8" item="187"/>
        </tpls>
      </n>
      <n v="49" in="0">
        <tpls c="2">
          <tpl fld="7" item="7"/>
          <tpl fld="8" item="187"/>
        </tpls>
      </n>
      <n v="0.39056777493606137" in="3">
        <tpls c="2">
          <tpl fld="7" item="6"/>
          <tpl fld="8" item="155"/>
        </tpls>
      </n>
      <n v="54" in="0">
        <tpls c="2">
          <tpl fld="7" item="7"/>
          <tpl fld="8" item="155"/>
        </tpls>
      </n>
      <n v="3054.6875" in="1">
        <tpls c="2">
          <tpl fld="7" item="8"/>
          <tpl fld="8" item="155"/>
        </tpls>
      </n>
      <n v="0.47471457111451654" in="3">
        <tpls c="2">
          <tpl fld="7" item="6"/>
          <tpl fld="8" item="794"/>
        </tpls>
      </n>
      <n v="23" in="0">
        <tpls c="2">
          <tpl fld="7" item="7"/>
          <tpl fld="8" item="794"/>
        </tpls>
      </n>
      <n v="3399.1909090909089" in="1">
        <tpls c="2">
          <tpl fld="7" item="8"/>
          <tpl fld="8" item="794"/>
        </tpls>
      </n>
      <n v="0.46885359342051741" in="3">
        <tpls c="2">
          <tpl fld="7" item="6"/>
          <tpl fld="8" item="786"/>
        </tpls>
      </n>
      <n v="31" in="0">
        <tpls c="2">
          <tpl fld="7" item="7"/>
          <tpl fld="8" item="786"/>
        </tpls>
      </n>
      <n v="2851.6933333333336" in="1">
        <tpls c="2">
          <tpl fld="7" item="8"/>
          <tpl fld="8" item="786"/>
        </tpls>
      </n>
      <n v="0.46489400522379071" in="3">
        <tpls c="2">
          <tpl fld="7" item="6"/>
          <tpl fld="8" item="778"/>
        </tpls>
      </n>
      <n v="46" in="0">
        <tpls c="2">
          <tpl fld="7" item="7"/>
          <tpl fld="8" item="778"/>
        </tpls>
      </n>
      <n v="2528.6409090909092" in="1">
        <tpls c="2">
          <tpl fld="7" item="8"/>
          <tpl fld="8" item="778"/>
        </tpls>
      </n>
      <n v="0.4588358750641543" in="3">
        <tpls c="2">
          <tpl fld="7" item="6"/>
          <tpl fld="8" item="770"/>
        </tpls>
      </n>
      <n v="39" in="0">
        <tpls c="2">
          <tpl fld="7" item="7"/>
          <tpl fld="8" item="770"/>
        </tpls>
      </n>
      <n v="2297.0947368421052" in="1">
        <tpls c="2">
          <tpl fld="7" item="8"/>
          <tpl fld="8" item="770"/>
        </tpls>
      </n>
      <n v="0.45782594773174162" in="3">
        <tpls c="2">
          <tpl fld="7" item="6"/>
          <tpl fld="8" item="762"/>
        </tpls>
      </n>
      <n v="40" in="0">
        <tpls c="2">
          <tpl fld="7" item="7"/>
          <tpl fld="8" item="762"/>
        </tpls>
      </n>
      <n v="3391.7972222222215" in="1">
        <tpls c="2">
          <tpl fld="7" item="8"/>
          <tpl fld="8" item="762"/>
        </tpls>
      </n>
      <n v="0.45499522474988652" in="3">
        <tpls c="2">
          <tpl fld="7" item="6"/>
          <tpl fld="8" item="754"/>
        </tpls>
      </n>
      <n v="53" in="0">
        <tpls c="2">
          <tpl fld="7" item="7"/>
          <tpl fld="8" item="754"/>
        </tpls>
      </n>
      <n v="1719.6038461538462" in="1">
        <tpls c="2">
          <tpl fld="7" item="8"/>
          <tpl fld="8" item="754"/>
        </tpls>
      </n>
      <n v="0.45290647092797975" in="3">
        <tpls c="2">
          <tpl fld="7" item="6"/>
          <tpl fld="8" item="746"/>
        </tpls>
      </n>
      <n v="50" in="0">
        <tpls c="2">
          <tpl fld="7" item="7"/>
          <tpl fld="8" item="746"/>
        </tpls>
      </n>
      <n v="3599.5" in="1">
        <tpls c="2">
          <tpl fld="7" item="8"/>
          <tpl fld="8" item="746"/>
        </tpls>
      </n>
      <n v="0.45138628806192049" in="3">
        <tpls c="2">
          <tpl fld="7" item="6"/>
          <tpl fld="8" item="738"/>
        </tpls>
      </n>
      <n v="22" in="0">
        <tpls c="2">
          <tpl fld="7" item="7"/>
          <tpl fld="8" item="738"/>
        </tpls>
      </n>
      <n v="2033.3769230769233" in="1">
        <tpls c="2">
          <tpl fld="7" item="8"/>
          <tpl fld="8" item="738"/>
        </tpls>
      </n>
      <n v="22" in="0">
        <tpls c="2">
          <tpl fld="7" item="7"/>
          <tpl fld="8" item="730"/>
        </tpls>
      </n>
      <n v="0.449925656475338" in="3">
        <tpls c="2">
          <tpl fld="7" item="6"/>
          <tpl fld="8" item="730"/>
        </tpls>
      </n>
      <n v="2684.1000000000004" in="1">
        <tpls c="2">
          <tpl fld="7" item="8"/>
          <tpl fld="8" item="730"/>
        </tpls>
      </n>
      <n v="32" in="0">
        <tpls c="2">
          <tpl fld="7" item="7"/>
          <tpl fld="8" item="722"/>
        </tpls>
      </n>
      <n v="0.44841127823185184" in="3">
        <tpls c="2">
          <tpl fld="7" item="6"/>
          <tpl fld="8" item="722"/>
        </tpls>
      </n>
      <n v="3446.1666666666665" in="1">
        <tpls c="2">
          <tpl fld="7" item="8"/>
          <tpl fld="8" item="722"/>
        </tpls>
      </n>
      <n v="0.44674498536594304" in="3">
        <tpls c="2">
          <tpl fld="7" item="6"/>
          <tpl fld="8" item="714"/>
        </tpls>
      </n>
      <n v="28" in="0">
        <tpls c="2">
          <tpl fld="7" item="7"/>
          <tpl fld="8" item="714"/>
        </tpls>
      </n>
      <n v="2547.71" in="1">
        <tpls c="2">
          <tpl fld="7" item="8"/>
          <tpl fld="8" item="714"/>
        </tpls>
      </n>
      <n v="0.44493379348187073" in="3">
        <tpls c="2">
          <tpl fld="7" item="6"/>
          <tpl fld="8" item="706"/>
        </tpls>
      </n>
      <n v="37" in="0">
        <tpls c="2">
          <tpl fld="7" item="7"/>
          <tpl fld="8" item="706"/>
        </tpls>
      </n>
      <n v="1731.3249999999998" in="1">
        <tpls c="2">
          <tpl fld="7" item="8"/>
          <tpl fld="8" item="706"/>
        </tpls>
      </n>
      <n v="26" in="0">
        <tpls c="2">
          <tpl fld="7" item="7"/>
          <tpl fld="8" item="698"/>
        </tpls>
      </n>
      <n v="0.44382738208360606" in="3">
        <tpls c="2">
          <tpl fld="7" item="6"/>
          <tpl fld="8" item="698"/>
        </tpls>
      </n>
      <n v="2959.8125" in="1">
        <tpls c="2">
          <tpl fld="7" item="8"/>
          <tpl fld="8" item="698"/>
        </tpls>
      </n>
      <n v="0.44310105820693441" in="3">
        <tpls c="2">
          <tpl fld="7" item="6"/>
          <tpl fld="8" item="690"/>
        </tpls>
      </n>
      <n v="40" in="0">
        <tpls c="2">
          <tpl fld="7" item="7"/>
          <tpl fld="8" item="690"/>
        </tpls>
      </n>
      <n v="2751.2472222222223" in="1">
        <tpls c="2">
          <tpl fld="7" item="8"/>
          <tpl fld="8" item="690"/>
        </tpls>
      </n>
      <n v="0.4421657095980312" in="3">
        <tpls c="2">
          <tpl fld="7" item="6"/>
          <tpl fld="8" item="682"/>
        </tpls>
      </n>
      <n v="22" in="0">
        <tpls c="2">
          <tpl fld="7" item="7"/>
          <tpl fld="8" item="682"/>
        </tpls>
      </n>
      <n v="2285.625" in="1">
        <tpls c="2">
          <tpl fld="7" item="8"/>
          <tpl fld="8" item="682"/>
        </tpls>
      </n>
      <n v="0.44068820307191575" in="3">
        <tpls c="2">
          <tpl fld="7" item="6"/>
          <tpl fld="8" item="674"/>
        </tpls>
      </n>
      <n v="30" in="0">
        <tpls c="2">
          <tpl fld="7" item="7"/>
          <tpl fld="8" item="674"/>
        </tpls>
      </n>
      <n v="2804.9176470588241" in="1">
        <tpls c="2">
          <tpl fld="7" item="8"/>
          <tpl fld="8" item="674"/>
        </tpls>
      </n>
      <n v="45" in="0">
        <tpls c="2">
          <tpl fld="7" item="7"/>
          <tpl fld="8" item="666"/>
        </tpls>
      </n>
      <n v="0.43888495256080401" in="3">
        <tpls c="2">
          <tpl fld="7" item="6"/>
          <tpl fld="8" item="666"/>
        </tpls>
      </n>
      <n v="3037.6204545454557" in="1">
        <tpls c="2">
          <tpl fld="7" item="8"/>
          <tpl fld="8" item="666"/>
        </tpls>
      </n>
      <n v="0.43753640999709364" in="3">
        <tpls c="2">
          <tpl fld="7" item="6"/>
          <tpl fld="8" item="658"/>
        </tpls>
      </n>
      <n v="35" in="0">
        <tpls c="2">
          <tpl fld="7" item="7"/>
          <tpl fld="8" item="658"/>
        </tpls>
      </n>
      <n v="2019.2184210526314" in="1">
        <tpls c="2">
          <tpl fld="7" item="8"/>
          <tpl fld="8" item="658"/>
        </tpls>
      </n>
      <n v="0.43681289012721652" in="3">
        <tpls c="2">
          <tpl fld="7" item="6"/>
          <tpl fld="8" item="650"/>
        </tpls>
      </n>
      <n v="41" in="0">
        <tpls c="2">
          <tpl fld="7" item="7"/>
          <tpl fld="8" item="650"/>
        </tpls>
      </n>
      <n v="2415.6" in="1">
        <tpls c="2">
          <tpl fld="7" item="8"/>
          <tpl fld="8" item="650"/>
        </tpls>
      </n>
      <n v="0.43572520201696674" in="3">
        <tpls c="2">
          <tpl fld="7" item="6"/>
          <tpl fld="8" item="642"/>
        </tpls>
      </n>
      <n v="32" in="0">
        <tpls c="2">
          <tpl fld="7" item="7"/>
          <tpl fld="8" item="642"/>
        </tpls>
      </n>
      <n v="2731.8250000000003" in="1">
        <tpls c="2">
          <tpl fld="7" item="8"/>
          <tpl fld="8" item="642"/>
        </tpls>
      </n>
      <n v="48" in="0">
        <tpls c="2">
          <tpl fld="7" item="7"/>
          <tpl fld="8" item="634"/>
        </tpls>
      </n>
      <n v="0.43474503795599906" in="3">
        <tpls c="2">
          <tpl fld="7" item="6"/>
          <tpl fld="8" item="634"/>
        </tpls>
      </n>
      <n v="3019.9442307692316" in="1">
        <tpls c="2">
          <tpl fld="7" item="8"/>
          <tpl fld="8" item="634"/>
        </tpls>
      </n>
      <n v="0.43326375778111181" in="3">
        <tpls c="2">
          <tpl fld="7" item="6"/>
          <tpl fld="8" item="626"/>
        </tpls>
      </n>
      <n v="39" in="0">
        <tpls c="2">
          <tpl fld="7" item="7"/>
          <tpl fld="8" item="626"/>
        </tpls>
      </n>
      <n v="3187.394117647058" in="1">
        <tpls c="2">
          <tpl fld="7" item="8"/>
          <tpl fld="8" item="626"/>
        </tpls>
      </n>
      <n v="0.43218212076905138" in="3">
        <tpls c="2">
          <tpl fld="7" item="6"/>
          <tpl fld="8" item="618"/>
        </tpls>
      </n>
      <n v="17" in="0">
        <tpls c="2">
          <tpl fld="7" item="7"/>
          <tpl fld="8" item="618"/>
        </tpls>
      </n>
      <n v="2424.5449999999992" in="1">
        <tpls c="2">
          <tpl fld="7" item="8"/>
          <tpl fld="8" item="618"/>
        </tpls>
      </n>
      <n v="0.43074328073329354" in="3">
        <tpls c="2">
          <tpl fld="7" item="6"/>
          <tpl fld="8" item="610"/>
        </tpls>
      </n>
      <n v="36" in="0">
        <tpls c="2">
          <tpl fld="7" item="7"/>
          <tpl fld="8" item="610"/>
        </tpls>
      </n>
      <n v="2650.4117647058833" in="1">
        <tpls c="2">
          <tpl fld="7" item="8"/>
          <tpl fld="8" item="610"/>
        </tpls>
      </n>
      <n v="51" in="0">
        <tpls c="2">
          <tpl fld="7" item="7"/>
          <tpl fld="8" item="602"/>
        </tpls>
      </n>
      <n v="0.42921849994969336" in="3">
        <tpls c="2">
          <tpl fld="7" item="6"/>
          <tpl fld="8" item="602"/>
        </tpls>
      </n>
      <n v="2508.4238095238097" in="1">
        <tpls c="2">
          <tpl fld="7" item="8"/>
          <tpl fld="8" item="602"/>
        </tpls>
      </n>
      <n v="0.42878911893060145" in="3">
        <tpls c="2">
          <tpl fld="7" item="6"/>
          <tpl fld="8" item="594"/>
        </tpls>
      </n>
      <n v="45" in="0">
        <tpls c="2">
          <tpl fld="7" item="7"/>
          <tpl fld="8" item="594"/>
        </tpls>
      </n>
      <n v="2524.9619047619044" in="1">
        <tpls c="2">
          <tpl fld="7" item="8"/>
          <tpl fld="8" item="594"/>
        </tpls>
      </n>
      <n v="0.42831208635369966" in="3">
        <tpls c="2">
          <tpl fld="7" item="6"/>
          <tpl fld="8" item="586"/>
        </tpls>
      </n>
      <n v="29" in="0">
        <tpls c="2">
          <tpl fld="7" item="7"/>
          <tpl fld="8" item="586"/>
        </tpls>
      </n>
      <n v="2706.0218750000004" in="1">
        <tpls c="2">
          <tpl fld="7" item="8"/>
          <tpl fld="8" item="586"/>
        </tpls>
      </n>
      <n v="0.42776424684511138" in="3">
        <tpls c="2">
          <tpl fld="7" item="6"/>
          <tpl fld="8" item="578"/>
        </tpls>
      </n>
      <n v="30" in="0">
        <tpls c="2">
          <tpl fld="7" item="7"/>
          <tpl fld="8" item="578"/>
        </tpls>
      </n>
      <n v="2173.3466666666668" in="1">
        <tpls c="2">
          <tpl fld="7" item="8"/>
          <tpl fld="8" item="578"/>
        </tpls>
      </n>
      <n v="33" in="0">
        <tpls c="2">
          <tpl fld="7" item="7"/>
          <tpl fld="8" item="570"/>
        </tpls>
      </n>
      <n v="0.42745381464998039" in="3">
        <tpls c="2">
          <tpl fld="7" item="6"/>
          <tpl fld="8" item="570"/>
        </tpls>
      </n>
      <n v="2628.9" in="1">
        <tpls c="2">
          <tpl fld="7" item="8"/>
          <tpl fld="8" item="570"/>
        </tpls>
      </n>
      <n v="0.42666726470993105" in="3">
        <tpls c="2">
          <tpl fld="7" item="6"/>
          <tpl fld="8" item="562"/>
        </tpls>
      </n>
      <n v="40" in="0">
        <tpls c="2">
          <tpl fld="7" item="7"/>
          <tpl fld="8" item="562"/>
        </tpls>
      </n>
      <n v="3078.8238095238098" in="1">
        <tpls c="2">
          <tpl fld="7" item="8"/>
          <tpl fld="8" item="562"/>
        </tpls>
      </n>
      <n v="0.4262545929456254" in="3">
        <tpls c="2">
          <tpl fld="7" item="6"/>
          <tpl fld="8" item="554"/>
        </tpls>
      </n>
      <n v="28" in="0">
        <tpls c="2">
          <tpl fld="7" item="7"/>
          <tpl fld="8" item="554"/>
        </tpls>
      </n>
      <n v="3017.7352941176468" in="1">
        <tpls c="2">
          <tpl fld="7" item="8"/>
          <tpl fld="8" item="554"/>
        </tpls>
      </n>
      <n v="0.42487086577750366" in="3">
        <tpls c="2">
          <tpl fld="7" item="6"/>
          <tpl fld="8" item="546"/>
        </tpls>
      </n>
      <n v="22" in="0">
        <tpls c="2">
          <tpl fld="7" item="7"/>
          <tpl fld="8" item="546"/>
        </tpls>
      </n>
      <n v="2130.9499999999998" in="1">
        <tpls c="2">
          <tpl fld="7" item="8"/>
          <tpl fld="8" item="546"/>
        </tpls>
      </n>
      <n v="0.42400789307107639" in="3">
        <tpls c="2">
          <tpl fld="7" item="6"/>
          <tpl fld="8" item="538"/>
        </tpls>
      </n>
      <n v="33" in="0">
        <tpls c="2">
          <tpl fld="7" item="7"/>
          <tpl fld="8" item="538"/>
        </tpls>
      </n>
      <n v="2804.1472222222228" in="1">
        <tpls c="2">
          <tpl fld="7" item="8"/>
          <tpl fld="8" item="538"/>
        </tpls>
      </n>
      <n v="0.42323382187026259" in="3">
        <tpls c="2">
          <tpl fld="7" item="6"/>
          <tpl fld="8" item="530"/>
        </tpls>
      </n>
      <n v="27" in="0">
        <tpls c="2">
          <tpl fld="7" item="7"/>
          <tpl fld="8" item="530"/>
        </tpls>
      </n>
      <n v="1954.636842105263" in="1">
        <tpls c="2">
          <tpl fld="7" item="8"/>
          <tpl fld="8" item="530"/>
        </tpls>
      </n>
      <n v="0.42266924898247243" in="3">
        <tpls c="2">
          <tpl fld="7" item="6"/>
          <tpl fld="8" item="522"/>
        </tpls>
      </n>
      <n v="29" in="0">
        <tpls c="2">
          <tpl fld="7" item="7"/>
          <tpl fld="8" item="522"/>
        </tpls>
      </n>
      <n v="2320.2687500000002" in="1">
        <tpls c="2">
          <tpl fld="7" item="8"/>
          <tpl fld="8" item="522"/>
        </tpls>
      </n>
      <n v="0.42183842617527617" in="3">
        <tpls c="2">
          <tpl fld="7" item="6"/>
          <tpl fld="8" item="514"/>
        </tpls>
      </n>
      <n v="26" in="0">
        <tpls c="2">
          <tpl fld="7" item="7"/>
          <tpl fld="8" item="514"/>
        </tpls>
      </n>
      <n v="2611.7266666666669" in="1">
        <tpls c="2">
          <tpl fld="7" item="8"/>
          <tpl fld="8" item="514"/>
        </tpls>
      </n>
      <n v="0.42144165989981341" in="3">
        <tpls c="2">
          <tpl fld="7" item="6"/>
          <tpl fld="8" item="506"/>
        </tpls>
      </n>
      <n v="38" in="0">
        <tpls c="2">
          <tpl fld="7" item="7"/>
          <tpl fld="8" item="506"/>
        </tpls>
      </n>
      <n v="2459.9075000000003" in="1">
        <tpls c="2">
          <tpl fld="7" item="8"/>
          <tpl fld="8" item="506"/>
        </tpls>
      </n>
      <n v="0.42090004155864719" in="3">
        <tpls c="2">
          <tpl fld="7" item="6"/>
          <tpl fld="8" item="498"/>
        </tpls>
      </n>
      <n v="43" in="0">
        <tpls c="2">
          <tpl fld="7" item="7"/>
          <tpl fld="8" item="498"/>
        </tpls>
      </n>
      <n v="1837.4909090909093" in="1">
        <tpls c="2">
          <tpl fld="7" item="8"/>
          <tpl fld="8" item="498"/>
        </tpls>
      </n>
      <n v="32" in="0">
        <tpls c="2">
          <tpl fld="7" item="7"/>
          <tpl fld="8" item="490"/>
        </tpls>
      </n>
      <n v="0.41979738708071063" in="3">
        <tpls c="2">
          <tpl fld="7" item="6"/>
          <tpl fld="8" item="490"/>
        </tpls>
      </n>
      <n v="3196.2972222222224" in="1">
        <tpls c="2">
          <tpl fld="7" item="8"/>
          <tpl fld="8" item="490"/>
        </tpls>
      </n>
      <n v="0.48216274085941874" in="3">
        <tpls c="2">
          <tpl fld="7" item="6"/>
          <tpl fld="8" item="799"/>
        </tpls>
      </n>
      <n v="39" in="0">
        <tpls c="2">
          <tpl fld="7" item="7"/>
          <tpl fld="8" item="799"/>
        </tpls>
      </n>
      <n v="3153.8411764705875" in="1">
        <tpls c="2">
          <tpl fld="7" item="8"/>
          <tpl fld="8" item="799"/>
        </tpls>
      </n>
      <n v="0.47131636127379317" in="3">
        <tpls c="2">
          <tpl fld="7" item="6"/>
          <tpl fld="8" item="791"/>
        </tpls>
      </n>
      <n v="23" in="0">
        <tpls c="2">
          <tpl fld="7" item="7"/>
          <tpl fld="8" item="791"/>
        </tpls>
      </n>
      <n v="2039.3812499999999" in="1">
        <tpls c="2">
          <tpl fld="7" item="8"/>
          <tpl fld="8" item="791"/>
        </tpls>
      </n>
      <n v="0.46812258463991119" in="3">
        <tpls c="2">
          <tpl fld="7" item="6"/>
          <tpl fld="8" item="783"/>
        </tpls>
      </n>
      <n v="41" in="0">
        <tpls c="2">
          <tpl fld="7" item="7"/>
          <tpl fld="8" item="783"/>
        </tpls>
      </n>
      <n v="3746.8533333333335" in="1">
        <tpls c="2">
          <tpl fld="7" item="8"/>
          <tpl fld="8" item="783"/>
        </tpls>
      </n>
      <n v="0.46079032516720586" in="3">
        <tpls c="2">
          <tpl fld="7" item="6"/>
          <tpl fld="8" item="775"/>
        </tpls>
      </n>
      <n v="46" in="0">
        <tpls c="2">
          <tpl fld="7" item="7"/>
          <tpl fld="8" item="775"/>
        </tpls>
      </n>
      <n v="3281.169047619047" in="1">
        <tpls c="2">
          <tpl fld="7" item="8"/>
          <tpl fld="8" item="775"/>
        </tpls>
      </n>
      <n v="0.45842672405782237" in="3">
        <tpls c="2">
          <tpl fld="7" item="6"/>
          <tpl fld="8" item="767"/>
        </tpls>
      </n>
      <n v="42" in="0">
        <tpls c="2">
          <tpl fld="7" item="7"/>
          <tpl fld="8" item="767"/>
        </tpls>
      </n>
      <n v="2339.4" in="1">
        <tpls c="2">
          <tpl fld="7" item="8"/>
          <tpl fld="8" item="767"/>
        </tpls>
      </n>
      <n v="0.45593848893112776" in="3">
        <tpls c="2">
          <tpl fld="7" item="6"/>
          <tpl fld="8" item="759"/>
        </tpls>
      </n>
      <n v="25" in="0">
        <tpls c="2">
          <tpl fld="7" item="7"/>
          <tpl fld="8" item="759"/>
        </tpls>
      </n>
      <n v="2183.3468749999997" in="1">
        <tpls c="2">
          <tpl fld="7" item="8"/>
          <tpl fld="8" item="759"/>
        </tpls>
      </n>
      <n v="0.45459851884280034" in="3">
        <tpls c="2">
          <tpl fld="7" item="6"/>
          <tpl fld="8" item="751"/>
        </tpls>
      </n>
      <n v="40" in="0">
        <tpls c="2">
          <tpl fld="7" item="7"/>
          <tpl fld="8" item="751"/>
        </tpls>
      </n>
      <n v="3152.2650000000003" in="1">
        <tpls c="2">
          <tpl fld="7" item="8"/>
          <tpl fld="8" item="751"/>
        </tpls>
      </n>
      <n v="0.45230899378492156" in="3">
        <tpls c="2">
          <tpl fld="7" item="6"/>
          <tpl fld="8" item="743"/>
        </tpls>
      </n>
      <n v="43" in="0">
        <tpls c="2">
          <tpl fld="7" item="7"/>
          <tpl fld="8" item="743"/>
        </tpls>
      </n>
      <n v="2345.2640000000006" in="1">
        <tpls c="2">
          <tpl fld="7" item="8"/>
          <tpl fld="8" item="743"/>
        </tpls>
      </n>
      <n v="0.4507862091814383" in="3">
        <tpls c="2">
          <tpl fld="7" item="6"/>
          <tpl fld="8" item="735"/>
        </tpls>
      </n>
      <n v="27" in="0">
        <tpls c="2">
          <tpl fld="7" item="7"/>
          <tpl fld="8" item="735"/>
        </tpls>
      </n>
      <n v="3340.29" in="1">
        <tpls c="2">
          <tpl fld="7" item="8"/>
          <tpl fld="8" item="735"/>
        </tpls>
      </n>
      <n v="0.44919058020886327" in="3">
        <tpls c="2">
          <tpl fld="7" item="6"/>
          <tpl fld="8" item="727"/>
        </tpls>
      </n>
      <n v="2673.52" in="1">
        <tpls c="2">
          <tpl fld="7" item="8"/>
          <tpl fld="8" item="727"/>
        </tpls>
      </n>
      <n v="25" in="0">
        <tpls c="2">
          <tpl fld="7" item="7"/>
          <tpl fld="8" item="727"/>
        </tpls>
      </n>
      <n v="2714.9199999999996" in="1">
        <tpls c="2">
          <tpl fld="7" item="8"/>
          <tpl fld="8" item="719"/>
        </tpls>
      </n>
      <n v="0.44749753215564358" in="3">
        <tpls c="2">
          <tpl fld="7" item="6"/>
          <tpl fld="8" item="719"/>
        </tpls>
      </n>
      <n v="15" in="0">
        <tpls c="2">
          <tpl fld="7" item="7"/>
          <tpl fld="8" item="719"/>
        </tpls>
      </n>
      <n v="0.44613901321185617" in="3">
        <tpls c="2">
          <tpl fld="7" item="6"/>
          <tpl fld="8" item="711"/>
        </tpls>
      </n>
      <n v="23" in="0">
        <tpls c="2">
          <tpl fld="7" item="7"/>
          <tpl fld="8" item="711"/>
        </tpls>
      </n>
      <n v="2402.8291666666669" in="1">
        <tpls c="2">
          <tpl fld="7" item="8"/>
          <tpl fld="8" item="711"/>
        </tpls>
      </n>
      <n v="0.44428666723906768" in="3">
        <tpls c="2">
          <tpl fld="7" item="6"/>
          <tpl fld="8" item="703"/>
        </tpls>
      </n>
      <n v="38" in="0">
        <tpls c="2">
          <tpl fld="7" item="7"/>
          <tpl fld="8" item="703"/>
        </tpls>
      </n>
      <n v="2789.113157894737" in="1">
        <tpls c="2">
          <tpl fld="7" item="8"/>
          <tpl fld="8" item="703"/>
        </tpls>
      </n>
      <n v="0.44370185418642172" in="3">
        <tpls c="2">
          <tpl fld="7" item="6"/>
          <tpl fld="8" item="695"/>
        </tpls>
      </n>
      <n v="31" in="0">
        <tpls c="2">
          <tpl fld="7" item="7"/>
          <tpl fld="8" item="695"/>
        </tpls>
      </n>
      <n v="3947.643333333333" in="1">
        <tpls c="2">
          <tpl fld="7" item="8"/>
          <tpl fld="8" item="695"/>
        </tpls>
      </n>
      <n v="2508.6428571428573" in="1">
        <tpls c="2">
          <tpl fld="7" item="8"/>
          <tpl fld="8" item="687"/>
        </tpls>
      </n>
      <n v="0.44263166386682234" in="3">
        <tpls c="2">
          <tpl fld="7" item="6"/>
          <tpl fld="8" item="687"/>
        </tpls>
      </n>
      <n v="37" in="0">
        <tpls c="2">
          <tpl fld="7" item="7"/>
          <tpl fld="8" item="687"/>
        </tpls>
      </n>
      <n v="0.4414325708533261" in="3">
        <tpls c="2">
          <tpl fld="7" item="6"/>
          <tpl fld="8" item="679"/>
        </tpls>
      </n>
      <n v="24" in="0">
        <tpls c="2">
          <tpl fld="7" item="7"/>
          <tpl fld="8" item="679"/>
        </tpls>
      </n>
      <n v="2268.1833333333334" in="1">
        <tpls c="2">
          <tpl fld="7" item="8"/>
          <tpl fld="8" item="679"/>
        </tpls>
      </n>
      <n v="0.43961981849182036" in="3">
        <tpls c="2">
          <tpl fld="7" item="6"/>
          <tpl fld="8" item="671"/>
        </tpls>
      </n>
      <n v="46" in="0">
        <tpls c="2">
          <tpl fld="7" item="7"/>
          <tpl fld="8" item="671"/>
        </tpls>
      </n>
      <n v="2690.9452380952375" in="1">
        <tpls c="2">
          <tpl fld="7" item="8"/>
          <tpl fld="8" item="671"/>
        </tpls>
      </n>
      <n v="0.4383156680366283" in="3">
        <tpls c="2">
          <tpl fld="7" item="6"/>
          <tpl fld="8" item="663"/>
        </tpls>
      </n>
      <n v="43" in="0">
        <tpls c="2">
          <tpl fld="7" item="7"/>
          <tpl fld="8" item="663"/>
        </tpls>
      </n>
      <n v="2206.4318181818176" in="1">
        <tpls c="2">
          <tpl fld="7" item="8"/>
          <tpl fld="8" item="663"/>
        </tpls>
      </n>
      <n v="2307.0150000000003" in="1">
        <tpls c="2">
          <tpl fld="7" item="8"/>
          <tpl fld="8" item="655"/>
        </tpls>
      </n>
      <n v="0.43707922719762704" in="3">
        <tpls c="2">
          <tpl fld="7" item="6"/>
          <tpl fld="8" item="655"/>
        </tpls>
      </n>
      <n v="54" in="0">
        <tpls c="2">
          <tpl fld="7" item="7"/>
          <tpl fld="8" item="655"/>
        </tpls>
      </n>
      <n v="0.43644851010725344" in="3">
        <tpls c="2">
          <tpl fld="7" item="6"/>
          <tpl fld="8" item="647"/>
        </tpls>
      </n>
      <n v="26" in="0">
        <tpls c="2">
          <tpl fld="7" item="7"/>
          <tpl fld="8" item="647"/>
        </tpls>
      </n>
      <n v="1788.1894736842105" in="1">
        <tpls c="2">
          <tpl fld="7" item="8"/>
          <tpl fld="8" item="647"/>
        </tpls>
      </n>
      <n v="0.43546714238300693" in="3">
        <tpls c="2">
          <tpl fld="7" item="6"/>
          <tpl fld="8" item="639"/>
        </tpls>
      </n>
      <n v="50" in="0">
        <tpls c="2">
          <tpl fld="7" item="7"/>
          <tpl fld="8" item="639"/>
        </tpls>
      </n>
      <n v="2812.1333333333332" in="1">
        <tpls c="2">
          <tpl fld="7" item="8"/>
          <tpl fld="8" item="639"/>
        </tpls>
      </n>
      <n v="0.43405669352402504" in="3">
        <tpls c="2">
          <tpl fld="7" item="6"/>
          <tpl fld="8" item="631"/>
        </tpls>
      </n>
      <n v="53" in="0">
        <tpls c="2">
          <tpl fld="7" item="7"/>
          <tpl fld="8" item="631"/>
        </tpls>
      </n>
      <n v="3105.0459999999998" in="1">
        <tpls c="2">
          <tpl fld="7" item="8"/>
          <tpl fld="8" item="631"/>
        </tpls>
      </n>
      <n v="2561.5499999999997" in="1">
        <tpls c="2">
          <tpl fld="7" item="8"/>
          <tpl fld="8" item="623"/>
        </tpls>
      </n>
      <n v="0.43268045078005585" in="3">
        <tpls c="2">
          <tpl fld="7" item="6"/>
          <tpl fld="8" item="623"/>
        </tpls>
      </n>
      <n v="46" in="0">
        <tpls c="2">
          <tpl fld="7" item="7"/>
          <tpl fld="8" item="623"/>
        </tpls>
      </n>
      <n v="0.43158235008889617" in="3">
        <tpls c="2">
          <tpl fld="7" item="6"/>
          <tpl fld="8" item="615"/>
        </tpls>
      </n>
      <n v="42" in="0">
        <tpls c="2">
          <tpl fld="7" item="7"/>
          <tpl fld="8" item="615"/>
        </tpls>
      </n>
      <n v="2460.7386363636365" in="1">
        <tpls c="2">
          <tpl fld="7" item="8"/>
          <tpl fld="8" item="615"/>
        </tpls>
      </n>
      <n v="0.43036145429854084" in="3">
        <tpls c="2">
          <tpl fld="7" item="6"/>
          <tpl fld="8" item="607"/>
        </tpls>
      </n>
      <n v="28" in="0">
        <tpls c="2">
          <tpl fld="7" item="7"/>
          <tpl fld="8" item="607"/>
        </tpls>
      </n>
      <n v="2200.9083333333333" in="1">
        <tpls c="2">
          <tpl fld="7" item="8"/>
          <tpl fld="8" item="607"/>
        </tpls>
      </n>
      <n v="0.42906240436901205" in="3">
        <tpls c="2">
          <tpl fld="7" item="6"/>
          <tpl fld="8" item="599"/>
        </tpls>
      </n>
      <n v="31" in="0">
        <tpls c="2">
          <tpl fld="7" item="7"/>
          <tpl fld="8" item="599"/>
        </tpls>
      </n>
      <n v="2022.9047619047619" in="1">
        <tpls c="2">
          <tpl fld="7" item="8"/>
          <tpl fld="8" item="599"/>
        </tpls>
      </n>
      <n v="2093.8363636363642" in="1">
        <tpls c="2">
          <tpl fld="7" item="8"/>
          <tpl fld="8" item="591"/>
        </tpls>
      </n>
      <n v="0.42858259306536078" in="3">
        <tpls c="2">
          <tpl fld="7" item="6"/>
          <tpl fld="8" item="591"/>
        </tpls>
      </n>
      <n v="17" in="0">
        <tpls c="2">
          <tpl fld="7" item="7"/>
          <tpl fld="8" item="591"/>
        </tpls>
      </n>
      <n v="0.47839048211819318" in="3">
        <tpls c="2">
          <tpl fld="7" item="6"/>
          <tpl fld="8" item="797"/>
        </tpls>
      </n>
      <n v="31" in="0">
        <tpls c="2">
          <tpl fld="7" item="7"/>
          <tpl fld="8" item="797"/>
        </tpls>
      </n>
      <n v="2314.5906250000003" in="1">
        <tpls c="2">
          <tpl fld="7" item="8"/>
          <tpl fld="8" item="797"/>
        </tpls>
      </n>
      <n v="0.467538615726308" in="3">
        <tpls c="2">
          <tpl fld="7" item="6"/>
          <tpl fld="8" item="781"/>
        </tpls>
      </n>
      <n v="31" in="0">
        <tpls c="2">
          <tpl fld="7" item="7"/>
          <tpl fld="8" item="781"/>
        </tpls>
      </n>
      <n v="2090.0947368421052" in="1">
        <tpls c="2">
          <tpl fld="7" item="8"/>
          <tpl fld="8" item="781"/>
        </tpls>
      </n>
      <n v="0.45800580372797023" in="3">
        <tpls c="2">
          <tpl fld="7" item="6"/>
          <tpl fld="8" item="765"/>
        </tpls>
      </n>
      <n v="27" in="0">
        <tpls c="2">
          <tpl fld="7" item="7"/>
          <tpl fld="8" item="765"/>
        </tpls>
      </n>
      <n v="2263.6312499999999" in="1">
        <tpls c="2">
          <tpl fld="7" item="8"/>
          <tpl fld="8" item="765"/>
        </tpls>
      </n>
      <n v="0.45388129367554619" in="3">
        <tpls c="2">
          <tpl fld="7" item="6"/>
          <tpl fld="8" item="749"/>
        </tpls>
      </n>
      <n v="39" in="0">
        <tpls c="2">
          <tpl fld="7" item="7"/>
          <tpl fld="8" item="749"/>
        </tpls>
      </n>
      <n v="2468.1613636363641" in="1">
        <tpls c="2">
          <tpl fld="7" item="8"/>
          <tpl fld="8" item="749"/>
        </tpls>
      </n>
      <n v="0.4501103581642602" in="3">
        <tpls c="2">
          <tpl fld="7" item="6"/>
          <tpl fld="8" item="733"/>
        </tpls>
      </n>
      <n v="44" in="0">
        <tpls c="2">
          <tpl fld="7" item="7"/>
          <tpl fld="8" item="733"/>
        </tpls>
      </n>
      <n v="2664.2499999999995" in="1">
        <tpls c="2">
          <tpl fld="7" item="8"/>
          <tpl fld="8" item="733"/>
        </tpls>
      </n>
      <n v="0.44703788055483151" in="3">
        <tpls c="2">
          <tpl fld="7" item="6"/>
          <tpl fld="8" item="717"/>
        </tpls>
      </n>
      <n v="47" in="0">
        <tpls c="2">
          <tpl fld="7" item="7"/>
          <tpl fld="8" item="717"/>
        </tpls>
      </n>
      <n v="2915.4800000000005" in="1">
        <tpls c="2">
          <tpl fld="7" item="8"/>
          <tpl fld="8" item="717"/>
        </tpls>
      </n>
      <n v="0.44406229138281722" in="3">
        <tpls c="2">
          <tpl fld="7" item="6"/>
          <tpl fld="8" item="701"/>
        </tpls>
      </n>
      <n v="41" in="0">
        <tpls c="2">
          <tpl fld="7" item="7"/>
          <tpl fld="8" item="701"/>
        </tpls>
      </n>
      <n v="2910.8068181818185" in="1">
        <tpls c="2">
          <tpl fld="7" item="8"/>
          <tpl fld="8" item="701"/>
        </tpls>
      </n>
      <n v="0.44254128346320559" in="3">
        <tpls c="2">
          <tpl fld="7" item="6"/>
          <tpl fld="8" item="685"/>
        </tpls>
      </n>
      <n v="42" in="0">
        <tpls c="2">
          <tpl fld="7" item="7"/>
          <tpl fld="8" item="685"/>
        </tpls>
      </n>
      <n v="3112.3380952380953" in="1">
        <tpls c="2">
          <tpl fld="7" item="8"/>
          <tpl fld="8" item="685"/>
        </tpls>
      </n>
      <n v="0.43944257417991062" in="3">
        <tpls c="2">
          <tpl fld="7" item="6"/>
          <tpl fld="8" item="669"/>
        </tpls>
      </n>
      <n v="23" in="0">
        <tpls c="2">
          <tpl fld="7" item="7"/>
          <tpl fld="8" item="669"/>
        </tpls>
      </n>
      <n v="2098.4214285714284" in="1">
        <tpls c="2">
          <tpl fld="7" item="8"/>
          <tpl fld="8" item="669"/>
        </tpls>
      </n>
      <n v="0.43704045718197826" in="3">
        <tpls c="2">
          <tpl fld="7" item="6"/>
          <tpl fld="8" item="653"/>
        </tpls>
      </n>
      <n v="35" in="0">
        <tpls c="2">
          <tpl fld="7" item="7"/>
          <tpl fld="8" item="653"/>
        </tpls>
      </n>
      <n v="2791.4972222222223" in="1">
        <tpls c="2">
          <tpl fld="7" item="8"/>
          <tpl fld="8" item="653"/>
        </tpls>
      </n>
      <n v="0.43521185174873034" in="3">
        <tpls c="2">
          <tpl fld="7" item="6"/>
          <tpl fld="8" item="637"/>
        </tpls>
      </n>
      <n v="49" in="0">
        <tpls c="2">
          <tpl fld="7" item="7"/>
          <tpl fld="8" item="637"/>
        </tpls>
      </n>
      <n v="3447.9299999999994" in="1">
        <tpls c="2">
          <tpl fld="7" item="8"/>
          <tpl fld="8" item="637"/>
        </tpls>
      </n>
      <n v="0.4323074561571818" in="3">
        <tpls c="2">
          <tpl fld="7" item="6"/>
          <tpl fld="8" item="621"/>
        </tpls>
      </n>
      <n v="34" in="0">
        <tpls c="2">
          <tpl fld="7" item="7"/>
          <tpl fld="8" item="621"/>
        </tpls>
      </n>
      <n v="2369" in="1">
        <tpls c="2">
          <tpl fld="7" item="8"/>
          <tpl fld="8" item="621"/>
        </tpls>
      </n>
      <n v="0.42997588699780642" in="3">
        <tpls c="2">
          <tpl fld="7" item="6"/>
          <tpl fld="8" item="605"/>
        </tpls>
      </n>
      <n v="34" in="0">
        <tpls c="2">
          <tpl fld="7" item="7"/>
          <tpl fld="8" item="605"/>
        </tpls>
      </n>
      <n v="2449.1166666666668" in="1">
        <tpls c="2">
          <tpl fld="7" item="8"/>
          <tpl fld="8" item="605"/>
        </tpls>
      </n>
      <n v="0.4284078329579723" in="3">
        <tpls c="2">
          <tpl fld="7" item="6"/>
          <tpl fld="8" item="589"/>
        </tpls>
      </n>
      <n v="59" in="0">
        <tpls c="2">
          <tpl fld="7" item="7"/>
          <tpl fld="8" item="589"/>
        </tpls>
      </n>
      <n v="2112.6612903225805" in="1">
        <tpls c="2">
          <tpl fld="7" item="8"/>
          <tpl fld="8" item="589"/>
        </tpls>
      </n>
      <n v="0.42768449440262779" in="3">
        <tpls c="2">
          <tpl fld="7" item="6"/>
          <tpl fld="8" item="575"/>
        </tpls>
      </n>
      <n v="45" in="0">
        <tpls c="2">
          <tpl fld="7" item="7"/>
          <tpl fld="8" item="575"/>
        </tpls>
      </n>
      <n v="2704.6620000000003" in="1">
        <tpls c="2">
          <tpl fld="7" item="8"/>
          <tpl fld="8" item="575"/>
        </tpls>
      </n>
      <n v="0.42656958491944447" in="3">
        <tpls c="2">
          <tpl fld="7" item="6"/>
          <tpl fld="8" item="561"/>
        </tpls>
      </n>
      <n v="24" in="0">
        <tpls c="2">
          <tpl fld="7" item="7"/>
          <tpl fld="8" item="561"/>
        </tpls>
      </n>
      <n v="2317.8633333333332" in="1">
        <tpls c="2">
          <tpl fld="7" item="8"/>
          <tpl fld="8" item="561"/>
        </tpls>
      </n>
      <n v="0.42579362864566866" in="3">
        <tpls c="2">
          <tpl fld="7" item="6"/>
          <tpl fld="8" item="550"/>
        </tpls>
      </n>
      <n v="44" in="0">
        <tpls c="2">
          <tpl fld="7" item="7"/>
          <tpl fld="8" item="550"/>
        </tpls>
      </n>
      <n v="2687.55" in="1">
        <tpls c="2">
          <tpl fld="7" item="8"/>
          <tpl fld="8" item="550"/>
        </tpls>
      </n>
      <n v="37" in="0">
        <tpls c="2">
          <tpl fld="7" item="7"/>
          <tpl fld="8" item="536"/>
        </tpls>
      </n>
      <n v="3104.9999999999995" in="1">
        <tpls c="2">
          <tpl fld="7" item="8"/>
          <tpl fld="8" item="536"/>
        </tpls>
      </n>
      <n v="0.42387041773231021" in="3">
        <tpls c="2">
          <tpl fld="7" item="6"/>
          <tpl fld="8" item="536"/>
        </tpls>
      </n>
      <n v="0.42287661734114279" in="3">
        <tpls c="2">
          <tpl fld="7" item="6"/>
          <tpl fld="8" item="525"/>
        </tpls>
      </n>
      <n v="1993.5588235294117" in="1">
        <tpls c="2">
          <tpl fld="7" item="8"/>
          <tpl fld="8" item="525"/>
        </tpls>
      </n>
      <n v="34" in="0">
        <tpls c="2">
          <tpl fld="7" item="7"/>
          <tpl fld="8" item="525"/>
        </tpls>
      </n>
      <n v="2816.35" in="1">
        <tpls c="2">
          <tpl fld="7" item="8"/>
          <tpl fld="8" item="511"/>
        </tpls>
      </n>
      <n v="0.4217439492352057" in="3">
        <tpls c="2">
          <tpl fld="7" item="6"/>
          <tpl fld="8" item="511"/>
        </tpls>
      </n>
      <n v="27" in="0">
        <tpls c="2">
          <tpl fld="7" item="7"/>
          <tpl fld="8" item="511"/>
        </tpls>
      </n>
      <n v="2899.2545454545466" in="1">
        <tpls c="2">
          <tpl fld="7" item="8"/>
          <tpl fld="8" item="497"/>
        </tpls>
      </n>
      <n v="0.42072883938818145" in="3">
        <tpls c="2">
          <tpl fld="7" item="6"/>
          <tpl fld="8" item="497"/>
        </tpls>
      </n>
      <n v="43" in="0">
        <tpls c="2">
          <tpl fld="7" item="7"/>
          <tpl fld="8" item="497"/>
        </tpls>
      </n>
      <n v="2563.8976190476192" in="1">
        <tpls c="2">
          <tpl fld="7" item="8"/>
          <tpl fld="8" item="486"/>
        </tpls>
      </n>
      <n v="0.41965218505679136" in="3">
        <tpls c="2">
          <tpl fld="7" item="6"/>
          <tpl fld="8" item="486"/>
        </tpls>
      </n>
      <n v="40" in="0">
        <tpls c="2">
          <tpl fld="7" item="7"/>
          <tpl fld="8" item="486"/>
        </tpls>
      </n>
      <n v="34" in="0">
        <tpls c="2">
          <tpl fld="7" item="7"/>
          <tpl fld="8" item="474"/>
        </tpls>
      </n>
      <n v="0.41808303608031244" in="3">
        <tpls c="2">
          <tpl fld="7" item="6"/>
          <tpl fld="8" item="474"/>
        </tpls>
      </n>
      <n v="3031.7285714285713" in="1">
        <tpls c="2">
          <tpl fld="7" item="8"/>
          <tpl fld="8" item="474"/>
        </tpls>
      </n>
      <n v="37" in="0">
        <tpls c="2">
          <tpl fld="7" item="7"/>
          <tpl fld="8" item="464"/>
        </tpls>
      </n>
      <n v="2814.2690476190478" in="1">
        <tpls c="2">
          <tpl fld="7" item="8"/>
          <tpl fld="8" item="464"/>
        </tpls>
      </n>
      <n v="0.41749232017448495" in="3">
        <tpls c="2">
          <tpl fld="7" item="6"/>
          <tpl fld="8" item="464"/>
        </tpls>
      </n>
      <n v="49" in="0">
        <tpls c="2">
          <tpl fld="7" item="7"/>
          <tpl fld="8" item="454"/>
        </tpls>
      </n>
      <n v="2626.6442307692314" in="1">
        <tpls c="2">
          <tpl fld="7" item="8"/>
          <tpl fld="8" item="454"/>
        </tpls>
      </n>
      <n v="0.41662914438209048" in="3">
        <tpls c="2">
          <tpl fld="7" item="6"/>
          <tpl fld="8" item="454"/>
        </tpls>
      </n>
      <n v="2193.7264705882353" in="1">
        <tpls c="2">
          <tpl fld="7" item="8"/>
          <tpl fld="8" item="442"/>
        </tpls>
      </n>
      <n v="0.41565989646947776" in="3">
        <tpls c="2">
          <tpl fld="7" item="6"/>
          <tpl fld="8" item="442"/>
        </tpls>
      </n>
      <n v="29" in="0">
        <tpls c="2">
          <tpl fld="7" item="7"/>
          <tpl fld="8" item="442"/>
        </tpls>
      </n>
      <n v="0.41514616574766389" in="3">
        <tpls c="2">
          <tpl fld="7" item="6"/>
          <tpl fld="8" item="432"/>
        </tpls>
      </n>
      <n v="27" in="0">
        <tpls c="2">
          <tpl fld="7" item="7"/>
          <tpl fld="8" item="432"/>
        </tpls>
      </n>
      <n v="2445.2833333333333" in="1">
        <tpls c="2">
          <tpl fld="7" item="8"/>
          <tpl fld="8" item="432"/>
        </tpls>
      </n>
      <n v="28" in="0">
        <tpls c="2">
          <tpl fld="7" item="7"/>
          <tpl fld="8" item="422"/>
        </tpls>
      </n>
      <n v="2560.6187499999996" in="1">
        <tpls c="2">
          <tpl fld="7" item="8"/>
          <tpl fld="8" item="422"/>
        </tpls>
      </n>
      <n v="0.41422849457772648" in="3">
        <tpls c="2">
          <tpl fld="7" item="6"/>
          <tpl fld="8" item="422"/>
        </tpls>
      </n>
      <n v="0.41337912609509359" in="3">
        <tpls c="2">
          <tpl fld="7" item="6"/>
          <tpl fld="8" item="410"/>
        </tpls>
      </n>
      <n v="2457.9333333333338" in="1">
        <tpls c="2">
          <tpl fld="7" item="8"/>
          <tpl fld="8" item="410"/>
        </tpls>
      </n>
      <n v="36" in="0">
        <tpls c="2">
          <tpl fld="7" item="7"/>
          <tpl fld="8" item="410"/>
        </tpls>
      </n>
      <n v="0.41240565536302753" in="3">
        <tpls c="2">
          <tpl fld="7" item="6"/>
          <tpl fld="8" item="400"/>
        </tpls>
      </n>
      <n v="44" in="0">
        <tpls c="2">
          <tpl fld="7" item="7"/>
          <tpl fld="8" item="400"/>
        </tpls>
      </n>
      <n v="2687.7142857142858" in="1">
        <tpls c="2">
          <tpl fld="7" item="8"/>
          <tpl fld="8" item="400"/>
        </tpls>
      </n>
      <n v="23" in="0">
        <tpls c="2">
          <tpl fld="7" item="7"/>
          <tpl fld="8" item="390"/>
        </tpls>
      </n>
      <n v="4444.75" in="1">
        <tpls c="2">
          <tpl fld="7" item="8"/>
          <tpl fld="8" item="390"/>
        </tpls>
      </n>
      <n v="0.41162454172184754" in="3">
        <tpls c="2">
          <tpl fld="7" item="6"/>
          <tpl fld="8" item="390"/>
        </tpls>
      </n>
      <n v="0.41067855326259572" in="3">
        <tpls c="2">
          <tpl fld="7" item="6"/>
          <tpl fld="8" item="378"/>
        </tpls>
      </n>
      <n v="2721.8913793103452" in="1">
        <tpls c="2">
          <tpl fld="7" item="8"/>
          <tpl fld="8" item="378"/>
        </tpls>
      </n>
      <n v="57" in="0">
        <tpls c="2">
          <tpl fld="7" item="7"/>
          <tpl fld="8" item="378"/>
        </tpls>
      </n>
      <n v="0.40969253653199844" in="3">
        <tpls c="2">
          <tpl fld="7" item="6"/>
          <tpl fld="8" item="368"/>
        </tpls>
      </n>
      <n v="39" in="0">
        <tpls c="2">
          <tpl fld="7" item="7"/>
          <tpl fld="8" item="368"/>
        </tpls>
      </n>
      <n v="3304.2949999999996" in="1">
        <tpls c="2">
          <tpl fld="7" item="8"/>
          <tpl fld="8" item="368"/>
        </tpls>
      </n>
      <n v="29" in="0">
        <tpls c="2">
          <tpl fld="7" item="7"/>
          <tpl fld="8" item="358"/>
        </tpls>
      </n>
      <n v="2517.2062500000002" in="1">
        <tpls c="2">
          <tpl fld="7" item="8"/>
          <tpl fld="8" item="358"/>
        </tpls>
      </n>
      <n v="0.40899260837287377" in="3">
        <tpls c="2">
          <tpl fld="7" item="6"/>
          <tpl fld="8" item="358"/>
        </tpls>
      </n>
      <n v="0.40825294864422046" in="3">
        <tpls c="2">
          <tpl fld="7" item="6"/>
          <tpl fld="8" item="346"/>
        </tpls>
      </n>
      <n v="2304.0250000000001" in="1">
        <tpls c="2">
          <tpl fld="7" item="8"/>
          <tpl fld="8" item="346"/>
        </tpls>
      </n>
      <n v="36" in="0">
        <tpls c="2">
          <tpl fld="7" item="7"/>
          <tpl fld="8" item="346"/>
        </tpls>
      </n>
      <n v="0.40762656605773634" in="3">
        <tpls c="2">
          <tpl fld="7" item="6"/>
          <tpl fld="8" item="336"/>
        </tpls>
      </n>
      <n v="52" in="0">
        <tpls c="2">
          <tpl fld="7" item="7"/>
          <tpl fld="8" item="336"/>
        </tpls>
      </n>
      <n v="2124.3481481481485" in="1">
        <tpls c="2">
          <tpl fld="7" item="8"/>
          <tpl fld="8" item="336"/>
        </tpls>
      </n>
      <n v="49" in="0">
        <tpls c="2">
          <tpl fld="7" item="7"/>
          <tpl fld="8" item="326"/>
        </tpls>
      </n>
      <n v="3289.4928571428572" in="1">
        <tpls c="2">
          <tpl fld="7" item="8"/>
          <tpl fld="8" item="326"/>
        </tpls>
      </n>
      <n v="0.40685602861057613" in="3">
        <tpls c="2">
          <tpl fld="7" item="6"/>
          <tpl fld="8" item="326"/>
        </tpls>
      </n>
      <n v="3004.95" in="1">
        <tpls c="2">
          <tpl fld="7" item="8"/>
          <tpl fld="8" item="314"/>
        </tpls>
      </n>
      <n v="0.40596261782094628" in="3">
        <tpls c="2">
          <tpl fld="7" item="6"/>
          <tpl fld="8" item="314"/>
        </tpls>
      </n>
      <n v="36" in="0">
        <tpls c="2">
          <tpl fld="7" item="7"/>
          <tpl fld="8" item="314"/>
        </tpls>
      </n>
      <n v="0.40537351488382417" in="3">
        <tpls c="2">
          <tpl fld="7" item="6"/>
          <tpl fld="8" item="304"/>
        </tpls>
      </n>
      <n v="52" in="0">
        <tpls c="2">
          <tpl fld="7" item="7"/>
          <tpl fld="8" item="304"/>
        </tpls>
      </n>
      <n v="3282.4096153846153" in="1">
        <tpls c="2">
          <tpl fld="7" item="8"/>
          <tpl fld="8" item="304"/>
        </tpls>
      </n>
      <n v="0.40460158963424997" in="3">
        <tpls c="2">
          <tpl fld="7" item="6"/>
          <tpl fld="8" item="294"/>
        </tpls>
      </n>
      <n v="47" in="0">
        <tpls c="2">
          <tpl fld="7" item="7"/>
          <tpl fld="8" item="294"/>
        </tpls>
      </n>
      <n v="2723.35" in="1">
        <tpls c="2">
          <tpl fld="7" item="8"/>
          <tpl fld="8" item="294"/>
        </tpls>
      </n>
      <n v="2690.7" in="1">
        <tpls c="2">
          <tpl fld="7" item="8"/>
          <tpl fld="8" item="282"/>
        </tpls>
      </n>
      <n v="0.4035817412957029" in="3">
        <tpls c="2">
          <tpl fld="7" item="6"/>
          <tpl fld="8" item="282"/>
        </tpls>
      </n>
      <n v="42" in="0">
        <tpls c="2">
          <tpl fld="7" item="7"/>
          <tpl fld="8" item="282"/>
        </tpls>
      </n>
      <n v="0.40289356416568056" in="3">
        <tpls c="2">
          <tpl fld="7" item="6"/>
          <tpl fld="8" item="272"/>
        </tpls>
      </n>
      <n v="3393.7384615384608" in="1">
        <tpls c="2">
          <tpl fld="7" item="8"/>
          <tpl fld="8" item="272"/>
        </tpls>
      </n>
      <n v="63" in="0">
        <tpls c="2">
          <tpl fld="7" item="7"/>
          <tpl fld="8" item="272"/>
        </tpls>
      </n>
      <n v="0.40135547646831166" in="3">
        <tpls c="2">
          <tpl fld="7" item="6"/>
          <tpl fld="8" item="262"/>
        </tpls>
      </n>
      <n v="44" in="0">
        <tpls c="2">
          <tpl fld="7" item="7"/>
          <tpl fld="8" item="262"/>
        </tpls>
      </n>
      <n v="2749.1440000000002" in="1">
        <tpls c="2">
          <tpl fld="7" item="8"/>
          <tpl fld="8" item="262"/>
        </tpls>
      </n>
      <n v="0.39906060571597535" in="3">
        <tpls c="2">
          <tpl fld="7" item="6"/>
          <tpl fld="8" item="240"/>
        </tpls>
      </n>
      <n v="1884.1928571428568" in="1">
        <tpls c="2">
          <tpl fld="7" item="8"/>
          <tpl fld="8" item="240"/>
        </tpls>
      </n>
      <n v="22" in="0">
        <tpls c="2">
          <tpl fld="7" item="7"/>
          <tpl fld="8" item="240"/>
        </tpls>
      </n>
      <n v="0.39791400276354855" in="3">
        <tpls c="2">
          <tpl fld="7" item="6"/>
          <tpl fld="8" item="230"/>
        </tpls>
      </n>
      <n v="28" in="0">
        <tpls c="2">
          <tpl fld="7" item="7"/>
          <tpl fld="8" item="230"/>
        </tpls>
      </n>
      <n v="3432.042307692308" in="1">
        <tpls c="2">
          <tpl fld="7" item="8"/>
          <tpl fld="8" item="230"/>
        </tpls>
      </n>
      <n v="2860.0499999999997" in="1">
        <tpls c="2">
          <tpl fld="7" item="8"/>
          <tpl fld="8" item="199"/>
        </tpls>
      </n>
      <n v="0.39514460702901461" in="3">
        <tpls c="2">
          <tpl fld="7" item="6"/>
          <tpl fld="8" item="199"/>
        </tpls>
      </n>
      <n v="26" in="0">
        <tpls c="2">
          <tpl fld="7" item="7"/>
          <tpl fld="8" item="199"/>
        </tpls>
      </n>
      <n v="0.39261125586098339" in="3">
        <tpls c="2">
          <tpl fld="7" item="6"/>
          <tpl fld="8" item="172"/>
        </tpls>
      </n>
      <n v="38" in="0">
        <tpls c="2">
          <tpl fld="7" item="7"/>
          <tpl fld="8" item="172"/>
        </tpls>
      </n>
      <n v="3606.4766666666665" in="1">
        <tpls c="2">
          <tpl fld="7" item="8"/>
          <tpl fld="8" item="172"/>
        </tpls>
      </n>
      <n v="2230.1785714285716" in="1">
        <tpls c="2">
          <tpl fld="7" item="8"/>
          <tpl fld="8" item="111"/>
        </tpls>
      </n>
      <n v="0.38488803480396083" in="3">
        <tpls c="2">
          <tpl fld="7" item="6"/>
          <tpl fld="8" item="111"/>
        </tpls>
      </n>
      <n v="29" in="0">
        <tpls c="2">
          <tpl fld="7" item="7"/>
          <tpl fld="8" item="47"/>
        </tpls>
      </n>
      <n v="2198.3576923076926" in="1">
        <tpls c="2">
          <tpl fld="7" item="8"/>
          <tpl fld="8" item="47"/>
        </tpls>
      </n>
      <n v="2458.8815789473683" in="1">
        <tpls c="2">
          <tpl fld="7" item="8"/>
          <tpl fld="8" item="143"/>
        </tpls>
      </n>
      <n v="0.38911036789297659" in="3">
        <tpls c="2">
          <tpl fld="7" item="6"/>
          <tpl fld="8" item="143"/>
        </tpls>
      </n>
      <n v="40" in="0">
        <tpls c="2">
          <tpl fld="7" item="7"/>
          <tpl fld="8" item="143"/>
        </tpls>
      </n>
      <n v="0.37841996818027707" in="3">
        <tpls c="2">
          <tpl fld="7" item="6"/>
          <tpl fld="8" item="78"/>
        </tpls>
      </n>
      <n v="41" in="0">
        <tpls c="2">
          <tpl fld="7" item="7"/>
          <tpl fld="8" item="78"/>
        </tpls>
      </n>
      <n v="2738.6428571428573" in="1">
        <tpls c="2">
          <tpl fld="7" item="8"/>
          <tpl fld="8" item="78"/>
        </tpls>
      </n>
      <n v="0.34924406183630907" in="3">
        <tpls c="2">
          <tpl fld="7" item="6"/>
          <tpl fld="8" item="6"/>
        </tpls>
      </n>
      <n v="20" in="0">
        <tpls c="2">
          <tpl fld="7" item="7"/>
          <tpl fld="8" item="6"/>
        </tpls>
      </n>
      <n v="0.47408391873932032" in="3">
        <tpls c="2">
          <tpl fld="7" item="6"/>
          <tpl fld="8" item="793"/>
        </tpls>
      </n>
      <n v="43" in="0">
        <tpls c="2">
          <tpl fld="7" item="7"/>
          <tpl fld="8" item="793"/>
        </tpls>
      </n>
      <n v="2686.17" in="1">
        <tpls c="2">
          <tpl fld="7" item="8"/>
          <tpl fld="8" item="793"/>
        </tpls>
      </n>
      <n v="0.4639046366752172" in="3">
        <tpls c="2">
          <tpl fld="7" item="6"/>
          <tpl fld="8" item="777"/>
        </tpls>
      </n>
      <n v="30" in="0">
        <tpls c="2">
          <tpl fld="7" item="7"/>
          <tpl fld="8" item="777"/>
        </tpls>
      </n>
      <n v="2899.4375" in="1">
        <tpls c="2">
          <tpl fld="7" item="8"/>
          <tpl fld="8" item="777"/>
        </tpls>
      </n>
      <n v="0.45641980233125029" in="3">
        <tpls c="2">
          <tpl fld="7" item="6"/>
          <tpl fld="8" item="761"/>
        </tpls>
      </n>
      <n v="29" in="0">
        <tpls c="2">
          <tpl fld="7" item="7"/>
          <tpl fld="8" item="761"/>
        </tpls>
      </n>
      <n v="1659.0441176470588" in="1">
        <tpls c="2">
          <tpl fld="7" item="8"/>
          <tpl fld="8" item="761"/>
        </tpls>
      </n>
      <n v="0.4528994176050028" in="3">
        <tpls c="2">
          <tpl fld="7" item="6"/>
          <tpl fld="8" item="745"/>
        </tpls>
      </n>
      <n v="39" in="0">
        <tpls c="2">
          <tpl fld="7" item="7"/>
          <tpl fld="8" item="745"/>
        </tpls>
      </n>
      <n v="2803.7958333333336" in="1">
        <tpls c="2">
          <tpl fld="7" item="8"/>
          <tpl fld="8" item="745"/>
        </tpls>
      </n>
      <n v="0.44962741301414072" in="3">
        <tpls c="2">
          <tpl fld="7" item="6"/>
          <tpl fld="8" item="729"/>
        </tpls>
      </n>
      <n v="24" in="0">
        <tpls c="2">
          <tpl fld="7" item="7"/>
          <tpl fld="8" item="729"/>
        </tpls>
      </n>
      <n v="2911.5125000000003" in="1">
        <tpls c="2">
          <tpl fld="7" item="8"/>
          <tpl fld="8" item="729"/>
        </tpls>
      </n>
      <n v="0.44650528282563728" in="3">
        <tpls c="2">
          <tpl fld="7" item="6"/>
          <tpl fld="8" item="713"/>
        </tpls>
      </n>
      <n v="49" in="0">
        <tpls c="2">
          <tpl fld="7" item="7"/>
          <tpl fld="8" item="713"/>
        </tpls>
      </n>
      <n v="2842.5444444444438" in="1">
        <tpls c="2">
          <tpl fld="7" item="8"/>
          <tpl fld="8" item="713"/>
        </tpls>
      </n>
      <n v="0.44380428922032705" in="3">
        <tpls c="2">
          <tpl fld="7" item="6"/>
          <tpl fld="8" item="697"/>
        </tpls>
      </n>
      <n v="27" in="0">
        <tpls c="2">
          <tpl fld="7" item="7"/>
          <tpl fld="8" item="697"/>
        </tpls>
      </n>
      <n v="1631.0382352941178" in="1">
        <tpls c="2">
          <tpl fld="7" item="8"/>
          <tpl fld="8" item="697"/>
        </tpls>
      </n>
      <n v="0.441884268610164" in="3">
        <tpls c="2">
          <tpl fld="7" item="6"/>
          <tpl fld="8" item="681"/>
        </tpls>
      </n>
      <n v="33" in="0">
        <tpls c="2">
          <tpl fld="7" item="7"/>
          <tpl fld="8" item="681"/>
        </tpls>
      </n>
      <n v="4272.7100000000009" in="1">
        <tpls c="2">
          <tpl fld="7" item="8"/>
          <tpl fld="8" item="681"/>
        </tpls>
      </n>
      <n v="0.43874785796835764" in="3">
        <tpls c="2">
          <tpl fld="7" item="6"/>
          <tpl fld="8" item="665"/>
        </tpls>
      </n>
      <n v="42" in="0">
        <tpls c="2">
          <tpl fld="7" item="7"/>
          <tpl fld="8" item="665"/>
        </tpls>
      </n>
      <n v="2641.3684210526312" in="1">
        <tpls c="2">
          <tpl fld="7" item="8"/>
          <tpl fld="8" item="665"/>
        </tpls>
      </n>
      <n v="0.4367271815147023" in="3">
        <tpls c="2">
          <tpl fld="7" item="6"/>
          <tpl fld="8" item="649"/>
        </tpls>
      </n>
      <n v="40" in="0">
        <tpls c="2">
          <tpl fld="7" item="7"/>
          <tpl fld="8" item="649"/>
        </tpls>
      </n>
      <n v="2817.86590909091" in="1">
        <tpls c="2">
          <tpl fld="7" item="8"/>
          <tpl fld="8" item="649"/>
        </tpls>
      </n>
      <n v="0.434320401811851" in="3">
        <tpls c="2">
          <tpl fld="7" item="6"/>
          <tpl fld="8" item="633"/>
        </tpls>
      </n>
      <n v="30" in="0">
        <tpls c="2">
          <tpl fld="7" item="7"/>
          <tpl fld="8" item="633"/>
        </tpls>
      </n>
      <n v="1909" in="1">
        <tpls c="2">
          <tpl fld="7" item="8"/>
          <tpl fld="8" item="633"/>
        </tpls>
      </n>
      <n v="0.43215776156448688" in="3">
        <tpls c="2">
          <tpl fld="7" item="6"/>
          <tpl fld="8" item="617"/>
        </tpls>
      </n>
      <n v="40" in="0">
        <tpls c="2">
          <tpl fld="7" item="7"/>
          <tpl fld="8" item="617"/>
        </tpls>
      </n>
      <n v="2451.2250000000004" in="1">
        <tpls c="2">
          <tpl fld="7" item="8"/>
          <tpl fld="8" item="617"/>
        </tpls>
      </n>
      <n v="0.42919717340361996" in="3">
        <tpls c="2">
          <tpl fld="7" item="6"/>
          <tpl fld="8" item="601"/>
        </tpls>
      </n>
      <n v="38" in="0">
        <tpls c="2">
          <tpl fld="7" item="7"/>
          <tpl fld="8" item="601"/>
        </tpls>
      </n>
      <n v="2624.45" in="1">
        <tpls c="2">
          <tpl fld="7" item="8"/>
          <tpl fld="8" item="601"/>
        </tpls>
      </n>
      <n v="0.42822820928340583" in="3">
        <tpls c="2">
          <tpl fld="7" item="6"/>
          <tpl fld="8" item="585"/>
        </tpls>
      </n>
      <n v="33" in="0">
        <tpls c="2">
          <tpl fld="7" item="7"/>
          <tpl fld="8" item="585"/>
        </tpls>
      </n>
      <n v="1729.234090909091" in="1">
        <tpls c="2">
          <tpl fld="7" item="8"/>
          <tpl fld="8" item="585"/>
        </tpls>
      </n>
      <n v="29" in="0">
        <tpls c="2">
          <tpl fld="7" item="7"/>
          <tpl fld="8" item="574"/>
        </tpls>
      </n>
      <n v="2217.1323529411761" in="1">
        <tpls c="2">
          <tpl fld="7" item="8"/>
          <tpl fld="8" item="574"/>
        </tpls>
      </n>
      <n v="0.42766557224820073" in="3">
        <tpls c="2">
          <tpl fld="7" item="6"/>
          <tpl fld="8" item="574"/>
        </tpls>
      </n>
      <n v="2961.4800000000005" in="1">
        <tpls c="2">
          <tpl fld="7" item="8"/>
          <tpl fld="8" item="560"/>
        </tpls>
      </n>
      <n v="0.42652547600073842" in="3">
        <tpls c="2">
          <tpl fld="7" item="6"/>
          <tpl fld="8" item="560"/>
        </tpls>
      </n>
      <n v="32" in="0">
        <tpls c="2">
          <tpl fld="7" item="7"/>
          <tpl fld="8" item="560"/>
        </tpls>
      </n>
      <n v="0.42577704030008318" in="3">
        <tpls c="2">
          <tpl fld="7" item="6"/>
          <tpl fld="8" item="549"/>
        </tpls>
      </n>
      <n v="29" in="0">
        <tpls c="2">
          <tpl fld="7" item="7"/>
          <tpl fld="8" item="549"/>
        </tpls>
      </n>
      <n v="3037.3799999999997" in="1">
        <tpls c="2">
          <tpl fld="7" item="8"/>
          <tpl fld="8" item="549"/>
        </tpls>
      </n>
      <n v="0.42379825869882976" in="3">
        <tpls c="2">
          <tpl fld="7" item="6"/>
          <tpl fld="8" item="535"/>
        </tpls>
      </n>
      <n v="41" in="0">
        <tpls c="2">
          <tpl fld="7" item="7"/>
          <tpl fld="8" item="535"/>
        </tpls>
      </n>
      <n v="3685.3868421052634" in="1">
        <tpls c="2">
          <tpl fld="7" item="8"/>
          <tpl fld="8" item="535"/>
        </tpls>
      </n>
      <n v="0.42246672745858677" in="3">
        <tpls c="2">
          <tpl fld="7" item="6"/>
          <tpl fld="8" item="521"/>
        </tpls>
      </n>
      <n v="51" in="0">
        <tpls c="2">
          <tpl fld="7" item="7"/>
          <tpl fld="8" item="521"/>
        </tpls>
      </n>
      <n v="3987.3720000000003" in="1">
        <tpls c="2">
          <tpl fld="7" item="8"/>
          <tpl fld="8" item="521"/>
        </tpls>
      </n>
      <n v="0.42173454814837441" in="3">
        <tpls c="2">
          <tpl fld="7" item="6"/>
          <tpl fld="8" item="510"/>
        </tpls>
      </n>
      <n v="39" in="0">
        <tpls c="2">
          <tpl fld="7" item="7"/>
          <tpl fld="8" item="510"/>
        </tpls>
      </n>
      <n v="2618.7799999999997" in="1">
        <tpls c="2">
          <tpl fld="7" item="8"/>
          <tpl fld="8" item="510"/>
        </tpls>
      </n>
      <n v="3056.2399999999993" in="1">
        <tpls c="2">
          <tpl fld="7" item="8"/>
          <tpl fld="8" item="496"/>
        </tpls>
      </n>
      <n v="40" in="0">
        <tpls c="2">
          <tpl fld="7" item="7"/>
          <tpl fld="8" item="496"/>
        </tpls>
      </n>
      <n v="0.42067704107007292" in="3">
        <tpls c="2">
          <tpl fld="7" item="6"/>
          <tpl fld="8" item="496"/>
        </tpls>
      </n>
      <n v="2263.5500000000002" in="1">
        <tpls c="2">
          <tpl fld="7" item="8"/>
          <tpl fld="8" item="485"/>
        </tpls>
      </n>
      <n v="0.41943830055328646" in="3">
        <tpls c="2">
          <tpl fld="7" item="6"/>
          <tpl fld="8" item="485"/>
        </tpls>
      </n>
      <n v="41" in="0">
        <tpls c="2">
          <tpl fld="7" item="7"/>
          <tpl fld="8" item="485"/>
        </tpls>
      </n>
      <n v="34" in="0">
        <tpls c="2">
          <tpl fld="7" item="7"/>
          <tpl fld="8" item="473"/>
        </tpls>
      </n>
      <n v="0.41804024731912187" in="3">
        <tpls c="2">
          <tpl fld="7" item="6"/>
          <tpl fld="8" item="473"/>
        </tpls>
      </n>
      <n v="2178.1575000000003" in="1">
        <tpls c="2">
          <tpl fld="7" item="8"/>
          <tpl fld="8" item="473"/>
        </tpls>
      </n>
      <n v="0.41742421180102257" in="3">
        <tpls c="2">
          <tpl fld="7" item="6"/>
          <tpl fld="8" item="463"/>
        </tpls>
      </n>
      <n v="48" in="0">
        <tpls c="2">
          <tpl fld="7" item="7"/>
          <tpl fld="8" item="463"/>
        </tpls>
      </n>
      <n v="3377.7711538461535" in="1">
        <tpls c="2">
          <tpl fld="7" item="8"/>
          <tpl fld="8" item="463"/>
        </tpls>
      </n>
      <n v="37" in="0">
        <tpls c="2">
          <tpl fld="7" item="7"/>
          <tpl fld="8" item="453"/>
        </tpls>
      </n>
      <n v="0.41660108353187336" in="3">
        <tpls c="2">
          <tpl fld="7" item="6"/>
          <tpl fld="8" item="453"/>
        </tpls>
      </n>
      <n v="2792.2574999999997" in="1">
        <tpls c="2">
          <tpl fld="7" item="8"/>
          <tpl fld="8" item="453"/>
        </tpls>
      </n>
      <n v="0.41557070650621575" in="3">
        <tpls c="2">
          <tpl fld="7" item="6"/>
          <tpl fld="8" item="441"/>
        </tpls>
      </n>
      <n v="26" in="0">
        <tpls c="2">
          <tpl fld="7" item="7"/>
          <tpl fld="8" item="441"/>
        </tpls>
      </n>
      <n v="3660.1363636363644" in="1">
        <tpls c="2">
          <tpl fld="7" item="8"/>
          <tpl fld="8" item="441"/>
        </tpls>
      </n>
      <n v="0.41503885738290286" in="3">
        <tpls c="2">
          <tpl fld="7" item="6"/>
          <tpl fld="8" item="431"/>
        </tpls>
      </n>
      <n v="36" in="0">
        <tpls c="2">
          <tpl fld="7" item="7"/>
          <tpl fld="8" item="431"/>
        </tpls>
      </n>
      <n v="3332.7000000000007" in="1">
        <tpls c="2">
          <tpl fld="7" item="8"/>
          <tpl fld="8" item="431"/>
        </tpls>
      </n>
      <n v="40" in="0">
        <tpls c="2">
          <tpl fld="7" item="7"/>
          <tpl fld="8" item="421"/>
        </tpls>
      </n>
      <n v="0.41420636749260642" in="3">
        <tpls c="2">
          <tpl fld="7" item="6"/>
          <tpl fld="8" item="421"/>
        </tpls>
      </n>
      <n v="3245.2477272727278" in="1">
        <tpls c="2">
          <tpl fld="7" item="8"/>
          <tpl fld="8" item="421"/>
        </tpls>
      </n>
      <n v="45" in="0">
        <tpls c="2">
          <tpl fld="7" item="7"/>
          <tpl fld="8" item="409"/>
        </tpls>
      </n>
      <n v="2502.5210526315791" in="1">
        <tpls c="2">
          <tpl fld="7" item="8"/>
          <tpl fld="8" item="409"/>
        </tpls>
      </n>
      <n v="0.41326535977403839" in="3">
        <tpls c="2">
          <tpl fld="7" item="6"/>
          <tpl fld="8" item="409"/>
        </tpls>
      </n>
      <n v="0.412227161982267" in="3">
        <tpls c="2">
          <tpl fld="7" item="6"/>
          <tpl fld="8" item="399"/>
        </tpls>
      </n>
      <n v="26" in="0">
        <tpls c="2">
          <tpl fld="7" item="7"/>
          <tpl fld="8" item="399"/>
        </tpls>
      </n>
      <n v="2654.1999999999994" in="1">
        <tpls c="2">
          <tpl fld="7" item="8"/>
          <tpl fld="8" item="399"/>
        </tpls>
      </n>
      <n v="43" in="0">
        <tpls c="2">
          <tpl fld="7" item="7"/>
          <tpl fld="8" item="389"/>
        </tpls>
      </n>
      <n v="2810.6" in="1">
        <tpls c="2">
          <tpl fld="7" item="8"/>
          <tpl fld="8" item="389"/>
        </tpls>
      </n>
      <n v="0.41159441853243883" in="3">
        <tpls c="2">
          <tpl fld="7" item="6"/>
          <tpl fld="8" item="389"/>
        </tpls>
      </n>
      <n v="56" in="0">
        <tpls c="2">
          <tpl fld="7" item="7"/>
          <tpl fld="8" item="377"/>
        </tpls>
      </n>
      <n v="2811.9416666666675" in="1">
        <tpls c="2">
          <tpl fld="7" item="8"/>
          <tpl fld="8" item="377"/>
        </tpls>
      </n>
      <n v="0.41056446761283" in="3">
        <tpls c="2">
          <tpl fld="7" item="6"/>
          <tpl fld="8" item="377"/>
        </tpls>
      </n>
      <n v="0.40960270142930422" in="3">
        <tpls c="2">
          <tpl fld="7" item="6"/>
          <tpl fld="8" item="367"/>
        </tpls>
      </n>
      <n v="37" in="0">
        <tpls c="2">
          <tpl fld="7" item="7"/>
          <tpl fld="8" item="367"/>
        </tpls>
      </n>
      <n v="3296.4031250000007" in="1">
        <tpls c="2">
          <tpl fld="7" item="8"/>
          <tpl fld="8" item="367"/>
        </tpls>
      </n>
      <n v="57" in="0">
        <tpls c="2">
          <tpl fld="7" item="7"/>
          <tpl fld="8" item="357"/>
        </tpls>
      </n>
      <n v="2510.2645161290325" in="1">
        <tpls c="2">
          <tpl fld="7" item="8"/>
          <tpl fld="8" item="357"/>
        </tpls>
      </n>
      <n v="0.40894289510680032" in="3">
        <tpls c="2">
          <tpl fld="7" item="6"/>
          <tpl fld="8" item="357"/>
        </tpls>
      </n>
      <n v="28" in="0">
        <tpls c="2">
          <tpl fld="7" item="7"/>
          <tpl fld="8" item="345"/>
        </tpls>
      </n>
      <n v="3632.0066666666667" in="1">
        <tpls c="2">
          <tpl fld="7" item="8"/>
          <tpl fld="8" item="345"/>
        </tpls>
      </n>
      <n v="0.40815086609606077" in="3">
        <tpls c="2">
          <tpl fld="7" item="6"/>
          <tpl fld="8" item="345"/>
        </tpls>
      </n>
      <n v="48" in="0">
        <tpls c="2">
          <tpl fld="7" item="7"/>
          <tpl fld="8" item="335"/>
        </tpls>
      </n>
      <n v="2870.1604166666671" in="1">
        <tpls c="2">
          <tpl fld="7" item="8"/>
          <tpl fld="8" item="335"/>
        </tpls>
      </n>
      <n v="0.40753892240343714" in="3">
        <tpls c="2">
          <tpl fld="7" item="6"/>
          <tpl fld="8" item="335"/>
        </tpls>
      </n>
      <n v="0.40683771927605383" in="3">
        <tpls c="2">
          <tpl fld="7" item="6"/>
          <tpl fld="8" item="325"/>
        </tpls>
      </n>
      <n v="32" in="0">
        <tpls c="2">
          <tpl fld="7" item="7"/>
          <tpl fld="8" item="325"/>
        </tpls>
      </n>
      <n v="3293.9833333333331" in="1">
        <tpls c="2">
          <tpl fld="7" item="8"/>
          <tpl fld="8" item="325"/>
        </tpls>
      </n>
      <n v="0.40594298716982569" in="3">
        <tpls c="2">
          <tpl fld="7" item="6"/>
          <tpl fld="8" item="313"/>
        </tpls>
      </n>
      <n v="30" in="0">
        <tpls c="2">
          <tpl fld="7" item="7"/>
          <tpl fld="8" item="313"/>
        </tpls>
      </n>
      <n v="4137.2892857142861" in="1">
        <tpls c="2">
          <tpl fld="7" item="8"/>
          <tpl fld="8" item="313"/>
        </tpls>
      </n>
      <n v="0.40534308452223322" in="3">
        <tpls c="2">
          <tpl fld="7" item="6"/>
          <tpl fld="8" item="303"/>
        </tpls>
      </n>
      <n v="40" in="0">
        <tpls c="2">
          <tpl fld="7" item="7"/>
          <tpl fld="8" item="303"/>
        </tpls>
      </n>
      <n v="3750.15" in="1">
        <tpls c="2">
          <tpl fld="7" item="8"/>
          <tpl fld="8" item="303"/>
        </tpls>
      </n>
      <n v="46" in="0">
        <tpls c="2">
          <tpl fld="7" item="7"/>
          <tpl fld="8" item="293"/>
        </tpls>
      </n>
      <n v="2650.8074999999999" in="1">
        <tpls c="2">
          <tpl fld="7" item="8"/>
          <tpl fld="8" item="293"/>
        </tpls>
      </n>
      <n v="0.40444562647419702" in="3">
        <tpls c="2">
          <tpl fld="7" item="6"/>
          <tpl fld="8" item="293"/>
        </tpls>
      </n>
      <n v="0.40345268542199486" in="3">
        <tpls c="2">
          <tpl fld="7" item="6"/>
          <tpl fld="8" item="281"/>
        </tpls>
      </n>
      <n v="31" in="0">
        <tpls c="2">
          <tpl fld="7" item="7"/>
          <tpl fld="8" item="281"/>
        </tpls>
      </n>
      <n v="2010.8571428571429" in="1">
        <tpls c="2">
          <tpl fld="7" item="8"/>
          <tpl fld="8" item="281"/>
        </tpls>
      </n>
      <n v="3039.2684210526313" in="1">
        <tpls c="2">
          <tpl fld="7" item="8"/>
          <tpl fld="8" item="271"/>
        </tpls>
      </n>
      <n v="0.40286876516336168" in="3">
        <tpls c="2">
          <tpl fld="7" item="6"/>
          <tpl fld="8" item="271"/>
        </tpls>
      </n>
      <n v="37" in="0">
        <tpls c="2">
          <tpl fld="7" item="7"/>
          <tpl fld="8" item="271"/>
        </tpls>
      </n>
      <n v="0.40110298832884445" in="3">
        <tpls c="2">
          <tpl fld="7" item="6"/>
          <tpl fld="8" item="261"/>
        </tpls>
      </n>
      <n v="40" in="0">
        <tpls c="2">
          <tpl fld="7" item="7"/>
          <tpl fld="8" item="261"/>
        </tpls>
      </n>
      <n v="2707.2916666666665" in="1">
        <tpls c="2">
          <tpl fld="7" item="8"/>
          <tpl fld="8" item="261"/>
        </tpls>
      </n>
      <n v="0.39987389191795564" in="3">
        <tpls c="2">
          <tpl fld="7" item="6"/>
          <tpl fld="8" item="249"/>
        </tpls>
      </n>
      <n v="25" in="0">
        <tpls c="2">
          <tpl fld="7" item="7"/>
          <tpl fld="8" item="249"/>
        </tpls>
      </n>
      <n v="1823.8323529411769" in="1">
        <tpls c="2">
          <tpl fld="7" item="8"/>
          <tpl fld="8" item="249"/>
        </tpls>
      </n>
      <n v="1644.3357142857144" in="1">
        <tpls c="2">
          <tpl fld="7" item="8"/>
          <tpl fld="8" item="239"/>
        </tpls>
      </n>
      <n v="0.39894674503092148" in="3">
        <tpls c="2">
          <tpl fld="7" item="6"/>
          <tpl fld="8" item="239"/>
        </tpls>
      </n>
      <n v="34" in="0">
        <tpls c="2">
          <tpl fld="7" item="7"/>
          <tpl fld="8" item="239"/>
        </tpls>
      </n>
      <n v="0.39787223926405513" in="3">
        <tpls c="2">
          <tpl fld="7" item="6"/>
          <tpl fld="8" item="229"/>
        </tpls>
      </n>
      <n v="27" in="0">
        <tpls c="2">
          <tpl fld="7" item="7"/>
          <tpl fld="8" item="229"/>
        </tpls>
      </n>
      <n v="2033.1233333333332" in="1">
        <tpls c="2">
          <tpl fld="7" item="8"/>
          <tpl fld="8" item="229"/>
        </tpls>
      </n>
      <n v="0.39678092970940443" in="3">
        <tpls c="2">
          <tpl fld="7" item="6"/>
          <tpl fld="8" item="217"/>
        </tpls>
      </n>
      <n v="28" in="0">
        <tpls c="2">
          <tpl fld="7" item="7"/>
          <tpl fld="8" item="217"/>
        </tpls>
      </n>
      <n v="1781.8291666666667" in="1">
        <tpls c="2">
          <tpl fld="7" item="8"/>
          <tpl fld="8" item="217"/>
        </tpls>
      </n>
      <n v="2969.6833333333338" in="1">
        <tpls c="2">
          <tpl fld="7" item="8"/>
          <tpl fld="8" item="207"/>
        </tpls>
      </n>
      <n v="0.39580164738851703" in="3">
        <tpls c="2">
          <tpl fld="7" item="6"/>
          <tpl fld="8" item="207"/>
        </tpls>
      </n>
      <n v="34" in="0">
        <tpls c="2">
          <tpl fld="7" item="7"/>
          <tpl fld="8" item="207"/>
        </tpls>
      </n>
      <n v="0.39509247679291642" in="3">
        <tpls c="2">
          <tpl fld="7" item="6"/>
          <tpl fld="8" item="198"/>
        </tpls>
      </n>
      <n v="33" in="0">
        <tpls c="2">
          <tpl fld="7" item="7"/>
          <tpl fld="8" item="198"/>
        </tpls>
      </n>
      <n v="2470.3210526315793" in="1">
        <tpls c="2">
          <tpl fld="7" item="8"/>
          <tpl fld="8" item="198"/>
        </tpls>
      </n>
      <n v="0.38764289824076065" in="3">
        <tpls c="2">
          <tpl fld="7" item="6"/>
          <tpl fld="8" item="134"/>
        </tpls>
      </n>
      <n v="29" in="0">
        <tpls c="2">
          <tpl fld="7" item="7"/>
          <tpl fld="8" item="134"/>
        </tpls>
      </n>
      <n v="0.37525835615584135" in="3">
        <tpls c="2">
          <tpl fld="7" item="6"/>
          <tpl fld="8" item="62"/>
        </tpls>
      </n>
      <n v="40" in="0">
        <tpls c="2">
          <tpl fld="7" item="7"/>
          <tpl fld="8" item="62"/>
        </tpls>
      </n>
      <n v="2367.3023809523806" in="1">
        <tpls c="2">
          <tpl fld="7" item="8"/>
          <tpl fld="8" item="62"/>
        </tpls>
      </n>
      <n v="0.47229319002731035" in="3">
        <tpls c="2">
          <tpl fld="7" item="6"/>
          <tpl fld="8" item="792"/>
        </tpls>
      </n>
      <n v="16" in="0">
        <tpls c="2">
          <tpl fld="7" item="7"/>
          <tpl fld="8" item="792"/>
        </tpls>
      </n>
      <n v="2610.73" in="1">
        <tpls c="2">
          <tpl fld="7" item="8"/>
          <tpl fld="8" item="792"/>
        </tpls>
      </n>
      <n v="0.46180289203182345" in="3">
        <tpls c="2">
          <tpl fld="7" item="6"/>
          <tpl fld="8" item="776"/>
        </tpls>
      </n>
      <n v="40" in="0">
        <tpls c="2">
          <tpl fld="7" item="7"/>
          <tpl fld="8" item="776"/>
        </tpls>
      </n>
      <n v="3489.1" in="1">
        <tpls c="2">
          <tpl fld="7" item="8"/>
          <tpl fld="8" item="776"/>
        </tpls>
      </n>
      <n v="0.4559845169089829" in="3">
        <tpls c="2">
          <tpl fld="7" item="6"/>
          <tpl fld="8" item="760"/>
        </tpls>
      </n>
      <n v="20" in="0">
        <tpls c="2">
          <tpl fld="7" item="7"/>
          <tpl fld="8" item="760"/>
        </tpls>
      </n>
      <n v="3005.4291666666672" in="1">
        <tpls c="2">
          <tpl fld="7" item="8"/>
          <tpl fld="8" item="760"/>
        </tpls>
      </n>
      <n v="0.45279246038219428" in="3">
        <tpls c="2">
          <tpl fld="7" item="6"/>
          <tpl fld="8" item="744"/>
        </tpls>
      </n>
      <n v="29" in="0">
        <tpls c="2">
          <tpl fld="7" item="7"/>
          <tpl fld="8" item="744"/>
        </tpls>
      </n>
      <n v="1486.5474999999999" in="1">
        <tpls c="2">
          <tpl fld="7" item="8"/>
          <tpl fld="8" item="744"/>
        </tpls>
      </n>
      <n v="0.44920801489340206" in="3">
        <tpls c="2">
          <tpl fld="7" item="6"/>
          <tpl fld="8" item="728"/>
        </tpls>
      </n>
      <n v="34" in="0">
        <tpls c="2">
          <tpl fld="7" item="7"/>
          <tpl fld="8" item="728"/>
        </tpls>
      </n>
      <n v="3233.6466666666665" in="1">
        <tpls c="2">
          <tpl fld="7" item="8"/>
          <tpl fld="8" item="728"/>
        </tpls>
      </n>
      <n v="2335.5500000000002" in="1">
        <tpls c="2">
          <tpl fld="7" item="8"/>
          <tpl fld="8" item="712"/>
        </tpls>
      </n>
      <n v="0.44647615820870801" in="3">
        <tpls c="2">
          <tpl fld="7" item="6"/>
          <tpl fld="8" item="712"/>
        </tpls>
      </n>
      <n v="36" in="0">
        <tpls c="2">
          <tpl fld="7" item="7"/>
          <tpl fld="8" item="712"/>
        </tpls>
      </n>
      <n v="3736.5203703703701" in="1">
        <tpls c="2">
          <tpl fld="7" item="8"/>
          <tpl fld="8" item="696"/>
        </tpls>
      </n>
      <n v="0.44379822582012074" in="3">
        <tpls c="2">
          <tpl fld="7" item="6"/>
          <tpl fld="8" item="696"/>
        </tpls>
      </n>
      <n v="51" in="0">
        <tpls c="2">
          <tpl fld="7" item="7"/>
          <tpl fld="8" item="696"/>
        </tpls>
      </n>
      <n v="2840.621052631579" in="1">
        <tpls c="2">
          <tpl fld="7" item="8"/>
          <tpl fld="8" item="680"/>
        </tpls>
      </n>
      <n v="0.44183814510540692" in="3">
        <tpls c="2">
          <tpl fld="7" item="6"/>
          <tpl fld="8" item="680"/>
        </tpls>
      </n>
      <n v="39" in="0">
        <tpls c="2">
          <tpl fld="7" item="7"/>
          <tpl fld="8" item="680"/>
        </tpls>
      </n>
      <n v="2865.0812499999997" in="1">
        <tpls c="2">
          <tpl fld="7" item="8"/>
          <tpl fld="8" item="664"/>
        </tpls>
      </n>
      <n v="0.43857031395997348" in="3">
        <tpls c="2">
          <tpl fld="7" item="6"/>
          <tpl fld="8" item="664"/>
        </tpls>
      </n>
      <n v="49" in="0">
        <tpls c="2">
          <tpl fld="7" item="7"/>
          <tpl fld="8" item="664"/>
        </tpls>
      </n>
      <n v="2168.680952380952" in="1">
        <tpls c="2">
          <tpl fld="7" item="8"/>
          <tpl fld="8" item="648"/>
        </tpls>
      </n>
      <n v="0.43656776227814564" in="3">
        <tpls c="2">
          <tpl fld="7" item="6"/>
          <tpl fld="8" item="648"/>
        </tpls>
      </n>
      <n v="39" in="0">
        <tpls c="2">
          <tpl fld="7" item="7"/>
          <tpl fld="8" item="648"/>
        </tpls>
      </n>
      <n v="2708.492105263158" in="1">
        <tpls c="2">
          <tpl fld="7" item="8"/>
          <tpl fld="8" item="632"/>
        </tpls>
      </n>
      <n v="0.43413843593298657" in="3">
        <tpls c="2">
          <tpl fld="7" item="6"/>
          <tpl fld="8" item="632"/>
        </tpls>
      </n>
      <n v="38" in="0">
        <tpls c="2">
          <tpl fld="7" item="7"/>
          <tpl fld="8" item="632"/>
        </tpls>
      </n>
      <n v="2346.46" in="1">
        <tpls c="2">
          <tpl fld="7" item="8"/>
          <tpl fld="8" item="616"/>
        </tpls>
      </n>
      <n v="0.43176103577303687" in="3">
        <tpls c="2">
          <tpl fld="7" item="6"/>
          <tpl fld="8" item="616"/>
        </tpls>
      </n>
      <n v="44" in="0">
        <tpls c="2">
          <tpl fld="7" item="7"/>
          <tpl fld="8" item="616"/>
        </tpls>
      </n>
      <n v="2800.8633333333337" in="1">
        <tpls c="2">
          <tpl fld="7" item="8"/>
          <tpl fld="8" item="600"/>
        </tpls>
      </n>
      <n v="0.4291045975110056" in="3">
        <tpls c="2">
          <tpl fld="7" item="6"/>
          <tpl fld="8" item="600"/>
        </tpls>
      </n>
      <n v="31" in="0">
        <tpls c="2">
          <tpl fld="7" item="7"/>
          <tpl fld="8" item="600"/>
        </tpls>
      </n>
      <n v="2617.6999999999998" in="1">
        <tpls c="2">
          <tpl fld="7" item="8"/>
          <tpl fld="8" item="584"/>
        </tpls>
      </n>
      <n v="0.42815714425707263" in="3">
        <tpls c="2">
          <tpl fld="7" item="6"/>
          <tpl fld="8" item="584"/>
        </tpls>
      </n>
      <n v="41" in="0">
        <tpls c="2">
          <tpl fld="7" item="7"/>
          <tpl fld="8" item="584"/>
        </tpls>
      </n>
      <n v="0.42759496644788042" in="3">
        <tpls c="2">
          <tpl fld="7" item="6"/>
          <tpl fld="8" item="573"/>
        </tpls>
      </n>
      <n v="31" in="0">
        <tpls c="2">
          <tpl fld="7" item="7"/>
          <tpl fld="8" item="573"/>
        </tpls>
      </n>
      <n v="3405.15" in="1">
        <tpls c="2">
          <tpl fld="7" item="8"/>
          <tpl fld="8" item="573"/>
        </tpls>
      </n>
      <n v="2545.9159999999997" in="1">
        <tpls c="2">
          <tpl fld="7" item="8"/>
          <tpl fld="8" item="559"/>
        </tpls>
      </n>
      <n v="0.42651682145051129" in="3">
        <tpls c="2">
          <tpl fld="7" item="6"/>
          <tpl fld="8" item="559"/>
        </tpls>
      </n>
      <n v="48" in="0">
        <tpls c="2">
          <tpl fld="7" item="7"/>
          <tpl fld="8" item="559"/>
        </tpls>
      </n>
      <n v="2408.5928571428572" in="1">
        <tpls c="2">
          <tpl fld="7" item="8"/>
          <tpl fld="8" item="545"/>
        </tpls>
      </n>
      <n v="0.42476786979949765" in="3">
        <tpls c="2">
          <tpl fld="7" item="6"/>
          <tpl fld="8" item="545"/>
        </tpls>
      </n>
      <n v="26" in="0">
        <tpls c="2">
          <tpl fld="7" item="7"/>
          <tpl fld="8" item="545"/>
        </tpls>
      </n>
      <n v="0.42364188417632298" in="3">
        <tpls c="2">
          <tpl fld="7" item="6"/>
          <tpl fld="8" item="534"/>
        </tpls>
      </n>
      <n v="33" in="0">
        <tpls c="2">
          <tpl fld="7" item="7"/>
          <tpl fld="8" item="534"/>
        </tpls>
      </n>
      <n v="2567.9500000000007" in="1">
        <tpls c="2">
          <tpl fld="7" item="8"/>
          <tpl fld="8" item="534"/>
        </tpls>
      </n>
      <n v="34" in="0">
        <tpls c="2">
          <tpl fld="7" item="7"/>
          <tpl fld="8" item="520"/>
        </tpls>
      </n>
      <n v="1852.0500000000004" in="1">
        <tpls c="2">
          <tpl fld="7" item="8"/>
          <tpl fld="8" item="520"/>
        </tpls>
      </n>
      <n v="0.4224496239771911" in="3">
        <tpls c="2">
          <tpl fld="7" item="6"/>
          <tpl fld="8" item="520"/>
        </tpls>
      </n>
      <n v="0.42165138311855616" in="3">
        <tpls c="2">
          <tpl fld="7" item="6"/>
          <tpl fld="8" item="509"/>
        </tpls>
      </n>
      <n v="3007.8249999999998" in="1">
        <tpls c="2">
          <tpl fld="7" item="8"/>
          <tpl fld="8" item="509"/>
        </tpls>
      </n>
      <n v="27" in="0">
        <tpls c="2">
          <tpl fld="7" item="7"/>
          <tpl fld="8" item="509"/>
        </tpls>
      </n>
      <n v="2711.097619047619" in="1">
        <tpls c="2">
          <tpl fld="7" item="8"/>
          <tpl fld="8" item="495"/>
        </tpls>
      </n>
      <n v="0.42009079084995449" in="3">
        <tpls c="2">
          <tpl fld="7" item="6"/>
          <tpl fld="8" item="495"/>
        </tpls>
      </n>
      <n v="43" in="0">
        <tpls c="2">
          <tpl fld="7" item="7"/>
          <tpl fld="8" item="495"/>
        </tpls>
      </n>
      <n v="39" in="0">
        <tpls c="2">
          <tpl fld="7" item="7"/>
          <tpl fld="8" item="482"/>
        </tpls>
      </n>
      <n v="0.41903206984205282" in="3">
        <tpls c="2">
          <tpl fld="7" item="6"/>
          <tpl fld="8" item="482"/>
        </tpls>
      </n>
      <n v="2587.0619047619048" in="1">
        <tpls c="2">
          <tpl fld="7" item="8"/>
          <tpl fld="8" item="482"/>
        </tpls>
      </n>
      <n v="31" in="0">
        <tpls c="2">
          <tpl fld="7" item="7"/>
          <tpl fld="8" item="472"/>
        </tpls>
      </n>
      <n v="1942.6526315789479" in="1">
        <tpls c="2">
          <tpl fld="7" item="8"/>
          <tpl fld="8" item="472"/>
        </tpls>
      </n>
      <n v="0.41796891932896973" in="3">
        <tpls c="2">
          <tpl fld="7" item="6"/>
          <tpl fld="8" item="472"/>
        </tpls>
      </n>
      <n v="36" in="0">
        <tpls c="2">
          <tpl fld="7" item="7"/>
          <tpl fld="8" item="462"/>
        </tpls>
      </n>
      <n v="2560.6263157894741" in="1">
        <tpls c="2">
          <tpl fld="7" item="8"/>
          <tpl fld="8" item="462"/>
        </tpls>
      </n>
      <n v="0.41741226961331429" in="3">
        <tpls c="2">
          <tpl fld="7" item="6"/>
          <tpl fld="8" item="462"/>
        </tpls>
      </n>
      <n v="3379.5214285714283" in="1">
        <tpls c="2">
          <tpl fld="7" item="8"/>
          <tpl fld="8" item="450"/>
        </tpls>
      </n>
      <n v="0.41635861375131306" in="3">
        <tpls c="2">
          <tpl fld="7" item="6"/>
          <tpl fld="8" item="450"/>
        </tpls>
      </n>
      <n v="41" in="0">
        <tpls c="2">
          <tpl fld="7" item="7"/>
          <tpl fld="8" item="450"/>
        </tpls>
      </n>
      <n v="0.41548477098349229" in="3">
        <tpls c="2">
          <tpl fld="7" item="6"/>
          <tpl fld="8" item="440"/>
        </tpls>
      </n>
      <n v="39" in="0">
        <tpls c="2">
          <tpl fld="7" item="7"/>
          <tpl fld="8" item="440"/>
        </tpls>
      </n>
      <n v="2042.9750000000004" in="1">
        <tpls c="2">
          <tpl fld="7" item="8"/>
          <tpl fld="8" item="440"/>
        </tpls>
      </n>
      <n v="2721.9579999999992" in="1">
        <tpls c="2">
          <tpl fld="7" item="8"/>
          <tpl fld="8" item="430"/>
        </tpls>
      </n>
      <n v="49" in="0">
        <tpls c="2">
          <tpl fld="7" item="7"/>
          <tpl fld="8" item="430"/>
        </tpls>
      </n>
      <n v="0.41486238950049914" in="3">
        <tpls c="2">
          <tpl fld="7" item="6"/>
          <tpl fld="8" item="430"/>
        </tpls>
      </n>
      <n v="0.41418469665982915" in="3">
        <tpls c="2">
          <tpl fld="7" item="6"/>
          <tpl fld="8" item="418"/>
        </tpls>
      </n>
      <n v="3423.7895833333328" in="1">
        <tpls c="2">
          <tpl fld="7" item="8"/>
          <tpl fld="8" item="418"/>
        </tpls>
      </n>
      <n v="45" in="0">
        <tpls c="2">
          <tpl fld="7" item="7"/>
          <tpl fld="8" item="418"/>
        </tpls>
      </n>
      <n v="0.41301733521563255" in="3">
        <tpls c="2">
          <tpl fld="7" item="6"/>
          <tpl fld="8" item="408"/>
        </tpls>
      </n>
      <n v="27" in="0">
        <tpls c="2">
          <tpl fld="7" item="7"/>
          <tpl fld="8" item="408"/>
        </tpls>
      </n>
      <n v="2805.08" in="1">
        <tpls c="2">
          <tpl fld="7" item="8"/>
          <tpl fld="8" item="408"/>
        </tpls>
      </n>
      <n v="2192.7214285714285" in="1">
        <tpls c="2">
          <tpl fld="7" item="8"/>
          <tpl fld="8" item="398"/>
        </tpls>
      </n>
      <n v="37" in="0">
        <tpls c="2">
          <tpl fld="7" item="7"/>
          <tpl fld="8" item="398"/>
        </tpls>
      </n>
      <n v="0.41210259484028872" in="3">
        <tpls c="2">
          <tpl fld="7" item="6"/>
          <tpl fld="8" item="398"/>
        </tpls>
      </n>
      <n v="0.41142983981251136" in="3">
        <tpls c="2">
          <tpl fld="7" item="6"/>
          <tpl fld="8" item="386"/>
        </tpls>
      </n>
      <n v="2856.2780000000002" in="1">
        <tpls c="2">
          <tpl fld="7" item="8"/>
          <tpl fld="8" item="386"/>
        </tpls>
      </n>
      <n v="51" in="0">
        <tpls c="2">
          <tpl fld="7" item="7"/>
          <tpl fld="8" item="386"/>
        </tpls>
      </n>
      <n v="0.41053398685896308" in="3">
        <tpls c="2">
          <tpl fld="7" item="6"/>
          <tpl fld="8" item="376"/>
        </tpls>
      </n>
      <n v="40" in="0">
        <tpls c="2">
          <tpl fld="7" item="7"/>
          <tpl fld="8" item="376"/>
        </tpls>
      </n>
      <n v="3190.3875000000003" in="1">
        <tpls c="2">
          <tpl fld="7" item="8"/>
          <tpl fld="8" item="376"/>
        </tpls>
      </n>
      <n v="2402.8866666666668" in="1">
        <tpls c="2">
          <tpl fld="7" item="8"/>
          <tpl fld="8" item="366"/>
        </tpls>
      </n>
      <n v="31" in="0">
        <tpls c="2">
          <tpl fld="7" item="7"/>
          <tpl fld="8" item="366"/>
        </tpls>
      </n>
      <n v="0.4094325436350168" in="3">
        <tpls c="2">
          <tpl fld="7" item="6"/>
          <tpl fld="8" item="366"/>
        </tpls>
      </n>
      <n v="0.40867849428830072" in="3">
        <tpls c="2">
          <tpl fld="7" item="6"/>
          <tpl fld="8" item="354"/>
        </tpls>
      </n>
      <n v="2432.65" in="1">
        <tpls c="2">
          <tpl fld="7" item="8"/>
          <tpl fld="8" item="354"/>
        </tpls>
      </n>
      <n v="50" in="0">
        <tpls c="2">
          <tpl fld="7" item="7"/>
          <tpl fld="8" item="354"/>
        </tpls>
      </n>
      <n v="0.40814542462653947" in="3">
        <tpls c="2">
          <tpl fld="7" item="6"/>
          <tpl fld="8" item="344"/>
        </tpls>
      </n>
      <n v="40" in="0">
        <tpls c="2">
          <tpl fld="7" item="7"/>
          <tpl fld="8" item="344"/>
        </tpls>
      </n>
      <n v="2047" in="1">
        <tpls c="2">
          <tpl fld="7" item="8"/>
          <tpl fld="8" item="344"/>
        </tpls>
      </n>
      <n v="43" in="0">
        <tpls c="2">
          <tpl fld="7" item="7"/>
          <tpl fld="8" item="334"/>
        </tpls>
      </n>
      <n v="2503.9999999999995" in="1">
        <tpls c="2">
          <tpl fld="7" item="8"/>
          <tpl fld="8" item="334"/>
        </tpls>
      </n>
      <n v="0.40752187803861639" in="3">
        <tpls c="2">
          <tpl fld="7" item="6"/>
          <tpl fld="8" item="334"/>
        </tpls>
      </n>
      <n v="0.40676543641396307" in="3">
        <tpls c="2">
          <tpl fld="7" item="6"/>
          <tpl fld="8" item="322"/>
        </tpls>
      </n>
      <n v="57" in="0">
        <tpls c="2">
          <tpl fld="7" item="7"/>
          <tpl fld="8" item="322"/>
        </tpls>
      </n>
      <n v="2840.5410714285722" in="1">
        <tpls c="2">
          <tpl fld="7" item="8"/>
          <tpl fld="8" item="322"/>
        </tpls>
      </n>
      <n v="0.40580590977137815" in="3">
        <tpls c="2">
          <tpl fld="7" item="6"/>
          <tpl fld="8" item="312"/>
        </tpls>
      </n>
      <n v="34" in="0">
        <tpls c="2">
          <tpl fld="7" item="7"/>
          <tpl fld="8" item="312"/>
        </tpls>
      </n>
      <n v="2072.3547619047622" in="1">
        <tpls c="2">
          <tpl fld="7" item="8"/>
          <tpl fld="8" item="312"/>
        </tpls>
      </n>
      <n v="0.40526687875574413" in="3">
        <tpls c="2">
          <tpl fld="7" item="6"/>
          <tpl fld="8" item="302"/>
        </tpls>
      </n>
      <n v="23" in="0">
        <tpls c="2">
          <tpl fld="7" item="7"/>
          <tpl fld="8" item="302"/>
        </tpls>
      </n>
      <n v="1980.3000000000002" in="1">
        <tpls c="2">
          <tpl fld="7" item="8"/>
          <tpl fld="8" item="302"/>
        </tpls>
      </n>
      <n v="2325.5090909090904" in="1">
        <tpls c="2">
          <tpl fld="7" item="8"/>
          <tpl fld="8" item="290"/>
        </tpls>
      </n>
      <n v="0.40400146986388108" in="3">
        <tpls c="2">
          <tpl fld="7" item="6"/>
          <tpl fld="8" item="290"/>
        </tpls>
      </n>
      <n v="40" in="0">
        <tpls c="2">
          <tpl fld="7" item="7"/>
          <tpl fld="8" item="290"/>
        </tpls>
      </n>
      <n v="0.40344116495011639" in="3">
        <tpls c="2">
          <tpl fld="7" item="6"/>
          <tpl fld="8" item="280"/>
        </tpls>
      </n>
      <n v="30" in="0">
        <tpls c="2">
          <tpl fld="7" item="7"/>
          <tpl fld="8" item="280"/>
        </tpls>
      </n>
      <n v="2042.4" in="1">
        <tpls c="2">
          <tpl fld="7" item="8"/>
          <tpl fld="8" item="280"/>
        </tpls>
      </n>
      <n v="0.4027620019339474" in="3">
        <tpls c="2">
          <tpl fld="7" item="6"/>
          <tpl fld="8" item="270"/>
        </tpls>
      </n>
      <n v="52" in="0">
        <tpls c="2">
          <tpl fld="7" item="7"/>
          <tpl fld="8" item="270"/>
        </tpls>
      </n>
      <n v="3937.5425000000005" in="1">
        <tpls c="2">
          <tpl fld="7" item="8"/>
          <tpl fld="8" item="270"/>
        </tpls>
      </n>
      <n v="29" in="0">
        <tpls c="2">
          <tpl fld="7" item="7"/>
          <tpl fld="8" item="258"/>
        </tpls>
      </n>
      <n v="2681.9642857142858" in="1">
        <tpls c="2">
          <tpl fld="7" item="8"/>
          <tpl fld="8" item="258"/>
        </tpls>
      </n>
      <n v="0.40078567148278849" in="3">
        <tpls c="2">
          <tpl fld="7" item="6"/>
          <tpl fld="8" item="258"/>
        </tpls>
      </n>
      <n v="2980.2249999999999" in="1">
        <tpls c="2">
          <tpl fld="7" item="8"/>
          <tpl fld="8" item="248"/>
        </tpls>
      </n>
      <n v="0.39972839485460171" in="3">
        <tpls c="2">
          <tpl fld="7" item="6"/>
          <tpl fld="8" item="248"/>
        </tpls>
      </n>
      <n v="40" in="0">
        <tpls c="2">
          <tpl fld="7" item="7"/>
          <tpl fld="8" item="248"/>
        </tpls>
      </n>
      <n v="0.39852662963809315" in="3">
        <tpls c="2">
          <tpl fld="7" item="6"/>
          <tpl fld="8" item="238"/>
        </tpls>
      </n>
      <n v="28" in="0">
        <tpls c="2">
          <tpl fld="7" item="7"/>
          <tpl fld="8" item="238"/>
        </tpls>
      </n>
      <n v="1786.9083333333335" in="1">
        <tpls c="2">
          <tpl fld="7" item="8"/>
          <tpl fld="8" item="238"/>
        </tpls>
      </n>
      <n v="32" in="0">
        <tpls c="2">
          <tpl fld="7" item="7"/>
          <tpl fld="8" item="226"/>
        </tpls>
      </n>
      <n v="2780.8916666666664" in="1">
        <tpls c="2">
          <tpl fld="7" item="8"/>
          <tpl fld="8" item="226"/>
        </tpls>
      </n>
      <n v="0.39753536285823587" in="3">
        <tpls c="2">
          <tpl fld="7" item="6"/>
          <tpl fld="8" item="226"/>
        </tpls>
      </n>
      <n v="2563.3883333333333" in="1">
        <tpls c="2">
          <tpl fld="7" item="8"/>
          <tpl fld="8" item="216"/>
        </tpls>
      </n>
      <n v="0.39672295717972239" in="3">
        <tpls c="2">
          <tpl fld="7" item="6"/>
          <tpl fld="8" item="216"/>
        </tpls>
      </n>
      <n v="62" in="0">
        <tpls c="2">
          <tpl fld="7" item="7"/>
          <tpl fld="8" item="216"/>
        </tpls>
      </n>
      <n v="0.39574535846563963" in="3">
        <tpls c="2">
          <tpl fld="7" item="6"/>
          <tpl fld="8" item="206"/>
        </tpls>
      </n>
      <n v="21" in="0">
        <tpls c="2">
          <tpl fld="7" item="7"/>
          <tpl fld="8" item="206"/>
        </tpls>
      </n>
      <n v="3082.8363636363633" in="1">
        <tpls c="2">
          <tpl fld="7" item="8"/>
          <tpl fld="8" item="206"/>
        </tpls>
      </n>
      <n v="41" in="0">
        <tpls c="2">
          <tpl fld="7" item="7"/>
          <tpl fld="8" item="197"/>
        </tpls>
      </n>
      <n v="1965.0739999999996" in="1">
        <tpls c="2">
          <tpl fld="7" item="8"/>
          <tpl fld="8" item="197"/>
        </tpls>
      </n>
      <n v="0.39409495766875657" in="3">
        <tpls c="2">
          <tpl fld="7" item="6"/>
          <tpl fld="8" item="188"/>
        </tpls>
      </n>
      <n v="51" in="0">
        <tpls c="2">
          <tpl fld="7" item="7"/>
          <tpl fld="8" item="188"/>
        </tpls>
      </n>
      <n v="3249.5340909090901" in="1">
        <tpls c="2">
          <tpl fld="7" item="8"/>
          <tpl fld="8" item="188"/>
        </tpls>
      </n>
      <n v="32" in="0">
        <tpls c="2">
          <tpl fld="7" item="7"/>
          <tpl fld="8" item="178"/>
        </tpls>
      </n>
      <n v="2444.5617647058821" in="1">
        <tpls c="2">
          <tpl fld="7" item="8"/>
          <tpl fld="8" item="178"/>
        </tpls>
      </n>
      <n v="0.39341948695243095" in="3">
        <tpls c="2">
          <tpl fld="7" item="6"/>
          <tpl fld="8" item="178"/>
        </tpls>
      </n>
      <n v="0.39196190845229606" in="3">
        <tpls c="2">
          <tpl fld="7" item="6"/>
          <tpl fld="8" item="169"/>
        </tpls>
      </n>
      <n v="25" in="0">
        <tpls c="2">
          <tpl fld="7" item="7"/>
          <tpl fld="8" item="169"/>
        </tpls>
      </n>
      <n v="2620.4076923076927" in="1">
        <tpls c="2">
          <tpl fld="7" item="8"/>
          <tpl fld="8" item="169"/>
        </tpls>
      </n>
      <n v="44" in="0">
        <tpls c="2">
          <tpl fld="7" item="7"/>
          <tpl fld="8" item="160"/>
        </tpls>
      </n>
      <n v="3154.9204545454545" in="1">
        <tpls c="2">
          <tpl fld="7" item="8"/>
          <tpl fld="8" item="160"/>
        </tpls>
      </n>
      <n v="3590.875" in="1">
        <tpls c="2">
          <tpl fld="7" item="8"/>
          <tpl fld="8" item="151"/>
        </tpls>
      </n>
      <n v="0.390200359045" in="3">
        <tpls c="2">
          <tpl fld="7" item="6"/>
          <tpl fld="8" item="151"/>
        </tpls>
      </n>
      <n v="34" in="0">
        <tpls c="2">
          <tpl fld="7" item="7"/>
          <tpl fld="8" item="151"/>
        </tpls>
      </n>
      <n v="0.38898175823498604" in="3">
        <tpls c="2">
          <tpl fld="7" item="6"/>
          <tpl fld="8" item="142"/>
        </tpls>
      </n>
      <n v="38" in="0">
        <tpls c="2">
          <tpl fld="7" item="7"/>
          <tpl fld="8" item="142"/>
        </tpls>
      </n>
      <n v="2360.2181818181821" in="1">
        <tpls c="2">
          <tpl fld="7" item="8"/>
          <tpl fld="8" item="142"/>
        </tpls>
      </n>
      <n v="0.38753644519815433" in="3">
        <tpls c="2">
          <tpl fld="7" item="6"/>
          <tpl fld="8" item="133"/>
        </tpls>
      </n>
      <n v="33" in="0">
        <tpls c="2">
          <tpl fld="7" item="7"/>
          <tpl fld="8" item="133"/>
        </tpls>
      </n>
      <n v="2578.3575000000005" in="1">
        <tpls c="2">
          <tpl fld="7" item="8"/>
          <tpl fld="8" item="133"/>
        </tpls>
      </n>
      <n v="0.38674220847393109" in="3">
        <tpls c="2">
          <tpl fld="7" item="6"/>
          <tpl fld="8" item="125"/>
        </tpls>
      </n>
      <n v="30" in="0">
        <tpls c="2">
          <tpl fld="7" item="7"/>
          <tpl fld="8" item="125"/>
        </tpls>
      </n>
      <n v="2174.9055555555551" in="1">
        <tpls c="2">
          <tpl fld="7" item="8"/>
          <tpl fld="8" item="125"/>
        </tpls>
      </n>
      <n v="32" in="0">
        <tpls c="2">
          <tpl fld="7" item="7"/>
          <tpl fld="8" item="117"/>
        </tpls>
      </n>
      <n v="2743.5617647058825" in="1">
        <tpls c="2">
          <tpl fld="7" item="8"/>
          <tpl fld="8" item="117"/>
        </tpls>
      </n>
      <n v="0.38589918000538165" in="3">
        <tpls c="2">
          <tpl fld="7" item="6"/>
          <tpl fld="8" item="117"/>
        </tpls>
      </n>
      <n v="0.38468718341762886" in="3">
        <tpls c="2">
          <tpl fld="7" item="6"/>
          <tpl fld="8" item="109"/>
        </tpls>
      </n>
      <n v="24" in="0">
        <tpls c="2">
          <tpl fld="7" item="7"/>
          <tpl fld="8" item="109"/>
        </tpls>
      </n>
      <n v="1647.23125" in="1">
        <tpls c="2">
          <tpl fld="7" item="8"/>
          <tpl fld="8" item="109"/>
        </tpls>
      </n>
      <n v="0.38357643408533521" in="3">
        <tpls c="2">
          <tpl fld="7" item="6"/>
          <tpl fld="8" item="101"/>
        </tpls>
      </n>
      <n v="33" in="0">
        <tpls c="2">
          <tpl fld="7" item="7"/>
          <tpl fld="8" item="101"/>
        </tpls>
      </n>
      <n v="2438.0676470588237" in="1">
        <tpls c="2">
          <tpl fld="7" item="8"/>
          <tpl fld="8" item="101"/>
        </tpls>
      </n>
      <n v="0.38152782013559711" in="3">
        <tpls c="2">
          <tpl fld="7" item="6"/>
          <tpl fld="8" item="93"/>
        </tpls>
      </n>
      <n v="26" in="0">
        <tpls c="2">
          <tpl fld="7" item="7"/>
          <tpl fld="8" item="93"/>
        </tpls>
      </n>
      <n v="3114.9961538461534" in="1">
        <tpls c="2">
          <tpl fld="7" item="8"/>
          <tpl fld="8" item="93"/>
        </tpls>
      </n>
      <n v="0.38031957841171826" in="3">
        <tpls c="2">
          <tpl fld="7" item="6"/>
          <tpl fld="8" item="85"/>
        </tpls>
      </n>
      <n v="41" in="0">
        <tpls c="2">
          <tpl fld="7" item="7"/>
          <tpl fld="8" item="85"/>
        </tpls>
      </n>
      <n v="2538.9700000000003" in="1">
        <tpls c="2">
          <tpl fld="7" item="8"/>
          <tpl fld="8" item="85"/>
        </tpls>
      </n>
      <n v="0.37838604415200255" in="3">
        <tpls c="2">
          <tpl fld="7" item="6"/>
          <tpl fld="8" item="77"/>
        </tpls>
      </n>
      <n v="32" in="0">
        <tpls c="2">
          <tpl fld="7" item="7"/>
          <tpl fld="8" item="77"/>
        </tpls>
      </n>
      <n v="2941.1552631578948" in="1">
        <tpls c="2">
          <tpl fld="7" item="8"/>
          <tpl fld="8" item="77"/>
        </tpls>
      </n>
      <n v="0.37681968524156229" in="3">
        <tpls c="2">
          <tpl fld="7" item="6"/>
          <tpl fld="8" item="69"/>
        </tpls>
      </n>
      <n v="32" in="0">
        <tpls c="2">
          <tpl fld="7" item="7"/>
          <tpl fld="8" item="69"/>
        </tpls>
      </n>
      <n v="2446.1218750000003" in="1">
        <tpls c="2">
          <tpl fld="7" item="8"/>
          <tpl fld="8" item="69"/>
        </tpls>
      </n>
      <n v="0.37521578014592494" in="3">
        <tpls c="2">
          <tpl fld="7" item="6"/>
          <tpl fld="8" item="61"/>
        </tpls>
      </n>
      <n v="33" in="0">
        <tpls c="2">
          <tpl fld="7" item="7"/>
          <tpl fld="8" item="61"/>
        </tpls>
      </n>
      <n v="2555.705882352941" in="1">
        <tpls c="2">
          <tpl fld="7" item="8"/>
          <tpl fld="8" item="61"/>
        </tpls>
      </n>
      <n v="0.37302496646265643" in="3">
        <tpls c="2">
          <tpl fld="7" item="6"/>
          <tpl fld="8" item="53"/>
        </tpls>
      </n>
      <n v="43" in="0">
        <tpls c="2">
          <tpl fld="7" item="7"/>
          <tpl fld="8" item="53"/>
        </tpls>
      </n>
      <n v="2229.5363636363641" in="1">
        <tpls c="2">
          <tpl fld="7" item="8"/>
          <tpl fld="8" item="53"/>
        </tpls>
      </n>
      <n v="0.37111023053075698" in="3">
        <tpls c="2">
          <tpl fld="7" item="6"/>
          <tpl fld="8" item="45"/>
        </tpls>
      </n>
      <n v="33" in="0">
        <tpls c="2">
          <tpl fld="7" item="7"/>
          <tpl fld="8" item="45"/>
        </tpls>
      </n>
      <n v="2740.8972222222228" in="1">
        <tpls c="2">
          <tpl fld="7" item="8"/>
          <tpl fld="8" item="45"/>
        </tpls>
      </n>
      <n v="0.36817615383735963" in="3">
        <tpls c="2">
          <tpl fld="7" item="6"/>
          <tpl fld="8" item="37"/>
        </tpls>
      </n>
      <n v="34" in="0">
        <tpls c="2">
          <tpl fld="7" item="7"/>
          <tpl fld="8" item="37"/>
        </tpls>
      </n>
      <n v="1943.7555555555559" in="1">
        <tpls c="2">
          <tpl fld="7" item="8"/>
          <tpl fld="8" item="37"/>
        </tpls>
      </n>
      <n v="0.36510611634175466" in="3">
        <tpls c="2">
          <tpl fld="7" item="6"/>
          <tpl fld="8" item="29"/>
        </tpls>
      </n>
      <n v="36" in="0">
        <tpls c="2">
          <tpl fld="7" item="7"/>
          <tpl fld="8" item="29"/>
        </tpls>
      </n>
      <n v="2314.0875000000005" in="1">
        <tpls c="2">
          <tpl fld="7" item="8"/>
          <tpl fld="8" item="29"/>
        </tpls>
      </n>
      <n v="0.36098111989672438" in="3">
        <tpls c="2">
          <tpl fld="7" item="6"/>
          <tpl fld="8" item="21"/>
        </tpls>
      </n>
      <n v="28" in="0">
        <tpls c="2">
          <tpl fld="7" item="7"/>
          <tpl fld="8" item="21"/>
        </tpls>
      </n>
      <n v="2672.4562500000006" in="1">
        <tpls c="2">
          <tpl fld="7" item="8"/>
          <tpl fld="8" item="21"/>
        </tpls>
      </n>
      <n v="40" in="0">
        <tpls c="2">
          <tpl fld="7" item="7"/>
          <tpl fld="8" item="13"/>
        </tpls>
      </n>
      <n v="0.35539373047828265" in="3">
        <tpls c="2">
          <tpl fld="7" item="6"/>
          <tpl fld="8" item="13"/>
        </tpls>
      </n>
      <n v="3935.09705882353" in="1">
        <tpls c="2">
          <tpl fld="7" item="8"/>
          <tpl fld="8" item="13"/>
        </tpls>
      </n>
      <n v="54" in="0">
        <tpls c="2">
          <tpl fld="7" item="7"/>
          <tpl fld="8" item="504"/>
        </tpls>
      </n>
      <n v="3259.9625000000001" in="1">
        <tpls c="2">
          <tpl fld="7" item="8"/>
          <tpl fld="8" item="504"/>
        </tpls>
      </n>
      <n v="0.42136348705442678" in="3">
        <tpls c="2">
          <tpl fld="7" item="6"/>
          <tpl fld="8" item="504"/>
        </tpls>
      </n>
      <n v="0.41470015326223325" in="3">
        <tpls c="2">
          <tpl fld="7" item="6"/>
          <tpl fld="8" item="426"/>
        </tpls>
      </n>
      <n v="3157.2611111111109" in="1">
        <tpls c="2">
          <tpl fld="7" item="8"/>
          <tpl fld="8" item="426"/>
        </tpls>
      </n>
      <n v="37" in="0">
        <tpls c="2">
          <tpl fld="7" item="7"/>
          <tpl fld="8" item="426"/>
        </tpls>
      </n>
      <n v="0.41189915521591763" in="3">
        <tpls c="2">
          <tpl fld="7" item="6"/>
          <tpl fld="8" item="394"/>
        </tpls>
      </n>
      <n v="1847.2833333333333" in="1">
        <tpls c="2">
          <tpl fld="7" item="8"/>
          <tpl fld="8" item="394"/>
        </tpls>
      </n>
      <n v="26" in="0">
        <tpls c="2">
          <tpl fld="7" item="7"/>
          <tpl fld="8" item="394"/>
        </tpls>
      </n>
      <n v="52" in="0">
        <tpls c="2">
          <tpl fld="7" item="7"/>
          <tpl fld="8" item="374"/>
        </tpls>
      </n>
      <n v="3459.15" in="1">
        <tpls c="2">
          <tpl fld="7" item="8"/>
          <tpl fld="8" item="374"/>
        </tpls>
      </n>
      <n v="0.41036029836432547" in="3">
        <tpls c="2">
          <tpl fld="7" item="6"/>
          <tpl fld="8" item="374"/>
        </tpls>
      </n>
      <n v="49" in="0">
        <tpls c="2">
          <tpl fld="7" item="7"/>
          <tpl fld="8" item="342"/>
        </tpls>
      </n>
      <n v="3540.7404761904777" in="1">
        <tpls c="2">
          <tpl fld="7" item="8"/>
          <tpl fld="8" item="342"/>
        </tpls>
      </n>
      <n v="0.40807377525954713" in="3">
        <tpls c="2">
          <tpl fld="7" item="6"/>
          <tpl fld="8" item="342"/>
        </tpls>
      </n>
      <n v="0.40646733690211961" in="3">
        <tpls c="2">
          <tpl fld="7" item="6"/>
          <tpl fld="8" item="320"/>
        </tpls>
      </n>
      <n v="30" in="0">
        <tpls c="2">
          <tpl fld="7" item="7"/>
          <tpl fld="8" item="320"/>
        </tpls>
      </n>
      <n v="1689.4852941176473" in="1">
        <tpls c="2">
          <tpl fld="7" item="8"/>
          <tpl fld="8" item="320"/>
        </tpls>
      </n>
      <n v="2821.8578947368428" in="1">
        <tpls c="2">
          <tpl fld="7" item="8"/>
          <tpl fld="8" item="298"/>
        </tpls>
      </n>
      <n v="0.40509518738121408" in="3">
        <tpls c="2">
          <tpl fld="7" item="6"/>
          <tpl fld="8" item="298"/>
        </tpls>
      </n>
      <n v="41" in="0">
        <tpls c="2">
          <tpl fld="7" item="7"/>
          <tpl fld="8" item="298"/>
        </tpls>
      </n>
      <n v="33" in="0">
        <tpls c="2">
          <tpl fld="7" item="7"/>
          <tpl fld="8" item="266"/>
        </tpls>
      </n>
      <n v="2555.1083333333327" in="1">
        <tpls c="2">
          <tpl fld="7" item="8"/>
          <tpl fld="8" item="266"/>
        </tpls>
      </n>
      <n v="0.40215624690842622" in="3">
        <tpls c="2">
          <tpl fld="7" item="6"/>
          <tpl fld="8" item="266"/>
        </tpls>
      </n>
      <n v="0.39951125057481784" in="3">
        <tpls c="2">
          <tpl fld="7" item="6"/>
          <tpl fld="8" item="246"/>
        </tpls>
      </n>
      <n v="45" in="0">
        <tpls c="2">
          <tpl fld="7" item="7"/>
          <tpl fld="8" item="246"/>
        </tpls>
      </n>
      <n v="2987.2157894736838" in="1">
        <tpls c="2">
          <tpl fld="7" item="8"/>
          <tpl fld="8" item="246"/>
        </tpls>
      </n>
      <n v="0.39728460591925202" in="3">
        <tpls c="2">
          <tpl fld="7" item="6"/>
          <tpl fld="8" item="224"/>
        </tpls>
      </n>
      <n v="2190.5409090909093" in="1">
        <tpls c="2">
          <tpl fld="7" item="8"/>
          <tpl fld="8" item="224"/>
        </tpls>
      </n>
      <n v="45" in="0">
        <tpls c="2">
          <tpl fld="7" item="7"/>
          <tpl fld="8" item="224"/>
        </tpls>
      </n>
      <n v="53" in="0">
        <tpls c="2">
          <tpl fld="7" item="7"/>
          <tpl fld="8" item="194"/>
        </tpls>
      </n>
      <n v="2765.2388888888895" in="1">
        <tpls c="2">
          <tpl fld="7" item="8"/>
          <tpl fld="8" item="194"/>
        </tpls>
      </n>
      <n v="0.39453359129778498" in="3">
        <tpls c="2">
          <tpl fld="7" item="6"/>
          <tpl fld="8" item="194"/>
        </tpls>
      </n>
      <n v="0.39329324097119883" in="3">
        <tpls c="2">
          <tpl fld="7" item="6"/>
          <tpl fld="8" item="176"/>
        </tpls>
      </n>
      <n v="19" in="0">
        <tpls c="2">
          <tpl fld="7" item="7"/>
          <tpl fld="8" item="176"/>
        </tpls>
      </n>
      <n v="1766.4766666666667" in="1">
        <tpls c="2">
          <tpl fld="7" item="8"/>
          <tpl fld="8" item="176"/>
        </tpls>
      </n>
      <n v="38" in="0">
        <tpls c="2">
          <tpl fld="7" item="7"/>
          <tpl fld="8" item="149"/>
        </tpls>
      </n>
      <n v="3321.3815789473679" in="1">
        <tpls c="2">
          <tpl fld="7" item="8"/>
          <tpl fld="8" item="149"/>
        </tpls>
      </n>
      <n v="0.38961671783698121" in="3">
        <tpls c="2">
          <tpl fld="7" item="6"/>
          <tpl fld="8" item="149"/>
        </tpls>
      </n>
      <n v="0.38651022016611553" in="3">
        <tpls c="2">
          <tpl fld="7" item="6"/>
          <tpl fld="8" item="123"/>
        </tpls>
      </n>
      <n v="19" in="0">
        <tpls c="2">
          <tpl fld="7" item="7"/>
          <tpl fld="8" item="123"/>
        </tpls>
      </n>
      <n v="1786.9083333333331" in="1">
        <tpls c="2">
          <tpl fld="7" item="8"/>
          <tpl fld="8" item="123"/>
        </tpls>
      </n>
      <n v="22" in="0">
        <tpls c="2">
          <tpl fld="7" item="7"/>
          <tpl fld="8" item="99"/>
        </tpls>
      </n>
      <n v="2850.3708333333329" in="1">
        <tpls c="2">
          <tpl fld="7" item="8"/>
          <tpl fld="8" item="99"/>
        </tpls>
      </n>
      <n v="0.38130703166935037" in="3">
        <tpls c="2">
          <tpl fld="7" item="6"/>
          <tpl fld="8" item="91"/>
        </tpls>
      </n>
      <n v="53" in="0">
        <tpls c="2">
          <tpl fld="7" item="7"/>
          <tpl fld="8" item="91"/>
        </tpls>
      </n>
      <n v="2569.6551724137926" in="1">
        <tpls c="2">
          <tpl fld="7" item="8"/>
          <tpl fld="8" item="91"/>
        </tpls>
      </n>
      <n v="0.37642644079771154" in="3">
        <tpls c="2">
          <tpl fld="7" item="6"/>
          <tpl fld="8" item="67"/>
        </tpls>
      </n>
      <n v="32" in="0">
        <tpls c="2">
          <tpl fld="7" item="7"/>
          <tpl fld="8" item="67"/>
        </tpls>
      </n>
      <n v="3378.163333333333" in="1">
        <tpls c="2">
          <tpl fld="7" item="8"/>
          <tpl fld="8" item="67"/>
        </tpls>
      </n>
      <n v="0.37297939893007809" in="3">
        <tpls c="2">
          <tpl fld="7" item="6"/>
          <tpl fld="8" item="51"/>
        </tpls>
      </n>
      <n v="33" in="0">
        <tpls c="2">
          <tpl fld="7" item="7"/>
          <tpl fld="8" item="51"/>
        </tpls>
      </n>
      <n v="2434.4823529411765" in="1">
        <tpls c="2">
          <tpl fld="7" item="8"/>
          <tpl fld="8" item="51"/>
        </tpls>
      </n>
      <n v="0.36445023730184023" in="3">
        <tpls c="2">
          <tpl fld="7" item="6"/>
          <tpl fld="8" item="27"/>
        </tpls>
      </n>
      <n v="22" in="0">
        <tpls c="2">
          <tpl fld="7" item="7"/>
          <tpl fld="8" item="27"/>
        </tpls>
      </n>
      <n v="4479.7611111111109" in="1">
        <tpls c="2">
          <tpl fld="7" item="8"/>
          <tpl fld="8" item="27"/>
        </tpls>
      </n>
      <n v="0.35442159903009368" in="3">
        <tpls c="2">
          <tpl fld="7" item="6"/>
          <tpl fld="8" item="11"/>
        </tpls>
      </n>
      <n v="24" in="0">
        <tpls c="2">
          <tpl fld="7" item="7"/>
          <tpl fld="8" item="11"/>
        </tpls>
      </n>
      <n v="3099.4269230769232" in="1">
        <tpls c="2">
          <tpl fld="7" item="8"/>
          <tpl fld="8" item="11"/>
        </tpls>
      </n>
      <n v="0.40195967849436681" in="3">
        <tpls c="2">
          <tpl fld="7" item="6"/>
          <tpl fld="8" item="265"/>
        </tpls>
      </n>
      <n v="55" in="0">
        <tpls c="2">
          <tpl fld="7" item="7"/>
          <tpl fld="8" item="265"/>
        </tpls>
      </n>
      <n v="2354.0103448275859" in="1">
        <tpls c="2">
          <tpl fld="7" item="8"/>
          <tpl fld="8" item="265"/>
        </tpls>
      </n>
      <n v="0.39825165459978057" in="3">
        <tpls c="2">
          <tpl fld="7" item="6"/>
          <tpl fld="8" item="233"/>
        </tpls>
      </n>
      <n v="28" in="0">
        <tpls c="2">
          <tpl fld="7" item="7"/>
          <tpl fld="8" item="233"/>
        </tpls>
      </n>
      <n v="2119.3147058823533" in="1">
        <tpls c="2">
          <tpl fld="7" item="8"/>
          <tpl fld="8" item="233"/>
        </tpls>
      </n>
      <n v="0.39440624351329329" in="3">
        <tpls c="2">
          <tpl fld="7" item="6"/>
          <tpl fld="8" item="193"/>
        </tpls>
      </n>
      <n v="47" in="0">
        <tpls c="2">
          <tpl fld="7" item="7"/>
          <tpl fld="8" item="193"/>
        </tpls>
      </n>
      <n v="3152.3499999999995" in="1">
        <tpls c="2">
          <tpl fld="7" item="8"/>
          <tpl fld="8" item="193"/>
        </tpls>
      </n>
      <n v="1680.861904761905" in="1">
        <tpls c="2">
          <tpl fld="7" item="8"/>
          <tpl fld="8" item="175"/>
        </tpls>
      </n>
      <n v="0.39328179137120706" in="3">
        <tpls c="2">
          <tpl fld="7" item="6"/>
          <tpl fld="8" item="175"/>
        </tpls>
      </n>
      <n v="36" in="0">
        <tpls c="2">
          <tpl fld="7" item="7"/>
          <tpl fld="8" item="175"/>
        </tpls>
      </n>
      <n v="0.38957561865871809" in="3">
        <tpls c="2">
          <tpl fld="7" item="6"/>
          <tpl fld="8" item="148"/>
        </tpls>
      </n>
      <n v="31" in="0">
        <tpls c="2">
          <tpl fld="7" item="7"/>
          <tpl fld="8" item="148"/>
        </tpls>
      </n>
      <n v="3194.876923076923" in="1">
        <tpls c="2">
          <tpl fld="7" item="8"/>
          <tpl fld="8" item="148"/>
        </tpls>
      </n>
      <n v="26" in="0">
        <tpls c="2">
          <tpl fld="7" item="7"/>
          <tpl fld="8" item="130"/>
        </tpls>
      </n>
      <n v="2290.3687500000001" in="1">
        <tpls c="2">
          <tpl fld="7" item="8"/>
          <tpl fld="8" item="130"/>
        </tpls>
      </n>
      <n v="0.38694369629344622" in="3">
        <tpls c="2">
          <tpl fld="7" item="6"/>
          <tpl fld="8" item="130"/>
        </tpls>
      </n>
      <n v="0.38446105739106629" in="3">
        <tpls c="2">
          <tpl fld="7" item="6"/>
          <tpl fld="8" item="106"/>
        </tpls>
      </n>
      <n v="38" in="0">
        <tpls c="2">
          <tpl fld="7" item="7"/>
          <tpl fld="8" item="106"/>
        </tpls>
      </n>
      <n v="3536.31052631579" in="1">
        <tpls c="2">
          <tpl fld="7" item="8"/>
          <tpl fld="8" item="106"/>
        </tpls>
      </n>
      <n v="0.37938968203327028" in="3">
        <tpls c="2">
          <tpl fld="7" item="6"/>
          <tpl fld="8" item="82"/>
        </tpls>
      </n>
      <n v="37" in="0">
        <tpls c="2">
          <tpl fld="7" item="7"/>
          <tpl fld="8" item="82"/>
        </tpls>
      </n>
      <n v="2708.3218750000005" in="1">
        <tpls c="2">
          <tpl fld="7" item="8"/>
          <tpl fld="8" item="82"/>
        </tpls>
      </n>
      <n v="0.37462931106965214" in="3">
        <tpls c="2">
          <tpl fld="7" item="6"/>
          <tpl fld="8" item="58"/>
        </tpls>
      </n>
      <n v="23" in="0">
        <tpls c="2">
          <tpl fld="7" item="7"/>
          <tpl fld="8" item="58"/>
        </tpls>
      </n>
      <n v="1692.5346153846158" in="1">
        <tpls c="2">
          <tpl fld="7" item="8"/>
          <tpl fld="8" item="58"/>
        </tpls>
      </n>
      <n v="0.36443877850002604" in="3">
        <tpls c="2">
          <tpl fld="7" item="6"/>
          <tpl fld="8" item="26"/>
        </tpls>
      </n>
      <n v="35" in="0">
        <tpls c="2">
          <tpl fld="7" item="7"/>
          <tpl fld="8" item="26"/>
        </tpls>
      </n>
      <n v="3014.7633333333338" in="1">
        <tpls c="2">
          <tpl fld="7" item="8"/>
          <tpl fld="8" item="26"/>
        </tpls>
      </n>
      <n v="0.39373437680145856" in="3">
        <tpls c="2">
          <tpl fld="7" item="6"/>
          <tpl fld="8" item="181"/>
        </tpls>
      </n>
      <n v="25" in="0">
        <tpls c="2">
          <tpl fld="7" item="7"/>
          <tpl fld="8" item="181"/>
        </tpls>
      </n>
      <n v="3288.7125000000001" in="1">
        <tpls c="2">
          <tpl fld="7" item="8"/>
          <tpl fld="8" item="181"/>
        </tpls>
      </n>
      <n v="3586.0382352941187" in="1">
        <tpls c="2">
          <tpl fld="7" item="8"/>
          <tpl fld="8" item="119"/>
        </tpls>
      </n>
      <n v="0.38609952159231942" in="3">
        <tpls c="2">
          <tpl fld="7" item="6"/>
          <tpl fld="8" item="119"/>
        </tpls>
      </n>
      <n v="38" in="0">
        <tpls c="2">
          <tpl fld="7" item="7"/>
          <tpl fld="8" item="119"/>
        </tpls>
      </n>
      <n v="40" in="0">
        <tpls c="2">
          <tpl fld="7" item="7"/>
          <tpl fld="8" item="87"/>
        </tpls>
      </n>
      <n v="3397.3555555555549" in="1">
        <tpls c="2">
          <tpl fld="7" item="8"/>
          <tpl fld="8" item="87"/>
        </tpls>
      </n>
      <n v="26" in="0">
        <tpls c="2">
          <tpl fld="7" item="7"/>
          <tpl fld="8" item="39"/>
        </tpls>
      </n>
      <n v="2034.4777777777772" in="1">
        <tpls c="2">
          <tpl fld="7" item="8"/>
          <tpl fld="8" item="39"/>
        </tpls>
      </n>
      <n v="0.39371623989275667" in="3">
        <tpls c="2">
          <tpl fld="7" item="6"/>
          <tpl fld="8" item="180"/>
        </tpls>
      </n>
      <n v="39" in="0">
        <tpls c="2">
          <tpl fld="7" item="7"/>
          <tpl fld="8" item="180"/>
        </tpls>
      </n>
      <n v="2938.0931818181821" in="1">
        <tpls c="2">
          <tpl fld="7" item="8"/>
          <tpl fld="8" item="180"/>
        </tpls>
      </n>
      <n v="0.38487037030790217" in="3">
        <tpls c="2">
          <tpl fld="7" item="6"/>
          <tpl fld="8" item="110"/>
        </tpls>
      </n>
      <n v="42" in="0">
        <tpls c="2">
          <tpl fld="7" item="7"/>
          <tpl fld="8" item="110"/>
        </tpls>
      </n>
      <n v="2340.371052631579" in="1">
        <tpls c="2">
          <tpl fld="7" item="8"/>
          <tpl fld="8" item="110"/>
        </tpls>
      </n>
      <n v="0.37313918925159262" in="3">
        <tpls c="2">
          <tpl fld="7" item="6"/>
          <tpl fld="8" item="54"/>
        </tpls>
      </n>
      <n v="18" in="0">
        <tpls c="2">
          <tpl fld="7" item="7"/>
          <tpl fld="8" item="54"/>
        </tpls>
      </n>
      <n v="1870.2136363636366" in="1">
        <tpls c="2">
          <tpl fld="7" item="8"/>
          <tpl fld="8" item="54"/>
        </tpls>
      </n>
      <n v="2437.4250000000002" in="1">
        <tpls c="2">
          <tpl fld="7" item="8"/>
          <tpl fld="8" item="14"/>
        </tpls>
      </n>
      <n v="0.35596553154016469" in="3">
        <tpls c="2">
          <tpl fld="7" item="6"/>
          <tpl fld="8" item="14"/>
        </tpls>
      </n>
      <n v="25" in="0">
        <tpls c="2">
          <tpl fld="7" item="7"/>
          <tpl fld="8" item="14"/>
        </tpls>
      </n>
      <n v="38" in="0">
        <tpls c="2">
          <tpl fld="7" item="7"/>
          <tpl fld="8" item="790"/>
        </tpls>
      </n>
      <n v="2567.7200000000003" in="1">
        <tpls c="2">
          <tpl fld="7" item="8"/>
          <tpl fld="8" item="790"/>
        </tpls>
      </n>
      <n v="0.47030828906578609" in="3">
        <tpls c="2">
          <tpl fld="7" item="6"/>
          <tpl fld="8" item="790"/>
        </tpls>
      </n>
      <n v="38" in="0">
        <tpls c="2">
          <tpl fld="7" item="7"/>
          <tpl fld="8" item="774"/>
        </tpls>
      </n>
      <n v="3240.4970588235296" in="1">
        <tpls c="2">
          <tpl fld="7" item="8"/>
          <tpl fld="8" item="774"/>
        </tpls>
      </n>
      <n v="0.46030429246057936" in="3">
        <tpls c="2">
          <tpl fld="7" item="6"/>
          <tpl fld="8" item="774"/>
        </tpls>
      </n>
      <n v="32" in="0">
        <tpls c="2">
          <tpl fld="7" item="7"/>
          <tpl fld="8" item="758"/>
        </tpls>
      </n>
      <n v="2754.4656250000003" in="1">
        <tpls c="2">
          <tpl fld="7" item="8"/>
          <tpl fld="8" item="758"/>
        </tpls>
      </n>
      <n v="0.45565666661750415" in="3">
        <tpls c="2">
          <tpl fld="7" item="6"/>
          <tpl fld="8" item="758"/>
        </tpls>
      </n>
      <n v="21" in="0">
        <tpls c="2">
          <tpl fld="7" item="7"/>
          <tpl fld="8" item="742"/>
        </tpls>
      </n>
      <n v="2464.9428571428571" in="1">
        <tpls c="2">
          <tpl fld="7" item="8"/>
          <tpl fld="8" item="742"/>
        </tpls>
      </n>
      <n v="0.45226200549418699" in="3">
        <tpls c="2">
          <tpl fld="7" item="6"/>
          <tpl fld="8" item="742"/>
        </tpls>
      </n>
      <n v="29" in="0">
        <tpls c="2">
          <tpl fld="7" item="7"/>
          <tpl fld="8" item="726"/>
        </tpls>
      </n>
      <n v="2625.8812500000004" in="1">
        <tpls c="2">
          <tpl fld="7" item="8"/>
          <tpl fld="8" item="726"/>
        </tpls>
      </n>
      <n v="0.4491135118924362" in="3">
        <tpls c="2">
          <tpl fld="7" item="6"/>
          <tpl fld="8" item="726"/>
        </tpls>
      </n>
      <n v="0.44605368819548008" in="3">
        <tpls c="2">
          <tpl fld="7" item="6"/>
          <tpl fld="8" item="710"/>
        </tpls>
      </n>
      <n v="32" in="0">
        <tpls c="2">
          <tpl fld="7" item="7"/>
          <tpl fld="8" item="710"/>
        </tpls>
      </n>
      <n v="2490.5714285714284" in="1">
        <tpls c="2">
          <tpl fld="7" item="8"/>
          <tpl fld="8" item="710"/>
        </tpls>
      </n>
      <n v="0.4436383649372091" in="3">
        <tpls c="2">
          <tpl fld="7" item="6"/>
          <tpl fld="8" item="694"/>
        </tpls>
      </n>
      <n v="47" in="0">
        <tpls c="2">
          <tpl fld="7" item="7"/>
          <tpl fld="8" item="694"/>
        </tpls>
      </n>
      <n v="3316.0249999999996" in="1">
        <tpls c="2">
          <tpl fld="7" item="8"/>
          <tpl fld="8" item="694"/>
        </tpls>
      </n>
      <n v="0.44139170950343121" in="3">
        <tpls c="2">
          <tpl fld="7" item="6"/>
          <tpl fld="8" item="678"/>
        </tpls>
      </n>
      <n v="42" in="0">
        <tpls c="2">
          <tpl fld="7" item="7"/>
          <tpl fld="8" item="678"/>
        </tpls>
      </n>
      <n v="3949.1000000000004" in="1">
        <tpls c="2">
          <tpl fld="7" item="8"/>
          <tpl fld="8" item="678"/>
        </tpls>
      </n>
      <n v="0.43818870004435234" in="3">
        <tpls c="2">
          <tpl fld="7" item="6"/>
          <tpl fld="8" item="662"/>
        </tpls>
      </n>
      <n v="29" in="0">
        <tpls c="2">
          <tpl fld="7" item="7"/>
          <tpl fld="8" item="662"/>
        </tpls>
      </n>
      <n v="3572.7846153846153" in="1">
        <tpls c="2">
          <tpl fld="7" item="8"/>
          <tpl fld="8" item="662"/>
        </tpls>
      </n>
      <n v="0.43636460592271331" in="3">
        <tpls c="2">
          <tpl fld="7" item="6"/>
          <tpl fld="8" item="646"/>
        </tpls>
      </n>
      <n v="45" in="0">
        <tpls c="2">
          <tpl fld="7" item="7"/>
          <tpl fld="8" item="646"/>
        </tpls>
      </n>
      <n v="2250.3200000000002" in="1">
        <tpls c="2">
          <tpl fld="7" item="8"/>
          <tpl fld="8" item="646"/>
        </tpls>
      </n>
      <n v="0.43391910358348629" in="3">
        <tpls c="2">
          <tpl fld="7" item="6"/>
          <tpl fld="8" item="630"/>
        </tpls>
      </n>
      <n v="28" in="0">
        <tpls c="2">
          <tpl fld="7" item="7"/>
          <tpl fld="8" item="630"/>
        </tpls>
      </n>
      <n v="2455.7911764705882" in="1">
        <tpls c="2">
          <tpl fld="7" item="8"/>
          <tpl fld="8" item="630"/>
        </tpls>
      </n>
      <n v="0.43147717786151024" in="3">
        <tpls c="2">
          <tpl fld="7" item="6"/>
          <tpl fld="8" item="614"/>
        </tpls>
      </n>
      <n v="40" in="0">
        <tpls c="2">
          <tpl fld="7" item="7"/>
          <tpl fld="8" item="614"/>
        </tpls>
      </n>
      <n v="2954.7333333333327" in="1">
        <tpls c="2">
          <tpl fld="7" item="8"/>
          <tpl fld="8" item="614"/>
        </tpls>
      </n>
      <n v="0.42901394335692439" in="3">
        <tpls c="2">
          <tpl fld="7" item="6"/>
          <tpl fld="8" item="598"/>
        </tpls>
      </n>
      <n v="42" in="0">
        <tpls c="2">
          <tpl fld="7" item="7"/>
          <tpl fld="8" item="598"/>
        </tpls>
      </n>
      <n v="2195.2454545454548" in="1">
        <tpls c="2">
          <tpl fld="7" item="8"/>
          <tpl fld="8" item="598"/>
        </tpls>
      </n>
      <n v="0.42814089353220536" in="3">
        <tpls c="2">
          <tpl fld="7" item="6"/>
          <tpl fld="8" item="583"/>
        </tpls>
      </n>
      <n v="35" in="0">
        <tpls c="2">
          <tpl fld="7" item="7"/>
          <tpl fld="8" item="583"/>
        </tpls>
      </n>
      <n v="3322.2781249999998" in="1">
        <tpls c="2">
          <tpl fld="7" item="8"/>
          <tpl fld="8" item="583"/>
        </tpls>
      </n>
      <n v="0.42693956684551027" in="3">
        <tpls c="2">
          <tpl fld="7" item="6"/>
          <tpl fld="8" item="569"/>
        </tpls>
      </n>
      <n v="40" in="0">
        <tpls c="2">
          <tpl fld="7" item="7"/>
          <tpl fld="8" item="569"/>
        </tpls>
      </n>
      <n v="3143.2882352941178" in="1">
        <tpls c="2">
          <tpl fld="7" item="8"/>
          <tpl fld="8" item="569"/>
        </tpls>
      </n>
      <n v="0.42644377495605118" in="3">
        <tpls c="2">
          <tpl fld="7" item="6"/>
          <tpl fld="8" item="558"/>
        </tpls>
      </n>
      <n v="41" in="0">
        <tpls c="2">
          <tpl fld="7" item="7"/>
          <tpl fld="8" item="558"/>
        </tpls>
      </n>
      <n v="3221.4526315789471" in="1">
        <tpls c="2">
          <tpl fld="7" item="8"/>
          <tpl fld="8" item="558"/>
        </tpls>
      </n>
      <n v="2217.8900000000003" in="1">
        <tpls c="2">
          <tpl fld="7" item="8"/>
          <tpl fld="8" item="544"/>
        </tpls>
      </n>
      <n v="0.42470095451081891" in="3">
        <tpls c="2">
          <tpl fld="7" item="6"/>
          <tpl fld="8" item="544"/>
        </tpls>
      </n>
      <n v="36" in="0">
        <tpls c="2">
          <tpl fld="7" item="7"/>
          <tpl fld="8" item="544"/>
        </tpls>
      </n>
      <n v="0.42343633055791813" in="3">
        <tpls c="2">
          <tpl fld="7" item="6"/>
          <tpl fld="8" item="533"/>
        </tpls>
      </n>
      <n v="2980.0999999999995" in="1">
        <tpls c="2">
          <tpl fld="7" item="8"/>
          <tpl fld="8" item="533"/>
        </tpls>
      </n>
      <n v="39" in="0">
        <tpls c="2">
          <tpl fld="7" item="7"/>
          <tpl fld="8" item="533"/>
        </tpls>
      </n>
      <n v="0.42234029073589335" in="3">
        <tpls c="2">
          <tpl fld="7" item="6"/>
          <tpl fld="8" item="519"/>
        </tpls>
      </n>
      <n v="34" in="0">
        <tpls c="2">
          <tpl fld="7" item="7"/>
          <tpl fld="8" item="519"/>
        </tpls>
      </n>
      <n v="2198.5261904761901" in="1">
        <tpls c="2">
          <tpl fld="7" item="8"/>
          <tpl fld="8" item="519"/>
        </tpls>
      </n>
      <n v="0.4214029450101307" in="3">
        <tpls c="2">
          <tpl fld="7" item="6"/>
          <tpl fld="8" item="505"/>
        </tpls>
      </n>
      <n v="3443.8666666666668" in="1">
        <tpls c="2">
          <tpl fld="7" item="8"/>
          <tpl fld="8" item="505"/>
        </tpls>
      </n>
      <n v="37" in="0">
        <tpls c="2">
          <tpl fld="7" item="7"/>
          <tpl fld="8" item="505"/>
        </tpls>
      </n>
      <n v="2393.9499999999998" in="1">
        <tpls c="2">
          <tpl fld="7" item="8"/>
          <tpl fld="8" item="494"/>
        </tpls>
      </n>
      <n v="0.42005980655947001" in="3">
        <tpls c="2">
          <tpl fld="7" item="6"/>
          <tpl fld="8" item="494"/>
        </tpls>
      </n>
      <n v="43" in="0">
        <tpls c="2">
          <tpl fld="7" item="7"/>
          <tpl fld="8" item="494"/>
        </tpls>
      </n>
      <n v="0.41888026279702945" in="3">
        <tpls c="2">
          <tpl fld="7" item="6"/>
          <tpl fld="8" item="481"/>
        </tpls>
      </n>
      <n v="28" in="0">
        <tpls c="2">
          <tpl fld="7" item="7"/>
          <tpl fld="8" item="481"/>
        </tpls>
      </n>
      <n v="2510.273076923077" in="1">
        <tpls c="2">
          <tpl fld="7" item="8"/>
          <tpl fld="8" item="481"/>
        </tpls>
      </n>
      <n v="44" in="0">
        <tpls c="2">
          <tpl fld="7" item="7"/>
          <tpl fld="8" item="471"/>
        </tpls>
      </n>
      <n v="2154.5250000000001" in="1">
        <tpls c="2">
          <tpl fld="7" item="8"/>
          <tpl fld="8" item="471"/>
        </tpls>
      </n>
      <n v="0.41787246222098456" in="3">
        <tpls c="2">
          <tpl fld="7" item="6"/>
          <tpl fld="8" item="471"/>
        </tpls>
      </n>
      <n v="27" in="0">
        <tpls c="2">
          <tpl fld="7" item="7"/>
          <tpl fld="8" item="461"/>
        </tpls>
      </n>
      <n v="0.41736164782428969" in="3">
        <tpls c="2">
          <tpl fld="7" item="6"/>
          <tpl fld="8" item="461"/>
        </tpls>
      </n>
      <n v="2781.8500000000004" in="1">
        <tpls c="2">
          <tpl fld="7" item="8"/>
          <tpl fld="8" item="461"/>
        </tpls>
      </n>
      <n v="0.41627579098124051" in="3">
        <tpls c="2">
          <tpl fld="7" item="6"/>
          <tpl fld="8" item="449"/>
        </tpls>
      </n>
      <n v="37" in="0">
        <tpls c="2">
          <tpl fld="7" item="7"/>
          <tpl fld="8" item="449"/>
        </tpls>
      </n>
      <n v="3026.8575000000005" in="1">
        <tpls c="2">
          <tpl fld="7" item="8"/>
          <tpl fld="8" item="449"/>
        </tpls>
      </n>
      <n v="0.41545372821789561" in="3">
        <tpls c="2">
          <tpl fld="7" item="6"/>
          <tpl fld="8" item="439"/>
        </tpls>
      </n>
      <n v="50" in="0">
        <tpls c="2">
          <tpl fld="7" item="7"/>
          <tpl fld="8" item="439"/>
        </tpls>
      </n>
      <n v="2431.6980000000003" in="1">
        <tpls c="2">
          <tpl fld="7" item="8"/>
          <tpl fld="8" item="439"/>
        </tpls>
      </n>
      <n v="33" in="0">
        <tpls c="2">
          <tpl fld="7" item="7"/>
          <tpl fld="8" item="429"/>
        </tpls>
      </n>
      <n v="0.41480195820340227" in="3">
        <tpls c="2">
          <tpl fld="7" item="6"/>
          <tpl fld="8" item="429"/>
        </tpls>
      </n>
      <n v="2535.0842105263155" in="1">
        <tpls c="2">
          <tpl fld="7" item="8"/>
          <tpl fld="8" item="429"/>
        </tpls>
      </n>
      <n v="2828.31" in="1">
        <tpls c="2">
          <tpl fld="7" item="8"/>
          <tpl fld="8" item="417"/>
        </tpls>
      </n>
      <n v="0.41413777131926838" in="3">
        <tpls c="2">
          <tpl fld="7" item="6"/>
          <tpl fld="8" item="417"/>
        </tpls>
      </n>
      <n v="42" in="0">
        <tpls c="2">
          <tpl fld="7" item="7"/>
          <tpl fld="8" item="417"/>
        </tpls>
      </n>
      <n v="0.412957880921131" in="3">
        <tpls c="2">
          <tpl fld="7" item="6"/>
          <tpl fld="8" item="407"/>
        </tpls>
      </n>
      <n v="37" in="0">
        <tpls c="2">
          <tpl fld="7" item="7"/>
          <tpl fld="8" item="407"/>
        </tpls>
      </n>
      <n v="3212.7166666666658" in="1">
        <tpls c="2">
          <tpl fld="7" item="8"/>
          <tpl fld="8" item="407"/>
        </tpls>
      </n>
      <n v="26" in="0">
        <tpls c="2">
          <tpl fld="7" item="7"/>
          <tpl fld="8" item="397"/>
        </tpls>
      </n>
      <n v="2774.7857142857142" in="1">
        <tpls c="2">
          <tpl fld="7" item="8"/>
          <tpl fld="8" item="397"/>
        </tpls>
      </n>
      <n v="0.41202666872602772" in="3">
        <tpls c="2">
          <tpl fld="7" item="6"/>
          <tpl fld="8" item="397"/>
        </tpls>
      </n>
      <n v="0.41140581202523679" in="3">
        <tpls c="2">
          <tpl fld="7" item="6"/>
          <tpl fld="8" item="385"/>
        </tpls>
      </n>
      <n v="44" in="0">
        <tpls c="2">
          <tpl fld="7" item="7"/>
          <tpl fld="8" item="385"/>
        </tpls>
      </n>
      <n v="2588.9113636363627" in="1">
        <tpls c="2">
          <tpl fld="7" item="8"/>
          <tpl fld="8" item="385"/>
        </tpls>
      </n>
      <n v="0.41036901831188827" in="3">
        <tpls c="2">
          <tpl fld="7" item="6"/>
          <tpl fld="8" item="375"/>
        </tpls>
      </n>
      <n v="38" in="0">
        <tpls c="2">
          <tpl fld="7" item="7"/>
          <tpl fld="8" item="375"/>
        </tpls>
      </n>
      <n v="3035.7970588235294" in="1">
        <tpls c="2">
          <tpl fld="7" item="8"/>
          <tpl fld="8" item="375"/>
        </tpls>
      </n>
      <n v="45" in="0">
        <tpls c="2">
          <tpl fld="7" item="7"/>
          <tpl fld="8" item="365"/>
        </tpls>
      </n>
      <n v="2677.6312500000008" in="1">
        <tpls c="2">
          <tpl fld="7" item="8"/>
          <tpl fld="8" item="365"/>
        </tpls>
      </n>
      <n v="0.4093504597891639" in="3">
        <tpls c="2">
          <tpl fld="7" item="6"/>
          <tpl fld="8" item="365"/>
        </tpls>
      </n>
      <n v="0.40859593402529204" in="3">
        <tpls c="2">
          <tpl fld="7" item="6"/>
          <tpl fld="8" item="353"/>
        </tpls>
      </n>
      <n v="38" in="0">
        <tpls c="2">
          <tpl fld="7" item="7"/>
          <tpl fld="8" item="353"/>
        </tpls>
      </n>
      <n v="3387.3250000000003" in="1">
        <tpls c="2">
          <tpl fld="7" item="8"/>
          <tpl fld="8" item="353"/>
        </tpls>
      </n>
      <n v="0.40810041606470188" in="3">
        <tpls c="2">
          <tpl fld="7" item="6"/>
          <tpl fld="8" item="343"/>
        </tpls>
      </n>
      <n v="42" in="0">
        <tpls c="2">
          <tpl fld="7" item="7"/>
          <tpl fld="8" item="343"/>
        </tpls>
      </n>
      <n v="2997.13" in="1">
        <tpls c="2">
          <tpl fld="7" item="8"/>
          <tpl fld="8" item="343"/>
        </tpls>
      </n>
      <n v="0.40750084311123375" in="3">
        <tpls c="2">
          <tpl fld="7" item="6"/>
          <tpl fld="8" item="333"/>
        </tpls>
      </n>
      <n v="39" in="0">
        <tpls c="2">
          <tpl fld="7" item="7"/>
          <tpl fld="8" item="333"/>
        </tpls>
      </n>
      <n v="2481.75" in="1">
        <tpls c="2">
          <tpl fld="7" item="8"/>
          <tpl fld="8" item="333"/>
        </tpls>
      </n>
      <n v="0.4064866234020425" in="3">
        <tpls c="2">
          <tpl fld="7" item="6"/>
          <tpl fld="8" item="321"/>
        </tpls>
      </n>
      <n v="35" in="0">
        <tpls c="2">
          <tpl fld="7" item="7"/>
          <tpl fld="8" item="321"/>
        </tpls>
      </n>
      <n v="2895.1888888888889" in="1">
        <tpls c="2">
          <tpl fld="7" item="8"/>
          <tpl fld="8" item="321"/>
        </tpls>
      </n>
      <n v="0.40580446690088812" in="3">
        <tpls c="2">
          <tpl fld="7" item="6"/>
          <tpl fld="8" item="311"/>
        </tpls>
      </n>
      <n v="32" in="0">
        <tpls c="2">
          <tpl fld="7" item="7"/>
          <tpl fld="8" item="311"/>
        </tpls>
      </n>
      <n v="2036.5350000000003" in="1">
        <tpls c="2">
          <tpl fld="7" item="8"/>
          <tpl fld="8" item="311"/>
        </tpls>
      </n>
      <n v="42" in="0">
        <tpls c="2">
          <tpl fld="7" item="7"/>
          <tpl fld="8" item="301"/>
        </tpls>
      </n>
      <n v="2878.45" in="1">
        <tpls c="2">
          <tpl fld="7" item="8"/>
          <tpl fld="8" item="301"/>
        </tpls>
      </n>
      <n v="0.40517755504988218" in="3">
        <tpls c="2">
          <tpl fld="7" item="6"/>
          <tpl fld="8" item="301"/>
        </tpls>
      </n>
      <n v="0.40398420594730838" in="3">
        <tpls c="2">
          <tpl fld="7" item="6"/>
          <tpl fld="8" item="289"/>
        </tpls>
      </n>
      <n v="45" in="0">
        <tpls c="2">
          <tpl fld="7" item="7"/>
          <tpl fld="8" item="289"/>
        </tpls>
      </n>
      <n v="2334.7395833333326" in="1">
        <tpls c="2">
          <tpl fld="7" item="8"/>
          <tpl fld="8" item="289"/>
        </tpls>
      </n>
      <n v="2423.3882352941182" in="1">
        <tpls c="2">
          <tpl fld="7" item="8"/>
          <tpl fld="8" item="279"/>
        </tpls>
      </n>
      <n v="0.40343612249257249" in="3">
        <tpls c="2">
          <tpl fld="7" item="6"/>
          <tpl fld="8" item="279"/>
        </tpls>
      </n>
      <n v="27" in="0">
        <tpls c="2">
          <tpl fld="7" item="7"/>
          <tpl fld="8" item="279"/>
        </tpls>
      </n>
      <n v="0.40260179624368492" in="3">
        <tpls c="2">
          <tpl fld="7" item="6"/>
          <tpl fld="8" item="269"/>
        </tpls>
      </n>
      <n v="26" in="0">
        <tpls c="2">
          <tpl fld="7" item="7"/>
          <tpl fld="8" item="269"/>
        </tpls>
      </n>
      <n v="2502.6299999999997" in="1">
        <tpls c="2">
          <tpl fld="7" item="8"/>
          <tpl fld="8" item="269"/>
        </tpls>
      </n>
      <n v="0.40064962957274503" in="3">
        <tpls c="2">
          <tpl fld="7" item="6"/>
          <tpl fld="8" item="257"/>
        </tpls>
      </n>
      <n v="42" in="0">
        <tpls c="2">
          <tpl fld="7" item="7"/>
          <tpl fld="8" item="257"/>
        </tpls>
      </n>
      <n v="3291.619444444445" in="1">
        <tpls c="2">
          <tpl fld="7" item="8"/>
          <tpl fld="8" item="257"/>
        </tpls>
      </n>
      <n v="2969.2041666666664" in="1">
        <tpls c="2">
          <tpl fld="7" item="8"/>
          <tpl fld="8" item="247"/>
        </tpls>
      </n>
      <n v="0.39960062250125938" in="3">
        <tpls c="2">
          <tpl fld="7" item="6"/>
          <tpl fld="8" item="247"/>
        </tpls>
      </n>
      <n v="45" in="0">
        <tpls c="2">
          <tpl fld="7" item="7"/>
          <tpl fld="8" item="247"/>
        </tpls>
      </n>
      <n v="0.39850400554727738" in="3">
        <tpls c="2">
          <tpl fld="7" item="6"/>
          <tpl fld="8" item="237"/>
        </tpls>
      </n>
      <n v="35" in="0">
        <tpls c="2">
          <tpl fld="7" item="7"/>
          <tpl fld="8" item="237"/>
        </tpls>
      </n>
      <n v="2790.9823529411769" in="1">
        <tpls c="2">
          <tpl fld="7" item="8"/>
          <tpl fld="8" item="237"/>
        </tpls>
      </n>
      <n v="0.39731452691552743" in="3">
        <tpls c="2">
          <tpl fld="7" item="6"/>
          <tpl fld="8" item="225"/>
        </tpls>
      </n>
      <n v="32" in="0">
        <tpls c="2">
          <tpl fld="7" item="7"/>
          <tpl fld="8" item="225"/>
        </tpls>
      </n>
      <n v="2398.7083333333335" in="1">
        <tpls c="2">
          <tpl fld="7" item="8"/>
          <tpl fld="8" item="225"/>
        </tpls>
      </n>
      <n v="2390.2476190476191" in="1">
        <tpls c="2">
          <tpl fld="7" item="8"/>
          <tpl fld="8" item="215"/>
        </tpls>
      </n>
      <n v="0.39651600153002681" in="3">
        <tpls c="2">
          <tpl fld="7" item="6"/>
          <tpl fld="8" item="215"/>
        </tpls>
      </n>
      <n v="37" in="0">
        <tpls c="2">
          <tpl fld="7" item="7"/>
          <tpl fld="8" item="215"/>
        </tpls>
      </n>
      <n v="0.39551118192551488" in="3">
        <tpls c="2">
          <tpl fld="7" item="6"/>
          <tpl fld="8" item="205"/>
        </tpls>
      </n>
      <n v="51" in="0">
        <tpls c="2">
          <tpl fld="7" item="7"/>
          <tpl fld="8" item="205"/>
        </tpls>
      </n>
      <n v="2492.542857142857" in="1">
        <tpls c="2">
          <tpl fld="7" item="8"/>
          <tpl fld="8" item="205"/>
        </tpls>
      </n>
      <n v="0.39477211889739955" in="3">
        <tpls c="2">
          <tpl fld="7" item="6"/>
          <tpl fld="8" item="196"/>
        </tpls>
      </n>
      <n v="27" in="0">
        <tpls c="2">
          <tpl fld="7" item="7"/>
          <tpl fld="8" item="196"/>
        </tpls>
      </n>
      <n v="2560.3107142857148" in="1">
        <tpls c="2">
          <tpl fld="7" item="8"/>
          <tpl fld="8" item="196"/>
        </tpls>
      </n>
      <n v="39" in="0">
        <tpls c="2">
          <tpl fld="7" item="7"/>
          <tpl fld="8" item="186"/>
        </tpls>
      </n>
      <n v="3510.1066666666675" in="1">
        <tpls c="2">
          <tpl fld="7" item="8"/>
          <tpl fld="8" item="186"/>
        </tpls>
      </n>
      <n v="0.39403550889241745" in="3">
        <tpls c="2">
          <tpl fld="7" item="6"/>
          <tpl fld="8" item="186"/>
        </tpls>
      </n>
      <n v="0.39329857439749155" in="3">
        <tpls c="2">
          <tpl fld="7" item="6"/>
          <tpl fld="8" item="177"/>
        </tpls>
      </n>
      <n v="34" in="0">
        <tpls c="2">
          <tpl fld="7" item="7"/>
          <tpl fld="8" item="177"/>
        </tpls>
      </n>
      <n v="3710.7117647058826" in="1">
        <tpls c="2">
          <tpl fld="7" item="8"/>
          <tpl fld="8" item="177"/>
        </tpls>
      </n>
      <n v="0.39194200661151468" in="3">
        <tpls c="2">
          <tpl fld="7" item="6"/>
          <tpl fld="8" item="168"/>
        </tpls>
      </n>
      <n v="15" in="0">
        <tpls c="2">
          <tpl fld="7" item="7"/>
          <tpl fld="8" item="168"/>
        </tpls>
      </n>
      <n v="1064.1607142857142" in="1">
        <tpls c="2">
          <tpl fld="7" item="8"/>
          <tpl fld="8" item="168"/>
        </tpls>
      </n>
      <n v="2289.7138888888894" in="1">
        <tpls c="2">
          <tpl fld="7" item="8"/>
          <tpl fld="8" item="159"/>
        </tpls>
      </n>
      <n v="0.3908748909676974" in="3">
        <tpls c="2">
          <tpl fld="7" item="6"/>
          <tpl fld="8" item="159"/>
        </tpls>
      </n>
      <n v="34" in="0">
        <tpls c="2">
          <tpl fld="7" item="7"/>
          <tpl fld="8" item="159"/>
        </tpls>
      </n>
      <n v="0.3899788850700493" in="3">
        <tpls c="2">
          <tpl fld="7" item="6"/>
          <tpl fld="8" item="150"/>
        </tpls>
      </n>
      <n v="23" in="0">
        <tpls c="2">
          <tpl fld="7" item="7"/>
          <tpl fld="8" item="150"/>
        </tpls>
      </n>
      <n v="2949.2272727272734" in="1">
        <tpls c="2">
          <tpl fld="7" item="8"/>
          <tpl fld="8" item="150"/>
        </tpls>
      </n>
      <n v="0.38875818265433648" in="3">
        <tpls c="2">
          <tpl fld="7" item="6"/>
          <tpl fld="8" item="141"/>
        </tpls>
      </n>
      <n v="30" in="0">
        <tpls c="2">
          <tpl fld="7" item="7"/>
          <tpl fld="8" item="141"/>
        </tpls>
      </n>
      <n v="2397.9416666666662" in="1">
        <tpls c="2">
          <tpl fld="7" item="8"/>
          <tpl fld="8" item="141"/>
        </tpls>
      </n>
      <n v="0.3871833529057721" in="3">
        <tpls c="2">
          <tpl fld="7" item="6"/>
          <tpl fld="8" item="132"/>
        </tpls>
      </n>
      <n v="18" in="0">
        <tpls c="2">
          <tpl fld="7" item="7"/>
          <tpl fld="8" item="132"/>
        </tpls>
      </n>
      <n v="2318.5045454545461" in="1">
        <tpls c="2">
          <tpl fld="7" item="8"/>
          <tpl fld="8" item="132"/>
        </tpls>
      </n>
      <n v="36" in="0">
        <tpls c="2">
          <tpl fld="7" item="7"/>
          <tpl fld="8" item="124"/>
        </tpls>
      </n>
      <n v="2577.2105263157896" in="1">
        <tpls c="2">
          <tpl fld="7" item="8"/>
          <tpl fld="8" item="124"/>
        </tpls>
      </n>
      <n v="0.38568193189898087" in="3">
        <tpls c="2">
          <tpl fld="7" item="6"/>
          <tpl fld="8" item="116"/>
        </tpls>
      </n>
      <n v="2169.8857142857146" in="1">
        <tpls c="2">
          <tpl fld="7" item="8"/>
          <tpl fld="8" item="116"/>
        </tpls>
      </n>
      <n v="24" in="0">
        <tpls c="2">
          <tpl fld="7" item="7"/>
          <tpl fld="8" item="116"/>
        </tpls>
      </n>
      <n v="3508.6057692307691" in="1">
        <tpls c="2">
          <tpl fld="7" item="8"/>
          <tpl fld="8" item="108"/>
        </tpls>
      </n>
      <n v="55" in="0">
        <tpls c="2">
          <tpl fld="7" item="7"/>
          <tpl fld="8" item="108"/>
        </tpls>
      </n>
      <n v="0.38315548722764559" in="3">
        <tpls c="2">
          <tpl fld="7" item="6"/>
          <tpl fld="8" item="100"/>
        </tpls>
      </n>
      <n v="2829.4928571428572" in="1">
        <tpls c="2">
          <tpl fld="7" item="8"/>
          <tpl fld="8" item="100"/>
        </tpls>
      </n>
      <n v="26" in="0">
        <tpls c="2">
          <tpl fld="7" item="7"/>
          <tpl fld="8" item="100"/>
        </tpls>
      </n>
      <n v="0.38136991195074282" in="3">
        <tpls c="2">
          <tpl fld="7" item="6"/>
          <tpl fld="8" item="92"/>
        </tpls>
      </n>
      <n v="2003.6631578947367" in="1">
        <tpls c="2">
          <tpl fld="7" item="8"/>
          <tpl fld="8" item="92"/>
        </tpls>
      </n>
      <n v="33" in="0">
        <tpls c="2">
          <tpl fld="7" item="7"/>
          <tpl fld="8" item="92"/>
        </tpls>
      </n>
      <n v="2910.1468749999999" in="1">
        <tpls c="2">
          <tpl fld="7" item="8"/>
          <tpl fld="8" item="84"/>
        </tpls>
      </n>
      <n v="0.38003558669182286" in="3">
        <tpls c="2">
          <tpl fld="7" item="6"/>
          <tpl fld="8" item="84"/>
        </tpls>
      </n>
      <n v="3011.1423076923083" in="1">
        <tpls c="2">
          <tpl fld="7" item="8"/>
          <tpl fld="8" item="76"/>
        </tpls>
      </n>
      <n v="0.37830902404786337" in="3">
        <tpls c="2">
          <tpl fld="7" item="6"/>
          <tpl fld="8" item="76"/>
        </tpls>
      </n>
      <n v="30" in="0">
        <tpls c="2">
          <tpl fld="7" item="7"/>
          <tpl fld="8" item="68"/>
        </tpls>
      </n>
      <n v="2721.90625" in="1">
        <tpls c="2">
          <tpl fld="7" item="8"/>
          <tpl fld="8" item="68"/>
        </tpls>
      </n>
      <n v="0.37681542117771322" in="3">
        <tpls c="2">
          <tpl fld="7" item="6"/>
          <tpl fld="8" item="68"/>
        </tpls>
      </n>
      <n v="2788.9529411764706" in="1">
        <tpls c="2">
          <tpl fld="7" item="8"/>
          <tpl fld="8" item="60"/>
        </tpls>
      </n>
      <n v="0.37488663255449017" in="3">
        <tpls c="2">
          <tpl fld="7" item="6"/>
          <tpl fld="8" item="60"/>
        </tpls>
      </n>
      <n v="37" in="0">
        <tpls c="2">
          <tpl fld="7" item="7"/>
          <tpl fld="8" item="52"/>
        </tpls>
      </n>
      <n v="2955.0763157894735" in="1">
        <tpls c="2">
          <tpl fld="7" item="8"/>
          <tpl fld="8" item="52"/>
        </tpls>
      </n>
      <n v="0.37301467857718518" in="3">
        <tpls c="2">
          <tpl fld="7" item="6"/>
          <tpl fld="8" item="52"/>
        </tpls>
      </n>
      <n v="43" in="0">
        <tpls c="2">
          <tpl fld="7" item="7"/>
          <tpl fld="8" item="44"/>
        </tpls>
      </n>
      <n v="2224.0540000000005" in="1">
        <tpls c="2">
          <tpl fld="7" item="8"/>
          <tpl fld="8" item="44"/>
        </tpls>
      </n>
      <n v="0.37109440688040862" in="3">
        <tpls c="2">
          <tpl fld="7" item="6"/>
          <tpl fld="8" item="44"/>
        </tpls>
      </n>
      <n v="4095.7999999999997" in="1">
        <tpls c="2">
          <tpl fld="7" item="8"/>
          <tpl fld="8" item="36"/>
        </tpls>
      </n>
      <n v="0.3681225943012672" in="3">
        <tpls c="2">
          <tpl fld="7" item="6"/>
          <tpl fld="8" item="36"/>
        </tpls>
      </n>
      <n v="17" in="0">
        <tpls c="2">
          <tpl fld="7" item="7"/>
          <tpl fld="8" item="28"/>
        </tpls>
      </n>
      <n v="1827.8611111111111" in="1">
        <tpls c="2">
          <tpl fld="7" item="8"/>
          <tpl fld="8" item="28"/>
        </tpls>
      </n>
      <n v="0.36507454067443734" in="3">
        <tpls c="2">
          <tpl fld="7" item="6"/>
          <tpl fld="8" item="28"/>
        </tpls>
      </n>
      <n v="3712.2821428571438" in="1">
        <tpls c="2">
          <tpl fld="7" item="8"/>
          <tpl fld="8" item="20"/>
        </tpls>
      </n>
      <n v="0.36065512261902827" in="3">
        <tpls c="2">
          <tpl fld="7" item="6"/>
          <tpl fld="8" item="20"/>
        </tpls>
      </n>
      <n v="0.34654837420478102" in="3">
        <tpls c="2">
          <tpl fld="7" item="6"/>
          <tpl fld="8" item="4"/>
        </tpls>
      </n>
      <n v="3140.8921052631586" in="1">
        <tpls c="2">
          <tpl fld="7" item="8"/>
          <tpl fld="8" item="4"/>
        </tpls>
      </n>
      <n v="2342.2624999999994" in="1">
        <tpls c="2">
          <tpl fld="7" item="8"/>
          <tpl fld="8" item="480"/>
        </tpls>
      </n>
      <n v="36" in="0">
        <tpls c="2">
          <tpl fld="7" item="7"/>
          <tpl fld="8" item="480"/>
        </tpls>
      </n>
      <n v="0.41885783510601377" in="3">
        <tpls c="2">
          <tpl fld="7" item="6"/>
          <tpl fld="8" item="480"/>
        </tpls>
      </n>
      <n v="58" in="0">
        <tpls c="2">
          <tpl fld="7" item="7"/>
          <tpl fld="8" item="438"/>
        </tpls>
      </n>
      <n v="3214.1541666666672" in="1">
        <tpls c="2">
          <tpl fld="7" item="8"/>
          <tpl fld="8" item="438"/>
        </tpls>
      </n>
      <n v="0.41542422384323513" in="3">
        <tpls c="2">
          <tpl fld="7" item="6"/>
          <tpl fld="8" item="438"/>
        </tpls>
      </n>
      <n v="44" in="0">
        <tpls c="2">
          <tpl fld="7" item="7"/>
          <tpl fld="8" item="406"/>
        </tpls>
      </n>
      <n v="2942.25" in="1">
        <tpls c="2">
          <tpl fld="7" item="8"/>
          <tpl fld="8" item="406"/>
        </tpls>
      </n>
      <n v="0.41266481212618261" in="3">
        <tpls c="2">
          <tpl fld="7" item="6"/>
          <tpl fld="8" item="406"/>
        </tpls>
      </n>
      <n v="19" in="0">
        <tpls c="2">
          <tpl fld="7" item="7"/>
          <tpl fld="8" item="384"/>
        </tpls>
      </n>
      <n v="0.41136530606562333" in="3">
        <tpls c="2">
          <tpl fld="7" item="6"/>
          <tpl fld="8" item="384"/>
        </tpls>
      </n>
      <n v="2122.1681818181819" in="1">
        <tpls c="2">
          <tpl fld="7" item="8"/>
          <tpl fld="8" item="384"/>
        </tpls>
      </n>
      <n v="0.40918837538208874" in="3">
        <tpls c="2">
          <tpl fld="7" item="6"/>
          <tpl fld="8" item="362"/>
        </tpls>
      </n>
      <n v="2999.4421052631587" in="1">
        <tpls c="2">
          <tpl fld="7" item="8"/>
          <tpl fld="8" item="362"/>
        </tpls>
      </n>
      <n v="33" in="0">
        <tpls c="2">
          <tpl fld="7" item="7"/>
          <tpl fld="8" item="362"/>
        </tpls>
      </n>
      <n v="0.40731950249320759" in="3">
        <tpls c="2">
          <tpl fld="7" item="6"/>
          <tpl fld="8" item="330"/>
        </tpls>
      </n>
      <n v="40" in="0">
        <tpls c="2">
          <tpl fld="7" item="7"/>
          <tpl fld="8" item="330"/>
        </tpls>
      </n>
      <n v="3732.4941176470593" in="1">
        <tpls c="2">
          <tpl fld="7" item="8"/>
          <tpl fld="8" item="330"/>
        </tpls>
      </n>
      <n v="0.40575675596104577" in="3">
        <tpls c="2">
          <tpl fld="7" item="6"/>
          <tpl fld="8" item="310"/>
        </tpls>
      </n>
      <n v="45" in="0">
        <tpls c="2">
          <tpl fld="7" item="7"/>
          <tpl fld="8" item="310"/>
        </tpls>
      </n>
      <n v="3639.2023809523803" in="1">
        <tpls c="2">
          <tpl fld="7" item="8"/>
          <tpl fld="8" item="310"/>
        </tpls>
      </n>
      <n v="44" in="0">
        <tpls c="2">
          <tpl fld="7" item="7"/>
          <tpl fld="8" item="278"/>
        </tpls>
      </n>
      <n v="0.40326822440737803" in="3">
        <tpls c="2">
          <tpl fld="7" item="6"/>
          <tpl fld="8" item="278"/>
        </tpls>
      </n>
      <n v="2438.5" in="1">
        <tpls c="2">
          <tpl fld="7" item="8"/>
          <tpl fld="8" item="278"/>
        </tpls>
      </n>
      <n v="0.40056504604447835" in="3">
        <tpls c="2">
          <tpl fld="7" item="6"/>
          <tpl fld="8" item="256"/>
        </tpls>
      </n>
      <n v="3136.9124999999995" in="1">
        <tpls c="2">
          <tpl fld="7" item="8"/>
          <tpl fld="8" item="256"/>
        </tpls>
      </n>
      <n v="16" in="0">
        <tpls c="2">
          <tpl fld="7" item="7"/>
          <tpl fld="8" item="256"/>
        </tpls>
      </n>
      <n v="48" in="0">
        <tpls c="2">
          <tpl fld="7" item="7"/>
          <tpl fld="8" item="234"/>
        </tpls>
      </n>
      <n v="3306.0583333333329" in="1">
        <tpls c="2">
          <tpl fld="7" item="8"/>
          <tpl fld="8" item="234"/>
        </tpls>
      </n>
      <n v="0.39827639661530467" in="3">
        <tpls c="2">
          <tpl fld="7" item="6"/>
          <tpl fld="8" item="234"/>
        </tpls>
      </n>
      <n v="0.39538012653458193" in="3">
        <tpls c="2">
          <tpl fld="7" item="6"/>
          <tpl fld="8" item="204"/>
        </tpls>
      </n>
      <n v="38" in="0">
        <tpls c="2">
          <tpl fld="7" item="7"/>
          <tpl fld="8" item="204"/>
        </tpls>
      </n>
      <n v="2667.878947368421" in="1">
        <tpls c="2">
          <tpl fld="7" item="8"/>
          <tpl fld="8" item="204"/>
        </tpls>
      </n>
      <n v="0.39392152164697641" in="3">
        <tpls c="2">
          <tpl fld="7" item="6"/>
          <tpl fld="8" item="185"/>
        </tpls>
      </n>
      <n v="22" in="0">
        <tpls c="2">
          <tpl fld="7" item="7"/>
          <tpl fld="8" item="185"/>
        </tpls>
      </n>
      <n v="2086.8076923076924" in="1">
        <tpls c="2">
          <tpl fld="7" item="8"/>
          <tpl fld="8" item="185"/>
        </tpls>
      </n>
      <n v="2905.4749999999999" in="1">
        <tpls c="2">
          <tpl fld="7" item="8"/>
          <tpl fld="8" item="167"/>
        </tpls>
      </n>
      <n v="0.39193615993450792" in="3">
        <tpls c="2">
          <tpl fld="7" item="6"/>
          <tpl fld="8" item="167"/>
        </tpls>
      </n>
      <n v="29" in="0">
        <tpls c="2">
          <tpl fld="7" item="7"/>
          <tpl fld="8" item="167"/>
        </tpls>
      </n>
      <n v="0.38858200216972316" in="3">
        <tpls c="2">
          <tpl fld="7" item="6"/>
          <tpl fld="8" item="140"/>
        </tpls>
      </n>
      <n v="48" in="0">
        <tpls c="2">
          <tpl fld="7" item="7"/>
          <tpl fld="8" item="140"/>
        </tpls>
      </n>
      <n v="2649.1860000000001" in="1">
        <tpls c="2">
          <tpl fld="7" item="8"/>
          <tpl fld="8" item="140"/>
        </tpls>
      </n>
      <n v="2310.1078947368419" in="1">
        <tpls c="2">
          <tpl fld="7" item="8"/>
          <tpl fld="8" item="131"/>
        </tpls>
      </n>
      <n v="0.38710996638343387" in="3">
        <tpls c="2">
          <tpl fld="7" item="6"/>
          <tpl fld="8" item="131"/>
        </tpls>
      </n>
      <n v="0.38447250635262548" in="3">
        <tpls c="2">
          <tpl fld="7" item="6"/>
          <tpl fld="8" item="107"/>
        </tpls>
      </n>
      <n v="52" in="0">
        <tpls c="2">
          <tpl fld="7" item="7"/>
          <tpl fld="8" item="107"/>
        </tpls>
      </n>
      <n v="3429.0788461538459" in="1">
        <tpls c="2">
          <tpl fld="7" item="8"/>
          <tpl fld="8" item="107"/>
        </tpls>
      </n>
      <n v="0.37997091419688089" in="3">
        <tpls c="2">
          <tpl fld="7" item="6"/>
          <tpl fld="8" item="83"/>
        </tpls>
      </n>
      <n v="18" in="0">
        <tpls c="2">
          <tpl fld="7" item="7"/>
          <tpl fld="8" item="83"/>
        </tpls>
      </n>
      <n v="3738.9375000000005" in="1">
        <tpls c="2">
          <tpl fld="7" item="8"/>
          <tpl fld="8" item="83"/>
        </tpls>
      </n>
      <n v="0.3746651209461368" in="3">
        <tpls c="2">
          <tpl fld="7" item="6"/>
          <tpl fld="8" item="59"/>
        </tpls>
      </n>
      <n v="29" in="0">
        <tpls c="2">
          <tpl fld="7" item="7"/>
          <tpl fld="8" item="59"/>
        </tpls>
      </n>
      <n v="3158.4307692307693" in="1">
        <tpls c="2">
          <tpl fld="7" item="8"/>
          <tpl fld="8" item="59"/>
        </tpls>
      </n>
      <n v="0.36793704290691837" in="3">
        <tpls c="2">
          <tpl fld="7" item="6"/>
          <tpl fld="8" item="35"/>
        </tpls>
      </n>
      <n v="29" in="0">
        <tpls c="2">
          <tpl fld="7" item="7"/>
          <tpl fld="8" item="35"/>
        </tpls>
      </n>
      <n v="1935.5852941176472" in="1">
        <tpls c="2">
          <tpl fld="7" item="8"/>
          <tpl fld="8" item="35"/>
        </tpls>
      </n>
      <n v="0.36027358198662401" in="3">
        <tpls c="2">
          <tpl fld="7" item="6"/>
          <tpl fld="8" item="19"/>
        </tpls>
      </n>
      <n v="36" in="0">
        <tpls c="2">
          <tpl fld="7" item="7"/>
          <tpl fld="8" item="19"/>
        </tpls>
      </n>
      <n v="2908.6882352941166" in="1">
        <tpls c="2">
          <tpl fld="7" item="8"/>
          <tpl fld="8" item="19"/>
        </tpls>
      </n>
      <n v="0.40316504492522209" in="3">
        <tpls c="2">
          <tpl fld="7" item="6"/>
          <tpl fld="8" item="277"/>
        </tpls>
      </n>
      <n v="27" in="0">
        <tpls c="2">
          <tpl fld="7" item="7"/>
          <tpl fld="8" item="277"/>
        </tpls>
      </n>
      <n v="4105.1550000000007" in="1">
        <tpls c="2">
          <tpl fld="7" item="8"/>
          <tpl fld="8" item="277"/>
        </tpls>
      </n>
      <n v="2946.0346153846158" in="1">
        <tpls c="2">
          <tpl fld="7" item="8"/>
          <tpl fld="8" item="223"/>
        </tpls>
      </n>
      <n v="0.39706437205683265" in="3">
        <tpls c="2">
          <tpl fld="7" item="6"/>
          <tpl fld="8" item="223"/>
        </tpls>
      </n>
      <n v="50" in="0">
        <tpls c="2">
          <tpl fld="7" item="7"/>
          <tpl fld="8" item="223"/>
        </tpls>
      </n>
      <n v="28" in="0">
        <tpls c="2">
          <tpl fld="7" item="7"/>
          <tpl fld="8" item="202"/>
        </tpls>
      </n>
      <n v="2112.7142857142858" in="1">
        <tpls c="2">
          <tpl fld="7" item="8"/>
          <tpl fld="8" item="202"/>
        </tpls>
      </n>
      <n v="0.39529379944553383" in="3">
        <tpls c="2">
          <tpl fld="7" item="6"/>
          <tpl fld="8" item="202"/>
        </tpls>
      </n>
      <n v="27" in="0">
        <tpls c="2">
          <tpl fld="7" item="7"/>
          <tpl fld="8" item="184"/>
        </tpls>
      </n>
      <n v="2988.2366666666662" in="1">
        <tpls c="2">
          <tpl fld="7" item="8"/>
          <tpl fld="8" item="184"/>
        </tpls>
      </n>
      <n v="2326.1794117647055" in="1">
        <tpls c="2">
          <tpl fld="7" item="8"/>
          <tpl fld="8" item="138"/>
        </tpls>
      </n>
      <n v="33" in="0">
        <tpls c="2">
          <tpl fld="7" item="7"/>
          <tpl fld="8" item="138"/>
        </tpls>
      </n>
      <n v="0.3883684557232826" in="3">
        <tpls c="2">
          <tpl fld="7" item="6"/>
          <tpl fld="8" item="138"/>
        </tpls>
      </n>
      <n v="38" in="0">
        <tpls c="2">
          <tpl fld="7" item="7"/>
          <tpl fld="8" item="122"/>
        </tpls>
      </n>
      <n v="3332.3805555555555" in="1">
        <tpls c="2">
          <tpl fld="7" item="8"/>
          <tpl fld="8" item="122"/>
        </tpls>
      </n>
      <n v="0.38634126254421053" in="3">
        <tpls c="2">
          <tpl fld="7" item="6"/>
          <tpl fld="8" item="122"/>
        </tpls>
      </n>
      <n v="0.38283980233003301" in="3">
        <tpls c="2">
          <tpl fld="7" item="6"/>
          <tpl fld="8" item="98"/>
        </tpls>
      </n>
      <n v="39" in="0">
        <tpls c="2">
          <tpl fld="7" item="7"/>
          <tpl fld="8" item="98"/>
        </tpls>
      </n>
      <n v="3746.2763157894738" in="1">
        <tpls c="2">
          <tpl fld="7" item="8"/>
          <tpl fld="8" item="98"/>
        </tpls>
      </n>
      <n v="0.37633015638012396" in="3">
        <tpls c="2">
          <tpl fld="7" item="6"/>
          <tpl fld="8" item="66"/>
        </tpls>
      </n>
      <n v="40" in="0">
        <tpls c="2">
          <tpl fld="7" item="7"/>
          <tpl fld="8" item="66"/>
        </tpls>
      </n>
      <n v="3314.1466666666665" in="1">
        <tpls c="2">
          <tpl fld="7" item="8"/>
          <tpl fld="8" item="66"/>
        </tpls>
      </n>
      <n v="0.372758661569011" in="3">
        <tpls c="2">
          <tpl fld="7" item="6"/>
          <tpl fld="8" item="50"/>
        </tpls>
      </n>
      <n v="32" in="0">
        <tpls c="2">
          <tpl fld="7" item="7"/>
          <tpl fld="8" item="50"/>
        </tpls>
      </n>
      <n v="2076.3692307692309" in="1">
        <tpls c="2">
          <tpl fld="7" item="8"/>
          <tpl fld="8" item="50"/>
        </tpls>
      </n>
      <n v="0.35776927295541699" in="3">
        <tpls c="2">
          <tpl fld="7" item="6"/>
          <tpl fld="8" item="18"/>
        </tpls>
      </n>
      <n v="38" in="0">
        <tpls c="2">
          <tpl fld="7" item="7"/>
          <tpl fld="8" item="18"/>
        </tpls>
      </n>
      <n v="2997.9147058823528" in="1">
        <tpls c="2">
          <tpl fld="7" item="8"/>
          <tpl fld="8" item="18"/>
        </tpls>
      </n>
      <n v="16" in="0">
        <tpls c="2">
          <tpl fld="7" item="7"/>
          <tpl fld="8" item="2"/>
        </tpls>
      </n>
      <n v="2119.7375000000006" in="1">
        <tpls c="2">
          <tpl fld="7" item="8"/>
          <tpl fld="8" item="2"/>
        </tpls>
      </n>
      <n v="0.34480881083939263" in="3">
        <tpls c="2">
          <tpl fld="7" item="6"/>
          <tpl fld="8" item="2"/>
        </tpls>
      </n>
      <n v="36" in="0">
        <tpls c="2">
          <tpl fld="7" item="7"/>
          <tpl fld="8" item="162"/>
        </tpls>
      </n>
      <n v="3069.410526315789" in="1">
        <tpls c="2">
          <tpl fld="7" item="8"/>
          <tpl fld="8" item="162"/>
        </tpls>
      </n>
      <n v="0.39110544112704637" in="3">
        <tpls c="2">
          <tpl fld="7" item="6"/>
          <tpl fld="8" item="162"/>
        </tpls>
      </n>
      <n v="35" in="0">
        <tpls c="2">
          <tpl fld="7" item="7"/>
          <tpl fld="8" item="95"/>
        </tpls>
      </n>
      <n v="2575.3611111111109" in="1">
        <tpls c="2">
          <tpl fld="7" item="8"/>
          <tpl fld="8" item="95"/>
        </tpls>
      </n>
      <n v="0.38192055051610874" in="3">
        <tpls c="2">
          <tpl fld="7" item="6"/>
          <tpl fld="8" item="95"/>
        </tpls>
      </n>
      <n v="48" in="0">
        <tpls c="2">
          <tpl fld="7" item="7"/>
          <tpl fld="8" item="63"/>
        </tpls>
      </n>
      <n v="3224.983333333334" in="1">
        <tpls c="2">
          <tpl fld="7" item="8"/>
          <tpl fld="8" item="63"/>
        </tpls>
      </n>
      <n v="0.35160666540111141" in="3">
        <tpls c="2">
          <tpl fld="7" item="6"/>
          <tpl fld="8" item="7"/>
        </tpls>
      </n>
      <n v="3107.9900000000002" in="1">
        <tpls c="2">
          <tpl fld="7" item="8"/>
          <tpl fld="8" item="7"/>
        </tpls>
      </n>
      <n v="31" in="0">
        <tpls c="2">
          <tpl fld="7" item="7"/>
          <tpl fld="8" item="7"/>
        </tpls>
      </n>
      <n v="0.394196442981182" in="3">
        <tpls c="2">
          <tpl fld="7" item="6"/>
          <tpl fld="8" item="189"/>
        </tpls>
      </n>
      <n v="58" in="0">
        <tpls c="2">
          <tpl fld="7" item="7"/>
          <tpl fld="8" item="189"/>
        </tpls>
      </n>
      <n v="2347.0454545454545" in="1">
        <tpls c="2">
          <tpl fld="7" item="8"/>
          <tpl fld="8" item="189"/>
        </tpls>
      </n>
      <n v="0.38595280082353001" in="3">
        <tpls c="2">
          <tpl fld="7" item="6"/>
          <tpl fld="8" item="118"/>
        </tpls>
      </n>
      <n v="27" in="0">
        <tpls c="2">
          <tpl fld="7" item="7"/>
          <tpl fld="8" item="118"/>
        </tpls>
      </n>
      <n v="2200.6576923076923" in="1">
        <tpls c="2">
          <tpl fld="7" item="8"/>
          <tpl fld="8" item="118"/>
        </tpls>
      </n>
      <n v="0.37697728421701909" in="3">
        <tpls c="2">
          <tpl fld="7" item="6"/>
          <tpl fld="8" item="70"/>
        </tpls>
      </n>
      <n v="36" in="0">
        <tpls c="2">
          <tpl fld="7" item="7"/>
          <tpl fld="8" item="70"/>
        </tpls>
      </n>
      <n v="2482.971052631578" in="1">
        <tpls c="2">
          <tpl fld="7" item="8"/>
          <tpl fld="8" item="70"/>
        </tpls>
      </n>
      <n v="0.36884180066664235" in="3">
        <tpls c="2">
          <tpl fld="7" item="6"/>
          <tpl fld="8" item="38"/>
        </tpls>
      </n>
      <n v="30" in="0">
        <tpls c="2">
          <tpl fld="7" item="7"/>
          <tpl fld="8" item="38"/>
        </tpls>
      </n>
      <n v="3120.1142857142863" in="1">
        <tpls c="2">
          <tpl fld="7" item="8"/>
          <tpl fld="8" item="38"/>
        </tpls>
      </n>
      <n v="0.46964318446441528" in="3">
        <tpls c="2">
          <tpl fld="7" item="6"/>
          <tpl fld="8" item="789"/>
        </tpls>
      </n>
      <n v="31" in="0">
        <tpls c="2">
          <tpl fld="7" item="7"/>
          <tpl fld="8" item="789"/>
        </tpls>
      </n>
      <n v="2582.2866666666669" in="1">
        <tpls c="2">
          <tpl fld="7" item="8"/>
          <tpl fld="8" item="789"/>
        </tpls>
      </n>
      <n v="0.4602664854596033" in="3">
        <tpls c="2">
          <tpl fld="7" item="6"/>
          <tpl fld="8" item="773"/>
        </tpls>
      </n>
      <n v="43" in="0">
        <tpls c="2">
          <tpl fld="7" item="7"/>
          <tpl fld="8" item="773"/>
        </tpls>
      </n>
      <n v="3601.1235294117646" in="1">
        <tpls c="2">
          <tpl fld="7" item="8"/>
          <tpl fld="8" item="773"/>
        </tpls>
      </n>
      <n v="0.45537013303900858" in="3">
        <tpls c="2">
          <tpl fld="7" item="6"/>
          <tpl fld="8" item="757"/>
        </tpls>
      </n>
      <n v="33" in="0">
        <tpls c="2">
          <tpl fld="7" item="7"/>
          <tpl fld="8" item="757"/>
        </tpls>
      </n>
      <n v="2307.9894736842102" in="1">
        <tpls c="2">
          <tpl fld="7" item="8"/>
          <tpl fld="8" item="757"/>
        </tpls>
      </n>
      <n v="0.45217882623786193" in="3">
        <tpls c="2">
          <tpl fld="7" item="6"/>
          <tpl fld="8" item="741"/>
        </tpls>
      </n>
      <n v="31" in="0">
        <tpls c="2">
          <tpl fld="7" item="7"/>
          <tpl fld="8" item="741"/>
        </tpls>
      </n>
      <n v="2374.5583333333338" in="1">
        <tpls c="2">
          <tpl fld="7" item="8"/>
          <tpl fld="8" item="741"/>
        </tpls>
      </n>
      <n v="0.44888776541961578" in="3">
        <tpls c="2">
          <tpl fld="7" item="6"/>
          <tpl fld="8" item="725"/>
        </tpls>
      </n>
      <n v="33" in="0">
        <tpls c="2">
          <tpl fld="7" item="7"/>
          <tpl fld="8" item="725"/>
        </tpls>
      </n>
      <n v="2472.5" in="1">
        <tpls c="2">
          <tpl fld="7" item="8"/>
          <tpl fld="8" item="725"/>
        </tpls>
      </n>
      <n v="0.44604800691168145" in="3">
        <tpls c="2">
          <tpl fld="7" item="6"/>
          <tpl fld="8" item="709"/>
        </tpls>
      </n>
      <n v="38" in="0">
        <tpls c="2">
          <tpl fld="7" item="7"/>
          <tpl fld="8" item="709"/>
        </tpls>
      </n>
      <n v="3112.2833333333333" in="1">
        <tpls c="2">
          <tpl fld="7" item="8"/>
          <tpl fld="8" item="709"/>
        </tpls>
      </n>
      <n v="0.44349815988207675" in="3">
        <tpls c="2">
          <tpl fld="7" item="6"/>
          <tpl fld="8" item="693"/>
        </tpls>
      </n>
      <n v="33" in="0">
        <tpls c="2">
          <tpl fld="7" item="7"/>
          <tpl fld="8" item="693"/>
        </tpls>
      </n>
      <n v="2719.6147058823531" in="1">
        <tpls c="2">
          <tpl fld="7" item="8"/>
          <tpl fld="8" item="693"/>
        </tpls>
      </n>
      <n v="0.4412197234896858" in="3">
        <tpls c="2">
          <tpl fld="7" item="6"/>
          <tpl fld="8" item="677"/>
        </tpls>
      </n>
      <n v="29" in="0">
        <tpls c="2">
          <tpl fld="7" item="7"/>
          <tpl fld="8" item="677"/>
        </tpls>
      </n>
      <n v="2647.7312500000003" in="1">
        <tpls c="2">
          <tpl fld="7" item="8"/>
          <tpl fld="8" item="677"/>
        </tpls>
      </n>
      <n v="0.43808225447760168" in="3">
        <tpls c="2">
          <tpl fld="7" item="6"/>
          <tpl fld="8" item="661"/>
        </tpls>
      </n>
      <n v="35" in="0">
        <tpls c="2">
          <tpl fld="7" item="7"/>
          <tpl fld="8" item="661"/>
        </tpls>
      </n>
      <n v="2840.3722222222223" in="1">
        <tpls c="2">
          <tpl fld="7" item="8"/>
          <tpl fld="8" item="661"/>
        </tpls>
      </n>
      <n v="0.43626326662187431" in="3">
        <tpls c="2">
          <tpl fld="7" item="6"/>
          <tpl fld="8" item="645"/>
        </tpls>
      </n>
      <n v="32" in="0">
        <tpls c="2">
          <tpl fld="7" item="7"/>
          <tpl fld="8" item="645"/>
        </tpls>
      </n>
      <n v="2658.3527777777781" in="1">
        <tpls c="2">
          <tpl fld="7" item="8"/>
          <tpl fld="8" item="645"/>
        </tpls>
      </n>
      <n v="0.43380533549581018" in="3">
        <tpls c="2">
          <tpl fld="7" item="6"/>
          <tpl fld="8" item="629"/>
        </tpls>
      </n>
      <n v="51" in="0">
        <tpls c="2">
          <tpl fld="7" item="7"/>
          <tpl fld="8" item="629"/>
        </tpls>
      </n>
      <n v="3655.0679999999998" in="1">
        <tpls c="2">
          <tpl fld="7" item="8"/>
          <tpl fld="8" item="629"/>
        </tpls>
      </n>
      <n v="0.43141633377375654" in="3">
        <tpls c="2">
          <tpl fld="7" item="6"/>
          <tpl fld="8" item="613"/>
        </tpls>
      </n>
      <n v="45" in="0">
        <tpls c="2">
          <tpl fld="7" item="7"/>
          <tpl fld="8" item="613"/>
        </tpls>
      </n>
      <n v="2426.6437500000006" in="1">
        <tpls c="2">
          <tpl fld="7" item="8"/>
          <tpl fld="8" item="613"/>
        </tpls>
      </n>
      <n v="0.42898309949646346" in="3">
        <tpls c="2">
          <tpl fld="7" item="6"/>
          <tpl fld="8" item="597"/>
        </tpls>
      </n>
      <n v="26" in="0">
        <tpls c="2">
          <tpl fld="7" item="7"/>
          <tpl fld="8" item="597"/>
        </tpls>
      </n>
      <n v="1547.2911764705882" in="1">
        <tpls c="2">
          <tpl fld="7" item="8"/>
          <tpl fld="8" item="597"/>
        </tpls>
      </n>
      <n v="0.42804888186881707" in="3">
        <tpls c="2">
          <tpl fld="7" item="6"/>
          <tpl fld="8" item="582"/>
        </tpls>
      </n>
      <n v="32" in="0">
        <tpls c="2">
          <tpl fld="7" item="7"/>
          <tpl fld="8" item="582"/>
        </tpls>
      </n>
      <n v="1804.3500000000001" in="1">
        <tpls c="2">
          <tpl fld="7" item="8"/>
          <tpl fld="8" item="582"/>
        </tpls>
      </n>
      <n v="2737.3066666666668" in="1">
        <tpls c="2">
          <tpl fld="7" item="8"/>
          <tpl fld="8" item="568"/>
        </tpls>
      </n>
      <n v="0.42688189850850966" in="3">
        <tpls c="2">
          <tpl fld="7" item="6"/>
          <tpl fld="8" item="568"/>
        </tpls>
      </n>
      <n v="30" in="0">
        <tpls c="2">
          <tpl fld="7" item="7"/>
          <tpl fld="8" item="568"/>
        </tpls>
      </n>
      <n v="0.42642813467109952" in="3">
        <tpls c="2">
          <tpl fld="7" item="6"/>
          <tpl fld="8" item="557"/>
        </tpls>
      </n>
      <n v="44" in="0">
        <tpls c="2">
          <tpl fld="7" item="7"/>
          <tpl fld="8" item="557"/>
        </tpls>
      </n>
      <n v="2978.3673076923078" in="1">
        <tpls c="2">
          <tpl fld="7" item="8"/>
          <tpl fld="8" item="557"/>
        </tpls>
      </n>
      <n v="0.42450683410864637" in="3">
        <tpls c="2">
          <tpl fld="7" item="6"/>
          <tpl fld="8" item="543"/>
        </tpls>
      </n>
      <n v="28" in="0">
        <tpls c="2">
          <tpl fld="7" item="7"/>
          <tpl fld="8" item="543"/>
        </tpls>
      </n>
      <n v="2761.6531249999998" in="1">
        <tpls c="2">
          <tpl fld="7" item="8"/>
          <tpl fld="8" item="543"/>
        </tpls>
      </n>
      <n v="0.42308979261231877" in="3">
        <tpls c="2">
          <tpl fld="7" item="6"/>
          <tpl fld="8" item="529"/>
        </tpls>
      </n>
      <n v="21" in="0">
        <tpls c="2">
          <tpl fld="7" item="7"/>
          <tpl fld="8" item="529"/>
        </tpls>
      </n>
      <n v="2166.7150000000006" in="1">
        <tpls c="2">
          <tpl fld="7" item="8"/>
          <tpl fld="8" item="529"/>
        </tpls>
      </n>
      <n v="0.42218290503078032" in="3">
        <tpls c="2">
          <tpl fld="7" item="6"/>
          <tpl fld="8" item="518"/>
        </tpls>
      </n>
      <n v="42" in="0">
        <tpls c="2">
          <tpl fld="7" item="7"/>
          <tpl fld="8" item="518"/>
        </tpls>
      </n>
      <n v="2891.4631578947369" in="1">
        <tpls c="2">
          <tpl fld="7" item="8"/>
          <tpl fld="8" item="518"/>
        </tpls>
      </n>
      <n v="2959.6975000000002" in="1">
        <tpls c="2">
          <tpl fld="7" item="8"/>
          <tpl fld="8" item="493"/>
        </tpls>
      </n>
      <n v="0.41999140114825928" in="3">
        <tpls c="2">
          <tpl fld="7" item="6"/>
          <tpl fld="8" item="493"/>
        </tpls>
      </n>
      <n v="39" in="0">
        <tpls c="2">
          <tpl fld="7" item="7"/>
          <tpl fld="8" item="493"/>
        </tpls>
      </n>
      <n v="39" in="0">
        <tpls c="2">
          <tpl fld="7" item="7"/>
          <tpl fld="8" item="470"/>
        </tpls>
      </n>
      <n v="0.41782422339769765" in="3">
        <tpls c="2">
          <tpl fld="7" item="6"/>
          <tpl fld="8" item="470"/>
        </tpls>
      </n>
      <n v="1453.3124999999998" in="1">
        <tpls c="2">
          <tpl fld="7" item="8"/>
          <tpl fld="8" item="470"/>
        </tpls>
      </n>
      <n v="2413.2499999999995" in="1">
        <tpls c="2">
          <tpl fld="7" item="8"/>
          <tpl fld="8" item="458"/>
        </tpls>
      </n>
      <n v="0.41680666969943997" in="3">
        <tpls c="2">
          <tpl fld="7" item="6"/>
          <tpl fld="8" item="458"/>
        </tpls>
      </n>
      <n v="42" in="0">
        <tpls c="2">
          <tpl fld="7" item="7"/>
          <tpl fld="8" item="458"/>
        </tpls>
      </n>
      <n v="0.41621668962166475" in="3">
        <tpls c="2">
          <tpl fld="7" item="6"/>
          <tpl fld="8" item="448"/>
        </tpls>
      </n>
      <n v="34" in="0">
        <tpls c="2">
          <tpl fld="7" item="7"/>
          <tpl fld="8" item="448"/>
        </tpls>
      </n>
      <n v="2524.007894736842" in="1">
        <tpls c="2">
          <tpl fld="7" item="8"/>
          <tpl fld="8" item="448"/>
        </tpls>
      </n>
      <n v="0.41413285028990438" in="3">
        <tpls c="2">
          <tpl fld="7" item="6"/>
          <tpl fld="8" item="416"/>
        </tpls>
      </n>
      <n v="34" in="0">
        <tpls c="2">
          <tpl fld="7" item="7"/>
          <tpl fld="8" item="416"/>
        </tpls>
      </n>
      <n v="4102.9535714285712" in="1">
        <tpls c="2">
          <tpl fld="7" item="8"/>
          <tpl fld="8" item="416"/>
        </tpls>
      </n>
      <n v="33" in="0">
        <tpls c="2">
          <tpl fld="7" item="7"/>
          <tpl fld="8" item="352"/>
        </tpls>
      </n>
      <n v="0.40853484665043027" in="3">
        <tpls c="2">
          <tpl fld="7" item="6"/>
          <tpl fld="8" item="352"/>
        </tpls>
      </n>
      <n v="4113.9038461538457" in="1">
        <tpls c="2">
          <tpl fld="7" item="8"/>
          <tpl fld="8" item="352"/>
        </tpls>
      </n>
      <n v="0.40395538890319915" in="3">
        <tpls c="2">
          <tpl fld="7" item="6"/>
          <tpl fld="8" item="288"/>
        </tpls>
      </n>
      <n v="39" in="0">
        <tpls c="2">
          <tpl fld="7" item="7"/>
          <tpl fld="8" item="288"/>
        </tpls>
      </n>
      <n v="2337.4229166666669" in="1">
        <tpls c="2">
          <tpl fld="7" item="8"/>
          <tpl fld="8" item="288"/>
        </tpls>
      </n>
      <n v="0.39644647448327369" in="3">
        <tpls c="2">
          <tpl fld="7" item="6"/>
          <tpl fld="8" item="214"/>
        </tpls>
      </n>
      <n v="52" in="0">
        <tpls c="2">
          <tpl fld="7" item="7"/>
          <tpl fld="8" item="214"/>
        </tpls>
      </n>
      <n v="2506.3559999999998" in="1">
        <tpls c="2">
          <tpl fld="7" item="8"/>
          <tpl fld="8" item="214"/>
        </tpls>
      </n>
      <n v="0.390819253527461" in="3">
        <tpls c="2">
          <tpl fld="7" item="6"/>
          <tpl fld="8" item="158"/>
        </tpls>
      </n>
      <n v="39" in="0">
        <tpls c="2">
          <tpl fld="7" item="7"/>
          <tpl fld="8" item="158"/>
        </tpls>
      </n>
      <n v="3492.34705882353" in="1">
        <tpls c="2">
          <tpl fld="7" item="8"/>
          <tpl fld="8" item="158"/>
        </tpls>
      </n>
      <n v="0.3856326172573219" in="3">
        <tpls c="2">
          <tpl fld="7" item="6"/>
          <tpl fld="8" item="115"/>
        </tpls>
      </n>
      <n v="30" in="0">
        <tpls c="2">
          <tpl fld="7" item="7"/>
          <tpl fld="8" item="115"/>
        </tpls>
      </n>
      <n v="2377.7071428571435" in="1">
        <tpls c="2">
          <tpl fld="7" item="8"/>
          <tpl fld="8" item="115"/>
        </tpls>
      </n>
      <n v="0.37797243593160507" in="3">
        <tpls c="2">
          <tpl fld="7" item="6"/>
          <tpl fld="8" item="75"/>
        </tpls>
      </n>
      <n v="26" in="0">
        <tpls c="2">
          <tpl fld="7" item="7"/>
          <tpl fld="8" item="75"/>
        </tpls>
      </n>
      <n v="2597.5846153846151" in="1">
        <tpls c="2">
          <tpl fld="7" item="8"/>
          <tpl fld="8" item="75"/>
        </tpls>
      </n>
      <n v="0.3707796782101494" in="3">
        <tpls c="2">
          <tpl fld="7" item="6"/>
          <tpl fld="8" item="43"/>
        </tpls>
      </n>
      <n v="31" in="0">
        <tpls c="2">
          <tpl fld="7" item="7"/>
          <tpl fld="8" item="43"/>
        </tpls>
      </n>
      <n v="2218.0624999999991" in="1">
        <tpls c="2">
          <tpl fld="7" item="8"/>
          <tpl fld="8" item="43"/>
        </tpls>
      </n>
      <n v="0.34559714063665015" in="3">
        <tpls c="2">
          <tpl fld="7" item="6"/>
          <tpl fld="8" item="3"/>
        </tpls>
      </n>
      <n v="37" in="0">
        <tpls c="2">
          <tpl fld="7" item="7"/>
          <tpl fld="8" item="3"/>
        </tpls>
      </n>
      <n v="2982.1529411764704" in="1">
        <tpls c="2">
          <tpl fld="7" item="8"/>
          <tpl fld="8" item="3"/>
        </tpls>
      </n>
      <n v="0.3994867117607207" in="3">
        <tpls c="2">
          <tpl fld="7" item="6"/>
          <tpl fld="8" item="245"/>
        </tpls>
      </n>
      <n v="47" in="0">
        <tpls c="2">
          <tpl fld="7" item="7"/>
          <tpl fld="8" item="245"/>
        </tpls>
      </n>
      <n v="2492.2269230769234" in="1">
        <tpls c="2">
          <tpl fld="7" item="8"/>
          <tpl fld="8" item="245"/>
        </tpls>
      </n>
      <n v="3177.1403846153853" in="1">
        <tpls c="2">
          <tpl fld="7" item="8"/>
          <tpl fld="8" item="166"/>
        </tpls>
      </n>
      <n v="0.39189389587758239" in="3">
        <tpls c="2">
          <tpl fld="7" item="6"/>
          <tpl fld="8" item="166"/>
        </tpls>
      </n>
      <n v="58" in="0">
        <tpls c="2">
          <tpl fld="7" item="7"/>
          <tpl fld="8" item="166"/>
        </tpls>
      </n>
      <n v="33" in="0">
        <tpls c="2">
          <tpl fld="7" item="7"/>
          <tpl fld="8" item="114"/>
        </tpls>
      </n>
      <n v="3556.26" in="1">
        <tpls c="2">
          <tpl fld="7" item="8"/>
          <tpl fld="8" item="114"/>
        </tpls>
      </n>
      <n v="0.3854592558849278" in="3">
        <tpls c="2">
          <tpl fld="7" item="6"/>
          <tpl fld="8" item="114"/>
        </tpls>
      </n>
      <n v="0.37787680670790702" in="3">
        <tpls c="2">
          <tpl fld="7" item="6"/>
          <tpl fld="8" item="74"/>
        </tpls>
      </n>
      <n v="35" in="0">
        <tpls c="2">
          <tpl fld="7" item="7"/>
          <tpl fld="8" item="74"/>
        </tpls>
      </n>
      <n v="2302.3575000000001" in="1">
        <tpls c="2">
          <tpl fld="7" item="8"/>
          <tpl fld="8" item="74"/>
        </tpls>
      </n>
      <n v="0.37062621337306428" in="3">
        <tpls c="2">
          <tpl fld="7" item="6"/>
          <tpl fld="8" item="42"/>
        </tpls>
      </n>
      <n v="39" in="0">
        <tpls c="2">
          <tpl fld="7" item="7"/>
          <tpl fld="8" item="42"/>
        </tpls>
      </n>
      <n v="3061.7735294117647" in="1">
        <tpls c="2">
          <tpl fld="7" item="8"/>
          <tpl fld="8" item="42"/>
        </tpls>
      </n>
      <n v="0.38913891173829618" in="3">
        <tpls c="2">
          <tpl fld="7" item="6"/>
          <tpl fld="8" item="144"/>
        </tpls>
      </n>
      <n v="40" in="0">
        <tpls c="2">
          <tpl fld="7" item="7"/>
          <tpl fld="8" item="144"/>
        </tpls>
      </n>
      <n v="3096.6305555555555" in="1">
        <tpls c="2">
          <tpl fld="7" item="8"/>
          <tpl fld="8" item="144"/>
        </tpls>
      </n>
      <n v="32" in="0">
        <tpls c="2">
          <tpl fld="7" item="7"/>
          <tpl fld="8" item="55"/>
        </tpls>
      </n>
      <n v="3244.4785714285713" in="1">
        <tpls c="2">
          <tpl fld="7" item="8"/>
          <tpl fld="8" item="55"/>
        </tpls>
      </n>
      <n v="0.39034540158135678" in="3">
        <tpls c="2">
          <tpl fld="7" item="6"/>
          <tpl fld="8" item="152"/>
        </tpls>
      </n>
      <n v="44" in="0">
        <tpls c="2">
          <tpl fld="7" item="7"/>
          <tpl fld="8" item="152"/>
        </tpls>
      </n>
      <n v="0.38034104475723635" in="3">
        <tpls c="2">
          <tpl fld="7" item="6"/>
          <tpl fld="8" item="86"/>
        </tpls>
      </n>
      <n v="26" in="0">
        <tpls c="2">
          <tpl fld="7" item="7"/>
          <tpl fld="8" item="86"/>
        </tpls>
      </n>
      <n v="3344.0230769230775" in="1">
        <tpls c="2">
          <tpl fld="7" item="8"/>
          <tpl fld="8" item="86"/>
        </tpls>
      </n>
      <n v="0.36511456126079067" in="3">
        <tpls c="2">
          <tpl fld="7" item="6"/>
          <tpl fld="8" item="30"/>
        </tpls>
      </n>
      <n v="35" in="0">
        <tpls c="2">
          <tpl fld="7" item="7"/>
          <tpl fld="8" item="30"/>
        </tpls>
      </n>
      <n v="1718.0452380952383" in="1">
        <tpls c="2">
          <tpl fld="7" item="8"/>
          <tpl fld="8" item="30"/>
        </tpls>
      </n>
      <n v="0.46878086857624568" in="3">
        <tpls c="2">
          <tpl fld="7" item="6"/>
          <tpl fld="8" item="785"/>
        </tpls>
      </n>
      <n v="29" in="0">
        <tpls c="2">
          <tpl fld="7" item="7"/>
          <tpl fld="8" item="785"/>
        </tpls>
      </n>
      <n v="2498.1382352941182" in="1">
        <tpls c="2">
          <tpl fld="7" item="8"/>
          <tpl fld="8" item="785"/>
        </tpls>
      </n>
      <n v="0.45882110828801875" in="3">
        <tpls c="2">
          <tpl fld="7" item="6"/>
          <tpl fld="8" item="769"/>
        </tpls>
      </n>
      <n v="26" in="0">
        <tpls c="2">
          <tpl fld="7" item="7"/>
          <tpl fld="8" item="769"/>
        </tpls>
      </n>
      <n v="2632.0625" in="1">
        <tpls c="2">
          <tpl fld="7" item="8"/>
          <tpl fld="8" item="769"/>
        </tpls>
      </n>
      <n v="0.45470299008896475" in="3">
        <tpls c="2">
          <tpl fld="7" item="6"/>
          <tpl fld="8" item="753"/>
        </tpls>
      </n>
      <n v="46" in="0">
        <tpls c="2">
          <tpl fld="7" item="7"/>
          <tpl fld="8" item="753"/>
        </tpls>
      </n>
      <n v="3467.6681818181823" in="1">
        <tpls c="2">
          <tpl fld="7" item="8"/>
          <tpl fld="8" item="753"/>
        </tpls>
      </n>
      <n v="0.4512430891692023" in="3">
        <tpls c="2">
          <tpl fld="7" item="6"/>
          <tpl fld="8" item="737"/>
        </tpls>
      </n>
      <n v="38" in="0">
        <tpls c="2">
          <tpl fld="7" item="7"/>
          <tpl fld="8" item="737"/>
        </tpls>
      </n>
      <n v="2599.847368421053" in="1">
        <tpls c="2">
          <tpl fld="7" item="8"/>
          <tpl fld="8" item="737"/>
        </tpls>
      </n>
      <n v="0.44816354028213418" in="3">
        <tpls c="2">
          <tpl fld="7" item="6"/>
          <tpl fld="8" item="721"/>
        </tpls>
      </n>
      <n v="3199.6194444444441" in="1">
        <tpls c="2">
          <tpl fld="7" item="8"/>
          <tpl fld="8" item="721"/>
        </tpls>
      </n>
      <n v="33" in="0">
        <tpls c="2">
          <tpl fld="7" item="7"/>
          <tpl fld="8" item="721"/>
        </tpls>
      </n>
      <n v="3612.0222222222224" in="1">
        <tpls c="2">
          <tpl fld="7" item="8"/>
          <tpl fld="8" item="705"/>
        </tpls>
      </n>
      <n v="0.44467857340609446" in="3">
        <tpls c="2">
          <tpl fld="7" item="6"/>
          <tpl fld="8" item="705"/>
        </tpls>
      </n>
      <n v="36" in="0">
        <tpls c="2">
          <tpl fld="7" item="7"/>
          <tpl fld="8" item="705"/>
        </tpls>
      </n>
      <n v="0.44293120478278558" in="3">
        <tpls c="2">
          <tpl fld="7" item="6"/>
          <tpl fld="8" item="689"/>
        </tpls>
      </n>
      <n v="39" in="0">
        <tpls c="2">
          <tpl fld="7" item="7"/>
          <tpl fld="8" item="689"/>
        </tpls>
      </n>
      <n v="2401.9474999999998" in="1">
        <tpls c="2">
          <tpl fld="7" item="8"/>
          <tpl fld="8" item="689"/>
        </tpls>
      </n>
      <n v="2272.2562500000008" in="1">
        <tpls c="2">
          <tpl fld="7" item="8"/>
          <tpl fld="8" item="673"/>
        </tpls>
      </n>
      <n v="0.44046070214718686" in="3">
        <tpls c="2">
          <tpl fld="7" item="6"/>
          <tpl fld="8" item="673"/>
        </tpls>
      </n>
      <n v="42" in="0">
        <tpls c="2">
          <tpl fld="7" item="7"/>
          <tpl fld="8" item="673"/>
        </tpls>
      </n>
      <n v="0.43745730196303839" in="3">
        <tpls c="2">
          <tpl fld="7" item="6"/>
          <tpl fld="8" item="657"/>
        </tpls>
      </n>
      <n v="32" in="0">
        <tpls c="2">
          <tpl fld="7" item="7"/>
          <tpl fld="8" item="657"/>
        </tpls>
      </n>
      <n v="2333.4176470588241" in="1">
        <tpls c="2">
          <tpl fld="7" item="8"/>
          <tpl fld="8" item="657"/>
        </tpls>
      </n>
      <n v="2690.1636363636358" in="1">
        <tpls c="2">
          <tpl fld="7" item="8"/>
          <tpl fld="8" item="641"/>
        </tpls>
      </n>
      <n v="0.43558688555613373" in="3">
        <tpls c="2">
          <tpl fld="7" item="6"/>
          <tpl fld="8" item="641"/>
        </tpls>
      </n>
      <n v="41" in="0">
        <tpls c="2">
          <tpl fld="7" item="7"/>
          <tpl fld="8" item="641"/>
        </tpls>
      </n>
      <n v="0.43301349603259359" in="3">
        <tpls c="2">
          <tpl fld="7" item="6"/>
          <tpl fld="8" item="625"/>
        </tpls>
      </n>
      <n v="35" in="0">
        <tpls c="2">
          <tpl fld="7" item="7"/>
          <tpl fld="8" item="625"/>
        </tpls>
      </n>
      <n v="3649.2205882352941" in="1">
        <tpls c="2">
          <tpl fld="7" item="8"/>
          <tpl fld="8" item="625"/>
        </tpls>
      </n>
      <n v="2881.9" in="1">
        <tpls c="2">
          <tpl fld="7" item="8"/>
          <tpl fld="8" item="609"/>
        </tpls>
      </n>
      <n v="0.43069965416334133" in="3">
        <tpls c="2">
          <tpl fld="7" item="6"/>
          <tpl fld="8" item="609"/>
        </tpls>
      </n>
      <n v="32" in="0">
        <tpls c="2">
          <tpl fld="7" item="7"/>
          <tpl fld="8" item="609"/>
        </tpls>
      </n>
      <n v="0.42865722133591994" in="3">
        <tpls c="2">
          <tpl fld="7" item="6"/>
          <tpl fld="8" item="593"/>
        </tpls>
      </n>
      <n v="29" in="0">
        <tpls c="2">
          <tpl fld="7" item="7"/>
          <tpl fld="8" item="593"/>
        </tpls>
      </n>
      <n v="2722.9970588235296" in="1">
        <tpls c="2">
          <tpl fld="7" item="8"/>
          <tpl fld="8" item="593"/>
        </tpls>
      </n>
      <n v="0.42801725551079634" in="3">
        <tpls c="2">
          <tpl fld="7" item="6"/>
          <tpl fld="8" item="581"/>
        </tpls>
      </n>
      <n v="36" in="0">
        <tpls c="2">
          <tpl fld="7" item="7"/>
          <tpl fld="8" item="581"/>
        </tpls>
      </n>
      <n v="2363.8825000000002" in="1">
        <tpls c="2">
          <tpl fld="7" item="8"/>
          <tpl fld="8" item="581"/>
        </tpls>
      </n>
      <n v="0.42684493672742635" in="3">
        <tpls c="2">
          <tpl fld="7" item="6"/>
          <tpl fld="8" item="567"/>
        </tpls>
      </n>
      <n v="34" in="0">
        <tpls c="2">
          <tpl fld="7" item="7"/>
          <tpl fld="8" item="567"/>
        </tpls>
      </n>
      <n v="1936.965909090909" in="1">
        <tpls c="2">
          <tpl fld="7" item="8"/>
          <tpl fld="8" item="567"/>
        </tpls>
      </n>
      <n v="0.42619625783842557" in="3">
        <tpls c="2">
          <tpl fld="7" item="6"/>
          <tpl fld="8" item="553"/>
        </tpls>
      </n>
      <n v="23" in="0">
        <tpls c="2">
          <tpl fld="7" item="7"/>
          <tpl fld="8" item="553"/>
        </tpls>
      </n>
      <n v="2535.5857142857139" in="1">
        <tpls c="2">
          <tpl fld="7" item="8"/>
          <tpl fld="8" item="553"/>
        </tpls>
      </n>
      <n v="33" in="0">
        <tpls c="2">
          <tpl fld="7" item="7"/>
          <tpl fld="8" item="542"/>
        </tpls>
      </n>
      <n v="3123.3999999999996" in="1">
        <tpls c="2">
          <tpl fld="7" item="8"/>
          <tpl fld="8" item="542"/>
        </tpls>
      </n>
      <n v="0.424345264775565" in="3">
        <tpls c="2">
          <tpl fld="7" item="6"/>
          <tpl fld="8" item="542"/>
        </tpls>
      </n>
      <n v="47" in="0">
        <tpls c="2">
          <tpl fld="7" item="7"/>
          <tpl fld="8" item="528"/>
        </tpls>
      </n>
      <n v="2308.4639999999999" in="1">
        <tpls c="2">
          <tpl fld="7" item="8"/>
          <tpl fld="8" item="528"/>
        </tpls>
      </n>
      <n v="0.42297562361812874" in="3">
        <tpls c="2">
          <tpl fld="7" item="6"/>
          <tpl fld="8" item="528"/>
        </tpls>
      </n>
      <n v="0.42217816173346551" in="3">
        <tpls c="2">
          <tpl fld="7" item="6"/>
          <tpl fld="8" item="517"/>
        </tpls>
      </n>
      <n v="1891.3392857142858" in="1">
        <tpls c="2">
          <tpl fld="7" item="8"/>
          <tpl fld="8" item="517"/>
        </tpls>
      </n>
      <n v="26" in="0">
        <tpls c="2">
          <tpl fld="7" item="7"/>
          <tpl fld="8" item="517"/>
        </tpls>
      </n>
      <n v="3383.9999999999995" in="1">
        <tpls c="2">
          <tpl fld="7" item="8"/>
          <tpl fld="8" item="503"/>
        </tpls>
      </n>
      <n v="0.42135625449686492" in="3">
        <tpls c="2">
          <tpl fld="7" item="6"/>
          <tpl fld="8" item="503"/>
        </tpls>
      </n>
      <n v="39" in="0">
        <tpls c="2">
          <tpl fld="7" item="7"/>
          <tpl fld="8" item="503"/>
        </tpls>
      </n>
      <n v="2543.3400000000006" in="1">
        <tpls c="2">
          <tpl fld="7" item="8"/>
          <tpl fld="8" item="489"/>
        </tpls>
      </n>
      <n v="0.41979182230190754" in="3">
        <tpls c="2">
          <tpl fld="7" item="6"/>
          <tpl fld="8" item="489"/>
        </tpls>
      </n>
      <n v="28" in="0">
        <tpls c="2">
          <tpl fld="7" item="7"/>
          <tpl fld="8" item="489"/>
        </tpls>
      </n>
      <n v="36" in="0">
        <tpls c="2">
          <tpl fld="7" item="7"/>
          <tpl fld="8" item="479"/>
        </tpls>
      </n>
      <n v="0.41873214583966156" in="3">
        <tpls c="2">
          <tpl fld="7" item="6"/>
          <tpl fld="8" item="479"/>
        </tpls>
      </n>
      <n v="2751.2928571428574" in="1">
        <tpls c="2">
          <tpl fld="7" item="8"/>
          <tpl fld="8" item="479"/>
        </tpls>
      </n>
      <n v="0.4178019179292603" in="3">
        <tpls c="2">
          <tpl fld="7" item="6"/>
          <tpl fld="8" item="469"/>
        </tpls>
      </n>
      <n v="2531.5131578947376" in="1">
        <tpls c="2">
          <tpl fld="7" item="8"/>
          <tpl fld="8" item="469"/>
        </tpls>
      </n>
      <n v="34" in="0">
        <tpls c="2">
          <tpl fld="7" item="7"/>
          <tpl fld="8" item="469"/>
        </tpls>
      </n>
      <n v="0.41675528968076042" in="3">
        <tpls c="2">
          <tpl fld="7" item="6"/>
          <tpl fld="8" item="457"/>
        </tpls>
      </n>
      <n v="43" in="0">
        <tpls c="2">
          <tpl fld="7" item="7"/>
          <tpl fld="8" item="457"/>
        </tpls>
      </n>
      <n v="1857.1173076923078" in="1">
        <tpls c="2">
          <tpl fld="7" item="8"/>
          <tpl fld="8" item="457"/>
        </tpls>
      </n>
      <n v="0.41620445823037699" in="3">
        <tpls c="2">
          <tpl fld="7" item="6"/>
          <tpl fld="8" item="447"/>
        </tpls>
      </n>
      <n v="31" in="0">
        <tpls c="2">
          <tpl fld="7" item="7"/>
          <tpl fld="8" item="447"/>
        </tpls>
      </n>
      <n v="4347.6571428571433" in="1">
        <tpls c="2">
          <tpl fld="7" item="8"/>
          <tpl fld="8" item="447"/>
        </tpls>
      </n>
      <n v="41" in="0">
        <tpls c="2">
          <tpl fld="7" item="7"/>
          <tpl fld="8" item="437"/>
        </tpls>
      </n>
      <n v="0.41541357846452437" in="3">
        <tpls c="2">
          <tpl fld="7" item="6"/>
          <tpl fld="8" item="437"/>
        </tpls>
      </n>
      <n v="3264.1025" in="1">
        <tpls c="2">
          <tpl fld="7" item="8"/>
          <tpl fld="8" item="437"/>
        </tpls>
      </n>
      <n v="0.41456328367463702" in="3">
        <tpls c="2">
          <tpl fld="7" item="6"/>
          <tpl fld="8" item="425"/>
        </tpls>
      </n>
      <n v="44" in="0">
        <tpls c="2">
          <tpl fld="7" item="7"/>
          <tpl fld="8" item="425"/>
        </tpls>
      </n>
      <n v="2502.9520000000002" in="1">
        <tpls c="2">
          <tpl fld="7" item="8"/>
          <tpl fld="8" item="425"/>
        </tpls>
      </n>
      <n v="0.41407718635387031" in="3">
        <tpls c="2">
          <tpl fld="7" item="6"/>
          <tpl fld="8" item="415"/>
        </tpls>
      </n>
      <n v="37" in="0">
        <tpls c="2">
          <tpl fld="7" item="7"/>
          <tpl fld="8" item="415"/>
        </tpls>
      </n>
      <n v="3114.7447368421049" in="1">
        <tpls c="2">
          <tpl fld="7" item="8"/>
          <tpl fld="8" item="415"/>
        </tpls>
      </n>
      <n v="2683.4100000000003" in="1">
        <tpls c="2">
          <tpl fld="7" item="8"/>
          <tpl fld="8" item="405"/>
        </tpls>
      </n>
      <n v="28" in="0">
        <tpls c="2">
          <tpl fld="7" item="7"/>
          <tpl fld="8" item="405"/>
        </tpls>
      </n>
      <n v="0.41266274379738221" in="3">
        <tpls c="2">
          <tpl fld="7" item="6"/>
          <tpl fld="8" item="405"/>
        </tpls>
      </n>
      <n v="0.4118184391672447" in="3">
        <tpls c="2">
          <tpl fld="7" item="6"/>
          <tpl fld="8" item="393"/>
        </tpls>
      </n>
      <n v="38" in="0">
        <tpls c="2">
          <tpl fld="7" item="7"/>
          <tpl fld="8" item="393"/>
        </tpls>
      </n>
      <n v="3071.3305555555553" in="1">
        <tpls c="2">
          <tpl fld="7" item="8"/>
          <tpl fld="8" item="393"/>
        </tpls>
      </n>
      <n v="0.41130133854155909" in="3">
        <tpls c="2">
          <tpl fld="7" item="6"/>
          <tpl fld="8" item="383"/>
        </tpls>
      </n>
      <n v="28" in="0">
        <tpls c="2">
          <tpl fld="7" item="7"/>
          <tpl fld="8" item="383"/>
        </tpls>
      </n>
      <n v="1993.8294117647058" in="1">
        <tpls c="2">
          <tpl fld="7" item="8"/>
          <tpl fld="8" item="383"/>
        </tpls>
      </n>
      <n v="3006.2916666666665" in="1">
        <tpls c="2">
          <tpl fld="7" item="8"/>
          <tpl fld="8" item="373"/>
        </tpls>
      </n>
      <n v="27" in="0">
        <tpls c="2">
          <tpl fld="7" item="7"/>
          <tpl fld="8" item="373"/>
        </tpls>
      </n>
      <n v="0.41032002328450057" in="3">
        <tpls c="2">
          <tpl fld="7" item="6"/>
          <tpl fld="8" item="373"/>
        </tpls>
      </n>
      <n v="0.40905728610175063" in="3">
        <tpls c="2">
          <tpl fld="7" item="6"/>
          <tpl fld="8" item="361"/>
        </tpls>
      </n>
      <n v="28" in="0">
        <tpls c="2">
          <tpl fld="7" item="7"/>
          <tpl fld="8" item="361"/>
        </tpls>
      </n>
      <n v="2230.6166666666668" in="1">
        <tpls c="2">
          <tpl fld="7" item="8"/>
          <tpl fld="8" item="361"/>
        </tpls>
      </n>
      <n v="0.40852384959861876" in="3">
        <tpls c="2">
          <tpl fld="7" item="6"/>
          <tpl fld="8" item="351"/>
        </tpls>
      </n>
      <n v="38" in="0">
        <tpls c="2">
          <tpl fld="7" item="7"/>
          <tpl fld="8" item="351"/>
        </tpls>
      </n>
      <n v="2084.8454545454551" in="1">
        <tpls c="2">
          <tpl fld="7" item="8"/>
          <tpl fld="8" item="351"/>
        </tpls>
      </n>
      <n v="2286.6423076923079" in="1">
        <tpls c="2">
          <tpl fld="7" item="8"/>
          <tpl fld="8" item="341"/>
        </tpls>
      </n>
      <n v="21" in="0">
        <tpls c="2">
          <tpl fld="7" item="7"/>
          <tpl fld="8" item="341"/>
        </tpls>
      </n>
      <n v="0.40806725346367789" in="3">
        <tpls c="2">
          <tpl fld="7" item="6"/>
          <tpl fld="8" item="341"/>
        </tpls>
      </n>
      <n v="41" in="0">
        <tpls c="2">
          <tpl fld="7" item="7"/>
          <tpl fld="8" item="329"/>
        </tpls>
      </n>
      <n v="2282.4363636363637" in="1">
        <tpls c="2">
          <tpl fld="7" item="8"/>
          <tpl fld="8" item="329"/>
        </tpls>
      </n>
      <n v="0.40727213344591912" in="3">
        <tpls c="2">
          <tpl fld="7" item="6"/>
          <tpl fld="8" item="329"/>
        </tpls>
      </n>
      <n v="0.40639495513525026" in="3">
        <tpls c="2">
          <tpl fld="7" item="6"/>
          <tpl fld="8" item="319"/>
        </tpls>
      </n>
      <n v="59" in="0">
        <tpls c="2">
          <tpl fld="7" item="7"/>
          <tpl fld="8" item="319"/>
        </tpls>
      </n>
      <n v="2508.0758064516131" in="1">
        <tpls c="2">
          <tpl fld="7" item="8"/>
          <tpl fld="8" item="319"/>
        </tpls>
      </n>
      <n v="29" in="0">
        <tpls c="2">
          <tpl fld="7" item="7"/>
          <tpl fld="8" item="309"/>
        </tpls>
      </n>
      <n v="1966.5718749999999" in="1">
        <tpls c="2">
          <tpl fld="7" item="8"/>
          <tpl fld="8" item="309"/>
        </tpls>
      </n>
      <n v="0.40575525621203135" in="3">
        <tpls c="2">
          <tpl fld="7" item="6"/>
          <tpl fld="8" item="309"/>
        </tpls>
      </n>
      <n v="0.40505877747953162" in="3">
        <tpls c="2">
          <tpl fld="7" item="6"/>
          <tpl fld="8" item="297"/>
        </tpls>
      </n>
      <n v="31" in="0">
        <tpls c="2">
          <tpl fld="7" item="7"/>
          <tpl fld="8" item="297"/>
        </tpls>
      </n>
      <n v="2690.4968750000003" in="1">
        <tpls c="2">
          <tpl fld="7" item="8"/>
          <tpl fld="8" item="297"/>
        </tpls>
      </n>
      <n v="0.40394678926003819" in="3">
        <tpls c="2">
          <tpl fld="7" item="6"/>
          <tpl fld="8" item="287"/>
        </tpls>
      </n>
      <n v="34" in="0">
        <tpls c="2">
          <tpl fld="7" item="7"/>
          <tpl fld="8" item="287"/>
        </tpls>
      </n>
      <n v="1924.4235294117648" in="1">
        <tpls c="2">
          <tpl fld="7" item="8"/>
          <tpl fld="8" item="287"/>
        </tpls>
      </n>
      <n v="2962.9750000000004" in="1">
        <tpls c="2">
          <tpl fld="7" item="8"/>
          <tpl fld="8" item="255"/>
        </tpls>
      </n>
      <n v="0.40030243627135276" in="3">
        <tpls c="2">
          <tpl fld="7" item="6"/>
          <tpl fld="8" item="255"/>
        </tpls>
      </n>
      <n v="35" in="0">
        <tpls c="2">
          <tpl fld="7" item="7"/>
          <tpl fld="8" item="255"/>
        </tpls>
      </n>
      <n v="0.39624952897674975" in="3">
        <tpls c="2">
          <tpl fld="7" item="6"/>
          <tpl fld="8" item="213"/>
        </tpls>
      </n>
      <n v="29" in="0">
        <tpls c="2">
          <tpl fld="7" item="7"/>
          <tpl fld="8" item="213"/>
        </tpls>
      </n>
      <n v="2220.3433333333328" in="1">
        <tpls c="2">
          <tpl fld="7" item="8"/>
          <tpl fld="8" item="213"/>
        </tpls>
      </n>
      <n v="0.39072519494166669" in="3">
        <tpls c="2">
          <tpl fld="7" item="6"/>
          <tpl fld="8" item="157"/>
        </tpls>
      </n>
      <n v="31" in="0">
        <tpls c="2">
          <tpl fld="7" item="7"/>
          <tpl fld="8" item="157"/>
        </tpls>
      </n>
      <n v="1456.3999999999999" in="1">
        <tpls c="2">
          <tpl fld="7" item="8"/>
          <tpl fld="8" item="157"/>
        </tpls>
      </n>
      <n v="0.3812073555059205" in="3">
        <tpls c="2">
          <tpl fld="7" item="6"/>
          <tpl fld="8" item="90"/>
        </tpls>
      </n>
      <n v="17" in="0">
        <tpls c="2">
          <tpl fld="7" item="7"/>
          <tpl fld="8" item="90"/>
        </tpls>
      </n>
      <n v="2042.6875" in="1">
        <tpls c="2">
          <tpl fld="7" item="8"/>
          <tpl fld="8" item="90"/>
        </tpls>
      </n>
      <n v="0.3678001092763874" in="3">
        <tpls c="2">
          <tpl fld="7" item="6"/>
          <tpl fld="8" item="34"/>
        </tpls>
      </n>
      <n v="24" in="0">
        <tpls c="2">
          <tpl fld="7" item="7"/>
          <tpl fld="8" item="34"/>
        </tpls>
      </n>
      <n v="2547.0583333333329" in="1">
        <tpls c="2">
          <tpl fld="7" item="8"/>
          <tpl fld="8" item="34"/>
        </tpls>
      </n>
      <n v="2304.7642857142855" in="1">
        <tpls c="2">
          <tpl fld="7" item="8"/>
          <tpl fld="8" item="127"/>
        </tpls>
      </n>
      <n v="0.38679815413413826" in="3">
        <tpls c="2">
          <tpl fld="7" item="6"/>
          <tpl fld="8" item="127"/>
        </tpls>
      </n>
      <n v="53" in="0">
        <tpls c="2">
          <tpl fld="7" item="7"/>
          <tpl fld="8" item="127"/>
        </tpls>
      </n>
      <n v="0.36512231840761028" in="3">
        <tpls c="2">
          <tpl fld="7" item="6"/>
          <tpl fld="8" item="31"/>
        </tpls>
      </n>
      <n v="43" in="0">
        <tpls c="2">
          <tpl fld="7" item="7"/>
          <tpl fld="8" item="31"/>
        </tpls>
      </n>
      <n v="2639.5785714285716" in="1">
        <tpls c="2">
          <tpl fld="7" item="8"/>
          <tpl fld="8" item="31"/>
        </tpls>
      </n>
      <n v="0.38675816526420853" in="3">
        <tpls c="2">
          <tpl fld="7" item="6"/>
          <tpl fld="8" item="126"/>
        </tpls>
      </n>
      <n v="35" in="0">
        <tpls c="2">
          <tpl fld="7" item="7"/>
          <tpl fld="8" item="126"/>
        </tpls>
      </n>
      <n v="2117.4000000000005" in="1">
        <tpls c="2">
          <tpl fld="7" item="8"/>
          <tpl fld="8" item="126"/>
        </tpls>
      </n>
      <n v="0.49364813342717251" in="3">
        <tpls c="2">
          <tpl fld="7" item="6"/>
          <tpl fld="8" item="800"/>
        </tpls>
      </n>
      <n v="32" in="0">
        <tpls c="2">
          <tpl fld="7" item="7"/>
          <tpl fld="8" item="800"/>
        </tpls>
      </n>
      <n v="2468.7624999999998" in="1">
        <tpls c="2">
          <tpl fld="7" item="8"/>
          <tpl fld="8" item="800"/>
        </tpls>
      </n>
      <n v="0.46816711924477716" in="3">
        <tpls c="2">
          <tpl fld="7" item="6"/>
          <tpl fld="8" item="784"/>
        </tpls>
      </n>
      <n v="33" in="0">
        <tpls c="2">
          <tpl fld="7" item="7"/>
          <tpl fld="8" item="784"/>
        </tpls>
      </n>
      <n v="3155.1264705882354" in="1">
        <tpls c="2">
          <tpl fld="7" item="8"/>
          <tpl fld="8" item="784"/>
        </tpls>
      </n>
      <n v="0.45857577499544327" in="3">
        <tpls c="2">
          <tpl fld="7" item="6"/>
          <tpl fld="8" item="768"/>
        </tpls>
      </n>
      <n v="21" in="0">
        <tpls c="2">
          <tpl fld="7" item="7"/>
          <tpl fld="8" item="768"/>
        </tpls>
      </n>
      <n v="3241.9545454545455" in="1">
        <tpls c="2">
          <tpl fld="7" item="8"/>
          <tpl fld="8" item="768"/>
        </tpls>
      </n>
      <n v="0.45465757896985515" in="3">
        <tpls c="2">
          <tpl fld="7" item="6"/>
          <tpl fld="8" item="752"/>
        </tpls>
      </n>
      <n v="45" in="0">
        <tpls c="2">
          <tpl fld="7" item="7"/>
          <tpl fld="8" item="752"/>
        </tpls>
      </n>
      <n v="2481.0100000000007" in="1">
        <tpls c="2">
          <tpl fld="7" item="8"/>
          <tpl fld="8" item="752"/>
        </tpls>
      </n>
      <n v="0.45118554052978499" in="3">
        <tpls c="2">
          <tpl fld="7" item="6"/>
          <tpl fld="8" item="736"/>
        </tpls>
      </n>
      <n v="46" in="0">
        <tpls c="2">
          <tpl fld="7" item="7"/>
          <tpl fld="8" item="736"/>
        </tpls>
      </n>
      <n v="4364.4315789473685" in="1">
        <tpls c="2">
          <tpl fld="7" item="8"/>
          <tpl fld="8" item="736"/>
        </tpls>
      </n>
      <n v="2864.6499999999996" in="1">
        <tpls c="2">
          <tpl fld="7" item="8"/>
          <tpl fld="8" item="720"/>
        </tpls>
      </n>
      <n v="0.44807102671065102" in="3">
        <tpls c="2">
          <tpl fld="7" item="6"/>
          <tpl fld="8" item="720"/>
        </tpls>
      </n>
      <n v="47" in="0">
        <tpls c="2">
          <tpl fld="7" item="7"/>
          <tpl fld="8" item="720"/>
        </tpls>
      </n>
      <n v="2178.15" in="1">
        <tpls c="2">
          <tpl fld="7" item="8"/>
          <tpl fld="8" item="704"/>
        </tpls>
      </n>
      <n v="0.44430305334902281" in="3">
        <tpls c="2">
          <tpl fld="7" item="6"/>
          <tpl fld="8" item="704"/>
        </tpls>
      </n>
      <n v="34" in="0">
        <tpls c="2">
          <tpl fld="7" item="7"/>
          <tpl fld="8" item="704"/>
        </tpls>
      </n>
      <n v="1478.4818181818182" in="1">
        <tpls c="2">
          <tpl fld="7" item="8"/>
          <tpl fld="8" item="688"/>
        </tpls>
      </n>
      <n v="0.44291748907048384" in="3">
        <tpls c="2">
          <tpl fld="7" item="6"/>
          <tpl fld="8" item="688"/>
        </tpls>
      </n>
      <n v="16" in="0">
        <tpls c="2">
          <tpl fld="7" item="7"/>
          <tpl fld="8" item="688"/>
        </tpls>
      </n>
      <n v="1638.75" in="1">
        <tpls c="2">
          <tpl fld="7" item="8"/>
          <tpl fld="8" item="672"/>
        </tpls>
      </n>
      <n v="0.43972540045766589" in="3">
        <tpls c="2">
          <tpl fld="7" item="6"/>
          <tpl fld="8" item="672"/>
        </tpls>
      </n>
      <n v="35" in="0">
        <tpls c="2">
          <tpl fld="7" item="7"/>
          <tpl fld="8" item="672"/>
        </tpls>
      </n>
      <n v="2789.4071428571433" in="1">
        <tpls c="2">
          <tpl fld="7" item="8"/>
          <tpl fld="8" item="656"/>
        </tpls>
      </n>
      <n v="0.43707956375778784" in="3">
        <tpls c="2">
          <tpl fld="7" item="6"/>
          <tpl fld="8" item="656"/>
        </tpls>
      </n>
      <n v="29" in="0">
        <tpls c="2">
          <tpl fld="7" item="7"/>
          <tpl fld="8" item="656"/>
        </tpls>
      </n>
      <n v="2079.2522727272726" in="1">
        <tpls c="2">
          <tpl fld="7" item="8"/>
          <tpl fld="8" item="640"/>
        </tpls>
      </n>
      <n v="0.43557069794539333" in="3">
        <tpls c="2">
          <tpl fld="7" item="6"/>
          <tpl fld="8" item="640"/>
        </tpls>
      </n>
      <n v="35" in="0">
        <tpls c="2">
          <tpl fld="7" item="7"/>
          <tpl fld="8" item="640"/>
        </tpls>
      </n>
      <n v="2563.2147058823525" in="1">
        <tpls c="2">
          <tpl fld="7" item="8"/>
          <tpl fld="8" item="624"/>
        </tpls>
      </n>
      <n v="0.43299601947462563" in="3">
        <tpls c="2">
          <tpl fld="7" item="6"/>
          <tpl fld="8" item="624"/>
        </tpls>
      </n>
      <n v="33" in="0">
        <tpls c="2">
          <tpl fld="7" item="7"/>
          <tpl fld="8" item="624"/>
        </tpls>
      </n>
      <n v="3465.6576923076927" in="1">
        <tpls c="2">
          <tpl fld="7" item="8"/>
          <tpl fld="8" item="608"/>
        </tpls>
      </n>
      <n v="0.43056651473635266" in="3">
        <tpls c="2">
          <tpl fld="7" item="6"/>
          <tpl fld="8" item="608"/>
        </tpls>
      </n>
      <n v="23" in="0">
        <tpls c="2">
          <tpl fld="7" item="7"/>
          <tpl fld="8" item="608"/>
        </tpls>
      </n>
      <n v="2352.7230769230764" in="1">
        <tpls c="2">
          <tpl fld="7" item="8"/>
          <tpl fld="8" item="592"/>
        </tpls>
      </n>
      <n v="0.42861626789252377" in="3">
        <tpls c="2">
          <tpl fld="7" item="6"/>
          <tpl fld="8" item="592"/>
        </tpls>
      </n>
      <n v="28" in="0">
        <tpls c="2">
          <tpl fld="7" item="7"/>
          <tpl fld="8" item="592"/>
        </tpls>
      </n>
      <n v="3599.5676470588232" in="1">
        <tpls c="2">
          <tpl fld="7" item="8"/>
          <tpl fld="8" item="577"/>
        </tpls>
      </n>
      <n v="0.42770904675643229" in="3">
        <tpls c="2">
          <tpl fld="7" item="6"/>
          <tpl fld="8" item="577"/>
        </tpls>
      </n>
      <n v="38" in="0">
        <tpls c="2">
          <tpl fld="7" item="7"/>
          <tpl fld="8" item="577"/>
        </tpls>
      </n>
      <n v="0.42677625114717371" in="3">
        <tpls c="2">
          <tpl fld="7" item="6"/>
          <tpl fld="8" item="566"/>
        </tpls>
      </n>
      <n v="54" in="0">
        <tpls c="2">
          <tpl fld="7" item="7"/>
          <tpl fld="8" item="566"/>
        </tpls>
      </n>
      <n v="3966.7880952380947" in="1">
        <tpls c="2">
          <tpl fld="7" item="8"/>
          <tpl fld="8" item="566"/>
        </tpls>
      </n>
      <n v="2371.6194444444445" in="1">
        <tpls c="2">
          <tpl fld="7" item="8"/>
          <tpl fld="8" item="552"/>
        </tpls>
      </n>
      <n v="0.42615395246801591" in="3">
        <tpls c="2">
          <tpl fld="7" item="6"/>
          <tpl fld="8" item="552"/>
        </tpls>
      </n>
      <n v="40" in="0">
        <tpls c="2">
          <tpl fld="7" item="7"/>
          <tpl fld="8" item="552"/>
        </tpls>
      </n>
      <n v="0.42423643020894547" in="3">
        <tpls c="2">
          <tpl fld="7" item="6"/>
          <tpl fld="8" item="541"/>
        </tpls>
      </n>
      <n v="2195.9968749999998" in="1">
        <tpls c="2">
          <tpl fld="7" item="8"/>
          <tpl fld="8" item="541"/>
        </tpls>
      </n>
      <n v="25" in="0">
        <tpls c="2">
          <tpl fld="7" item="7"/>
          <tpl fld="8" item="541"/>
        </tpls>
      </n>
      <n v="0.42292664100053273" in="3">
        <tpls c="2">
          <tpl fld="7" item="6"/>
          <tpl fld="8" item="527"/>
        </tpls>
      </n>
      <n v="43" in="0">
        <tpls c="2">
          <tpl fld="7" item="7"/>
          <tpl fld="8" item="527"/>
        </tpls>
      </n>
      <n v="3300.1368421052634" in="1">
        <tpls c="2">
          <tpl fld="7" item="8"/>
          <tpl fld="8" item="527"/>
        </tpls>
      </n>
      <n v="0.42179101847410011" in="3">
        <tpls c="2">
          <tpl fld="7" item="6"/>
          <tpl fld="8" item="513"/>
        </tpls>
      </n>
      <n v="45" in="0">
        <tpls c="2">
          <tpl fld="7" item="7"/>
          <tpl fld="8" item="513"/>
        </tpls>
      </n>
      <n v="2766.3729166666672" in="1">
        <tpls c="2">
          <tpl fld="7" item="8"/>
          <tpl fld="8" item="513"/>
        </tpls>
      </n>
      <n v="0.42132831951473948" in="3">
        <tpls c="2">
          <tpl fld="7" item="6"/>
          <tpl fld="8" item="502"/>
        </tpls>
      </n>
      <n v="2827.7404761904754" in="1">
        <tpls c="2">
          <tpl fld="7" item="8"/>
          <tpl fld="8" item="502"/>
        </tpls>
      </n>
      <n v="44" in="0">
        <tpls c="2">
          <tpl fld="7" item="7"/>
          <tpl fld="8" item="502"/>
        </tpls>
      </n>
      <n v="2738.15" in="1">
        <tpls c="2">
          <tpl fld="7" item="8"/>
          <tpl fld="8" item="488"/>
        </tpls>
      </n>
      <n v="39" in="0">
        <tpls c="2">
          <tpl fld="7" item="7"/>
          <tpl fld="8" item="488"/>
        </tpls>
      </n>
      <n v="0.41973334446354554" in="3">
        <tpls c="2">
          <tpl fld="7" item="6"/>
          <tpl fld="8" item="488"/>
        </tpls>
      </n>
      <n v="0.4187291359268267" in="3">
        <tpls c="2">
          <tpl fld="7" item="6"/>
          <tpl fld="8" item="478"/>
        </tpls>
      </n>
      <n v="50" in="0">
        <tpls c="2">
          <tpl fld="7" item="7"/>
          <tpl fld="8" item="478"/>
        </tpls>
      </n>
      <n v="3591.9727272727268" in="1">
        <tpls c="2">
          <tpl fld="7" item="8"/>
          <tpl fld="8" item="478"/>
        </tpls>
      </n>
      <n v="0.41765841367340212" in="3">
        <tpls c="2">
          <tpl fld="7" item="6"/>
          <tpl fld="8" item="466"/>
        </tpls>
      </n>
      <n v="36" in="0">
        <tpls c="2">
          <tpl fld="7" item="7"/>
          <tpl fld="8" item="466"/>
        </tpls>
      </n>
      <n v="4045.6281250000002" in="1">
        <tpls c="2">
          <tpl fld="7" item="8"/>
          <tpl fld="8" item="466"/>
        </tpls>
      </n>
      <n v="0.41668844349480383" in="3">
        <tpls c="2">
          <tpl fld="7" item="6"/>
          <tpl fld="8" item="456"/>
        </tpls>
      </n>
      <n v="39" in="0">
        <tpls c="2">
          <tpl fld="7" item="7"/>
          <tpl fld="8" item="456"/>
        </tpls>
      </n>
      <n v="3252.6928571428566" in="1">
        <tpls c="2">
          <tpl fld="7" item="8"/>
          <tpl fld="8" item="456"/>
        </tpls>
      </n>
      <n v="29" in="0">
        <tpls c="2">
          <tpl fld="7" item="7"/>
          <tpl fld="8" item="446"/>
        </tpls>
      </n>
      <n v="2831.8031250000004" in="1">
        <tpls c="2">
          <tpl fld="7" item="8"/>
          <tpl fld="8" item="446"/>
        </tpls>
      </n>
      <n v="0.4160743430919126" in="3">
        <tpls c="2">
          <tpl fld="7" item="6"/>
          <tpl fld="8" item="446"/>
        </tpls>
      </n>
      <n v="2641.55" in="1">
        <tpls c="2">
          <tpl fld="7" item="8"/>
          <tpl fld="8" item="434"/>
        </tpls>
      </n>
      <n v="0.41527836740874546" in="3">
        <tpls c="2">
          <tpl fld="7" item="6"/>
          <tpl fld="8" item="434"/>
        </tpls>
      </n>
      <n v="34" in="0">
        <tpls c="2">
          <tpl fld="7" item="7"/>
          <tpl fld="8" item="434"/>
        </tpls>
      </n>
      <n v="0.41440663841135283" in="3">
        <tpls c="2">
          <tpl fld="7" item="6"/>
          <tpl fld="8" item="424"/>
        </tpls>
      </n>
      <n v="42" in="0">
        <tpls c="2">
          <tpl fld="7" item="7"/>
          <tpl fld="8" item="424"/>
        </tpls>
      </n>
      <n v="2921.5999999999995" in="1">
        <tpls c="2">
          <tpl fld="7" item="8"/>
          <tpl fld="8" item="424"/>
        </tpls>
      </n>
      <n v="22" in="0">
        <tpls c="2">
          <tpl fld="7" item="7"/>
          <tpl fld="8" item="414"/>
        </tpls>
      </n>
      <n v="1310.0224999999996" in="1">
        <tpls c="2">
          <tpl fld="7" item="8"/>
          <tpl fld="8" item="414"/>
        </tpls>
      </n>
      <n v="0.41401769816930611" in="3">
        <tpls c="2">
          <tpl fld="7" item="6"/>
          <tpl fld="8" item="414"/>
        </tpls>
      </n>
      <n v="0.41256178788861952" in="3">
        <tpls c="2">
          <tpl fld="7" item="6"/>
          <tpl fld="8" item="402"/>
        </tpls>
      </n>
      <n v="2510.6895833333333" in="1">
        <tpls c="2">
          <tpl fld="7" item="8"/>
          <tpl fld="8" item="402"/>
        </tpls>
      </n>
      <n v="40" in="0">
        <tpls c="2">
          <tpl fld="7" item="7"/>
          <tpl fld="8" item="402"/>
        </tpls>
      </n>
      <n v="0.41181560087556512" in="3">
        <tpls c="2">
          <tpl fld="7" item="6"/>
          <tpl fld="8" item="392"/>
        </tpls>
      </n>
      <n v="41" in="0">
        <tpls c="2">
          <tpl fld="7" item="7"/>
          <tpl fld="8" item="392"/>
        </tpls>
      </n>
      <n v="3091.7174999999997" in="1">
        <tpls c="2">
          <tpl fld="7" item="8"/>
          <tpl fld="8" item="392"/>
        </tpls>
      </n>
      <n v="26" in="0">
        <tpls c="2">
          <tpl fld="7" item="7"/>
          <tpl fld="8" item="382"/>
        </tpls>
      </n>
      <n v="2160.6966666666672" in="1">
        <tpls c="2">
          <tpl fld="7" item="8"/>
          <tpl fld="8" item="382"/>
        </tpls>
      </n>
      <n v="0.41130098471326387" in="3">
        <tpls c="2">
          <tpl fld="7" item="6"/>
          <tpl fld="8" item="382"/>
        </tpls>
      </n>
      <n v="0.40982016507758484" in="3">
        <tpls c="2">
          <tpl fld="7" item="6"/>
          <tpl fld="8" item="370"/>
        </tpls>
      </n>
      <n v="3105.1352941176465" in="1">
        <tpls c="2">
          <tpl fld="7" item="8"/>
          <tpl fld="8" item="370"/>
        </tpls>
      </n>
      <n v="40" in="0">
        <tpls c="2">
          <tpl fld="7" item="7"/>
          <tpl fld="8" item="370"/>
        </tpls>
      </n>
      <n v="0.40902984149807425" in="3">
        <tpls c="2">
          <tpl fld="7" item="6"/>
          <tpl fld="8" item="360"/>
        </tpls>
      </n>
      <n v="41" in="0">
        <tpls c="2">
          <tpl fld="7" item="7"/>
          <tpl fld="8" item="360"/>
        </tpls>
      </n>
      <n v="2436.942" in="1">
        <tpls c="2">
          <tpl fld="7" item="8"/>
          <tpl fld="8" item="360"/>
        </tpls>
      </n>
      <n v="58" in="0">
        <tpls c="2">
          <tpl fld="7" item="7"/>
          <tpl fld="8" item="350"/>
        </tpls>
      </n>
      <n v="3550.7134615384607" in="1">
        <tpls c="2">
          <tpl fld="7" item="8"/>
          <tpl fld="8" item="350"/>
        </tpls>
      </n>
      <n v="0.4085045746494067" in="3">
        <tpls c="2">
          <tpl fld="7" item="6"/>
          <tpl fld="8" item="350"/>
        </tpls>
      </n>
      <n v="39" in="0">
        <tpls c="2">
          <tpl fld="7" item="7"/>
          <tpl fld="8" item="338"/>
        </tpls>
      </n>
      <n v="2657.5952380952381" in="1">
        <tpls c="2">
          <tpl fld="7" item="8"/>
          <tpl fld="8" item="338"/>
        </tpls>
      </n>
      <n v="0.40787858697891938" in="3">
        <tpls c="2">
          <tpl fld="7" item="6"/>
          <tpl fld="8" item="338"/>
        </tpls>
      </n>
      <n v="0.40720119459353238" in="3">
        <tpls c="2">
          <tpl fld="7" item="6"/>
          <tpl fld="8" item="328"/>
        </tpls>
      </n>
      <n v="26" in="0">
        <tpls c="2">
          <tpl fld="7" item="7"/>
          <tpl fld="8" item="328"/>
        </tpls>
      </n>
      <n v="1762.7035714285719" in="1">
        <tpls c="2">
          <tpl fld="7" item="8"/>
          <tpl fld="8" item="328"/>
        </tpls>
      </n>
      <n v="0.40630423860016057" in="3">
        <tpls c="2">
          <tpl fld="7" item="6"/>
          <tpl fld="8" item="318"/>
        </tpls>
      </n>
      <n v="54" in="0">
        <tpls c="2">
          <tpl fld="7" item="7"/>
          <tpl fld="8" item="318"/>
        </tpls>
      </n>
      <n v="2956.4104166666671" in="1">
        <tpls c="2">
          <tpl fld="7" item="8"/>
          <tpl fld="8" item="318"/>
        </tpls>
      </n>
      <n v="2826.9" in="1">
        <tpls c="2">
          <tpl fld="7" item="8"/>
          <tpl fld="8" item="306"/>
        </tpls>
      </n>
      <n v="0.40554025226588658" in="3">
        <tpls c="2">
          <tpl fld="7" item="6"/>
          <tpl fld="8" item="306"/>
        </tpls>
      </n>
      <n v="37" in="0">
        <tpls c="2">
          <tpl fld="7" item="7"/>
          <tpl fld="8" item="306"/>
        </tpls>
      </n>
      <n v="0.4049747027815907" in="3">
        <tpls c="2">
          <tpl fld="7" item="6"/>
          <tpl fld="8" item="296"/>
        </tpls>
      </n>
      <n v="62" in="0">
        <tpls c="2">
          <tpl fld="7" item="7"/>
          <tpl fld="8" item="296"/>
        </tpls>
      </n>
      <n v="2427.5678571428575" in="1">
        <tpls c="2">
          <tpl fld="7" item="8"/>
          <tpl fld="8" item="296"/>
        </tpls>
      </n>
      <n v="0.40388201827135456" in="3">
        <tpls c="2">
          <tpl fld="7" item="6"/>
          <tpl fld="8" item="286"/>
        </tpls>
      </n>
      <n v="45" in="0">
        <tpls c="2">
          <tpl fld="7" item="7"/>
          <tpl fld="8" item="286"/>
        </tpls>
      </n>
      <n v="2216.3238095238098" in="1">
        <tpls c="2">
          <tpl fld="7" item="8"/>
          <tpl fld="8" item="286"/>
        </tpls>
      </n>
      <n v="58" in="0">
        <tpls c="2">
          <tpl fld="7" item="7"/>
          <tpl fld="8" item="274"/>
        </tpls>
      </n>
      <n v="2561.0910714285715" in="1">
        <tpls c="2">
          <tpl fld="7" item="8"/>
          <tpl fld="8" item="274"/>
        </tpls>
      </n>
      <n v="0.40294698618264679" in="3">
        <tpls c="2">
          <tpl fld="7" item="6"/>
          <tpl fld="8" item="274"/>
        </tpls>
      </n>
      <n v="3334.54" in="1">
        <tpls c="2">
          <tpl fld="7" item="8"/>
          <tpl fld="8" item="264"/>
        </tpls>
      </n>
      <n v="0.40173157317051228" in="3">
        <tpls c="2">
          <tpl fld="7" item="6"/>
          <tpl fld="8" item="264"/>
        </tpls>
      </n>
      <n v="43" in="0">
        <tpls c="2">
          <tpl fld="7" item="7"/>
          <tpl fld="8" item="264"/>
        </tpls>
      </n>
      <n v="0.40029371917459938" in="3">
        <tpls c="2">
          <tpl fld="7" item="6"/>
          <tpl fld="8" item="254"/>
        </tpls>
      </n>
      <n v="31" in="0">
        <tpls c="2">
          <tpl fld="7" item="7"/>
          <tpl fld="8" item="254"/>
        </tpls>
      </n>
      <n v="2163.2384615384617" in="1">
        <tpls c="2">
          <tpl fld="7" item="8"/>
          <tpl fld="8" item="254"/>
        </tpls>
      </n>
      <n v="42" in="0">
        <tpls c="2">
          <tpl fld="7" item="7"/>
          <tpl fld="8" item="242"/>
        </tpls>
      </n>
      <n v="2196.5" in="1">
        <tpls c="2">
          <tpl fld="7" item="8"/>
          <tpl fld="8" item="242"/>
        </tpls>
      </n>
      <n v="0.39939080571905522" in="3">
        <tpls c="2">
          <tpl fld="7" item="6"/>
          <tpl fld="8" item="242"/>
        </tpls>
      </n>
      <n v="2390.8020833333339" in="1">
        <tpls c="2">
          <tpl fld="7" item="8"/>
          <tpl fld="8" item="232"/>
        </tpls>
      </n>
      <n v="0.39812737182866642" in="3">
        <tpls c="2">
          <tpl fld="7" item="6"/>
          <tpl fld="8" item="232"/>
        </tpls>
      </n>
      <n v="43" in="0">
        <tpls c="2">
          <tpl fld="7" item="7"/>
          <tpl fld="8" item="232"/>
        </tpls>
      </n>
      <n v="0.39693214956581596" in="3">
        <tpls c="2">
          <tpl fld="7" item="6"/>
          <tpl fld="8" item="222"/>
        </tpls>
      </n>
      <n v="25" in="0">
        <tpls c="2">
          <tpl fld="7" item="7"/>
          <tpl fld="8" item="222"/>
        </tpls>
      </n>
      <n v="2672.4466666666658" in="1">
        <tpls c="2">
          <tpl fld="7" item="8"/>
          <tpl fld="8" item="222"/>
        </tpls>
      </n>
      <n v="50" in="0">
        <tpls c="2">
          <tpl fld="7" item="7"/>
          <tpl fld="8" item="210"/>
        </tpls>
      </n>
      <n v="2432.7559999999999" in="1">
        <tpls c="2">
          <tpl fld="7" item="8"/>
          <tpl fld="8" item="210"/>
        </tpls>
      </n>
      <n v="0.39615810216889807" in="3">
        <tpls c="2">
          <tpl fld="7" item="6"/>
          <tpl fld="8" item="210"/>
        </tpls>
      </n>
      <n v="0.39519944331532891" in="3">
        <tpls c="2">
          <tpl fld="7" item="6"/>
          <tpl fld="8" item="201"/>
        </tpls>
      </n>
      <n v="27" in="0">
        <tpls c="2">
          <tpl fld="7" item="7"/>
          <tpl fld="8" item="201"/>
        </tpls>
      </n>
      <n v="3366.8714285714295" in="1">
        <tpls c="2">
          <tpl fld="7" item="8"/>
          <tpl fld="8" item="201"/>
        </tpls>
      </n>
      <n v="22" in="0">
        <tpls c="2">
          <tpl fld="7" item="7"/>
          <tpl fld="8" item="192"/>
        </tpls>
      </n>
      <n v="2809.8038461538458" in="1">
        <tpls c="2">
          <tpl fld="7" item="8"/>
          <tpl fld="8" item="192"/>
        </tpls>
      </n>
      <n v="0.39440064937464836" in="3">
        <tpls c="2">
          <tpl fld="7" item="6"/>
          <tpl fld="8" item="192"/>
        </tpls>
      </n>
      <n v="3089.1421052631581" in="1">
        <tpls c="2">
          <tpl fld="7" item="8"/>
          <tpl fld="8" item="183"/>
        </tpls>
      </n>
      <n v="0.39378502292409584" in="3">
        <tpls c="2">
          <tpl fld="7" item="6"/>
          <tpl fld="8" item="183"/>
        </tpls>
      </n>
      <n v="36" in="0">
        <tpls c="2">
          <tpl fld="7" item="7"/>
          <tpl fld="8" item="183"/>
        </tpls>
      </n>
      <n v="0.39294056732992488" in="3">
        <tpls c="2">
          <tpl fld="7" item="6"/>
          <tpl fld="8" item="174"/>
        </tpls>
      </n>
      <n v="42" in="0">
        <tpls c="2">
          <tpl fld="7" item="7"/>
          <tpl fld="8" item="174"/>
        </tpls>
      </n>
      <n v="2814.2690476190473" in="1">
        <tpls c="2">
          <tpl fld="7" item="8"/>
          <tpl fld="8" item="174"/>
        </tpls>
      </n>
      <n v="0.3918213639444138" in="3">
        <tpls c="2">
          <tpl fld="7" item="6"/>
          <tpl fld="8" item="165"/>
        </tpls>
      </n>
      <n v="59" in="0">
        <tpls c="2">
          <tpl fld="7" item="7"/>
          <tpl fld="8" item="165"/>
        </tpls>
      </n>
      <n v="3111.5" in="1">
        <tpls c="2">
          <tpl fld="7" item="8"/>
          <tpl fld="8" item="165"/>
        </tpls>
      </n>
      <n v="0.39059771118669001" in="3">
        <tpls c="2">
          <tpl fld="7" item="6"/>
          <tpl fld="8" item="156"/>
        </tpls>
      </n>
      <n v="44" in="0">
        <tpls c="2">
          <tpl fld="7" item="7"/>
          <tpl fld="8" item="156"/>
        </tpls>
      </n>
      <n v="3164.8" in="1">
        <tpls c="2">
          <tpl fld="7" item="8"/>
          <tpl fld="8" item="156"/>
        </tpls>
      </n>
      <n v="32" in="0">
        <tpls c="2">
          <tpl fld="7" item="7"/>
          <tpl fld="8" item="146"/>
        </tpls>
      </n>
      <n v="2776.8666666666677" in="1">
        <tpls c="2">
          <tpl fld="7" item="8"/>
          <tpl fld="8" item="146"/>
        </tpls>
      </n>
      <n v="0.38933570211029239" in="3">
        <tpls c="2">
          <tpl fld="7" item="6"/>
          <tpl fld="8" item="146"/>
        </tpls>
      </n>
      <n v="0.38813180215135801" in="3">
        <tpls c="2">
          <tpl fld="7" item="6"/>
          <tpl fld="8" item="137"/>
        </tpls>
      </n>
      <n v="43" in="0">
        <tpls c="2">
          <tpl fld="7" item="7"/>
          <tpl fld="8" item="137"/>
        </tpls>
      </n>
      <n v="2907.0431818181814" in="1">
        <tpls c="2">
          <tpl fld="7" item="8"/>
          <tpl fld="8" item="137"/>
        </tpls>
      </n>
      <n v="0.38687578439131243" in="3">
        <tpls c="2">
          <tpl fld="7" item="6"/>
          <tpl fld="8" item="129"/>
        </tpls>
      </n>
      <n v="51" in="0">
        <tpls c="2">
          <tpl fld="7" item="7"/>
          <tpl fld="8" item="129"/>
        </tpls>
      </n>
      <n v="3127.4250000000006" in="1">
        <tpls c="2">
          <tpl fld="7" item="8"/>
          <tpl fld="8" item="129"/>
        </tpls>
      </n>
      <n v="0.38617026429228773" in="3">
        <tpls c="2">
          <tpl fld="7" item="6"/>
          <tpl fld="8" item="121"/>
        </tpls>
      </n>
      <n v="37" in="0">
        <tpls c="2">
          <tpl fld="7" item="7"/>
          <tpl fld="8" item="121"/>
        </tpls>
      </n>
      <n v="2914.776470588236" in="1">
        <tpls c="2">
          <tpl fld="7" item="8"/>
          <tpl fld="8" item="121"/>
        </tpls>
      </n>
      <n v="0.38544199086068104" in="3">
        <tpls c="2">
          <tpl fld="7" item="6"/>
          <tpl fld="8" item="113"/>
        </tpls>
      </n>
      <n v="26" in="0">
        <tpls c="2">
          <tpl fld="7" item="7"/>
          <tpl fld="8" item="113"/>
        </tpls>
      </n>
      <n v="3916.2291666666656" in="1">
        <tpls c="2">
          <tpl fld="7" item="8"/>
          <tpl fld="8" item="113"/>
        </tpls>
      </n>
      <n v="0.38441227566012454" in="3">
        <tpls c="2">
          <tpl fld="7" item="6"/>
          <tpl fld="8" item="105"/>
        </tpls>
      </n>
      <n v="46" in="0">
        <tpls c="2">
          <tpl fld="7" item="7"/>
          <tpl fld="8" item="105"/>
        </tpls>
      </n>
      <n v="2562.7270833333337" in="1">
        <tpls c="2">
          <tpl fld="7" item="8"/>
          <tpl fld="8" item="105"/>
        </tpls>
      </n>
      <n v="0.38269334320149445" in="3">
        <tpls c="2">
          <tpl fld="7" item="6"/>
          <tpl fld="8" item="97"/>
        </tpls>
      </n>
      <n v="37" in="0">
        <tpls c="2">
          <tpl fld="7" item="7"/>
          <tpl fld="8" item="97"/>
        </tpls>
      </n>
      <n v="2654.6058823529415" in="1">
        <tpls c="2">
          <tpl fld="7" item="8"/>
          <tpl fld="8" item="97"/>
        </tpls>
      </n>
      <n v="0.38068648207820083" in="3">
        <tpls c="2">
          <tpl fld="7" item="6"/>
          <tpl fld="8" item="89"/>
        </tpls>
      </n>
      <n v="43" in="0">
        <tpls c="2">
          <tpl fld="7" item="7"/>
          <tpl fld="8" item="89"/>
        </tpls>
      </n>
      <n v="3273.4" in="1">
        <tpls c="2">
          <tpl fld="7" item="8"/>
          <tpl fld="8" item="89"/>
        </tpls>
      </n>
      <n v="3707.5394736842104" in="1">
        <tpls c="2">
          <tpl fld="7" item="8"/>
          <tpl fld="8" item="81"/>
        </tpls>
      </n>
      <n v="0.37918821178750273" in="3">
        <tpls c="2">
          <tpl fld="7" item="6"/>
          <tpl fld="8" item="81"/>
        </tpls>
      </n>
      <n v="42" in="0">
        <tpls c="2">
          <tpl fld="7" item="7"/>
          <tpl fld="8" item="81"/>
        </tpls>
      </n>
      <n v="3065.8233333333337" in="1">
        <tpls c="2">
          <tpl fld="7" item="8"/>
          <tpl fld="8" item="73"/>
        </tpls>
      </n>
      <n v="0.37778541272763061" in="3">
        <tpls c="2">
          <tpl fld="7" item="6"/>
          <tpl fld="8" item="73"/>
        </tpls>
      </n>
      <n v="31" in="0">
        <tpls c="2">
          <tpl fld="7" item="7"/>
          <tpl fld="8" item="73"/>
        </tpls>
      </n>
      <n v="2756.0052631578951" in="1">
        <tpls c="2">
          <tpl fld="7" item="8"/>
          <tpl fld="8" item="65"/>
        </tpls>
      </n>
      <n v="0.37606108001474298" in="3">
        <tpls c="2">
          <tpl fld="7" item="6"/>
          <tpl fld="8" item="65"/>
        </tpls>
      </n>
      <n v="42" in="0">
        <tpls c="2">
          <tpl fld="7" item="7"/>
          <tpl fld="8" item="65"/>
        </tpls>
      </n>
      <n v="1878.1068181818177" in="1">
        <tpls c="2">
          <tpl fld="7" item="8"/>
          <tpl fld="8" item="57"/>
        </tpls>
      </n>
      <n v="0.3744183879559565" in="3">
        <tpls c="2">
          <tpl fld="7" item="6"/>
          <tpl fld="8" item="57"/>
        </tpls>
      </n>
      <n v="37" in="0">
        <tpls c="2">
          <tpl fld="7" item="7"/>
          <tpl fld="8" item="57"/>
        </tpls>
      </n>
      <n v="2677.5538461538458" in="1">
        <tpls c="2">
          <tpl fld="7" item="8"/>
          <tpl fld="8" item="49"/>
        </tpls>
      </n>
      <n v="0.37227434914761459" in="3">
        <tpls c="2">
          <tpl fld="7" item="6"/>
          <tpl fld="8" item="49"/>
        </tpls>
      </n>
      <n v="24" in="0">
        <tpls c="2">
          <tpl fld="7" item="7"/>
          <tpl fld="8" item="49"/>
        </tpls>
      </n>
      <n v="2931.214705882353" in="1">
        <tpls c="2">
          <tpl fld="7" item="8"/>
          <tpl fld="8" item="41"/>
        </tpls>
      </n>
      <n v="0.37052797826237466" in="3">
        <tpls c="2">
          <tpl fld="7" item="6"/>
          <tpl fld="8" item="41"/>
        </tpls>
      </n>
      <n v="33" in="0">
        <tpls c="2">
          <tpl fld="7" item="7"/>
          <tpl fld="8" item="41"/>
        </tpls>
      </n>
      <n v="0.36755232562236578" in="3">
        <tpls c="2">
          <tpl fld="7" item="6"/>
          <tpl fld="8" item="33"/>
        </tpls>
      </n>
      <n v="32" in="0">
        <tpls c="2">
          <tpl fld="7" item="7"/>
          <tpl fld="8" item="33"/>
        </tpls>
      </n>
      <n v="2437.014285714286" in="1">
        <tpls c="2">
          <tpl fld="7" item="8"/>
          <tpl fld="8" item="25"/>
        </tpls>
      </n>
      <n v="0.36346778747608804" in="3">
        <tpls c="2">
          <tpl fld="7" item="6"/>
          <tpl fld="8" item="25"/>
        </tpls>
      </n>
      <n v="44" in="0">
        <tpls c="2">
          <tpl fld="7" item="7"/>
          <tpl fld="8" item="25"/>
        </tpls>
      </n>
      <n v="46" in="0">
        <tpls c="2">
          <tpl fld="7" item="7"/>
          <tpl fld="8" item="17"/>
        </tpls>
      </n>
      <n v="2612.0159090909083" in="1">
        <tpls c="2">
          <tpl fld="7" item="8"/>
          <tpl fld="8" item="17"/>
        </tpls>
      </n>
      <n v="0.35751470259386892" in="3">
        <tpls c="2">
          <tpl fld="7" item="6"/>
          <tpl fld="8" item="17"/>
        </tpls>
      </n>
      <n v="25" in="0">
        <tpls c="2">
          <tpl fld="7" item="7"/>
          <tpl fld="8" item="9"/>
        </tpls>
      </n>
      <n v="0.3530666427409126" in="3">
        <tpls c="2">
          <tpl fld="7" item="6"/>
          <tpl fld="8" item="9"/>
        </tpls>
      </n>
      <n v="24" in="0">
        <tpls c="2">
          <tpl fld="7" item="7"/>
          <tpl fld="8" item="1"/>
        </tpls>
      </n>
      <n v="1569.4846153846152" in="1">
        <tpls c="2">
          <tpl fld="7" item="8"/>
          <tpl fld="8" item="1"/>
        </tpls>
      </n>
      <n v="0.33995971239946465" in="3">
        <tpls c="2">
          <tpl fld="7" item="6"/>
          <tpl fld="8" item="1"/>
        </tpls>
      </n>
      <n v="0.395905245421797" in="3">
        <tpls c="2">
          <tpl fld="7" item="6"/>
          <tpl fld="8" item="208"/>
        </tpls>
      </n>
      <n v="3763.7583333333337" in="1">
        <tpls c="2">
          <tpl fld="7" item="8"/>
          <tpl fld="8" item="208"/>
        </tpls>
      </n>
      <n v="44" in="0">
        <tpls c="2">
          <tpl fld="7" item="7"/>
          <tpl fld="8" item="208"/>
        </tpls>
      </n>
      <n v="2655.9500000000003" in="1">
        <tpls c="2">
          <tpl fld="7" item="8"/>
          <tpl fld="8" item="135"/>
        </tpls>
      </n>
      <n v="0.38787153045213502" in="3">
        <tpls c="2">
          <tpl fld="7" item="6"/>
          <tpl fld="8" item="135"/>
        </tpls>
      </n>
      <n v="47" in="0">
        <tpls c="2">
          <tpl fld="7" item="7"/>
          <tpl fld="8" item="135"/>
        </tpls>
      </n>
      <n v="0.37857359058530832" in="3">
        <tpls c="2">
          <tpl fld="7" item="6"/>
          <tpl fld="8" item="79"/>
        </tpls>
      </n>
      <n v="41" in="0">
        <tpls c="2">
          <tpl fld="7" item="7"/>
          <tpl fld="8" item="79"/>
        </tpls>
      </n>
      <n v="3486.3763157894732" in="1">
        <tpls c="2">
          <tpl fld="7" item="8"/>
          <tpl fld="8" item="79"/>
        </tpls>
      </n>
      <n v="0.36222766046479066" in="3">
        <tpls c="2">
          <tpl fld="7" item="6"/>
          <tpl fld="8" item="23"/>
        </tpls>
      </n>
      <n v="39" in="0">
        <tpls c="2">
          <tpl fld="7" item="7"/>
          <tpl fld="8" item="23"/>
        </tpls>
      </n>
      <n v="3612.758823529412" in="1">
        <tpls c="2">
          <tpl fld="7" item="8"/>
          <tpl fld="8" item="23"/>
        </tpls>
      </n>
      <n v="0.39108499576682093" in="3">
        <tpls c="2">
          <tpl fld="7" item="6"/>
          <tpl fld="8" item="161"/>
        </tpls>
      </n>
      <n v="41" in="0">
        <tpls c="2">
          <tpl fld="7" item="7"/>
          <tpl fld="8" item="161"/>
        </tpls>
      </n>
      <n v="2755.15" in="1">
        <tpls c="2">
          <tpl fld="7" item="8"/>
          <tpl fld="8" item="161"/>
        </tpls>
      </n>
      <n v="0.3816832952155062" in="3">
        <tpls c="2">
          <tpl fld="7" item="6"/>
          <tpl fld="8" item="94"/>
        </tpls>
      </n>
      <n v="48" in="0">
        <tpls c="2">
          <tpl fld="7" item="7"/>
          <tpl fld="8" item="94"/>
        </tpls>
      </n>
      <n v="2387.1261904761905" in="1">
        <tpls c="2">
          <tpl fld="7" item="8"/>
          <tpl fld="8" item="94"/>
        </tpls>
      </n>
      <n v="0.36108329640574166" in="3">
        <tpls c="2">
          <tpl fld="7" item="6"/>
          <tpl fld="8" item="22"/>
        </tpls>
      </n>
      <n v="24" in="0">
        <tpls c="2">
          <tpl fld="7" item="7"/>
          <tpl fld="8" item="22"/>
        </tpls>
      </n>
      <n v="3141.9769230769234" in="1">
        <tpls c="2">
          <tpl fld="7" item="8"/>
          <tpl fld="8" item="22"/>
        </tpls>
      </n>
      <n v="22" in="0">
        <tpls c="2">
          <tpl fld="7" item="7"/>
          <tpl fld="8" item="798"/>
        </tpls>
      </n>
      <n v="3284.2083333333339" in="1">
        <tpls c="2">
          <tpl fld="7" item="8"/>
          <tpl fld="8" item="798"/>
        </tpls>
      </n>
      <n v="0.48209233579883543" in="3">
        <tpls c="2">
          <tpl fld="7" item="6"/>
          <tpl fld="8" item="798"/>
        </tpls>
      </n>
      <n v="48" in="0">
        <tpls c="2">
          <tpl fld="7" item="7"/>
          <tpl fld="8" item="782"/>
        </tpls>
      </n>
      <n v="2851.6368421052625" in="1">
        <tpls c="2">
          <tpl fld="7" item="8"/>
          <tpl fld="8" item="782"/>
        </tpls>
      </n>
      <n v="0.46800637122539029" in="3">
        <tpls c="2">
          <tpl fld="7" item="6"/>
          <tpl fld="8" item="782"/>
        </tpls>
      </n>
      <n v="36" in="0">
        <tpls c="2">
          <tpl fld="7" item="7"/>
          <tpl fld="8" item="766"/>
        </tpls>
      </n>
      <n v="1688.1323529411766" in="1">
        <tpls c="2">
          <tpl fld="7" item="8"/>
          <tpl fld="8" item="766"/>
        </tpls>
      </n>
      <n v="0.45825964997865731" in="3">
        <tpls c="2">
          <tpl fld="7" item="6"/>
          <tpl fld="8" item="766"/>
        </tpls>
      </n>
      <n v="34" in="0">
        <tpls c="2">
          <tpl fld="7" item="7"/>
          <tpl fld="8" item="750"/>
        </tpls>
      </n>
      <n v="2342.25" in="1">
        <tpls c="2">
          <tpl fld="7" item="8"/>
          <tpl fld="8" item="750"/>
        </tpls>
      </n>
      <n v="0.45440792251968798" in="3">
        <tpls c="2">
          <tpl fld="7" item="6"/>
          <tpl fld="8" item="750"/>
        </tpls>
      </n>
      <n v="49" in="0">
        <tpls c="2">
          <tpl fld="7" item="7"/>
          <tpl fld="8" item="734"/>
        </tpls>
      </n>
      <n v="2584.9" in="1">
        <tpls c="2">
          <tpl fld="7" item="8"/>
          <tpl fld="8" item="734"/>
        </tpls>
      </n>
      <n v="0.45040342995355975" in="3">
        <tpls c="2">
          <tpl fld="7" item="6"/>
          <tpl fld="8" item="734"/>
        </tpls>
      </n>
      <n v="0.44707871471808985" in="3">
        <tpls c="2">
          <tpl fld="7" item="6"/>
          <tpl fld="8" item="718"/>
        </tpls>
      </n>
      <n v="34" in="0">
        <tpls c="2">
          <tpl fld="7" item="7"/>
          <tpl fld="8" item="718"/>
        </tpls>
      </n>
      <n v="2571.3424999999997" in="1">
        <tpls c="2">
          <tpl fld="7" item="8"/>
          <tpl fld="8" item="718"/>
        </tpls>
      </n>
      <n v="29" in="0">
        <tpls c="2">
          <tpl fld="7" item="7"/>
          <tpl fld="8" item="702"/>
        </tpls>
      </n>
      <n v="2263.5631578947368" in="1">
        <tpls c="2">
          <tpl fld="7" item="8"/>
          <tpl fld="8" item="702"/>
        </tpls>
      </n>
      <n v="0.44421580321663329" in="3">
        <tpls c="2">
          <tpl fld="7" item="6"/>
          <tpl fld="8" item="702"/>
        </tpls>
      </n>
      <n v="0.44258425273308671" in="3">
        <tpls c="2">
          <tpl fld="7" item="6"/>
          <tpl fld="8" item="686"/>
        </tpls>
      </n>
      <n v="29" in="0">
        <tpls c="2">
          <tpl fld="7" item="7"/>
          <tpl fld="8" item="686"/>
        </tpls>
      </n>
      <n v="2810.8705882352942" in="1">
        <tpls c="2">
          <tpl fld="7" item="8"/>
          <tpl fld="8" item="686"/>
        </tpls>
      </n>
      <n v="48" in="0">
        <tpls c="2">
          <tpl fld="7" item="7"/>
          <tpl fld="8" item="670"/>
        </tpls>
      </n>
      <n v="3352.7291666666665" in="1">
        <tpls c="2">
          <tpl fld="7" item="8"/>
          <tpl fld="8" item="670"/>
        </tpls>
      </n>
      <n v="0.43948648799796186" in="3">
        <tpls c="2">
          <tpl fld="7" item="6"/>
          <tpl fld="8" item="670"/>
        </tpls>
      </n>
      <n v="0.43707384111210956" in="3">
        <tpls c="2">
          <tpl fld="7" item="6"/>
          <tpl fld="8" item="654"/>
        </tpls>
      </n>
      <n v="31" in="0">
        <tpls c="2">
          <tpl fld="7" item="7"/>
          <tpl fld="8" item="654"/>
        </tpls>
      </n>
      <n v="2559.6294117647062" in="1">
        <tpls c="2">
          <tpl fld="7" item="8"/>
          <tpl fld="8" item="654"/>
        </tpls>
      </n>
      <n v="44" in="0">
        <tpls c="2">
          <tpl fld="7" item="7"/>
          <tpl fld="8" item="638"/>
        </tpls>
      </n>
      <n v="2471.8675000000003" in="1">
        <tpls c="2">
          <tpl fld="7" item="8"/>
          <tpl fld="8" item="638"/>
        </tpls>
      </n>
      <n v="0.43532572033088351" in="3">
        <tpls c="2">
          <tpl fld="7" item="6"/>
          <tpl fld="8" item="638"/>
        </tpls>
      </n>
      <n v="0.43247893359736256" in="3">
        <tpls c="2">
          <tpl fld="7" item="6"/>
          <tpl fld="8" item="622"/>
        </tpls>
      </n>
      <n v="42" in="0">
        <tpls c="2">
          <tpl fld="7" item="7"/>
          <tpl fld="8" item="622"/>
        </tpls>
      </n>
      <n v="3465.8578947368424" in="1">
        <tpls c="2">
          <tpl fld="7" item="8"/>
          <tpl fld="8" item="622"/>
        </tpls>
      </n>
      <n v="44" in="0">
        <tpls c="2">
          <tpl fld="7" item="7"/>
          <tpl fld="8" item="606"/>
        </tpls>
      </n>
      <n v="3545.2684210526318" in="1">
        <tpls c="2">
          <tpl fld="7" item="8"/>
          <tpl fld="8" item="606"/>
        </tpls>
      </n>
      <n v="0.42998896973133954" in="3">
        <tpls c="2">
          <tpl fld="7" item="6"/>
          <tpl fld="8" item="606"/>
        </tpls>
      </n>
      <n v="0.42847464628730764" in="3">
        <tpls c="2">
          <tpl fld="7" item="6"/>
          <tpl fld="8" item="590"/>
        </tpls>
      </n>
      <n v="40" in="0">
        <tpls c="2">
          <tpl fld="7" item="7"/>
          <tpl fld="8" item="590"/>
        </tpls>
      </n>
      <n v="3185.1973684210525" in="1">
        <tpls c="2">
          <tpl fld="7" item="8"/>
          <tpl fld="8" item="590"/>
        </tpls>
      </n>
      <n v="2401.9027777777778" in="1">
        <tpls c="2">
          <tpl fld="7" item="8"/>
          <tpl fld="8" item="576"/>
        </tpls>
      </n>
      <n v="0.42769910429809699" in="3">
        <tpls c="2">
          <tpl fld="7" item="6"/>
          <tpl fld="8" item="576"/>
        </tpls>
      </n>
      <n v="33" in="0">
        <tpls c="2">
          <tpl fld="7" item="7"/>
          <tpl fld="8" item="576"/>
        </tpls>
      </n>
      <n v="0.42676836602992563" in="3">
        <tpls c="2">
          <tpl fld="7" item="6"/>
          <tpl fld="8" item="565"/>
        </tpls>
      </n>
      <n v="50" in="0">
        <tpls c="2">
          <tpl fld="7" item="7"/>
          <tpl fld="8" item="565"/>
        </tpls>
      </n>
      <n v="2916.3080000000004" in="1">
        <tpls c="2">
          <tpl fld="7" item="8"/>
          <tpl fld="8" item="565"/>
        </tpls>
      </n>
      <n v="0.4260208691521713" in="3">
        <tpls c="2">
          <tpl fld="7" item="6"/>
          <tpl fld="8" item="551"/>
        </tpls>
      </n>
      <n v="45" in="0">
        <tpls c="2">
          <tpl fld="7" item="7"/>
          <tpl fld="8" item="551"/>
        </tpls>
      </n>
      <n v="1760.7545454545455" in="1">
        <tpls c="2">
          <tpl fld="7" item="8"/>
          <tpl fld="8" item="551"/>
        </tpls>
      </n>
      <n v="0.42393161815860758" in="3">
        <tpls c="2">
          <tpl fld="7" item="6"/>
          <tpl fld="8" item="537"/>
        </tpls>
      </n>
      <n v="39" in="0">
        <tpls c="2">
          <tpl fld="7" item="7"/>
          <tpl fld="8" item="537"/>
        </tpls>
      </n>
      <n v="3116.8631578947375" in="1">
        <tpls c="2">
          <tpl fld="7" item="8"/>
          <tpl fld="8" item="537"/>
        </tpls>
      </n>
      <n v="0.42291376486441112" in="3">
        <tpls c="2">
          <tpl fld="7" item="6"/>
          <tpl fld="8" item="526"/>
        </tpls>
      </n>
      <n v="38" in="0">
        <tpls c="2">
          <tpl fld="7" item="7"/>
          <tpl fld="8" item="526"/>
        </tpls>
      </n>
      <n v="2320.0947368421052" in="1">
        <tpls c="2">
          <tpl fld="7" item="8"/>
          <tpl fld="8" item="526"/>
        </tpls>
      </n>
      <n v="50" in="0">
        <tpls c="2">
          <tpl fld="7" item="7"/>
          <tpl fld="8" item="512"/>
        </tpls>
      </n>
      <n v="2350.3240000000001" in="1">
        <tpls c="2">
          <tpl fld="7" item="8"/>
          <tpl fld="8" item="512"/>
        </tpls>
      </n>
      <n v="0.42176482901931822" in="3">
        <tpls c="2">
          <tpl fld="7" item="6"/>
          <tpl fld="8" item="512"/>
        </tpls>
      </n>
      <n v="0.42125869337376198" in="3">
        <tpls c="2">
          <tpl fld="7" item="6"/>
          <tpl fld="8" item="501"/>
        </tpls>
      </n>
      <n v="2255.4694444444449" in="1">
        <tpls c="2">
          <tpl fld="7" item="8"/>
          <tpl fld="8" item="501"/>
        </tpls>
      </n>
      <n v="33" in="0">
        <tpls c="2">
          <tpl fld="7" item="7"/>
          <tpl fld="8" item="501"/>
        </tpls>
      </n>
      <n v="34" in="0">
        <tpls c="2">
          <tpl fld="7" item="7"/>
          <tpl fld="8" item="487"/>
        </tpls>
      </n>
      <n v="1854.6" in="1">
        <tpls c="2">
          <tpl fld="7" item="8"/>
          <tpl fld="8" item="487"/>
        </tpls>
      </n>
      <n v="0.41970376830348971" in="3">
        <tpls c="2">
          <tpl fld="7" item="6"/>
          <tpl fld="8" item="487"/>
        </tpls>
      </n>
      <n v="2934.0159090909083" in="1">
        <tpls c="2">
          <tpl fld="7" item="8"/>
          <tpl fld="8" item="477"/>
        </tpls>
      </n>
      <n v="0.41849791667796299" in="3">
        <tpls c="2">
          <tpl fld="7" item="6"/>
          <tpl fld="8" item="477"/>
        </tpls>
      </n>
      <n v="48" in="0">
        <tpls c="2">
          <tpl fld="7" item="7"/>
          <tpl fld="8" item="477"/>
        </tpls>
      </n>
      <n v="36" in="0">
        <tpls c="2">
          <tpl fld="7" item="7"/>
          <tpl fld="8" item="465"/>
        </tpls>
      </n>
      <n v="2021.8815789473683" in="1">
        <tpls c="2">
          <tpl fld="7" item="8"/>
          <tpl fld="8" item="465"/>
        </tpls>
      </n>
      <n v="0.41753057014375616" in="3">
        <tpls c="2">
          <tpl fld="7" item="6"/>
          <tpl fld="8" item="465"/>
        </tpls>
      </n>
      <n v="0.41667005564892051" in="3">
        <tpls c="2">
          <tpl fld="7" item="6"/>
          <tpl fld="8" item="455"/>
        </tpls>
      </n>
      <n v="35" in="0">
        <tpls c="2">
          <tpl fld="7" item="7"/>
          <tpl fld="8" item="455"/>
        </tpls>
      </n>
      <n v="2394.2394736842107" in="1">
        <tpls c="2">
          <tpl fld="7" item="8"/>
          <tpl fld="8" item="455"/>
        </tpls>
      </n>
      <n v="32" in="0">
        <tpls c="2">
          <tpl fld="7" item="7"/>
          <tpl fld="8" item="445"/>
        </tpls>
      </n>
      <n v="0.41595485370599589" in="3">
        <tpls c="2">
          <tpl fld="7" item="6"/>
          <tpl fld="8" item="445"/>
        </tpls>
      </n>
      <n v="2259.8138888888884" in="1">
        <tpls c="2">
          <tpl fld="7" item="8"/>
          <tpl fld="8" item="445"/>
        </tpls>
      </n>
      <n v="0.41521691571628316" in="3">
        <tpls c="2">
          <tpl fld="7" item="6"/>
          <tpl fld="8" item="433"/>
        </tpls>
      </n>
      <n v="55" in="0">
        <tpls c="2">
          <tpl fld="7" item="7"/>
          <tpl fld="8" item="433"/>
        </tpls>
      </n>
      <n v="2971.15" in="1">
        <tpls c="2">
          <tpl fld="7" item="8"/>
          <tpl fld="8" item="433"/>
        </tpls>
      </n>
      <n v="0.41432725378354962" in="3">
        <tpls c="2">
          <tpl fld="7" item="6"/>
          <tpl fld="8" item="423"/>
        </tpls>
      </n>
      <n v="25" in="0">
        <tpls c="2">
          <tpl fld="7" item="7"/>
          <tpl fld="8" item="423"/>
        </tpls>
      </n>
      <n v="2508.2266666666669" in="1">
        <tpls c="2">
          <tpl fld="7" item="8"/>
          <tpl fld="8" item="423"/>
        </tpls>
      </n>
      <n v="65" in="0">
        <tpls c="2">
          <tpl fld="7" item="7"/>
          <tpl fld="8" item="413"/>
        </tpls>
      </n>
      <n v="0.41398337308354727" in="3">
        <tpls c="2">
          <tpl fld="7" item="6"/>
          <tpl fld="8" item="413"/>
        </tpls>
      </n>
      <n v="3153.7216666666664" in="1">
        <tpls c="2">
          <tpl fld="7" item="8"/>
          <tpl fld="8" item="413"/>
        </tpls>
      </n>
      <n v="0.41249245242388022" in="3">
        <tpls c="2">
          <tpl fld="7" item="6"/>
          <tpl fld="8" item="401"/>
        </tpls>
      </n>
      <n v="36" in="0">
        <tpls c="2">
          <tpl fld="7" item="7"/>
          <tpl fld="8" item="401"/>
        </tpls>
      </n>
      <n v="2492.9578947368414" in="1">
        <tpls c="2">
          <tpl fld="7" item="8"/>
          <tpl fld="8" item="401"/>
        </tpls>
      </n>
      <n v="21" in="0">
        <tpls c="2">
          <tpl fld="7" item="7"/>
          <tpl fld="8" item="391"/>
        </tpls>
      </n>
      <n v="0.41168240471871559" in="3">
        <tpls c="2">
          <tpl fld="7" item="6"/>
          <tpl fld="8" item="391"/>
        </tpls>
      </n>
      <n v="1851.8136363636365" in="1">
        <tpls c="2">
          <tpl fld="7" item="8"/>
          <tpl fld="8" item="391"/>
        </tpls>
      </n>
      <n v="31" in="0">
        <tpls c="2">
          <tpl fld="7" item="7"/>
          <tpl fld="8" item="381"/>
        </tpls>
      </n>
      <n v="2861.1178571428568" in="1">
        <tpls c="2">
          <tpl fld="7" item="8"/>
          <tpl fld="8" item="381"/>
        </tpls>
      </n>
      <n v="0.41119417610249731" in="3">
        <tpls c="2">
          <tpl fld="7" item="6"/>
          <tpl fld="8" item="381"/>
        </tpls>
      </n>
      <n v="0.4097302516689369" in="3">
        <tpls c="2">
          <tpl fld="7" item="6"/>
          <tpl fld="8" item="369"/>
        </tpls>
      </n>
      <n v="45" in="0">
        <tpls c="2">
          <tpl fld="7" item="7"/>
          <tpl fld="8" item="369"/>
        </tpls>
      </n>
      <n v="2998.85" in="1">
        <tpls c="2">
          <tpl fld="7" item="8"/>
          <tpl fld="8" item="369"/>
        </tpls>
      </n>
      <n v="27" in="0">
        <tpls c="2">
          <tpl fld="7" item="7"/>
          <tpl fld="8" item="359"/>
        </tpls>
      </n>
      <n v="0.40899918069294677" in="3">
        <tpls c="2">
          <tpl fld="7" item="6"/>
          <tpl fld="8" item="359"/>
        </tpls>
      </n>
      <n v="2139.5411764705882" in="1">
        <tpls c="2">
          <tpl fld="7" item="8"/>
          <tpl fld="8" item="359"/>
        </tpls>
      </n>
      <n v="35" in="0">
        <tpls c="2">
          <tpl fld="7" item="7"/>
          <tpl fld="8" item="349"/>
        </tpls>
      </n>
      <n v="2343.5647058823529" in="1">
        <tpls c="2">
          <tpl fld="7" item="8"/>
          <tpl fld="8" item="349"/>
        </tpls>
      </n>
      <n v="0.40846774395967927" in="3">
        <tpls c="2">
          <tpl fld="7" item="6"/>
          <tpl fld="8" item="349"/>
        </tpls>
      </n>
      <n v="0.40774391543861227" in="3">
        <tpls c="2">
          <tpl fld="7" item="6"/>
          <tpl fld="8" item="337"/>
        </tpls>
      </n>
      <n v="30" in="0">
        <tpls c="2">
          <tpl fld="7" item="7"/>
          <tpl fld="8" item="337"/>
        </tpls>
      </n>
      <n v="2234.9235294117648" in="1">
        <tpls c="2">
          <tpl fld="7" item="8"/>
          <tpl fld="8" item="337"/>
        </tpls>
      </n>
      <n v="0.4070230745654364" in="3">
        <tpls c="2">
          <tpl fld="7" item="6"/>
          <tpl fld="8" item="327"/>
        </tpls>
      </n>
      <n v="32" in="0">
        <tpls c="2">
          <tpl fld="7" item="7"/>
          <tpl fld="8" item="327"/>
        </tpls>
      </n>
      <n v="2404.105263157895" in="1">
        <tpls c="2">
          <tpl fld="7" item="8"/>
          <tpl fld="8" item="327"/>
        </tpls>
      </n>
      <n v="45" in="0">
        <tpls c="2">
          <tpl fld="7" item="7"/>
          <tpl fld="8" item="317"/>
        </tpls>
      </n>
      <n v="2596.3166666666671" in="1">
        <tpls c="2">
          <tpl fld="7" item="8"/>
          <tpl fld="8" item="317"/>
        </tpls>
      </n>
      <n v="0.40629032154526612" in="3">
        <tpls c="2">
          <tpl fld="7" item="6"/>
          <tpl fld="8" item="317"/>
        </tpls>
      </n>
      <n v="0.40545722083488517" in="3">
        <tpls c="2">
          <tpl fld="7" item="6"/>
          <tpl fld="8" item="305"/>
        </tpls>
      </n>
      <n v="35" in="0">
        <tpls c="2">
          <tpl fld="7" item="7"/>
          <tpl fld="8" item="305"/>
        </tpls>
      </n>
      <n v="2047.2874999999999" in="1">
        <tpls c="2">
          <tpl fld="7" item="8"/>
          <tpl fld="8" item="305"/>
        </tpls>
      </n>
      <n v="0.40491961695685491" in="3">
        <tpls c="2">
          <tpl fld="7" item="6"/>
          <tpl fld="8" item="295"/>
        </tpls>
      </n>
      <n v="48" in="0">
        <tpls c="2">
          <tpl fld="7" item="7"/>
          <tpl fld="8" item="295"/>
        </tpls>
      </n>
      <n v="2413.85" in="1">
        <tpls c="2">
          <tpl fld="7" item="8"/>
          <tpl fld="8" item="295"/>
        </tpls>
      </n>
      <n v="28" in="0">
        <tpls c="2">
          <tpl fld="7" item="7"/>
          <tpl fld="8" item="285"/>
        </tpls>
      </n>
      <n v="2783.0718750000001" in="1">
        <tpls c="2">
          <tpl fld="7" item="8"/>
          <tpl fld="8" item="285"/>
        </tpls>
      </n>
      <n v="0.40385118512255458" in="3">
        <tpls c="2">
          <tpl fld="7" item="6"/>
          <tpl fld="8" item="285"/>
        </tpls>
      </n>
      <n v="0.40294459202733296" in="3">
        <tpls c="2">
          <tpl fld="7" item="6"/>
          <tpl fld="8" item="273"/>
        </tpls>
      </n>
      <n v="34" in="0">
        <tpls c="2">
          <tpl fld="7" item="7"/>
          <tpl fld="8" item="273"/>
        </tpls>
      </n>
      <n v="2437.4249999999997" in="1">
        <tpls c="2">
          <tpl fld="7" item="8"/>
          <tpl fld="8" item="273"/>
        </tpls>
      </n>
      <n v="3212.3131578947373" in="1">
        <tpls c="2">
          <tpl fld="7" item="8"/>
          <tpl fld="8" item="263"/>
        </tpls>
      </n>
      <n v="0.40152980431382868" in="3">
        <tpls c="2">
          <tpl fld="7" item="6"/>
          <tpl fld="8" item="263"/>
        </tpls>
      </n>
      <n v="37" in="0">
        <tpls c="2">
          <tpl fld="7" item="7"/>
          <tpl fld="8" item="263"/>
        </tpls>
      </n>
      <n v="0.40012564458288602" in="3">
        <tpls c="2">
          <tpl fld="7" item="6"/>
          <tpl fld="8" item="253"/>
        </tpls>
      </n>
      <n v="53" in="0">
        <tpls c="2">
          <tpl fld="7" item="7"/>
          <tpl fld="8" item="253"/>
        </tpls>
      </n>
      <n v="3472.9999999999995" in="1">
        <tpls c="2">
          <tpl fld="7" item="8"/>
          <tpl fld="8" item="253"/>
        </tpls>
      </n>
      <n v="0.39920316068481532" in="3">
        <tpls c="2">
          <tpl fld="7" item="6"/>
          <tpl fld="8" item="241"/>
        </tpls>
      </n>
      <n v="47" in="0">
        <tpls c="2">
          <tpl fld="7" item="7"/>
          <tpl fld="8" item="241"/>
        </tpls>
      </n>
      <n v="2653.2711538461549" in="1">
        <tpls c="2">
          <tpl fld="7" item="8"/>
          <tpl fld="8" item="241"/>
        </tpls>
      </n>
      <n v="2708.332142857143" in="1">
        <tpls c="2">
          <tpl fld="7" item="8"/>
          <tpl fld="8" item="231"/>
        </tpls>
      </n>
      <n v="0.39804808705410422" in="3">
        <tpls c="2">
          <tpl fld="7" item="6"/>
          <tpl fld="8" item="231"/>
        </tpls>
      </n>
      <n v="61" in="0">
        <tpls c="2">
          <tpl fld="7" item="7"/>
          <tpl fld="8" item="231"/>
        </tpls>
      </n>
      <n v="0.39687149876797606" in="3">
        <tpls c="2">
          <tpl fld="7" item="6"/>
          <tpl fld="8" item="221"/>
        </tpls>
      </n>
      <n v="32" in="0">
        <tpls c="2">
          <tpl fld="7" item="7"/>
          <tpl fld="8" item="221"/>
        </tpls>
      </n>
      <n v="2712.3388888888894" in="1">
        <tpls c="2">
          <tpl fld="7" item="8"/>
          <tpl fld="8" item="221"/>
        </tpls>
      </n>
      <n v="0.39603107913907598" in="3">
        <tpls c="2">
          <tpl fld="7" item="6"/>
          <tpl fld="8" item="209"/>
        </tpls>
      </n>
      <n v="27" in="0">
        <tpls c="2">
          <tpl fld="7" item="7"/>
          <tpl fld="8" item="209"/>
        </tpls>
      </n>
      <n v="3446.9607142857144" in="1">
        <tpls c="2">
          <tpl fld="7" item="8"/>
          <tpl fld="8" item="209"/>
        </tpls>
      </n>
      <n v="3146.9111111111115" in="1">
        <tpls c="2">
          <tpl fld="7" item="8"/>
          <tpl fld="8" item="200"/>
        </tpls>
      </n>
      <n v="0.39517410370663303" in="3">
        <tpls c="2">
          <tpl fld="7" item="6"/>
          <tpl fld="8" item="200"/>
        </tpls>
      </n>
      <n v="33" in="0">
        <tpls c="2">
          <tpl fld="7" item="7"/>
          <tpl fld="8" item="200"/>
        </tpls>
      </n>
      <n v="2754.8692307692309" in="1">
        <tpls c="2">
          <tpl fld="7" item="8"/>
          <tpl fld="8" item="191"/>
        </tpls>
      </n>
      <n v="0.39424738854001173" in="3">
        <tpls c="2">
          <tpl fld="7" item="6"/>
          <tpl fld="8" item="191"/>
        </tpls>
      </n>
      <n v="20" in="0">
        <tpls c="2">
          <tpl fld="7" item="7"/>
          <tpl fld="8" item="191"/>
        </tpls>
      </n>
      <n v="0.39378348318517958" in="3">
        <tpls c="2">
          <tpl fld="7" item="6"/>
          <tpl fld="8" item="182"/>
        </tpls>
      </n>
      <n v="38" in="0">
        <tpls c="2">
          <tpl fld="7" item="7"/>
          <tpl fld="8" item="182"/>
        </tpls>
      </n>
      <n v="2944.5750000000003" in="1">
        <tpls c="2">
          <tpl fld="7" item="8"/>
          <tpl fld="8" item="182"/>
        </tpls>
      </n>
      <n v="0.39273487475525004" in="3">
        <tpls c="2">
          <tpl fld="7" item="6"/>
          <tpl fld="8" item="173"/>
        </tpls>
      </n>
      <n v="40" in="0">
        <tpls c="2">
          <tpl fld="7" item="7"/>
          <tpl fld="8" item="173"/>
        </tpls>
      </n>
      <n v="2468.8931818181813" in="1">
        <tpls c="2">
          <tpl fld="7" item="8"/>
          <tpl fld="8" item="173"/>
        </tpls>
      </n>
      <n v="0.3914535013796705" in="3">
        <tpls c="2">
          <tpl fld="7" item="6"/>
          <tpl fld="8" item="164"/>
        </tpls>
      </n>
      <n v="32" in="0">
        <tpls c="2">
          <tpl fld="7" item="7"/>
          <tpl fld="8" item="164"/>
        </tpls>
      </n>
      <n v="2997.3058823529418" in="1">
        <tpls c="2">
          <tpl fld="7" item="8"/>
          <tpl fld="8" item="164"/>
        </tpls>
      </n>
      <n v="29" in="0">
        <tpls c="2">
          <tpl fld="7" item="7"/>
          <tpl fld="8" item="154"/>
        </tpls>
      </n>
      <n v="3057.2031249999995" in="1">
        <tpls c="2">
          <tpl fld="7" item="8"/>
          <tpl fld="8" item="154"/>
        </tpls>
      </n>
      <n v="0.39051727222083082" in="3">
        <tpls c="2">
          <tpl fld="7" item="6"/>
          <tpl fld="8" item="154"/>
        </tpls>
      </n>
      <n v="14" in="0">
        <tpls c="2">
          <tpl fld="7" item="7"/>
          <tpl fld="8" item="145"/>
        </tpls>
      </n>
      <n v="0.38932919968997676" in="3">
        <tpls c="2">
          <tpl fld="7" item="6"/>
          <tpl fld="8" item="145"/>
        </tpls>
      </n>
      <n v="2399.8200000000002" in="1">
        <tpls c="2">
          <tpl fld="7" item="8"/>
          <tpl fld="8" item="145"/>
        </tpls>
      </n>
      <n v="0.38812071193641601" in="3">
        <tpls c="2">
          <tpl fld="7" item="6"/>
          <tpl fld="8" item="136"/>
        </tpls>
      </n>
      <n v="34" in="0">
        <tpls c="2">
          <tpl fld="7" item="7"/>
          <tpl fld="8" item="136"/>
        </tpls>
      </n>
      <n v="3219.5892857142858" in="1">
        <tpls c="2">
          <tpl fld="7" item="8"/>
          <tpl fld="8" item="136"/>
        </tpls>
      </n>
      <n v="0.38684600616322373" in="3">
        <tpls c="2">
          <tpl fld="7" item="6"/>
          <tpl fld="8" item="128"/>
        </tpls>
      </n>
      <n v="51" in="0">
        <tpls c="2">
          <tpl fld="7" item="7"/>
          <tpl fld="8" item="128"/>
        </tpls>
      </n>
      <n v="3458.1000000000008" in="1">
        <tpls c="2">
          <tpl fld="7" item="8"/>
          <tpl fld="8" item="128"/>
        </tpls>
      </n>
      <n v="2954.3960000000002" in="1">
        <tpls c="2">
          <tpl fld="7" item="8"/>
          <tpl fld="8" item="120"/>
        </tpls>
      </n>
      <n v="0.38613510172637661" in="3">
        <tpls c="2">
          <tpl fld="7" item="6"/>
          <tpl fld="8" item="120"/>
        </tpls>
      </n>
      <n v="54" in="0">
        <tpls c="2">
          <tpl fld="7" item="7"/>
          <tpl fld="8" item="120"/>
        </tpls>
      </n>
      <n v="0.38504735643722593" in="3">
        <tpls c="2">
          <tpl fld="7" item="6"/>
          <tpl fld="8" item="112"/>
        </tpls>
      </n>
      <n v="31" in="0">
        <tpls c="2">
          <tpl fld="7" item="7"/>
          <tpl fld="8" item="112"/>
        </tpls>
      </n>
      <n v="2742.3441176470596" in="1">
        <tpls c="2">
          <tpl fld="7" item="8"/>
          <tpl fld="8" item="112"/>
        </tpls>
      </n>
      <n v="0.38428817738042764" in="3">
        <tpls c="2">
          <tpl fld="7" item="6"/>
          <tpl fld="8" item="104"/>
        </tpls>
      </n>
      <n v="41" in="0">
        <tpls c="2">
          <tpl fld="7" item="7"/>
          <tpl fld="8" item="104"/>
        </tpls>
      </n>
      <n v="3396.3558823529415" in="1">
        <tpls c="2">
          <tpl fld="7" item="8"/>
          <tpl fld="8" item="104"/>
        </tpls>
      </n>
      <n v="0.3823812439856531" in="3">
        <tpls c="2">
          <tpl fld="7" item="6"/>
          <tpl fld="8" item="96"/>
        </tpls>
      </n>
      <n v="22" in="0">
        <tpls c="2">
          <tpl fld="7" item="7"/>
          <tpl fld="8" item="96"/>
        </tpls>
      </n>
      <n v="2476.7166666666667" in="1">
        <tpls c="2">
          <tpl fld="7" item="8"/>
          <tpl fld="8" item="96"/>
        </tpls>
      </n>
      <n v="0.38060717360934948" in="3">
        <tpls c="2">
          <tpl fld="7" item="6"/>
          <tpl fld="8" item="88"/>
        </tpls>
      </n>
      <n v="47" in="0">
        <tpls c="2">
          <tpl fld="7" item="7"/>
          <tpl fld="8" item="88"/>
        </tpls>
      </n>
      <n v="2544.4272727272728" in="1">
        <tpls c="2">
          <tpl fld="7" item="8"/>
          <tpl fld="8" item="88"/>
        </tpls>
      </n>
      <n v="0.37905739278917328" in="3">
        <tpls c="2">
          <tpl fld="7" item="6"/>
          <tpl fld="8" item="80"/>
        </tpls>
      </n>
      <n v="27" in="0">
        <tpls c="2">
          <tpl fld="7" item="7"/>
          <tpl fld="8" item="80"/>
        </tpls>
      </n>
      <n v="2188.8093749999998" in="1">
        <tpls c="2">
          <tpl fld="7" item="8"/>
          <tpl fld="8" item="80"/>
        </tpls>
      </n>
      <n v="0.3776075043954763" in="3">
        <tpls c="2">
          <tpl fld="7" item="6"/>
          <tpl fld="8" item="72"/>
        </tpls>
      </n>
      <n v="35" in="0">
        <tpls c="2">
          <tpl fld="7" item="7"/>
          <tpl fld="8" item="72"/>
        </tpls>
      </n>
      <n v="2500.1" in="1">
        <tpls c="2">
          <tpl fld="7" item="8"/>
          <tpl fld="8" item="72"/>
        </tpls>
      </n>
      <n v="0.37553828965149011" in="3">
        <tpls c="2">
          <tpl fld="7" item="6"/>
          <tpl fld="8" item="64"/>
        </tpls>
      </n>
      <n v="35" in="0">
        <tpls c="2">
          <tpl fld="7" item="7"/>
          <tpl fld="8" item="64"/>
        </tpls>
      </n>
      <n v="2878.2684210526318" in="1">
        <tpls c="2">
          <tpl fld="7" item="8"/>
          <tpl fld="8" item="64"/>
        </tpls>
      </n>
      <n v="0.37403423723678242" in="3">
        <tpls c="2">
          <tpl fld="7" item="6"/>
          <tpl fld="8" item="56"/>
        </tpls>
      </n>
      <n v="32" in="0">
        <tpls c="2">
          <tpl fld="7" item="7"/>
          <tpl fld="8" item="56"/>
        </tpls>
      </n>
      <n v="2912.2058823529414" in="1">
        <tpls c="2">
          <tpl fld="7" item="8"/>
          <tpl fld="8" item="56"/>
        </tpls>
      </n>
      <n v="0.37218689389671972" in="3">
        <tpls c="2">
          <tpl fld="7" item="6"/>
          <tpl fld="8" item="48"/>
        </tpls>
      </n>
      <n v="43" in="0">
        <tpls c="2">
          <tpl fld="7" item="7"/>
          <tpl fld="8" item="48"/>
        </tpls>
      </n>
      <n v="2093.9931818181817" in="1">
        <tpls c="2">
          <tpl fld="7" item="8"/>
          <tpl fld="8" item="48"/>
        </tpls>
      </n>
      <n v="0.36999128711354518" in="3">
        <tpls c="2">
          <tpl fld="7" item="6"/>
          <tpl fld="8" item="40"/>
        </tpls>
      </n>
      <n v="20" in="0">
        <tpls c="2">
          <tpl fld="7" item="7"/>
          <tpl fld="8" item="40"/>
        </tpls>
      </n>
      <n v="1865.0535714285713" in="1">
        <tpls c="2">
          <tpl fld="7" item="8"/>
          <tpl fld="8" item="40"/>
        </tpls>
      </n>
      <n v="0.36614991986082723" in="3">
        <tpls c="2">
          <tpl fld="7" item="6"/>
          <tpl fld="8" item="32"/>
        </tpls>
      </n>
      <n v="36" in="0">
        <tpls c="2">
          <tpl fld="7" item="7"/>
          <tpl fld="8" item="32"/>
        </tpls>
      </n>
      <n v="2516.4555555555557" in="1">
        <tpls c="2">
          <tpl fld="7" item="8"/>
          <tpl fld="8" item="32"/>
        </tpls>
      </n>
      <n v="0.36330116398356516" in="3">
        <tpls c="2">
          <tpl fld="7" item="6"/>
          <tpl fld="8" item="24"/>
        </tpls>
      </n>
      <n v="24" in="0">
        <tpls c="2">
          <tpl fld="7" item="7"/>
          <tpl fld="8" item="24"/>
        </tpls>
      </n>
      <n v="2392.2874999999999" in="1">
        <tpls c="2">
          <tpl fld="7" item="8"/>
          <tpl fld="8" item="24"/>
        </tpls>
      </n>
      <n v="0.35693600046029039" in="3">
        <tpls c="2">
          <tpl fld="7" item="6"/>
          <tpl fld="8" item="16"/>
        </tpls>
      </n>
      <n v="28" in="0">
        <tpls c="2">
          <tpl fld="7" item="7"/>
          <tpl fld="8" item="16"/>
        </tpls>
      </n>
      <n v="2005.4230769230769" in="1">
        <tpls c="2">
          <tpl fld="7" item="8"/>
          <tpl fld="8" item="16"/>
        </tpls>
      </n>
      <n v="0.35190402890907124" in="3">
        <tpls c="2">
          <tpl fld="7" item="6"/>
          <tpl fld="8" item="8"/>
        </tpls>
      </n>
      <n v="43" in="0">
        <tpls c="2">
          <tpl fld="7" item="7"/>
          <tpl fld="8" item="8"/>
        </tpls>
      </n>
      <n v="2794.9704545454547" in="1">
        <tpls c="2">
          <tpl fld="7" item="8"/>
          <tpl fld="8" item="8"/>
        </tpls>
      </n>
      <n v="0.32238848108413326" in="3">
        <tpls c="2">
          <tpl fld="7" item="6"/>
          <tpl fld="8" item="0"/>
        </tpls>
      </n>
      <n v="39" in="0">
        <tpls c="2">
          <tpl fld="7" item="7"/>
          <tpl fld="8" item="0"/>
        </tpls>
      </n>
      <n v="1771" in="1">
        <tpls c="2">
          <tpl fld="7" item="8"/>
          <tpl fld="8" item="0"/>
        </tpls>
      </n>
      <n v="26" in="0">
        <tpls c="2">
          <tpl fld="7" item="7"/>
          <tpl fld="8" item="250"/>
        </tpls>
      </n>
      <n v="2878.3733333333325" in="1">
        <tpls c="2">
          <tpl fld="7" item="8"/>
          <tpl fld="8" item="250"/>
        </tpls>
      </n>
      <n v="0.39991569312296749" in="3">
        <tpls c="2">
          <tpl fld="7" item="6"/>
          <tpl fld="8" item="250"/>
        </tpls>
      </n>
      <n v="40" in="0">
        <tpls c="2">
          <tpl fld="7" item="7"/>
          <tpl fld="8" item="218"/>
        </tpls>
      </n>
      <n v="2446.7000000000003" in="1">
        <tpls c="2">
          <tpl fld="7" item="8"/>
          <tpl fld="8" item="218"/>
        </tpls>
      </n>
      <n v="0.3968095447106218" in="3">
        <tpls c="2">
          <tpl fld="7" item="6"/>
          <tpl fld="8" item="218"/>
        </tpls>
      </n>
      <n v="0.39421598530828783" in="3">
        <tpls c="2">
          <tpl fld="7" item="6"/>
          <tpl fld="8" item="190"/>
        </tpls>
      </n>
      <n v="40" in="0">
        <tpls c="2">
          <tpl fld="7" item="7"/>
          <tpl fld="8" item="190"/>
        </tpls>
      </n>
      <n v="2951.6441176470589" in="1">
        <tpls c="2">
          <tpl fld="7" item="8"/>
          <tpl fld="8" item="190"/>
        </tpls>
      </n>
      <n v="0.39039857425366858" in="3">
        <tpls c="2">
          <tpl fld="7" item="6"/>
          <tpl fld="8" item="153"/>
        </tpls>
      </n>
      <n v="30" in="0">
        <tpls c="2">
          <tpl fld="7" item="7"/>
          <tpl fld="8" item="153"/>
        </tpls>
      </n>
      <n v="2951.436666666667" in="1">
        <tpls c="2">
          <tpl fld="7" item="8"/>
          <tpl fld="8" item="153"/>
        </tpls>
      </n>
      <n v="44" in="0">
        <tpls c="2">
          <tpl fld="7" item="7"/>
          <tpl fld="8" item="103"/>
        </tpls>
      </n>
      <n v="2184.9" in="1">
        <tpls c="2">
          <tpl fld="7" item="8"/>
          <tpl fld="8" item="103"/>
        </tpls>
      </n>
      <n v="0.38413259387057808" in="3">
        <tpls c="2">
          <tpl fld="7" item="6"/>
          <tpl fld="8" item="103"/>
        </tpls>
      </n>
      <n v="0.3770875180170532" in="3">
        <tpls c="2">
          <tpl fld="7" item="6"/>
          <tpl fld="8" item="71"/>
        </tpls>
      </n>
      <n v="29" in="0">
        <tpls c="2">
          <tpl fld="7" item="7"/>
          <tpl fld="8" item="71"/>
        </tpls>
      </n>
      <n v="1919.4777777777776" in="1">
        <tpls c="2">
          <tpl fld="7" item="8"/>
          <tpl fld="8" item="71"/>
        </tpls>
      </n>
      <n v="0.35692396092702527" in="3">
        <tpls c="2">
          <tpl fld="7" item="6"/>
          <tpl fld="8" item="15"/>
        </tpls>
      </n>
      <n v="50" in="0">
        <tpls c="2">
          <tpl fld="7" item="7"/>
          <tpl fld="8" item="15"/>
        </tpls>
      </n>
      <n v="3007.2959999999994" in="1">
        <tpls c="2">
          <tpl fld="7" item="8"/>
          <tpl fld="8" item="15"/>
        </tpls>
      </n>
      <n v="34" in="0">
        <tpls c="2">
          <tpl fld="7" item="7"/>
          <tpl fld="8" item="170"/>
        </tpls>
      </n>
      <n v="2260.3249999999998" in="1">
        <tpls c="2">
          <tpl fld="7" item="8"/>
          <tpl fld="8" item="170"/>
        </tpls>
      </n>
      <n v="0.39220576686980851" in="3">
        <tpls c="2">
          <tpl fld="7" item="6"/>
          <tpl fld="8" item="170"/>
        </tpls>
      </n>
      <n v="0.38367478003981759" in="3">
        <tpls c="2">
          <tpl fld="7" item="6"/>
          <tpl fld="8" item="102"/>
        </tpls>
      </n>
      <n v="27" in="0">
        <tpls c="2">
          <tpl fld="7" item="7"/>
          <tpl fld="8" item="102"/>
        </tpls>
      </n>
      <n v="2780.5357142857142" in="1">
        <tpls c="2">
          <tpl fld="7" item="8"/>
          <tpl fld="8" item="102"/>
        </tpls>
      </n>
      <n v="0.37144320509902123" in="3">
        <tpls c="2">
          <tpl fld="7" item="6"/>
          <tpl fld="8" item="46"/>
        </tpls>
      </n>
      <n v="29" in="0">
        <tpls c="2">
          <tpl fld="7" item="7"/>
          <tpl fld="8" item="46"/>
        </tpls>
      </n>
      <n v="2480.7529411764708" in="1">
        <tpls c="2">
          <tpl fld="7" item="8"/>
          <tpl fld="8" item="46"/>
        </tpls>
      </n>
      <n v="0.37211869699933348" in="3">
        <tpls c="2">
          <tpl fld="7" item="6"/>
          <tpl fld="8" item="47"/>
        </tpls>
      </n>
      <n v="0.39231777782866462" in="3">
        <tpls c="2">
          <tpl fld="7" item="6"/>
          <tpl fld="8" item="171"/>
        </tpls>
      </n>
      <n v="0.40889672817834161" in="3">
        <tpls c="2">
          <tpl fld="7" item="6"/>
          <tpl fld="8" item="356"/>
        </tpls>
      </n>
      <n v="0.38857774867999967" in="3">
        <tpls c="2">
          <tpl fld="7" item="6"/>
          <tpl fld="8" item="139"/>
        </tpls>
      </n>
      <n v="0.41150183011604913" in="3">
        <tpls c="2">
          <tpl fld="7" item="6"/>
          <tpl fld="8" item="388"/>
        </tpls>
      </n>
      <n v="0.40922113872572541" in="3">
        <tpls c="2">
          <tpl fld="7" item="6"/>
          <tpl fld="8" item="363"/>
        </tpls>
      </n>
      <n v="0.38942135601479516" in="3">
        <tpls c="2">
          <tpl fld="7" item="6"/>
          <tpl fld="8" item="147"/>
        </tpls>
      </n>
      <n v="0.41191974798138897" in="3">
        <tpls c="2">
          <tpl fld="7" item="6"/>
          <tpl fld="8" item="395"/>
        </tpls>
      </n>
      <n v="0.3911806383409433" in="3">
        <tpls c="2">
          <tpl fld="7" item="6"/>
          <tpl fld="8" item="163"/>
        </tpls>
      </n>
      <n v="0.39351512150180501" in="3">
        <tpls c="2">
          <tpl fld="7" item="6"/>
          <tpl fld="8" item="179"/>
        </tpls>
      </n>
      <n v="0.3961854831420048" in="3">
        <tpls c="2">
          <tpl fld="7" item="6"/>
          <tpl fld="8" item="211"/>
        </tpls>
      </n>
      <n v="0.39768394978241883" in="3">
        <tpls c="2">
          <tpl fld="7" item="6"/>
          <tpl fld="8" item="227"/>
        </tpls>
      </n>
      <n v="0.3994399281894383" in="3">
        <tpls c="2">
          <tpl fld="7" item="6"/>
          <tpl fld="8" item="243"/>
        </tpls>
      </n>
      <n v="0.40086849593375184" in="3">
        <tpls c="2">
          <tpl fld="7" item="6"/>
          <tpl fld="8" item="259"/>
        </tpls>
      </n>
      <n v="0.4029493452906488" in="3">
        <tpls c="2">
          <tpl fld="7" item="6"/>
          <tpl fld="8" item="275"/>
        </tpls>
      </n>
      <n v="2727.1428571428573" in="1">
        <tpls c="2">
          <tpl fld="7" item="8"/>
          <tpl fld="8" item="12"/>
        </tpls>
      </n>
      <n v="2538.4681818181821" in="1">
        <tpls c="2">
          <tpl fld="7" item="8"/>
          <tpl fld="8" item="5"/>
        </tpls>
      </n>
      <n v="2222.9499999999998" in="1">
        <tpls c="2">
          <tpl fld="7" item="8"/>
          <tpl fld="8" item="163"/>
        </tpls>
      </n>
      <n v="2515.35" in="1">
        <tpls c="2">
          <tpl fld="7" item="8"/>
          <tpl fld="8" item="179"/>
        </tpls>
      </n>
      <n v="1701.9999999999998" in="1">
        <tpls c="2">
          <tpl fld="7" item="8"/>
          <tpl fld="8" item="211"/>
        </tpls>
      </n>
      <n v="3356.7925000000005" in="1">
        <tpls c="2">
          <tpl fld="7" item="8"/>
          <tpl fld="8" item="227"/>
        </tpls>
      </n>
      <n v="2259.9142857142856" in="1">
        <tpls c="2">
          <tpl fld="7" item="8"/>
          <tpl fld="8" item="243"/>
        </tpls>
      </n>
      <n v="2004.0119047619044" in="1">
        <tpls c="2">
          <tpl fld="7" item="8"/>
          <tpl fld="8" item="259"/>
        </tpls>
      </n>
      <n v="2988.4076923076927" in="1">
        <tpls c="2">
          <tpl fld="7" item="8"/>
          <tpl fld="8" item="275"/>
        </tpls>
      </n>
      <n v="2838.5450000000001" in="1">
        <tpls c="2">
          <tpl fld="7" item="8"/>
          <tpl fld="8" item="171"/>
        </tpls>
      </n>
      <n v="3865.2138888888885" in="1">
        <tpls c="2">
          <tpl fld="7" item="8"/>
          <tpl fld="8" item="139"/>
        </tpls>
      </n>
      <n v="3561.9607142857139" in="1">
        <tpls c="2">
          <tpl fld="7" item="8"/>
          <tpl fld="8" item="147"/>
        </tpls>
      </n>
      <n v="18" in="0">
        <tpls c="2">
          <tpl fld="7" item="7"/>
          <tpl fld="8" item="5"/>
        </tpls>
      </n>
      <n v="29" in="0">
        <tpls c="2">
          <tpl fld="7" item="7"/>
          <tpl fld="8" item="60"/>
        </tpls>
      </n>
      <n v="29" in="0">
        <tpls c="2">
          <tpl fld="7" item="7"/>
          <tpl fld="8" item="131"/>
        </tpls>
      </n>
      <n v="30" in="0">
        <tpls c="2">
          <tpl fld="7" item="7"/>
          <tpl fld="8" item="20"/>
        </tpls>
      </n>
      <n v="34" in="0">
        <tpls c="2">
          <tpl fld="7" item="7"/>
          <tpl fld="8" item="84"/>
        </tpls>
      </n>
      <n v="44" in="0">
        <tpls c="2">
          <tpl fld="7" item="7"/>
          <tpl fld="8" item="163"/>
        </tpls>
      </n>
      <n v="10" in="0">
        <tpls c="2">
          <tpl fld="7" item="7"/>
          <tpl fld="8" item="12"/>
        </tpls>
      </n>
      <n v="34" in="0">
        <tpls c="2">
          <tpl fld="7" item="7"/>
          <tpl fld="8" item="111"/>
        </tpls>
      </n>
      <n v="21" in="0">
        <tpls c="2">
          <tpl fld="7" item="7"/>
          <tpl fld="8" item="211"/>
        </tpls>
      </n>
      <n v="35" in="0">
        <tpls c="2">
          <tpl fld="7" item="7"/>
          <tpl fld="8" item="179"/>
        </tpls>
      </n>
      <n v="42" in="0">
        <tpls c="2">
          <tpl fld="7" item="7"/>
          <tpl fld="8" item="227"/>
        </tpls>
      </n>
      <n v="48" in="0">
        <tpls c="2">
          <tpl fld="7" item="7"/>
          <tpl fld="8" item="243"/>
        </tpls>
      </n>
      <n v="37" in="0">
        <tpls c="2">
          <tpl fld="7" item="7"/>
          <tpl fld="8" item="259"/>
        </tpls>
      </n>
      <n v="25" in="0">
        <tpls c="2">
          <tpl fld="7" item="7"/>
          <tpl fld="8" item="275"/>
        </tpls>
      </n>
      <n v="59" in="0">
        <tpls c="2">
          <tpl fld="7" item="7"/>
          <tpl fld="8" item="171"/>
        </tpls>
      </n>
      <n v="39" in="0">
        <tpls c="2">
          <tpl fld="7" item="7"/>
          <tpl fld="8" item="332"/>
        </tpls>
      </n>
      <n v="45" in="0">
        <tpls c="2">
          <tpl fld="7" item="7"/>
          <tpl fld="8" item="139"/>
        </tpls>
      </n>
      <n v="43" in="0">
        <tpls c="2">
          <tpl fld="7" item="7"/>
          <tpl fld="8" item="467"/>
        </tpls>
      </n>
      <n v="27" in="0">
        <tpls c="2">
          <tpl fld="7" item="7"/>
          <tpl fld="8" item="147"/>
        </tpls>
      </n>
      <n v="29" in="0">
        <tpls c="2">
          <tpl fld="7" item="7"/>
          <tpl fld="8" item="203"/>
        </tpls>
      </n>
      <n v="40" in="0">
        <tpls c="2">
          <tpl fld="7" item="7"/>
          <tpl fld="8" item="219"/>
        </tpls>
      </n>
      <n v="42" in="0">
        <tpls c="2">
          <tpl fld="7" item="7"/>
          <tpl fld="8" item="235"/>
        </tpls>
      </n>
      <n v="42" in="0">
        <tpls c="2">
          <tpl fld="7" item="7"/>
          <tpl fld="8" item="251"/>
        </tpls>
      </n>
      <n v="33" in="0">
        <tpls c="2">
          <tpl fld="7" item="7"/>
          <tpl fld="8" item="267"/>
        </tpls>
      </n>
      <n v="39" in="0">
        <tpls c="2">
          <tpl fld="7" item="7"/>
          <tpl fld="8" item="588"/>
        </tpls>
      </n>
      <m in="2">
        <tpls c="7">
          <tpl fld="3" item="5"/>
          <tpl hier="2" item="3"/>
          <tpl fld="7" item="2"/>
          <tpl hier="33" item="5"/>
          <tpl hier="36" item="6"/>
          <tpl hier="38" item="8"/>
          <tpl hier="41" item="4"/>
        </tpls>
      </m>
      <n v="1" in="2">
        <tpls c="7">
          <tpl fld="3" item="13"/>
          <tpl hier="2" item="3"/>
          <tpl fld="7" item="2"/>
          <tpl hier="33" item="5"/>
          <tpl hier="36" item="6"/>
          <tpl hier="38" item="8"/>
          <tpl hier="41" item="4"/>
        </tpls>
      </n>
      <n v="2" in="2">
        <tpls c="7">
          <tpl fld="3" item="28"/>
          <tpl hier="2" item="3"/>
          <tpl fld="7" item="2"/>
          <tpl hier="33" item="5"/>
          <tpl hier="36" item="6"/>
          <tpl hier="38" item="8"/>
          <tpl hier="41" item="4"/>
        </tpls>
      </n>
      <m in="2">
        <tpls c="7">
          <tpl fld="3" item="33"/>
          <tpl hier="2" item="3"/>
          <tpl fld="7" item="2"/>
          <tpl hier="33" item="5"/>
          <tpl hier="36" item="6"/>
          <tpl hier="38" item="8"/>
          <tpl hier="41" item="4"/>
        </tpls>
      </m>
      <n v="1" in="2">
        <tpls c="7">
          <tpl fld="3" item="36"/>
          <tpl hier="2" item="3"/>
          <tpl fld="7" item="2"/>
          <tpl hier="33" item="5"/>
          <tpl hier="36" item="6"/>
          <tpl hier="38" item="8"/>
          <tpl hier="41" item="4"/>
        </tpls>
      </n>
      <n v="3" in="2">
        <tpls c="7">
          <tpl fld="3" item="2"/>
          <tpl hier="2" item="3"/>
          <tpl fld="7" item="2"/>
          <tpl hier="33" item="5"/>
          <tpl hier="36" item="6"/>
          <tpl hier="38" item="8"/>
          <tpl hier="41" item="4"/>
        </tpls>
      </n>
      <m in="2">
        <tpls c="7">
          <tpl fld="3" item="38"/>
          <tpl hier="2" item="3"/>
          <tpl fld="7" item="2"/>
          <tpl hier="33" item="5"/>
          <tpl hier="36" item="6"/>
          <tpl hier="38" item="8"/>
          <tpl hier="41" item="4"/>
        </tpls>
      </m>
      <n v="1" in="2">
        <tpls c="7">
          <tpl fld="3" item="40"/>
          <tpl hier="2" item="3"/>
          <tpl fld="7" item="2"/>
          <tpl hier="33" item="5"/>
          <tpl hier="36" item="6"/>
          <tpl hier="38" item="8"/>
          <tpl hier="41" item="4"/>
        </tpls>
      </n>
      <m in="2">
        <tpls c="7">
          <tpl fld="3" item="0"/>
          <tpl hier="2" item="3"/>
          <tpl fld="7" item="2"/>
          <tpl hier="33" item="5"/>
          <tpl hier="36" item="6"/>
          <tpl hier="38" item="8"/>
          <tpl hier="41" item="4"/>
        </tpls>
      </m>
      <m in="2">
        <tpls c="7">
          <tpl fld="3" item="16"/>
          <tpl hier="2" item="3"/>
          <tpl fld="7" item="2"/>
          <tpl hier="33" item="5"/>
          <tpl hier="36" item="6"/>
          <tpl hier="38" item="8"/>
          <tpl hier="41" item="4"/>
        </tpls>
      </m>
      <n v="4" in="2">
        <tpls c="7">
          <tpl fld="3" item="20"/>
          <tpl hier="2" item="3"/>
          <tpl fld="7" item="2"/>
          <tpl hier="33" item="5"/>
          <tpl hier="36" item="6"/>
          <tpl hier="38" item="8"/>
          <tpl hier="41" item="4"/>
        </tpls>
      </n>
      <m in="2">
        <tpls c="7">
          <tpl fld="3" item="11"/>
          <tpl hier="2" item="3"/>
          <tpl fld="7" item="2"/>
          <tpl hier="33" item="5"/>
          <tpl hier="36" item="6"/>
          <tpl hier="38" item="8"/>
          <tpl hier="41" item="4"/>
        </tpls>
      </m>
      <m in="2">
        <tpls c="7">
          <tpl fld="3" item="7"/>
          <tpl hier="2" item="3"/>
          <tpl fld="7" item="2"/>
          <tpl hier="33" item="5"/>
          <tpl hier="36" item="6"/>
          <tpl hier="38" item="8"/>
          <tpl hier="41" item="4"/>
        </tpls>
      </m>
      <n v="1" in="2">
        <tpls c="7">
          <tpl fld="3" item="6"/>
          <tpl hier="2" item="3"/>
          <tpl fld="7" item="2"/>
          <tpl hier="33" item="5"/>
          <tpl hier="36" item="6"/>
          <tpl hier="38" item="8"/>
          <tpl hier="41" item="4"/>
        </tpls>
      </n>
      <n v="1" in="2">
        <tpls c="7">
          <tpl fld="3" item="24"/>
          <tpl hier="2" item="3"/>
          <tpl fld="7" item="2"/>
          <tpl hier="33" item="5"/>
          <tpl hier="36" item="6"/>
          <tpl hier="38" item="8"/>
          <tpl hier="41" item="4"/>
        </tpls>
      </n>
      <m in="2">
        <tpls c="7">
          <tpl fld="3" item="19"/>
          <tpl hier="2" item="3"/>
          <tpl fld="7" item="2"/>
          <tpl hier="33" item="5"/>
          <tpl hier="36" item="6"/>
          <tpl hier="38" item="8"/>
          <tpl hier="41" item="4"/>
        </tpls>
      </m>
      <n v="4" in="2">
        <tpls c="7">
          <tpl fld="3" item="25"/>
          <tpl hier="2" item="3"/>
          <tpl fld="7" item="2"/>
          <tpl hier="33" item="5"/>
          <tpl hier="36" item="6"/>
          <tpl hier="38" item="8"/>
          <tpl hier="41" item="4"/>
        </tpls>
      </n>
      <n v="4" in="2">
        <tpls c="7">
          <tpl fld="3" item="3"/>
          <tpl hier="2" item="3"/>
          <tpl fld="7" item="2"/>
          <tpl hier="33" item="5"/>
          <tpl hier="36" item="6"/>
          <tpl hier="38" item="8"/>
          <tpl hier="41" item="4"/>
        </tpls>
      </n>
      <m in="2">
        <tpls c="7">
          <tpl fld="3" item="1"/>
          <tpl hier="2" item="3"/>
          <tpl fld="7" item="2"/>
          <tpl hier="33" item="5"/>
          <tpl hier="36" item="6"/>
          <tpl hier="38" item="8"/>
          <tpl hier="41" item="4"/>
        </tpls>
      </m>
      <n v="1" in="2">
        <tpls c="7">
          <tpl fld="3" item="9"/>
          <tpl hier="2" item="3"/>
          <tpl fld="7" item="2"/>
          <tpl hier="33" item="5"/>
          <tpl hier="36" item="6"/>
          <tpl hier="38" item="8"/>
          <tpl hier="41" item="4"/>
        </tpls>
      </n>
      <n v="4" in="2">
        <tpls c="7">
          <tpl fld="3" item="15"/>
          <tpl hier="2" item="3"/>
          <tpl fld="7" item="2"/>
          <tpl hier="33" item="5"/>
          <tpl hier="36" item="6"/>
          <tpl hier="38" item="8"/>
          <tpl hier="41" item="4"/>
        </tpls>
      </n>
      <m in="2">
        <tpls c="7">
          <tpl fld="3" item="17"/>
          <tpl hier="2" item="3"/>
          <tpl fld="7" item="2"/>
          <tpl hier="33" item="5"/>
          <tpl hier="36" item="6"/>
          <tpl hier="38" item="8"/>
          <tpl hier="41" item="4"/>
        </tpls>
      </m>
      <n v="2" in="2">
        <tpls c="7">
          <tpl fld="3" item="26"/>
          <tpl hier="2" item="3"/>
          <tpl fld="7" item="2"/>
          <tpl hier="33" item="5"/>
          <tpl hier="36" item="6"/>
          <tpl hier="38" item="8"/>
          <tpl hier="41" item="4"/>
        </tpls>
      </n>
      <m in="2">
        <tpls c="7">
          <tpl fld="3" item="4"/>
          <tpl hier="2" item="3"/>
          <tpl fld="7" item="2"/>
          <tpl hier="33" item="5"/>
          <tpl hier="36" item="6"/>
          <tpl hier="38" item="8"/>
          <tpl hier="41" item="4"/>
        </tpls>
      </m>
      <n v="2" in="2">
        <tpls c="7">
          <tpl fld="3" item="37"/>
          <tpl hier="2" item="3"/>
          <tpl fld="7" item="2"/>
          <tpl hier="33" item="5"/>
          <tpl hier="36" item="6"/>
          <tpl hier="38" item="8"/>
          <tpl hier="41" item="4"/>
        </tpls>
      </n>
      <n v="1" in="2">
        <tpls c="7">
          <tpl fld="3" item="29"/>
          <tpl hier="2" item="3"/>
          <tpl fld="7" item="2"/>
          <tpl hier="33" item="5"/>
          <tpl hier="36" item="6"/>
          <tpl hier="38" item="8"/>
          <tpl hier="41" item="4"/>
        </tpls>
      </n>
      <n v="4" in="2">
        <tpls c="7">
          <tpl fld="3" item="34"/>
          <tpl hier="2" item="3"/>
          <tpl fld="7" item="2"/>
          <tpl hier="33" item="5"/>
          <tpl hier="36" item="6"/>
          <tpl hier="38" item="8"/>
          <tpl hier="41" item="4"/>
        </tpls>
      </n>
      <m in="2">
        <tpls c="7">
          <tpl fld="3" item="12"/>
          <tpl hier="2" item="3"/>
          <tpl fld="7" item="2"/>
          <tpl hier="33" item="5"/>
          <tpl hier="36" item="6"/>
          <tpl hier="38" item="8"/>
          <tpl hier="41" item="4"/>
        </tpls>
      </m>
      <m in="2">
        <tpls c="7">
          <tpl fld="3" item="41"/>
          <tpl hier="2" item="3"/>
          <tpl fld="7" item="2"/>
          <tpl hier="33" item="5"/>
          <tpl hier="36" item="6"/>
          <tpl hier="38" item="8"/>
          <tpl hier="41" item="4"/>
        </tpls>
      </m>
      <m in="2">
        <tpls c="7">
          <tpl fld="3" item="10"/>
          <tpl hier="2" item="3"/>
          <tpl fld="7" item="2"/>
          <tpl hier="33" item="5"/>
          <tpl hier="36" item="6"/>
          <tpl hier="38" item="8"/>
          <tpl hier="41" item="4"/>
        </tpls>
      </m>
      <m in="2">
        <tpls c="7">
          <tpl fld="3" item="21"/>
          <tpl hier="2" item="3"/>
          <tpl fld="7" item="2"/>
          <tpl hier="33" item="5"/>
          <tpl hier="36" item="6"/>
          <tpl hier="38" item="8"/>
          <tpl hier="41" item="4"/>
        </tpls>
      </m>
      <m in="2">
        <tpls c="7">
          <tpl fld="3" item="27"/>
          <tpl hier="2" item="3"/>
          <tpl fld="7" item="2"/>
          <tpl hier="33" item="5"/>
          <tpl hier="36" item="6"/>
          <tpl hier="38" item="8"/>
          <tpl hier="41" item="4"/>
        </tpls>
      </m>
      <m in="2">
        <tpls c="7">
          <tpl fld="3" item="22"/>
          <tpl hier="2" item="3"/>
          <tpl fld="7" item="2"/>
          <tpl hier="33" item="5"/>
          <tpl hier="36" item="6"/>
          <tpl hier="38" item="8"/>
          <tpl hier="41" item="4"/>
        </tpls>
      </m>
      <m in="2">
        <tpls c="7">
          <tpl fld="3" item="23"/>
          <tpl hier="2" item="3"/>
          <tpl fld="7" item="2"/>
          <tpl hier="33" item="5"/>
          <tpl hier="36" item="6"/>
          <tpl hier="38" item="8"/>
          <tpl hier="41" item="4"/>
        </tpls>
      </m>
      <n v="1" in="2">
        <tpls c="7">
          <tpl fld="3" item="8"/>
          <tpl hier="2" item="3"/>
          <tpl fld="7" item="2"/>
          <tpl hier="33" item="5"/>
          <tpl hier="36" item="6"/>
          <tpl hier="38" item="8"/>
          <tpl hier="41" item="4"/>
        </tpls>
      </n>
      <n v="5" in="2">
        <tpls c="7">
          <tpl fld="3" item="30"/>
          <tpl hier="2" item="3"/>
          <tpl fld="7" item="2"/>
          <tpl hier="33" item="5"/>
          <tpl hier="36" item="6"/>
          <tpl hier="38" item="8"/>
          <tpl hier="41" item="4"/>
        </tpls>
      </n>
      <m in="2">
        <tpls c="7">
          <tpl fld="3" item="39"/>
          <tpl hier="2" item="3"/>
          <tpl fld="7" item="2"/>
          <tpl hier="33" item="5"/>
          <tpl hier="36" item="6"/>
          <tpl hier="38" item="8"/>
          <tpl hier="41" item="4"/>
        </tpls>
      </m>
      <m in="2">
        <tpls c="7">
          <tpl fld="3" item="31"/>
          <tpl hier="2" item="3"/>
          <tpl fld="7" item="2"/>
          <tpl hier="33" item="5"/>
          <tpl hier="36" item="6"/>
          <tpl hier="38" item="8"/>
          <tpl hier="41" item="4"/>
        </tpls>
      </m>
      <n v="1" in="2">
        <tpls c="7">
          <tpl fld="3" item="14"/>
          <tpl hier="2" item="3"/>
          <tpl fld="7" item="2"/>
          <tpl hier="33" item="5"/>
          <tpl hier="36" item="6"/>
          <tpl hier="38" item="8"/>
          <tpl hier="41" item="4"/>
        </tpls>
      </n>
      <m in="2">
        <tpls c="7">
          <tpl fld="3" item="18"/>
          <tpl hier="2" item="3"/>
          <tpl fld="7" item="2"/>
          <tpl hier="33" item="5"/>
          <tpl hier="36" item="6"/>
          <tpl hier="38" item="8"/>
          <tpl hier="41" item="4"/>
        </tpls>
      </m>
      <m in="2">
        <tpls c="7">
          <tpl fld="3" item="32"/>
          <tpl hier="2" item="3"/>
          <tpl fld="7" item="2"/>
          <tpl hier="33" item="5"/>
          <tpl hier="36" item="6"/>
          <tpl hier="38" item="8"/>
          <tpl hier="41" item="4"/>
        </tpls>
      </m>
      <m in="2">
        <tpls c="7">
          <tpl fld="3" item="35"/>
          <tpl hier="2" item="3"/>
          <tpl fld="7" item="2"/>
          <tpl hier="33" item="5"/>
          <tpl hier="36" item="6"/>
          <tpl hier="38" item="8"/>
          <tpl hier="41" item="4"/>
        </tpls>
      </m>
      <n v="70623.8" in="1">
        <tpls c="3">
          <tpl hier="0" item="9"/>
          <tpl fld="6" item="8"/>
          <tpl fld="7" item="1"/>
        </tpls>
      </n>
      <n v="113227.85" in="1">
        <tpls c="3">
          <tpl hier="0" item="9"/>
          <tpl fld="6" item="5"/>
          <tpl fld="7" item="1"/>
        </tpls>
      </n>
      <n v="224071.75" in="1">
        <tpls c="3">
          <tpl hier="0" item="9"/>
          <tpl fld="6" item="1"/>
          <tpl fld="7" item="1"/>
        </tpls>
      </n>
      <n v="14898.25" in="1">
        <tpls c="3">
          <tpl hier="0" item="9"/>
          <tpl fld="6" item="2"/>
          <tpl fld="7" item="1"/>
        </tpls>
      </n>
      <n v="10433.950000000001" in="1">
        <tpls c="3">
          <tpl hier="0" item="9"/>
          <tpl fld="6" item="4"/>
          <tpl fld="7" item="1"/>
        </tpls>
      </n>
      <n v="34241.250000000007" in="1">
        <tpls c="3">
          <tpl hier="0" item="9"/>
          <tpl fld="6" item="0"/>
          <tpl fld="7" item="1"/>
        </tpls>
      </n>
      <n v="18181.5" in="1">
        <tpls c="3">
          <tpl hier="0" item="9"/>
          <tpl fld="6" item="11"/>
          <tpl fld="7" item="1"/>
        </tpls>
      </n>
      <n v="315685.35000000003" in="1">
        <tpls c="3">
          <tpl hier="0" item="9"/>
          <tpl fld="6" item="10"/>
          <tpl fld="7" item="1"/>
        </tpls>
      </n>
      <n v="68987.349999999991" in="1">
        <tpls c="3">
          <tpl hier="0" item="9"/>
          <tpl fld="6" item="6"/>
          <tpl fld="7" item="1"/>
        </tpls>
      </n>
      <n v="31534.15" in="1">
        <tpls c="3">
          <tpl hier="0" item="9"/>
          <tpl fld="6" item="9"/>
          <tpl fld="7" item="1"/>
        </tpls>
      </n>
      <n v="48816.35" in="1">
        <tpls c="3">
          <tpl hier="0" item="9"/>
          <tpl fld="6" item="3"/>
          <tpl fld="7" item="1"/>
        </tpls>
      </n>
      <n v="86885.949999999983" in="1">
        <tpls c="3">
          <tpl hier="0" item="9"/>
          <tpl fld="6" item="7"/>
          <tpl fld="7" item="1"/>
        </tpls>
      </n>
      <n v="81052" in="1">
        <tpls c="3">
          <tpl hier="0" item="10"/>
          <tpl fld="6" item="8"/>
          <tpl fld="7" item="1"/>
        </tpls>
      </n>
      <n v="92593.4" in="1">
        <tpls c="3">
          <tpl hier="0" item="10"/>
          <tpl fld="6" item="5"/>
          <tpl fld="7" item="1"/>
        </tpls>
      </n>
      <n v="295355.64999999997" in="1">
        <tpls c="3">
          <tpl hier="0" item="10"/>
          <tpl fld="6" item="1"/>
          <tpl fld="7" item="1"/>
        </tpls>
      </n>
      <n v="16201.199999999999" in="1">
        <tpls c="3">
          <tpl hier="0" item="10"/>
          <tpl fld="6" item="2"/>
          <tpl fld="7" item="1"/>
        </tpls>
      </n>
      <n v="13629.8" in="1">
        <tpls c="3">
          <tpl hier="0" item="10"/>
          <tpl fld="6" item="4"/>
          <tpl fld="7" item="1"/>
        </tpls>
      </n>
      <n v="45390.499999999993" in="1">
        <tpls c="3">
          <tpl hier="0" item="10"/>
          <tpl fld="6" item="0"/>
          <tpl fld="7" item="1"/>
        </tpls>
      </n>
      <n v="11178" in="1">
        <tpls c="3">
          <tpl hier="0" item="10"/>
          <tpl fld="6" item="11"/>
          <tpl fld="7" item="1"/>
        </tpls>
      </n>
      <n v="297022.00000000006" in="1">
        <tpls c="3">
          <tpl hier="0" item="10"/>
          <tpl fld="6" item="10"/>
          <tpl fld="7" item="1"/>
        </tpls>
      </n>
      <n v="115232.3" in="1">
        <tpls c="3">
          <tpl hier="0" item="10"/>
          <tpl fld="6" item="6"/>
          <tpl fld="7" item="1"/>
        </tpls>
      </n>
      <n v="26061.3" in="1">
        <tpls c="3">
          <tpl hier="0" item="10"/>
          <tpl fld="6" item="9"/>
          <tpl fld="7" item="1"/>
        </tpls>
      </n>
      <n v="90387.699999999983" in="1">
        <tpls c="3">
          <tpl hier="0" item="10"/>
          <tpl fld="6" item="3"/>
          <tpl fld="7" item="1"/>
        </tpls>
      </n>
      <n v="116110.9" in="1">
        <tpls c="3">
          <tpl hier="0" item="10"/>
          <tpl fld="6" item="7"/>
          <tpl fld="7" item="1"/>
        </tpls>
      </n>
      <n v="74682.149999999994" in="1">
        <tpls c="3">
          <tpl hier="0" item="12"/>
          <tpl fld="6" item="8"/>
          <tpl fld="7" item="1"/>
        </tpls>
      </n>
      <n v="128051.35" in="1">
        <tpls c="3">
          <tpl hier="0" item="12"/>
          <tpl fld="6" item="5"/>
          <tpl fld="7" item="1"/>
        </tpls>
      </n>
      <n v="165563.19999999998" in="1">
        <tpls c="3">
          <tpl hier="0" item="12"/>
          <tpl fld="6" item="1"/>
          <tpl fld="7" item="1"/>
        </tpls>
      </n>
      <n v="9791.1" in="1">
        <tpls c="3">
          <tpl hier="0" item="12"/>
          <tpl fld="6" item="2"/>
          <tpl fld="7" item="1"/>
        </tpls>
      </n>
      <n v="4895.55" in="1">
        <tpls c="3">
          <tpl hier="0" item="12"/>
          <tpl fld="6" item="4"/>
          <tpl fld="7" item="1"/>
        </tpls>
      </n>
      <n v="45270.900000000009" in="1">
        <tpls c="3">
          <tpl hier="0" item="12"/>
          <tpl fld="6" item="0"/>
          <tpl fld="7" item="1"/>
        </tpls>
      </n>
      <n v="28630.399999999998" in="1">
        <tpls c="3">
          <tpl hier="0" item="12"/>
          <tpl fld="6" item="11"/>
          <tpl fld="7" item="1"/>
        </tpls>
      </n>
      <n v="217757.1" in="1">
        <tpls c="3">
          <tpl hier="0" item="12"/>
          <tpl fld="6" item="10"/>
          <tpl fld="7" item="1"/>
        </tpls>
      </n>
      <n v="93254.65" in="1">
        <tpls c="3">
          <tpl hier="0" item="12"/>
          <tpl fld="6" item="6"/>
          <tpl fld="7" item="1"/>
        </tpls>
      </n>
      <n v="12980.05" in="1">
        <tpls c="3">
          <tpl hier="0" item="12"/>
          <tpl fld="6" item="9"/>
          <tpl fld="7" item="1"/>
        </tpls>
      </n>
      <n v="90525.7" in="1">
        <tpls c="3">
          <tpl hier="0" item="12"/>
          <tpl fld="6" item="3"/>
          <tpl fld="7" item="1"/>
        </tpls>
      </n>
      <n v="79042.95" in="1">
        <tpls c="3">
          <tpl hier="0" item="12"/>
          <tpl fld="6" item="7"/>
          <tpl fld="7" item="1"/>
        </tpls>
      </n>
      <n v="225205.65000000008" in="1">
        <tpls c="3">
          <tpl hier="0" item="13"/>
          <tpl fld="6" item="8"/>
          <tpl fld="7" item="1"/>
        </tpls>
      </n>
      <n v="303511.45000000007" in="1">
        <tpls c="3">
          <tpl hier="0" item="13"/>
          <tpl fld="6" item="5"/>
          <tpl fld="7" item="1"/>
        </tpls>
      </n>
      <n v="767703.2" in="1">
        <tpls c="3">
          <tpl hier="0" item="13"/>
          <tpl fld="6" item="1"/>
          <tpl fld="7" item="1"/>
        </tpls>
      </n>
      <n v="41635.750000000007" in="1">
        <tpls c="3">
          <tpl hier="0" item="13"/>
          <tpl fld="6" item="2"/>
          <tpl fld="7" item="1"/>
        </tpls>
      </n>
      <n v="42412" in="1">
        <tpls c="3">
          <tpl hier="0" item="13"/>
          <tpl fld="6" item="4"/>
          <tpl fld="7" item="1"/>
        </tpls>
      </n>
      <n v="152145.00000000003" in="1">
        <tpls c="3">
          <tpl hier="0" item="13"/>
          <tpl fld="6" item="0"/>
          <tpl fld="7" item="1"/>
        </tpls>
      </n>
      <n v="61282.350000000006" in="1">
        <tpls c="3">
          <tpl hier="0" item="13"/>
          <tpl fld="6" item="11"/>
          <tpl fld="7" item="1"/>
        </tpls>
      </n>
      <n v="891658.25000000012" in="1">
        <tpls c="3">
          <tpl hier="0" item="13"/>
          <tpl fld="6" item="10"/>
          <tpl fld="7" item="1"/>
        </tpls>
      </n>
      <n v="256885.85000000003" in="1">
        <tpls c="3">
          <tpl hier="0" item="13"/>
          <tpl fld="6" item="6"/>
          <tpl fld="7" item="1"/>
        </tpls>
      </n>
      <n v="81668.400000000009" in="1">
        <tpls c="3">
          <tpl hier="0" item="13"/>
          <tpl fld="6" item="9"/>
          <tpl fld="7" item="1"/>
        </tpls>
      </n>
      <n v="237411.74999999997" in="1">
        <tpls c="3">
          <tpl hier="0" item="13"/>
          <tpl fld="6" item="3"/>
          <tpl fld="7" item="1"/>
        </tpls>
      </n>
      <n v="300825.04999999993" in="1">
        <tpls c="3">
          <tpl hier="0" item="13"/>
          <tpl fld="6" item="7"/>
          <tpl fld="7" item="1"/>
        </tpls>
      </n>
      <m in="2">
        <tpls c="7">
          <tpl fld="3" item="5"/>
          <tpl hier="2" item="3"/>
          <tpl fld="7" item="2"/>
          <tpl hier="33" item="5"/>
          <tpl hier="36" item="6"/>
          <tpl hier="38" item="7"/>
          <tpl hier="41" item="14"/>
        </tpls>
      </m>
      <m in="2">
        <tpls c="7">
          <tpl fld="3" item="0"/>
          <tpl hier="2" item="3"/>
          <tpl fld="7" item="2"/>
          <tpl hier="33" item="5"/>
          <tpl hier="36" item="6"/>
          <tpl hier="38" item="7"/>
          <tpl hier="41" item="14"/>
        </tpls>
      </m>
      <m in="2">
        <tpls c="7">
          <tpl fld="3" item="25"/>
          <tpl hier="2" item="3"/>
          <tpl fld="7" item="2"/>
          <tpl hier="33" item="5"/>
          <tpl hier="36" item="6"/>
          <tpl hier="38" item="7"/>
          <tpl hier="41" item="14"/>
        </tpls>
      </m>
      <m in="2">
        <tpls c="7">
          <tpl fld="3" item="37"/>
          <tpl hier="2" item="3"/>
          <tpl fld="7" item="2"/>
          <tpl hier="33" item="5"/>
          <tpl hier="36" item="6"/>
          <tpl hier="38" item="7"/>
          <tpl hier="41" item="14"/>
        </tpls>
      </m>
      <m in="2">
        <tpls c="7">
          <tpl fld="3" item="13"/>
          <tpl hier="2" item="3"/>
          <tpl fld="7" item="2"/>
          <tpl hier="33" item="5"/>
          <tpl hier="36" item="6"/>
          <tpl hier="38" item="7"/>
          <tpl hier="41" item="14"/>
        </tpls>
      </m>
      <m in="2">
        <tpls c="7">
          <tpl fld="3" item="16"/>
          <tpl hier="2" item="3"/>
          <tpl fld="7" item="2"/>
          <tpl hier="33" item="5"/>
          <tpl hier="36" item="6"/>
          <tpl hier="38" item="7"/>
          <tpl hier="41" item="14"/>
        </tpls>
      </m>
      <m in="2">
        <tpls c="7">
          <tpl fld="3" item="3"/>
          <tpl hier="2" item="3"/>
          <tpl fld="7" item="2"/>
          <tpl hier="33" item="5"/>
          <tpl hier="36" item="6"/>
          <tpl hier="38" item="7"/>
          <tpl hier="41" item="14"/>
        </tpls>
      </m>
      <m in="2">
        <tpls c="7">
          <tpl fld="3" item="29"/>
          <tpl hier="2" item="3"/>
          <tpl fld="7" item="2"/>
          <tpl hier="33" item="5"/>
          <tpl hier="36" item="6"/>
          <tpl hier="38" item="7"/>
          <tpl hier="41" item="14"/>
        </tpls>
      </m>
      <m in="2">
        <tpls c="7">
          <tpl fld="3" item="23"/>
          <tpl hier="2" item="3"/>
          <tpl fld="7" item="2"/>
          <tpl hier="33" item="5"/>
          <tpl hier="36" item="6"/>
          <tpl hier="38" item="7"/>
          <tpl hier="41" item="14"/>
        </tpls>
      </m>
      <m in="2">
        <tpls c="7">
          <tpl fld="3" item="35"/>
          <tpl hier="2" item="3"/>
          <tpl fld="7" item="2"/>
          <tpl hier="33" item="5"/>
          <tpl hier="36" item="6"/>
          <tpl hier="38" item="7"/>
          <tpl hier="41" item="14"/>
        </tpls>
      </m>
      <m in="2">
        <tpls c="7">
          <tpl fld="3" item="27"/>
          <tpl hier="2" item="3"/>
          <tpl fld="7" item="2"/>
          <tpl hier="33" item="5"/>
          <tpl hier="36" item="6"/>
          <tpl hier="38" item="7"/>
          <tpl hier="41" item="14"/>
        </tpls>
      </m>
      <m in="2">
        <tpls c="7">
          <tpl fld="3" item="28"/>
          <tpl hier="2" item="3"/>
          <tpl fld="7" item="2"/>
          <tpl hier="33" item="5"/>
          <tpl hier="36" item="6"/>
          <tpl hier="38" item="7"/>
          <tpl hier="41" item="14"/>
        </tpls>
      </m>
      <m in="2">
        <tpls c="7">
          <tpl fld="3" item="20"/>
          <tpl hier="2" item="3"/>
          <tpl fld="7" item="2"/>
          <tpl hier="33" item="5"/>
          <tpl hier="36" item="6"/>
          <tpl hier="38" item="7"/>
          <tpl hier="41" item="14"/>
        </tpls>
      </m>
      <m in="2">
        <tpls c="7">
          <tpl fld="3" item="1"/>
          <tpl hier="2" item="3"/>
          <tpl fld="7" item="2"/>
          <tpl hier="33" item="5"/>
          <tpl hier="36" item="6"/>
          <tpl hier="38" item="7"/>
          <tpl hier="41" item="14"/>
        </tpls>
      </m>
      <m in="2">
        <tpls c="7">
          <tpl fld="3" item="34"/>
          <tpl hier="2" item="3"/>
          <tpl fld="7" item="2"/>
          <tpl hier="33" item="5"/>
          <tpl hier="36" item="6"/>
          <tpl hier="38" item="7"/>
          <tpl hier="41" item="14"/>
        </tpls>
      </m>
      <m in="2">
        <tpls c="7">
          <tpl fld="3" item="8"/>
          <tpl hier="2" item="3"/>
          <tpl fld="7" item="2"/>
          <tpl hier="33" item="5"/>
          <tpl hier="36" item="6"/>
          <tpl hier="38" item="7"/>
          <tpl hier="41" item="14"/>
        </tpls>
      </m>
      <m in="2">
        <tpls c="7">
          <tpl fld="3" item="39"/>
          <tpl hier="2" item="3"/>
          <tpl fld="7" item="2"/>
          <tpl hier="33" item="5"/>
          <tpl hier="36" item="6"/>
          <tpl hier="38" item="7"/>
          <tpl hier="41" item="14"/>
        </tpls>
      </m>
      <m in="2">
        <tpls c="7">
          <tpl fld="3" item="33"/>
          <tpl hier="2" item="3"/>
          <tpl fld="7" item="2"/>
          <tpl hier="33" item="5"/>
          <tpl hier="36" item="6"/>
          <tpl hier="38" item="7"/>
          <tpl hier="41" item="14"/>
        </tpls>
      </m>
      <n v="262" in="2">
        <tpls c="7">
          <tpl fld="3" item="11"/>
          <tpl hier="2" item="3"/>
          <tpl fld="7" item="2"/>
          <tpl hier="33" item="5"/>
          <tpl hier="36" item="6"/>
          <tpl hier="38" item="7"/>
          <tpl hier="41" item="14"/>
        </tpls>
      </n>
      <m in="2">
        <tpls c="7">
          <tpl fld="3" item="9"/>
          <tpl hier="2" item="3"/>
          <tpl fld="7" item="2"/>
          <tpl hier="33" item="5"/>
          <tpl hier="36" item="6"/>
          <tpl hier="38" item="7"/>
          <tpl hier="41" item="14"/>
        </tpls>
      </m>
      <m in="2">
        <tpls c="7">
          <tpl fld="3" item="12"/>
          <tpl hier="2" item="3"/>
          <tpl fld="7" item="2"/>
          <tpl hier="33" item="5"/>
          <tpl hier="36" item="6"/>
          <tpl hier="38" item="7"/>
          <tpl hier="41" item="14"/>
        </tpls>
      </m>
      <m in="2">
        <tpls c="7">
          <tpl fld="3" item="30"/>
          <tpl hier="2" item="3"/>
          <tpl fld="7" item="2"/>
          <tpl hier="33" item="5"/>
          <tpl hier="36" item="6"/>
          <tpl hier="38" item="7"/>
          <tpl hier="41" item="14"/>
        </tpls>
      </m>
      <m in="2">
        <tpls c="7">
          <tpl fld="3" item="41"/>
          <tpl hier="2" item="3"/>
          <tpl fld="7" item="2"/>
          <tpl hier="33" item="5"/>
          <tpl hier="36" item="6"/>
          <tpl hier="38" item="7"/>
          <tpl hier="41" item="14"/>
        </tpls>
      </m>
      <m in="2">
        <tpls c="7">
          <tpl fld="3" item="22"/>
          <tpl hier="2" item="3"/>
          <tpl fld="7" item="2"/>
          <tpl hier="33" item="5"/>
          <tpl hier="36" item="6"/>
          <tpl hier="38" item="7"/>
          <tpl hier="41" item="14"/>
        </tpls>
      </m>
      <m in="2">
        <tpls c="7">
          <tpl fld="3" item="36"/>
          <tpl hier="2" item="3"/>
          <tpl fld="7" item="2"/>
          <tpl hier="33" item="5"/>
          <tpl hier="36" item="6"/>
          <tpl hier="38" item="7"/>
          <tpl hier="41" item="14"/>
        </tpls>
      </m>
      <m in="2">
        <tpls c="7">
          <tpl fld="3" item="7"/>
          <tpl hier="2" item="3"/>
          <tpl fld="7" item="2"/>
          <tpl hier="33" item="5"/>
          <tpl hier="36" item="6"/>
          <tpl hier="38" item="7"/>
          <tpl hier="41" item="14"/>
        </tpls>
      </m>
      <m in="2">
        <tpls c="7">
          <tpl fld="3" item="15"/>
          <tpl hier="2" item="3"/>
          <tpl fld="7" item="2"/>
          <tpl hier="33" item="5"/>
          <tpl hier="36" item="6"/>
          <tpl hier="38" item="7"/>
          <tpl hier="41" item="14"/>
        </tpls>
      </m>
      <m in="2">
        <tpls c="7">
          <tpl fld="3" item="2"/>
          <tpl hier="2" item="3"/>
          <tpl fld="7" item="2"/>
          <tpl hier="33" item="5"/>
          <tpl hier="36" item="6"/>
          <tpl hier="38" item="7"/>
          <tpl hier="41" item="14"/>
        </tpls>
      </m>
      <m in="2">
        <tpls c="7">
          <tpl fld="3" item="6"/>
          <tpl hier="2" item="3"/>
          <tpl fld="7" item="2"/>
          <tpl hier="33" item="5"/>
          <tpl hier="36" item="6"/>
          <tpl hier="38" item="7"/>
          <tpl hier="41" item="14"/>
        </tpls>
      </m>
      <m in="2">
        <tpls c="7">
          <tpl fld="3" item="17"/>
          <tpl hier="2" item="3"/>
          <tpl fld="7" item="2"/>
          <tpl hier="33" item="5"/>
          <tpl hier="36" item="6"/>
          <tpl hier="38" item="7"/>
          <tpl hier="41" item="14"/>
        </tpls>
      </m>
      <m in="2">
        <tpls c="7">
          <tpl fld="3" item="10"/>
          <tpl hier="2" item="3"/>
          <tpl fld="7" item="2"/>
          <tpl hier="33" item="5"/>
          <tpl hier="36" item="6"/>
          <tpl hier="38" item="7"/>
          <tpl hier="41" item="14"/>
        </tpls>
      </m>
      <m in="2">
        <tpls c="7">
          <tpl fld="3" item="31"/>
          <tpl hier="2" item="3"/>
          <tpl fld="7" item="2"/>
          <tpl hier="33" item="5"/>
          <tpl hier="36" item="6"/>
          <tpl hier="38" item="7"/>
          <tpl hier="41" item="14"/>
        </tpls>
      </m>
      <m in="2">
        <tpls c="7">
          <tpl fld="3" item="19"/>
          <tpl hier="2" item="3"/>
          <tpl fld="7" item="2"/>
          <tpl hier="33" item="5"/>
          <tpl hier="36" item="6"/>
          <tpl hier="38" item="7"/>
          <tpl hier="41" item="14"/>
        </tpls>
      </m>
      <m in="2">
        <tpls c="7">
          <tpl fld="3" item="18"/>
          <tpl hier="2" item="3"/>
          <tpl fld="7" item="2"/>
          <tpl hier="33" item="5"/>
          <tpl hier="36" item="6"/>
          <tpl hier="38" item="7"/>
          <tpl hier="41" item="14"/>
        </tpls>
      </m>
      <m in="2">
        <tpls c="7">
          <tpl fld="3" item="38"/>
          <tpl hier="2" item="3"/>
          <tpl fld="7" item="2"/>
          <tpl hier="33" item="5"/>
          <tpl hier="36" item="6"/>
          <tpl hier="38" item="7"/>
          <tpl hier="41" item="14"/>
        </tpls>
      </m>
      <m in="2">
        <tpls c="7">
          <tpl fld="3" item="24"/>
          <tpl hier="2" item="3"/>
          <tpl fld="7" item="2"/>
          <tpl hier="33" item="5"/>
          <tpl hier="36" item="6"/>
          <tpl hier="38" item="7"/>
          <tpl hier="41" item="14"/>
        </tpls>
      </m>
      <m in="2">
        <tpls c="7">
          <tpl fld="3" item="26"/>
          <tpl hier="2" item="3"/>
          <tpl fld="7" item="2"/>
          <tpl hier="33" item="5"/>
          <tpl hier="36" item="6"/>
          <tpl hier="38" item="7"/>
          <tpl hier="41" item="14"/>
        </tpls>
      </m>
      <m in="2">
        <tpls c="7">
          <tpl fld="3" item="21"/>
          <tpl hier="2" item="3"/>
          <tpl fld="7" item="2"/>
          <tpl hier="33" item="5"/>
          <tpl hier="36" item="6"/>
          <tpl hier="38" item="7"/>
          <tpl hier="41" item="14"/>
        </tpls>
      </m>
      <m in="2">
        <tpls c="7">
          <tpl fld="3" item="14"/>
          <tpl hier="2" item="3"/>
          <tpl fld="7" item="2"/>
          <tpl hier="33" item="5"/>
          <tpl hier="36" item="6"/>
          <tpl hier="38" item="7"/>
          <tpl hier="41" item="14"/>
        </tpls>
      </m>
      <m in="2">
        <tpls c="7">
          <tpl fld="3" item="4"/>
          <tpl hier="2" item="3"/>
          <tpl fld="7" item="2"/>
          <tpl hier="33" item="5"/>
          <tpl hier="36" item="6"/>
          <tpl hier="38" item="7"/>
          <tpl hier="41" item="14"/>
        </tpls>
      </m>
      <m in="2">
        <tpls c="7">
          <tpl fld="3" item="32"/>
          <tpl hier="2" item="3"/>
          <tpl fld="7" item="2"/>
          <tpl hier="33" item="5"/>
          <tpl hier="36" item="6"/>
          <tpl hier="38" item="7"/>
          <tpl hier="41" item="14"/>
        </tpls>
      </m>
      <m in="2">
        <tpls c="7">
          <tpl fld="3" item="40"/>
          <tpl hier="2" item="3"/>
          <tpl fld="7" item="2"/>
          <tpl hier="33" item="5"/>
          <tpl hier="36" item="6"/>
          <tpl hier="38" item="7"/>
          <tpl hier="41" item="14"/>
        </tpls>
      </m>
      <m in="2">
        <tpls c="7">
          <tpl fld="3" item="5"/>
          <tpl hier="2" item="3"/>
          <tpl fld="7" item="2"/>
          <tpl hier="33" item="5"/>
          <tpl hier="36" item="6"/>
          <tpl hier="38" item="7"/>
          <tpl hier="41" item="15"/>
        </tpls>
      </m>
      <m in="2">
        <tpls c="7">
          <tpl fld="3" item="0"/>
          <tpl hier="2" item="3"/>
          <tpl fld="7" item="2"/>
          <tpl hier="33" item="5"/>
          <tpl hier="36" item="6"/>
          <tpl hier="38" item="7"/>
          <tpl hier="41" item="15"/>
        </tpls>
      </m>
      <m in="2">
        <tpls c="7">
          <tpl fld="3" item="25"/>
          <tpl hier="2" item="3"/>
          <tpl fld="7" item="2"/>
          <tpl hier="33" item="5"/>
          <tpl hier="36" item="6"/>
          <tpl hier="38" item="7"/>
          <tpl hier="41" item="15"/>
        </tpls>
      </m>
      <m in="2">
        <tpls c="7">
          <tpl fld="3" item="37"/>
          <tpl hier="2" item="3"/>
          <tpl fld="7" item="2"/>
          <tpl hier="33" item="5"/>
          <tpl hier="36" item="6"/>
          <tpl hier="38" item="7"/>
          <tpl hier="41" item="15"/>
        </tpls>
      </m>
      <m in="2">
        <tpls c="7">
          <tpl fld="3" item="13"/>
          <tpl hier="2" item="3"/>
          <tpl fld="7" item="2"/>
          <tpl hier="33" item="5"/>
          <tpl hier="36" item="6"/>
          <tpl hier="38" item="7"/>
          <tpl hier="41" item="15"/>
        </tpls>
      </m>
      <m in="2">
        <tpls c="7">
          <tpl fld="3" item="16"/>
          <tpl hier="2" item="3"/>
          <tpl fld="7" item="2"/>
          <tpl hier="33" item="5"/>
          <tpl hier="36" item="6"/>
          <tpl hier="38" item="7"/>
          <tpl hier="41" item="15"/>
        </tpls>
      </m>
      <m in="2">
        <tpls c="7">
          <tpl fld="3" item="3"/>
          <tpl hier="2" item="3"/>
          <tpl fld="7" item="2"/>
          <tpl hier="33" item="5"/>
          <tpl hier="36" item="6"/>
          <tpl hier="38" item="7"/>
          <tpl hier="41" item="15"/>
        </tpls>
      </m>
      <m in="2">
        <tpls c="7">
          <tpl fld="3" item="29"/>
          <tpl hier="2" item="3"/>
          <tpl fld="7" item="2"/>
          <tpl hier="33" item="5"/>
          <tpl hier="36" item="6"/>
          <tpl hier="38" item="7"/>
          <tpl hier="41" item="15"/>
        </tpls>
      </m>
      <m in="2">
        <tpls c="7">
          <tpl fld="3" item="23"/>
          <tpl hier="2" item="3"/>
          <tpl fld="7" item="2"/>
          <tpl hier="33" item="5"/>
          <tpl hier="36" item="6"/>
          <tpl hier="38" item="7"/>
          <tpl hier="41" item="15"/>
        </tpls>
      </m>
      <m in="2">
        <tpls c="7">
          <tpl fld="3" item="35"/>
          <tpl hier="2" item="3"/>
          <tpl fld="7" item="2"/>
          <tpl hier="33" item="5"/>
          <tpl hier="36" item="6"/>
          <tpl hier="38" item="7"/>
          <tpl hier="41" item="15"/>
        </tpls>
      </m>
      <m in="2">
        <tpls c="7">
          <tpl fld="3" item="27"/>
          <tpl hier="2" item="3"/>
          <tpl fld="7" item="2"/>
          <tpl hier="33" item="5"/>
          <tpl hier="36" item="6"/>
          <tpl hier="38" item="7"/>
          <tpl hier="41" item="15"/>
        </tpls>
      </m>
      <n v="125" in="2">
        <tpls c="7">
          <tpl fld="3" item="28"/>
          <tpl hier="2" item="3"/>
          <tpl fld="7" item="2"/>
          <tpl hier="33" item="5"/>
          <tpl hier="36" item="6"/>
          <tpl hier="38" item="7"/>
          <tpl hier="41" item="15"/>
        </tpls>
      </n>
      <m in="2">
        <tpls c="7">
          <tpl fld="3" item="20"/>
          <tpl hier="2" item="3"/>
          <tpl fld="7" item="2"/>
          <tpl hier="33" item="5"/>
          <tpl hier="36" item="6"/>
          <tpl hier="38" item="7"/>
          <tpl hier="41" item="15"/>
        </tpls>
      </m>
      <m in="2">
        <tpls c="7">
          <tpl fld="3" item="1"/>
          <tpl hier="2" item="3"/>
          <tpl fld="7" item="2"/>
          <tpl hier="33" item="5"/>
          <tpl hier="36" item="6"/>
          <tpl hier="38" item="7"/>
          <tpl hier="41" item="15"/>
        </tpls>
      </m>
      <m in="2">
        <tpls c="7">
          <tpl fld="3" item="34"/>
          <tpl hier="2" item="3"/>
          <tpl fld="7" item="2"/>
          <tpl hier="33" item="5"/>
          <tpl hier="36" item="6"/>
          <tpl hier="38" item="7"/>
          <tpl hier="41" item="15"/>
        </tpls>
      </m>
      <m in="2">
        <tpls c="7">
          <tpl fld="3" item="8"/>
          <tpl hier="2" item="3"/>
          <tpl fld="7" item="2"/>
          <tpl hier="33" item="5"/>
          <tpl hier="36" item="6"/>
          <tpl hier="38" item="7"/>
          <tpl hier="41" item="15"/>
        </tpls>
      </m>
      <m in="2">
        <tpls c="7">
          <tpl fld="3" item="39"/>
          <tpl hier="2" item="3"/>
          <tpl fld="7" item="2"/>
          <tpl hier="33" item="5"/>
          <tpl hier="36" item="6"/>
          <tpl hier="38" item="7"/>
          <tpl hier="41" item="15"/>
        </tpls>
      </m>
      <m in="2">
        <tpls c="7">
          <tpl fld="3" item="33"/>
          <tpl hier="2" item="3"/>
          <tpl fld="7" item="2"/>
          <tpl hier="33" item="5"/>
          <tpl hier="36" item="6"/>
          <tpl hier="38" item="7"/>
          <tpl hier="41" item="15"/>
        </tpls>
      </m>
      <m in="2">
        <tpls c="7">
          <tpl fld="3" item="11"/>
          <tpl hier="2" item="3"/>
          <tpl fld="7" item="2"/>
          <tpl hier="33" item="5"/>
          <tpl hier="36" item="6"/>
          <tpl hier="38" item="7"/>
          <tpl hier="41" item="15"/>
        </tpls>
      </m>
      <m in="2">
        <tpls c="7">
          <tpl fld="3" item="9"/>
          <tpl hier="2" item="3"/>
          <tpl fld="7" item="2"/>
          <tpl hier="33" item="5"/>
          <tpl hier="36" item="6"/>
          <tpl hier="38" item="7"/>
          <tpl hier="41" item="15"/>
        </tpls>
      </m>
      <m in="2">
        <tpls c="7">
          <tpl fld="3" item="12"/>
          <tpl hier="2" item="3"/>
          <tpl fld="7" item="2"/>
          <tpl hier="33" item="5"/>
          <tpl hier="36" item="6"/>
          <tpl hier="38" item="7"/>
          <tpl hier="41" item="15"/>
        </tpls>
      </m>
      <m in="2">
        <tpls c="7">
          <tpl fld="3" item="30"/>
          <tpl hier="2" item="3"/>
          <tpl fld="7" item="2"/>
          <tpl hier="33" item="5"/>
          <tpl hier="36" item="6"/>
          <tpl hier="38" item="7"/>
          <tpl hier="41" item="15"/>
        </tpls>
      </m>
      <m in="2">
        <tpls c="7">
          <tpl fld="3" item="41"/>
          <tpl hier="2" item="3"/>
          <tpl fld="7" item="2"/>
          <tpl hier="33" item="5"/>
          <tpl hier="36" item="6"/>
          <tpl hier="38" item="7"/>
          <tpl hier="41" item="15"/>
        </tpls>
      </m>
      <m in="2">
        <tpls c="7">
          <tpl fld="3" item="22"/>
          <tpl hier="2" item="3"/>
          <tpl fld="7" item="2"/>
          <tpl hier="33" item="5"/>
          <tpl hier="36" item="6"/>
          <tpl hier="38" item="7"/>
          <tpl hier="41" item="15"/>
        </tpls>
      </m>
      <m in="2">
        <tpls c="7">
          <tpl fld="3" item="36"/>
          <tpl hier="2" item="3"/>
          <tpl fld="7" item="2"/>
          <tpl hier="33" item="5"/>
          <tpl hier="36" item="6"/>
          <tpl hier="38" item="7"/>
          <tpl hier="41" item="15"/>
        </tpls>
      </m>
      <m in="2">
        <tpls c="7">
          <tpl fld="3" item="7"/>
          <tpl hier="2" item="3"/>
          <tpl fld="7" item="2"/>
          <tpl hier="33" item="5"/>
          <tpl hier="36" item="6"/>
          <tpl hier="38" item="7"/>
          <tpl hier="41" item="15"/>
        </tpls>
      </m>
      <m in="2">
        <tpls c="7">
          <tpl fld="3" item="15"/>
          <tpl hier="2" item="3"/>
          <tpl fld="7" item="2"/>
          <tpl hier="33" item="5"/>
          <tpl hier="36" item="6"/>
          <tpl hier="38" item="7"/>
          <tpl hier="41" item="15"/>
        </tpls>
      </m>
      <m in="2">
        <tpls c="7">
          <tpl fld="3" item="2"/>
          <tpl hier="2" item="3"/>
          <tpl fld="7" item="2"/>
          <tpl hier="33" item="5"/>
          <tpl hier="36" item="6"/>
          <tpl hier="38" item="7"/>
          <tpl hier="41" item="15"/>
        </tpls>
      </m>
      <m in="2">
        <tpls c="7">
          <tpl fld="3" item="6"/>
          <tpl hier="2" item="3"/>
          <tpl fld="7" item="2"/>
          <tpl hier="33" item="5"/>
          <tpl hier="36" item="6"/>
          <tpl hier="38" item="7"/>
          <tpl hier="41" item="15"/>
        </tpls>
      </m>
      <m in="2">
        <tpls c="7">
          <tpl fld="3" item="17"/>
          <tpl hier="2" item="3"/>
          <tpl fld="7" item="2"/>
          <tpl hier="33" item="5"/>
          <tpl hier="36" item="6"/>
          <tpl hier="38" item="7"/>
          <tpl hier="41" item="15"/>
        </tpls>
      </m>
      <m in="2">
        <tpls c="7">
          <tpl fld="3" item="10"/>
          <tpl hier="2" item="3"/>
          <tpl fld="7" item="2"/>
          <tpl hier="33" item="5"/>
          <tpl hier="36" item="6"/>
          <tpl hier="38" item="7"/>
          <tpl hier="41" item="15"/>
        </tpls>
      </m>
      <n v="111" in="2">
        <tpls c="7">
          <tpl fld="3" item="31"/>
          <tpl hier="2" item="3"/>
          <tpl fld="7" item="2"/>
          <tpl hier="33" item="5"/>
          <tpl hier="36" item="6"/>
          <tpl hier="38" item="7"/>
          <tpl hier="41" item="15"/>
        </tpls>
      </n>
      <m in="2">
        <tpls c="7">
          <tpl fld="3" item="19"/>
          <tpl hier="2" item="3"/>
          <tpl fld="7" item="2"/>
          <tpl hier="33" item="5"/>
          <tpl hier="36" item="6"/>
          <tpl hier="38" item="7"/>
          <tpl hier="41" item="15"/>
        </tpls>
      </m>
      <m in="2">
        <tpls c="7">
          <tpl fld="3" item="18"/>
          <tpl hier="2" item="3"/>
          <tpl fld="7" item="2"/>
          <tpl hier="33" item="5"/>
          <tpl hier="36" item="6"/>
          <tpl hier="38" item="7"/>
          <tpl hier="41" item="15"/>
        </tpls>
      </m>
      <m in="2">
        <tpls c="7">
          <tpl fld="3" item="38"/>
          <tpl hier="2" item="3"/>
          <tpl fld="7" item="2"/>
          <tpl hier="33" item="5"/>
          <tpl hier="36" item="6"/>
          <tpl hier="38" item="7"/>
          <tpl hier="41" item="15"/>
        </tpls>
      </m>
      <m in="2">
        <tpls c="7">
          <tpl fld="3" item="24"/>
          <tpl hier="2" item="3"/>
          <tpl fld="7" item="2"/>
          <tpl hier="33" item="5"/>
          <tpl hier="36" item="6"/>
          <tpl hier="38" item="7"/>
          <tpl hier="41" item="15"/>
        </tpls>
      </m>
      <m in="2">
        <tpls c="7">
          <tpl fld="3" item="26"/>
          <tpl hier="2" item="3"/>
          <tpl fld="7" item="2"/>
          <tpl hier="33" item="5"/>
          <tpl hier="36" item="6"/>
          <tpl hier="38" item="7"/>
          <tpl hier="41" item="15"/>
        </tpls>
      </m>
      <m in="2">
        <tpls c="7">
          <tpl fld="3" item="21"/>
          <tpl hier="2" item="3"/>
          <tpl fld="7" item="2"/>
          <tpl hier="33" item="5"/>
          <tpl hier="36" item="6"/>
          <tpl hier="38" item="7"/>
          <tpl hier="41" item="15"/>
        </tpls>
      </m>
      <m in="2">
        <tpls c="7">
          <tpl fld="3" item="14"/>
          <tpl hier="2" item="3"/>
          <tpl fld="7" item="2"/>
          <tpl hier="33" item="5"/>
          <tpl hier="36" item="6"/>
          <tpl hier="38" item="7"/>
          <tpl hier="41" item="15"/>
        </tpls>
      </m>
      <m in="2">
        <tpls c="7">
          <tpl fld="3" item="4"/>
          <tpl hier="2" item="3"/>
          <tpl fld="7" item="2"/>
          <tpl hier="33" item="5"/>
          <tpl hier="36" item="6"/>
          <tpl hier="38" item="7"/>
          <tpl hier="41" item="15"/>
        </tpls>
      </m>
      <m in="2">
        <tpls c="7">
          <tpl fld="3" item="32"/>
          <tpl hier="2" item="3"/>
          <tpl fld="7" item="2"/>
          <tpl hier="33" item="5"/>
          <tpl hier="36" item="6"/>
          <tpl hier="38" item="7"/>
          <tpl hier="41" item="15"/>
        </tpls>
      </m>
      <m in="2">
        <tpls c="7">
          <tpl fld="3" item="40"/>
          <tpl hier="2" item="3"/>
          <tpl fld="7" item="2"/>
          <tpl hier="33" item="5"/>
          <tpl hier="36" item="6"/>
          <tpl hier="38" item="7"/>
          <tpl hier="41" item="15"/>
        </tpls>
      </m>
      <m in="2">
        <tpls c="7">
          <tpl fld="3" item="5"/>
          <tpl hier="2" item="3"/>
          <tpl fld="7" item="2"/>
          <tpl hier="33" item="5"/>
          <tpl hier="36" item="6"/>
          <tpl hier="38" item="16"/>
          <tpl hier="41" item="4"/>
        </tpls>
      </m>
      <m in="2">
        <tpls c="7">
          <tpl fld="3" item="0"/>
          <tpl hier="2" item="3"/>
          <tpl fld="7" item="2"/>
          <tpl hier="33" item="5"/>
          <tpl hier="36" item="6"/>
          <tpl hier="38" item="16"/>
          <tpl hier="41" item="4"/>
        </tpls>
      </m>
      <n v="1" in="2">
        <tpls c="7">
          <tpl fld="3" item="25"/>
          <tpl hier="2" item="3"/>
          <tpl fld="7" item="2"/>
          <tpl hier="33" item="5"/>
          <tpl hier="36" item="6"/>
          <tpl hier="38" item="16"/>
          <tpl hier="41" item="4"/>
        </tpls>
      </n>
      <m in="2">
        <tpls c="7">
          <tpl fld="3" item="37"/>
          <tpl hier="2" item="3"/>
          <tpl fld="7" item="2"/>
          <tpl hier="33" item="5"/>
          <tpl hier="36" item="6"/>
          <tpl hier="38" item="16"/>
          <tpl hier="41" item="4"/>
        </tpls>
      </m>
      <m in="2">
        <tpls c="7">
          <tpl fld="3" item="13"/>
          <tpl hier="2" item="3"/>
          <tpl fld="7" item="2"/>
          <tpl hier="33" item="5"/>
          <tpl hier="36" item="6"/>
          <tpl hier="38" item="16"/>
          <tpl hier="41" item="4"/>
        </tpls>
      </m>
      <m in="2">
        <tpls c="7">
          <tpl fld="3" item="16"/>
          <tpl hier="2" item="3"/>
          <tpl fld="7" item="2"/>
          <tpl hier="33" item="5"/>
          <tpl hier="36" item="6"/>
          <tpl hier="38" item="16"/>
          <tpl hier="41" item="4"/>
        </tpls>
      </m>
      <m in="2">
        <tpls c="7">
          <tpl fld="3" item="3"/>
          <tpl hier="2" item="3"/>
          <tpl fld="7" item="2"/>
          <tpl hier="33" item="5"/>
          <tpl hier="36" item="6"/>
          <tpl hier="38" item="16"/>
          <tpl hier="41" item="4"/>
        </tpls>
      </m>
      <m in="2">
        <tpls c="7">
          <tpl fld="3" item="29"/>
          <tpl hier="2" item="3"/>
          <tpl fld="7" item="2"/>
          <tpl hier="33" item="5"/>
          <tpl hier="36" item="6"/>
          <tpl hier="38" item="16"/>
          <tpl hier="41" item="4"/>
        </tpls>
      </m>
      <m in="2">
        <tpls c="7">
          <tpl fld="3" item="23"/>
          <tpl hier="2" item="3"/>
          <tpl fld="7" item="2"/>
          <tpl hier="33" item="5"/>
          <tpl hier="36" item="6"/>
          <tpl hier="38" item="16"/>
          <tpl hier="41" item="4"/>
        </tpls>
      </m>
      <m in="2">
        <tpls c="7">
          <tpl fld="3" item="35"/>
          <tpl hier="2" item="3"/>
          <tpl fld="7" item="2"/>
          <tpl hier="33" item="5"/>
          <tpl hier="36" item="6"/>
          <tpl hier="38" item="16"/>
          <tpl hier="41" item="4"/>
        </tpls>
      </m>
      <n v="4" in="2">
        <tpls c="7">
          <tpl fld="3" item="27"/>
          <tpl hier="2" item="3"/>
          <tpl fld="7" item="2"/>
          <tpl hier="33" item="5"/>
          <tpl hier="36" item="6"/>
          <tpl hier="38" item="16"/>
          <tpl hier="41" item="4"/>
        </tpls>
      </n>
      <m in="2">
        <tpls c="7">
          <tpl fld="3" item="28"/>
          <tpl hier="2" item="3"/>
          <tpl fld="7" item="2"/>
          <tpl hier="33" item="5"/>
          <tpl hier="36" item="6"/>
          <tpl hier="38" item="16"/>
          <tpl hier="41" item="4"/>
        </tpls>
      </m>
      <n v="4" in="2">
        <tpls c="7">
          <tpl fld="3" item="20"/>
          <tpl hier="2" item="3"/>
          <tpl fld="7" item="2"/>
          <tpl hier="33" item="5"/>
          <tpl hier="36" item="6"/>
          <tpl hier="38" item="16"/>
          <tpl hier="41" item="4"/>
        </tpls>
      </n>
      <m in="2">
        <tpls c="7">
          <tpl fld="3" item="1"/>
          <tpl hier="2" item="3"/>
          <tpl fld="7" item="2"/>
          <tpl hier="33" item="5"/>
          <tpl hier="36" item="6"/>
          <tpl hier="38" item="16"/>
          <tpl hier="41" item="4"/>
        </tpls>
      </m>
      <m in="2">
        <tpls c="7">
          <tpl fld="3" item="34"/>
          <tpl hier="2" item="3"/>
          <tpl fld="7" item="2"/>
          <tpl hier="33" item="5"/>
          <tpl hier="36" item="6"/>
          <tpl hier="38" item="16"/>
          <tpl hier="41" item="4"/>
        </tpls>
      </m>
      <m in="2">
        <tpls c="7">
          <tpl fld="3" item="8"/>
          <tpl hier="2" item="3"/>
          <tpl fld="7" item="2"/>
          <tpl hier="33" item="5"/>
          <tpl hier="36" item="6"/>
          <tpl hier="38" item="16"/>
          <tpl hier="41" item="4"/>
        </tpls>
      </m>
      <m in="2">
        <tpls c="7">
          <tpl fld="3" item="39"/>
          <tpl hier="2" item="3"/>
          <tpl fld="7" item="2"/>
          <tpl hier="33" item="5"/>
          <tpl hier="36" item="6"/>
          <tpl hier="38" item="16"/>
          <tpl hier="41" item="4"/>
        </tpls>
      </m>
      <m in="2">
        <tpls c="7">
          <tpl fld="3" item="33"/>
          <tpl hier="2" item="3"/>
          <tpl fld="7" item="2"/>
          <tpl hier="33" item="5"/>
          <tpl hier="36" item="6"/>
          <tpl hier="38" item="16"/>
          <tpl hier="41" item="4"/>
        </tpls>
      </m>
      <m in="2">
        <tpls c="7">
          <tpl fld="3" item="11"/>
          <tpl hier="2" item="3"/>
          <tpl fld="7" item="2"/>
          <tpl hier="33" item="5"/>
          <tpl hier="36" item="6"/>
          <tpl hier="38" item="16"/>
          <tpl hier="41" item="4"/>
        </tpls>
      </m>
      <m in="2">
        <tpls c="7">
          <tpl fld="3" item="9"/>
          <tpl hier="2" item="3"/>
          <tpl fld="7" item="2"/>
          <tpl hier="33" item="5"/>
          <tpl hier="36" item="6"/>
          <tpl hier="38" item="16"/>
          <tpl hier="41" item="4"/>
        </tpls>
      </m>
      <m in="2">
        <tpls c="7">
          <tpl fld="3" item="12"/>
          <tpl hier="2" item="3"/>
          <tpl fld="7" item="2"/>
          <tpl hier="33" item="5"/>
          <tpl hier="36" item="6"/>
          <tpl hier="38" item="16"/>
          <tpl hier="41" item="4"/>
        </tpls>
      </m>
      <n v="1" in="2">
        <tpls c="7">
          <tpl fld="3" item="30"/>
          <tpl hier="2" item="3"/>
          <tpl fld="7" item="2"/>
          <tpl hier="33" item="5"/>
          <tpl hier="36" item="6"/>
          <tpl hier="38" item="16"/>
          <tpl hier="41" item="4"/>
        </tpls>
      </n>
      <n v="4" in="2">
        <tpls c="7">
          <tpl fld="3" item="41"/>
          <tpl hier="2" item="3"/>
          <tpl fld="7" item="2"/>
          <tpl hier="33" item="5"/>
          <tpl hier="36" item="6"/>
          <tpl hier="38" item="16"/>
          <tpl hier="41" item="4"/>
        </tpls>
      </n>
      <m in="2">
        <tpls c="7">
          <tpl fld="3" item="22"/>
          <tpl hier="2" item="3"/>
          <tpl fld="7" item="2"/>
          <tpl hier="33" item="5"/>
          <tpl hier="36" item="6"/>
          <tpl hier="38" item="16"/>
          <tpl hier="41" item="4"/>
        </tpls>
      </m>
      <m in="2">
        <tpls c="7">
          <tpl fld="3" item="36"/>
          <tpl hier="2" item="3"/>
          <tpl fld="7" item="2"/>
          <tpl hier="33" item="5"/>
          <tpl hier="36" item="6"/>
          <tpl hier="38" item="16"/>
          <tpl hier="41" item="4"/>
        </tpls>
      </m>
      <m in="2">
        <tpls c="7">
          <tpl fld="3" item="7"/>
          <tpl hier="2" item="3"/>
          <tpl fld="7" item="2"/>
          <tpl hier="33" item="5"/>
          <tpl hier="36" item="6"/>
          <tpl hier="38" item="16"/>
          <tpl hier="41" item="4"/>
        </tpls>
      </m>
      <n v="1" in="2">
        <tpls c="7">
          <tpl fld="3" item="15"/>
          <tpl hier="2" item="3"/>
          <tpl fld="7" item="2"/>
          <tpl hier="33" item="5"/>
          <tpl hier="36" item="6"/>
          <tpl hier="38" item="16"/>
          <tpl hier="41" item="4"/>
        </tpls>
      </n>
      <n v="2" in="2">
        <tpls c="7">
          <tpl fld="3" item="2"/>
          <tpl hier="2" item="3"/>
          <tpl fld="7" item="2"/>
          <tpl hier="33" item="5"/>
          <tpl hier="36" item="6"/>
          <tpl hier="38" item="16"/>
          <tpl hier="41" item="4"/>
        </tpls>
      </n>
      <n v="2" in="2">
        <tpls c="7">
          <tpl fld="3" item="6"/>
          <tpl hier="2" item="3"/>
          <tpl fld="7" item="2"/>
          <tpl hier="33" item="5"/>
          <tpl hier="36" item="6"/>
          <tpl hier="38" item="16"/>
          <tpl hier="41" item="4"/>
        </tpls>
      </n>
      <m in="2">
        <tpls c="7">
          <tpl fld="3" item="17"/>
          <tpl hier="2" item="3"/>
          <tpl fld="7" item="2"/>
          <tpl hier="33" item="5"/>
          <tpl hier="36" item="6"/>
          <tpl hier="38" item="16"/>
          <tpl hier="41" item="4"/>
        </tpls>
      </m>
      <m in="2">
        <tpls c="7">
          <tpl fld="3" item="10"/>
          <tpl hier="2" item="3"/>
          <tpl fld="7" item="2"/>
          <tpl hier="33" item="5"/>
          <tpl hier="36" item="6"/>
          <tpl hier="38" item="16"/>
          <tpl hier="41" item="4"/>
        </tpls>
      </m>
      <m in="2">
        <tpls c="7">
          <tpl fld="3" item="31"/>
          <tpl hier="2" item="3"/>
          <tpl fld="7" item="2"/>
          <tpl hier="33" item="5"/>
          <tpl hier="36" item="6"/>
          <tpl hier="38" item="16"/>
          <tpl hier="41" item="4"/>
        </tpls>
      </m>
      <n v="3" in="2">
        <tpls c="7">
          <tpl fld="3" item="19"/>
          <tpl hier="2" item="3"/>
          <tpl fld="7" item="2"/>
          <tpl hier="33" item="5"/>
          <tpl hier="36" item="6"/>
          <tpl hier="38" item="16"/>
          <tpl hier="41" item="4"/>
        </tpls>
      </n>
      <n v="4" in="2">
        <tpls c="7">
          <tpl fld="3" item="18"/>
          <tpl hier="2" item="3"/>
          <tpl fld="7" item="2"/>
          <tpl hier="33" item="5"/>
          <tpl hier="36" item="6"/>
          <tpl hier="38" item="16"/>
          <tpl hier="41" item="4"/>
        </tpls>
      </n>
      <n v="4" in="2">
        <tpls c="7">
          <tpl fld="3" item="38"/>
          <tpl hier="2" item="3"/>
          <tpl fld="7" item="2"/>
          <tpl hier="33" item="5"/>
          <tpl hier="36" item="6"/>
          <tpl hier="38" item="16"/>
          <tpl hier="41" item="4"/>
        </tpls>
      </n>
      <n v="3" in="2">
        <tpls c="7">
          <tpl fld="3" item="24"/>
          <tpl hier="2" item="3"/>
          <tpl fld="7" item="2"/>
          <tpl hier="33" item="5"/>
          <tpl hier="36" item="6"/>
          <tpl hier="38" item="16"/>
          <tpl hier="41" item="4"/>
        </tpls>
      </n>
      <m in="2">
        <tpls c="7">
          <tpl fld="3" item="26"/>
          <tpl hier="2" item="3"/>
          <tpl fld="7" item="2"/>
          <tpl hier="33" item="5"/>
          <tpl hier="36" item="6"/>
          <tpl hier="38" item="16"/>
          <tpl hier="41" item="4"/>
        </tpls>
      </m>
      <m in="2">
        <tpls c="7">
          <tpl fld="3" item="21"/>
          <tpl hier="2" item="3"/>
          <tpl fld="7" item="2"/>
          <tpl hier="33" item="5"/>
          <tpl hier="36" item="6"/>
          <tpl hier="38" item="16"/>
          <tpl hier="41" item="4"/>
        </tpls>
      </m>
      <n v="8" in="2">
        <tpls c="7">
          <tpl fld="3" item="14"/>
          <tpl hier="2" item="3"/>
          <tpl fld="7" item="2"/>
          <tpl hier="33" item="5"/>
          <tpl hier="36" item="6"/>
          <tpl hier="38" item="16"/>
          <tpl hier="41" item="4"/>
        </tpls>
      </n>
      <m in="2">
        <tpls c="7">
          <tpl fld="3" item="4"/>
          <tpl hier="2" item="3"/>
          <tpl fld="7" item="2"/>
          <tpl hier="33" item="5"/>
          <tpl hier="36" item="6"/>
          <tpl hier="38" item="16"/>
          <tpl hier="41" item="4"/>
        </tpls>
      </m>
      <m in="2">
        <tpls c="7">
          <tpl fld="3" item="32"/>
          <tpl hier="2" item="3"/>
          <tpl fld="7" item="2"/>
          <tpl hier="33" item="5"/>
          <tpl hier="36" item="6"/>
          <tpl hier="38" item="16"/>
          <tpl hier="41" item="4"/>
        </tpls>
      </m>
      <m in="2">
        <tpls c="7">
          <tpl fld="3" item="40"/>
          <tpl hier="2" item="3"/>
          <tpl fld="7" item="2"/>
          <tpl hier="33" item="5"/>
          <tpl hier="36" item="6"/>
          <tpl hier="38" item="16"/>
          <tpl hier="41" item="4"/>
        </tpls>
      </m>
    </entries>
    <sets count="17">
      <set count="1" maxRank="1" setDefinition="{[Products].[Product Name].[All]}">
        <tpls c="1">
          <tpl hier="26" item="4294967295"/>
        </tpls>
      </set>
      <set count="1" maxRank="1" setDefinition="{[Customers].[Customer Name].[All]}">
        <tpls c="1">
          <tpl hier="10" item="4294967295"/>
        </tpls>
      </set>
      <set count="1461" maxRank="1" setDefinition="{[Calendar].[Date].Levels(1).Members}">
        <tpls c="1">
          <tpl fld="0" item="0"/>
        </tpls>
      </set>
      <set count="1" maxRank="1" setDefinition="{[Calendar].[Year].[All]}">
        <tpls c="1">
          <tpl hier="2" item="4294967295"/>
        </tpls>
      </set>
      <set count="1" maxRank="1" setDefinition="{[Retail Sales].[Product Name].[All]}">
        <tpls c="1">
          <tpl hier="41" item="4294967295"/>
        </tpls>
      </set>
      <set count="1" maxRank="1" setDefinition="{[Retail Sales].[Location Name].[All]}">
        <tpls c="1">
          <tpl hier="33" item="4294967295"/>
        </tpls>
      </set>
      <set count="1" maxRank="1" setDefinition="{[Retail Sales].[Salesperson].[All]}">
        <tpls c="1">
          <tpl hier="36" item="4294967295"/>
        </tpls>
      </set>
      <set count="1" maxRank="1" setDefinition="{[Retail Sales].[Customer Name].[All]}">
        <tpls c="1">
          <tpl hier="38" item="4294967295"/>
        </tpls>
      </set>
      <set count="1" maxRank="1" setDefinition="{[Retail Sales].[Customer Name].&amp;[Kevin Gomez]}">
        <tpls c="1">
          <tpl fld="8" item="793"/>
        </tpls>
      </set>
      <set count="30" maxRank="1" setDefinition="Filter({[Calendar].[Date].Levels(1).Members}, ([Calendar].[Date].CurrentMember.MemberValue&gt;=CDate(&quot;2019-06-01&quot;) AND [Calendar].[Date].CurrentMember.MemberValue&lt;CDate(&quot;2019-07-01&quot;)))">
        <tpls c="1">
          <tpl fld="0" item="1"/>
        </tpls>
      </set>
      <set count="31" maxRank="1" setDefinition="Filter({[Calendar].[Date].Levels(1).Members}, ([Calendar].[Date].CurrentMember.MemberValue&gt;=CDate(&quot;2019-08-01&quot;) AND [Calendar].[Date].CurrentMember.MemberValue&lt;CDate(&quot;2019-09-01&quot;)))">
        <tpls c="1">
          <tpl fld="0" item="2"/>
        </tpls>
      </set>
      <set count="92" maxRank="1" setDefinition="Filter({[Calendar].[Date].Levels(1).Members}, ([Calendar].[Date].CurrentMember.MemberValue&gt;=CDate(&quot;2019-08-01&quot;) AND [Calendar].[Date].CurrentMember.MemberValue&lt;CDate(&quot;2019-11-01&quot;)))">
        <tpls c="1">
          <tpl fld="0" item="2"/>
        </tpls>
      </set>
      <set count="31" maxRank="1" setDefinition="Filter({[Calendar].[Date].Levels(1).Members}, ([Calendar].[Date].CurrentMember.MemberValue&gt;=CDate(&quot;2019-10-01&quot;) AND [Calendar].[Date].CurrentMember.MemberValue&lt;CDate(&quot;2019-11-01&quot;)))">
        <tpls c="1">
          <tpl fld="0" item="3"/>
        </tpls>
      </set>
      <set count="122" maxRank="1" setDefinition="Filter({[Calendar].[Date].Levels(1).Members}, ([Calendar].[Date].CurrentMember.MemberValue&gt;=CDate(&quot;2019-06-01&quot;) AND [Calendar].[Date].CurrentMember.MemberValue&lt;CDate(&quot;2019-10-01&quot;)))">
        <tpls c="1">
          <tpl fld="0" item="1"/>
        </tpls>
      </set>
      <set count="1" maxRank="1" setDefinition="{[Retail Sales].[Product Name].&amp;[Product 1]}">
        <tpls c="1">
          <tpl fld="9" item="0"/>
        </tpls>
      </set>
      <set count="1" maxRank="1" setDefinition="{[Retail Sales].[Product Name].&amp;[Product 15]}">
        <tpls c="1">
          <tpl fld="9" item="1"/>
        </tpls>
      </set>
      <set count="1" maxRank="1" setDefinition="{[Retail Sales].[Customer Name].&amp;[Kenneth Marshall]}">
        <tpls c="1">
          <tpl fld="8" item="558"/>
        </tpls>
      </set>
    </sets>
    <queryCache count="990">
      <query mdx="[Calendar].[Date Hierarchy].[Year].&amp;[2018].&amp;[Q3].&amp;[August]">
        <tpls c="1">
          <tpl fld="3" item="0"/>
        </tpls>
      </query>
      <query mdx="[Locations].[State].&amp;[New York]">
        <tpls c="1">
          <tpl fld="4" item="0"/>
        </tpls>
      </query>
      <query mdx="[Locations].[State].&amp;[Florida]">
        <tpls c="1">
          <tpl fld="4" item="1"/>
        </tpls>
      </query>
      <query mdx="[Locations].[Location Name].&amp;[Fort Lauderdale]">
        <tpls c="1">
          <tpl fld="5" item="0"/>
        </tpls>
      </query>
      <query mdx="[Locations].[State].&amp;[North Carolina]">
        <tpls c="1">
          <tpl fld="4" item="2"/>
        </tpls>
      </query>
      <query mdx="[Locations].[Location Name].&amp;[Cary]">
        <tpls c="1">
          <tpl fld="5" item="1"/>
        </tpls>
      </query>
      <query mdx="[Calendar].[Date Hierarchy].[Year].&amp;[2019].&amp;[Q2].&amp;[June]">
        <tpls c="1">
          <tpl fld="3" item="1"/>
        </tpls>
      </query>
      <query mdx="[Locations].[Location Name].&amp;[Brandon]">
        <tpls c="1">
          <tpl fld="5" item="2"/>
        </tpls>
      </query>
      <query mdx="[Calendar].[Date Hierarchy].[Year].&amp;[2017].&amp;[Q2].&amp;[April]">
        <tpls c="1">
          <tpl fld="3" item="2"/>
        </tpls>
      </query>
      <query mdx="[Calendar].[Date Hierarchy].[Year].&amp;[2017].&amp;[Q1].&amp;[March]">
        <tpls c="1">
          <tpl fld="3" item="3"/>
        </tpls>
      </query>
      <query mdx="[Calendar].[Date Hierarchy].[Year].&amp;[2018].&amp;[Q3].&amp;[September]">
        <tpls c="1">
          <tpl fld="3" item="4"/>
        </tpls>
      </query>
      <query mdx="[Locations].[State].&amp;[Massachusetts]">
        <tpls c="1">
          <tpl fld="4" item="3"/>
        </tpls>
      </query>
      <query mdx="[Locations].[Location Name].&amp;[Lowell]">
        <tpls c="1">
          <tpl fld="5" item="3"/>
        </tpls>
      </query>
      <query mdx="[Locations].[Region].[State].&amp;[Massachusetts]">
        <tpls c="1">
          <tpl fld="6" item="0"/>
        </tpls>
      </query>
      <query mdx="[Calendar].[Date Hierarchy].[Year].&amp;[2019].&amp;[Q1].&amp;[February]">
        <tpls c="1">
          <tpl fld="3" item="5"/>
        </tpls>
      </query>
      <query mdx="[Locations].[State].&amp;[New Jersey]">
        <tpls c="1">
          <tpl fld="4" item="4"/>
        </tpls>
      </query>
      <query mdx="[Measures].[Average of Households]">
        <tpls c="1">
          <tpl fld="7" item="0"/>
        </tpls>
      </query>
      <query mdx="[Locations].[Region].[State].&amp;[New York]">
        <tpls c="1">
          <tpl fld="6" item="1"/>
        </tpls>
      </query>
      <query mdx="[Calendar].[Date Hierarchy].[Year].&amp;[2018].&amp;[Q2].&amp;[April]">
        <tpls c="1">
          <tpl fld="3" item="6"/>
        </tpls>
      </query>
      <query mdx="[Calendar].[Date Hierarchy].[Year].&amp;[2019]">
        <tpls c="1">
          <tpl fld="1" item="0"/>
        </tpls>
      </query>
      <query mdx="[Calendar].[Date Hierarchy].[Year].&amp;[2018]">
        <tpls c="1">
          <tpl fld="1" item="1"/>
        </tpls>
      </query>
      <query mdx="[Calendar].[Date Hierarchy].[Year].&amp;[2017]">
        <tpls c="1">
          <tpl fld="1" item="2"/>
        </tpls>
      </query>
      <query mdx="[Calendar].[Date Hierarchy].[Year].&amp;[2019].&amp;[Q4].&amp;[December]">
        <tpls c="1">
          <tpl fld="3" item="7"/>
        </tpls>
      </query>
      <query mdx="[Calendar].[Date Hierarchy].[Year].&amp;[2018].&amp;[Q1]">
        <tpls c="1">
          <tpl fld="2" item="0"/>
        </tpls>
      </query>
      <query mdx="[Locations].[Location Name].&amp;[High Point]">
        <tpls c="1">
          <tpl fld="5" item="4"/>
        </tpls>
      </query>
      <query mdx="[Locations].[State].&amp;[South Carolina]">
        <tpls c="1">
          <tpl fld="4" item="5"/>
        </tpls>
      </query>
      <query mdx="[Calendar].[Date Hierarchy].[Year].&amp;[2019].&amp;[Q3]">
        <tpls c="1">
          <tpl fld="2" item="1"/>
        </tpls>
      </query>
      <query mdx="[Calendar].[Date Hierarchy].[Year].&amp;[2018].&amp;[Q3]">
        <tpls c="1">
          <tpl fld="2" item="2"/>
        </tpls>
      </query>
      <query mdx="[Measures].[Total Sales]">
        <tpls c="1">
          <tpl fld="7" item="1"/>
        </tpls>
      </query>
      <query mdx="[Locations].[State].&amp;[Virginia]">
        <tpls c="1">
          <tpl fld="4" item="6"/>
        </tpls>
      </query>
      <query mdx="[Locations].[Region].[State].&amp;[Rhode Island]">
        <tpls c="1">
          <tpl fld="6" item="2"/>
        </tpls>
      </query>
      <query mdx="[Locations].[Location Name].&amp;[St. Petersburg]">
        <tpls c="1">
          <tpl fld="5" item="5"/>
        </tpls>
      </query>
      <query mdx="[Locations].[Location Name].&amp;[Davie]">
        <tpls c="1">
          <tpl fld="5" item="6"/>
        </tpls>
      </query>
      <query mdx="[Locations].[Location Name].&amp;[New York City]">
        <tpls c="1">
          <tpl fld="5" item="7"/>
        </tpls>
      </query>
      <query mdx="[Locations].[State].&amp;[Connecticut]">
        <tpls c="1">
          <tpl fld="4" item="7"/>
        </tpls>
      </query>
      <query mdx="[Locations].[Location Name].&amp;[Waterbury (Town)]">
        <tpls c="1">
          <tpl fld="5" item="8"/>
        </tpls>
      </query>
      <query mdx="[Locations].[Location Name].&amp;[Lehigh Acres]">
        <tpls c="1">
          <tpl fld="5" item="9"/>
        </tpls>
      </query>
      <query mdx="[Locations].[Location Name].&amp;[Brookhaven]">
        <tpls c="1">
          <tpl fld="5" item="10"/>
        </tpls>
      </query>
      <query mdx="[Locations].[State].&amp;[Georgia]">
        <tpls c="1">
          <tpl fld="4" item="8"/>
        </tpls>
      </query>
      <query mdx="[Calendar].[Date Hierarchy].[Year].&amp;[2018].&amp;[Q2]">
        <tpls c="1">
          <tpl fld="2" item="3"/>
        </tpls>
      </query>
      <query mdx="[Locations].[Region].[State].&amp;[Virginia]">
        <tpls c="1">
          <tpl fld="6" item="3"/>
        </tpls>
      </query>
      <query mdx="[Locations].[Location Name].&amp;[Pembroke Pines]">
        <tpls c="1">
          <tpl fld="5" item="11"/>
        </tpls>
      </query>
      <query mdx="[Measures].[Total Unit Sales]">
        <tpls c="1">
          <tpl fld="7" item="2"/>
        </tpls>
      </query>
      <query mdx="[Calendar].[Date Hierarchy].[Year].&amp;[2017].&amp;[Q4]">
        <tpls c="1">
          <tpl fld="2" item="4"/>
        </tpls>
      </query>
      <query mdx="[Calendar].[Date Hierarchy].[Year].&amp;[2016].&amp;[Q4]">
        <tpls c="1">
          <tpl fld="2" item="5"/>
        </tpls>
      </query>
      <query mdx="[Locations].[Location Name].&amp;[Chesapeake]">
        <tpls c="1">
          <tpl fld="5" item="12"/>
        </tpls>
      </query>
      <query mdx="[Locations].[Location Name].&amp;[Columbia]">
        <tpls c="1">
          <tpl fld="5" item="13"/>
        </tpls>
      </query>
      <query mdx="[Calendar].[Date Hierarchy].[Year].&amp;[2019].&amp;[Q3].&amp;[August]">
        <tpls c="1">
          <tpl fld="3" item="8"/>
        </tpls>
      </query>
      <query mdx="[Measures].[Average of Median Income]">
        <tpls c="1">
          <tpl fld="7" item="3"/>
        </tpls>
      </query>
      <query mdx="[Locations].[Location Name].&amp;[Arlington]">
        <tpls c="1">
          <tpl fld="5" item="14"/>
        </tpls>
      </query>
      <query mdx="[Locations].[Location Name].&amp;[Waterbury]">
        <tpls c="1">
          <tpl fld="5" item="15"/>
        </tpls>
      </query>
      <query mdx="[Locations].[Location Name].&amp;[Stamford]">
        <tpls c="1">
          <tpl fld="5" item="16"/>
        </tpls>
      </query>
      <query mdx="[Locations].[Location Name].&amp;[Boston]">
        <tpls c="1">
          <tpl fld="5" item="17"/>
        </tpls>
      </query>
      <query mdx="[Locations].[Location Name].&amp;[Richmond]">
        <tpls c="1">
          <tpl fld="5" item="18"/>
        </tpls>
      </query>
      <query mdx="[Locations].[Location Name].&amp;[Tampa]">
        <tpls c="1">
          <tpl fld="5" item="19"/>
        </tpls>
      </query>
      <query mdx="[Locations].[Location Name].&amp;[Charleston]">
        <tpls c="1">
          <tpl fld="5" item="20"/>
        </tpls>
      </query>
      <query mdx="[Locations].[State].&amp;[Rhode Island]">
        <tpls c="1">
          <tpl fld="4" item="9"/>
        </tpls>
      </query>
      <query mdx="[Locations].[Location Name].&amp;[Providence]">
        <tpls c="1">
          <tpl fld="5" item="21"/>
        </tpls>
      </query>
      <query mdx="[Locations].[Location Name].&amp;[Cape Coral]">
        <tpls c="1">
          <tpl fld="5" item="22"/>
        </tpls>
      </query>
      <query mdx="[Calendar].[Date Hierarchy].[Year].&amp;[2017].&amp;[Q3].&amp;[August]">
        <tpls c="1">
          <tpl fld="3" item="9"/>
        </tpls>
      </query>
      <query mdx="[Locations].[Location Name].&amp;[Worcester]">
        <tpls c="1">
          <tpl fld="5" item="23"/>
        </tpls>
      </query>
      <query mdx="[Calendar].[Date Hierarchy].[Year].&amp;[2018].&amp;[Q2].&amp;[June]">
        <tpls c="1">
          <tpl fld="3" item="10"/>
        </tpls>
      </query>
      <query mdx="[Locations].[Location Name].&amp;[Manhattan]">
        <tpls c="1">
          <tpl fld="5" item="24"/>
        </tpls>
      </query>
      <query mdx="[Locations].[Location Name].&amp;[Hollywood]">
        <tpls c="1">
          <tpl fld="5" item="25"/>
        </tpls>
      </query>
      <query mdx="[Locations].[Location Name].&amp;[North Hempstead]">
        <tpls c="1">
          <tpl fld="5" item="26"/>
        </tpls>
      </query>
      <query mdx="[Locations].[Location Name].&amp;[The Bronx]">
        <tpls c="1">
          <tpl fld="5" item="27"/>
        </tpls>
      </query>
      <query mdx="[Calendar].[Date Hierarchy].[Year].&amp;[2016]">
        <tpls c="1">
          <tpl fld="1" item="3"/>
        </tpls>
      </query>
      <query mdx="[Calendar].[Date Hierarchy].[Year].&amp;[2016].&amp;[Q3].&amp;[July]">
        <tpls c="1">
          <tpl fld="3" item="11"/>
        </tpls>
      </query>
      <query mdx="[Locations].[Location Name].&amp;[Paterson]">
        <tpls c="1">
          <tpl fld="5" item="28"/>
        </tpls>
      </query>
      <query mdx="[Locations].[Location Name].&amp;[Macon]">
        <tpls c="1">
          <tpl fld="5" item="29"/>
        </tpls>
      </query>
      <query mdx="[Calendar].[Date Hierarchy].[Year].&amp;[2018].&amp;[Q1].&amp;[February]">
        <tpls c="1">
          <tpl fld="3" item="12"/>
        </tpls>
      </query>
      <query mdx="[Locations].[Location Name].&amp;[Gainesville]">
        <tpls c="1">
          <tpl fld="5" item="30"/>
        </tpls>
      </query>
      <query mdx="[Locations].[Location Name].&amp;[Smithtown]">
        <tpls c="1">
          <tpl fld="5" item="31"/>
        </tpls>
      </query>
      <query mdx="[Locations].[Location Name].&amp;[Hampton]">
        <tpls c="1">
          <tpl fld="5" item="32"/>
        </tpls>
      </query>
      <query mdx="[Calendar].[Date Hierarchy].[Year].&amp;[2017].&amp;[Q2].&amp;[May]">
        <tpls c="1">
          <tpl fld="3" item="13"/>
        </tpls>
      </query>
      <query mdx="[Calendar].[Date Hierarchy].[Year].&amp;[2017].&amp;[Q3].&amp;[September]">
        <tpls c="1">
          <tpl fld="3" item="14"/>
        </tpls>
      </query>
      <query mdx="[Locations].[Location Name].&amp;[Atlanta]">
        <tpls c="1">
          <tpl fld="5" item="33"/>
        </tpls>
      </query>
      <query mdx="[Calendar].[Date Hierarchy].[Year].&amp;[2017].&amp;[Q4].&amp;[November]">
        <tpls c="1">
          <tpl fld="3" item="15"/>
        </tpls>
      </query>
      <query mdx="[Locations].[Location Name].&amp;[Athens]">
        <tpls c="1">
          <tpl fld="5" item="34"/>
        </tpls>
      </query>
      <query mdx="[Calendar].[Date Hierarchy].[Year].&amp;[2016].&amp;[Q3].&amp;[August]">
        <tpls c="1">
          <tpl fld="3" item="16"/>
        </tpls>
      </query>
      <query mdx="[Locations].[Location Name].&amp;[Port St. Lucie]">
        <tpls c="1">
          <tpl fld="5" item="35"/>
        </tpls>
      </query>
      <query mdx="[Locations].[Location Name].&amp;[Miramar]">
        <tpls c="1">
          <tpl fld="5" item="36"/>
        </tpls>
      </query>
      <query mdx="[Measures].[Average of Water Area]">
        <tpls c="1">
          <tpl fld="7" item="4"/>
        </tpls>
      </query>
      <query mdx="[Locations].[Location Name].&amp;[Charlotte]">
        <tpls c="1">
          <tpl fld="5" item="37"/>
        </tpls>
      </query>
      <query mdx="[Calendar].[Date Hierarchy].[Year].&amp;[2016].&amp;[Q3]">
        <tpls c="1">
          <tpl fld="2" item="6"/>
        </tpls>
      </query>
      <query mdx="[Locations].[Location Name].&amp;[Bridgeport]">
        <tpls c="1">
          <tpl fld="5" item="38"/>
        </tpls>
      </query>
      <query mdx="[Locations].[State].&amp;[Maryland]">
        <tpls c="1">
          <tpl fld="4" item="10"/>
        </tpls>
      </query>
      <query mdx="[Locations].[Location Name].&amp;[Syracuse]">
        <tpls c="1">
          <tpl fld="5" item="39"/>
        </tpls>
      </query>
      <query mdx="[Locations].[Location Name].&amp;[Pompano Beach]">
        <tpls c="1">
          <tpl fld="5" item="40"/>
        </tpls>
      </query>
      <query mdx="[Calendar].[Date Hierarchy].[Year].&amp;[2018].&amp;[Q4].&amp;[October]">
        <tpls c="1">
          <tpl fld="3" item="17"/>
        </tpls>
      </query>
      <query mdx="[Calendar].[Date Hierarchy].[Year].&amp;[2017].&amp;[Q4].&amp;[December]">
        <tpls c="1">
          <tpl fld="3" item="18"/>
        </tpls>
      </query>
      <query mdx="[Locations].[Location Name].&amp;[Alexandria]">
        <tpls c="1">
          <tpl fld="5" item="41"/>
        </tpls>
      </query>
      <query mdx="[Locations].[Location Name].&amp;[Cambridge]">
        <tpls c="1">
          <tpl fld="5" item="42"/>
        </tpls>
      </query>
      <query mdx="[Locations].[Location Name].&amp;[Winston-Salem]">
        <tpls c="1">
          <tpl fld="5" item="43"/>
        </tpls>
      </query>
      <query mdx="[Locations].[Region].[State].&amp;[New Hampshire]">
        <tpls c="1">
          <tpl fld="6" item="4"/>
        </tpls>
      </query>
      <query mdx="[Locations].[Location Name].&amp;[Miami]">
        <tpls c="1">
          <tpl fld="5" item="44"/>
        </tpls>
      </query>
      <query mdx="[Calendar].[Date Hierarchy].[Year].&amp;[2018].&amp;[Q1].&amp;[March]">
        <tpls c="1">
          <tpl fld="3" item="19"/>
        </tpls>
      </query>
      <query mdx="[Locations].[Location Name].&amp;[Hartford (Town)]">
        <tpls c="1">
          <tpl fld="5" item="45"/>
        </tpls>
      </query>
      <query mdx="[Locations].[Region].[State].&amp;[Connecticut]">
        <tpls c="1">
          <tpl fld="6" item="5"/>
        </tpls>
      </query>
      <query mdx="[Calendar].[Date Hierarchy].[Year].&amp;[2018].&amp;[Q4].&amp;[November]">
        <tpls c="1">
          <tpl fld="3" item="20"/>
        </tpls>
      </query>
      <query mdx="[Calendar].[Date Hierarchy].[Year].&amp;[2019].&amp;[Q2]">
        <tpls c="1">
          <tpl fld="2" item="7"/>
        </tpls>
      </query>
      <query mdx="[Locations].[Location Name].&amp;[Rochester]">
        <tpls c="1">
          <tpl fld="5" item="46"/>
        </tpls>
      </query>
      <query mdx="[Locations].[Location Name].&amp;[Bridgeport (Town)]">
        <tpls c="1">
          <tpl fld="5" item="47"/>
        </tpls>
      </query>
      <query mdx="[Calendar].[Date Hierarchy].[Year].&amp;[2016].&amp;[Q3].&amp;[September]">
        <tpls c="1">
          <tpl fld="3" item="21"/>
        </tpls>
      </query>
      <query mdx="[Locations].[Location Name].&amp;[Edison]">
        <tpls c="1">
          <tpl fld="5" item="48"/>
        </tpls>
      </query>
      <query mdx="[Calendar].[Date Hierarchy].[Year].&amp;[2017].&amp;[Q2].&amp;[June]">
        <tpls c="1">
          <tpl fld="3" item="22"/>
        </tpls>
      </query>
      <query mdx="[Locations].[Region].[State].&amp;[Georgia]">
        <tpls c="1">
          <tpl fld="6" item="6"/>
        </tpls>
      </query>
      <query mdx="[Locations].[Location Name].&amp;[Spring Hill]">
        <tpls c="1">
          <tpl fld="5" item="49"/>
        </tpls>
      </query>
      <query mdx="[Locations].[Location Name].&amp;[Virginia Beach]">
        <tpls c="1">
          <tpl fld="5" item="50"/>
        </tpls>
      </query>
      <query mdx="[Locations].[Region].[State].&amp;[North Carolina]">
        <tpls c="1">
          <tpl fld="6" item="7"/>
        </tpls>
      </query>
      <query mdx="[Calendar].[Date Hierarchy].[Year].&amp;[2019].&amp;[Q1]">
        <tpls c="1">
          <tpl fld="2" item="8"/>
        </tpls>
      </query>
      <query mdx="[Calendar].[Date Hierarchy].[Year].&amp;[2019].&amp;[Q3].&amp;[July]">
        <tpls c="1">
          <tpl fld="3" item="23"/>
        </tpls>
      </query>
      <query mdx="[Calendar].[Date Hierarchy].[Year].&amp;[2017].&amp;[Q2]">
        <tpls c="1">
          <tpl fld="2" item="9"/>
        </tpls>
      </query>
      <query mdx="[Locations].[Location Name].&amp;[Clearwater]">
        <tpls c="1">
          <tpl fld="5" item="51"/>
        </tpls>
      </query>
      <query mdx="[Locations].[Region].[State].&amp;[New Jersey]">
        <tpls c="1">
          <tpl fld="6" item="8"/>
        </tpls>
      </query>
      <query mdx="[Locations].[Location Name].&amp;[Lakeland]">
        <tpls c="1">
          <tpl fld="5" item="52"/>
        </tpls>
      </query>
      <query mdx="[Calendar].[Date Hierarchy].[Year].&amp;[2018].&amp;[Q1].&amp;[January]">
        <tpls c="1">
          <tpl fld="3" item="24"/>
        </tpls>
      </query>
      <query mdx="[Locations].[Location Name].&amp;[Baltimore]">
        <tpls c="1">
          <tpl fld="5" item="53"/>
        </tpls>
      </query>
      <query mdx="[Locations].[Location Name].&amp;[Babylon (Town)]">
        <tpls c="1">
          <tpl fld="5" item="54"/>
        </tpls>
      </query>
      <query mdx="[Locations].[Location Name].&amp;[Hempstead (Town)]">
        <tpls c="1">
          <tpl fld="5" item="55"/>
        </tpls>
      </query>
      <query mdx="[Locations].[Region].[State].&amp;[Maryland]">
        <tpls c="1">
          <tpl fld="6" item="9"/>
        </tpls>
      </query>
      <query mdx="[Locations].[Location Name].&amp;[West Palm Beach]">
        <tpls c="1">
          <tpl fld="5" item="56"/>
        </tpls>
      </query>
      <query mdx="[Locations].[Location Name].&amp;[Tallahassee]">
        <tpls c="1">
          <tpl fld="5" item="57"/>
        </tpls>
      </query>
      <query mdx="[Calendar].[Date Hierarchy].[Year].&amp;[2019].&amp;[Q1].&amp;[January]">
        <tpls c="1">
          <tpl fld="3" item="25"/>
        </tpls>
      </query>
      <query mdx="[Calendar].[Date Hierarchy].[Year].&amp;[2018].&amp;[Q4]">
        <tpls c="1">
          <tpl fld="2" item="10"/>
        </tpls>
      </query>
      <query mdx="[Locations].[State].&amp;[New Hampshire]">
        <tpls c="1">
          <tpl fld="4" item="11"/>
        </tpls>
      </query>
      <query mdx="[Locations].[Location Name].&amp;[Manchester]">
        <tpls c="1">
          <tpl fld="5" item="58"/>
        </tpls>
      </query>
      <query mdx="[Calendar].[Date Hierarchy].[Year].&amp;[2018].&amp;[Q2].&amp;[May]">
        <tpls c="1">
          <tpl fld="3" item="26"/>
        </tpls>
      </query>
      <query mdx="[Locations].[Location Name].&amp;[Hialeah]">
        <tpls c="1">
          <tpl fld="5" item="59"/>
        </tpls>
      </query>
      <query mdx="[Calendar].[Date Hierarchy].[Year].&amp;[2017].&amp;[Q3]">
        <tpls c="1">
          <tpl fld="2" item="11"/>
        </tpls>
      </query>
      <query mdx="[Calendar].[Date Hierarchy].[Year].&amp;[2019].&amp;[Q4]">
        <tpls c="1">
          <tpl fld="2" item="12"/>
        </tpls>
      </query>
      <query mdx="[Calendar].[Date Hierarchy].[Year].&amp;[2019].&amp;[Q3].&amp;[September]">
        <tpls c="1">
          <tpl fld="3" item="27"/>
        </tpls>
      </query>
      <query mdx="[Locations].[Location Name].&amp;[Newark]">
        <tpls c="1">
          <tpl fld="5" item="60"/>
        </tpls>
      </query>
      <query mdx="[Locations].[Location Name].&amp;[Norfolk]">
        <tpls c="1">
          <tpl fld="5" item="61"/>
        </tpls>
      </query>
      <query mdx="[Measures].[Average of Land Area]">
        <tpls c="1">
          <tpl fld="7" item="5"/>
        </tpls>
      </query>
      <query mdx="[Calendar].[Date Hierarchy].[Year].&amp;[2016].&amp;[Q4].&amp;[December]">
        <tpls c="1">
          <tpl fld="3" item="28"/>
        </tpls>
      </query>
      <query mdx="[Calendar].[Date Hierarchy].[Year].&amp;[2017].&amp;[Q1]">
        <tpls c="1">
          <tpl fld="2" item="13"/>
        </tpls>
      </query>
      <query mdx="[Calendar].[Date Hierarchy].[Year].&amp;[2019].&amp;[Q1].&amp;[March]">
        <tpls c="1">
          <tpl fld="3" item="29"/>
        </tpls>
      </query>
      <query mdx="[Locations].[Location Name].&amp;[Miami Gardens]">
        <tpls c="1">
          <tpl fld="5" item="62"/>
        </tpls>
      </query>
      <query mdx="[Locations].[Location Name].&amp;[Ramapo]">
        <tpls c="1">
          <tpl fld="5" item="63"/>
        </tpls>
      </query>
      <query mdx="[Calendar].[Date Hierarchy].[Year].&amp;[2017].&amp;[Q1].&amp;[February]">
        <tpls c="1">
          <tpl fld="3" item="30"/>
        </tpls>
      </query>
      <query mdx="[Locations].[Location Name].&amp;[Brooklyn]">
        <tpls c="1">
          <tpl fld="5" item="64"/>
        </tpls>
      </query>
      <query mdx="[Calendar].[Date Hierarchy].[Year].&amp;[2017].&amp;[Q1].&amp;[January]">
        <tpls c="1">
          <tpl fld="3" item="31"/>
        </tpls>
      </query>
      <query mdx="[Calendar].[Date Hierarchy].[Year].&amp;[2016].&amp;[Q4].&amp;[November]">
        <tpls c="1">
          <tpl fld="3" item="32"/>
        </tpls>
      </query>
      <query mdx="[Locations].[Location Name].&amp;[Newport News]">
        <tpls c="1">
          <tpl fld="5" item="65"/>
        </tpls>
      </query>
      <query mdx="[Locations].[Location Name].&amp;[Orlando]">
        <tpls c="1">
          <tpl fld="5" item="66"/>
        </tpls>
      </query>
      <query mdx="[Locations].[Location Name].&amp;[Fayetteville]">
        <tpls c="1">
          <tpl fld="5" item="67"/>
        </tpls>
      </query>
      <query mdx="[Calendar].[Date Hierarchy].[Year].&amp;[2018].&amp;[Q3].&amp;[July]">
        <tpls c="1">
          <tpl fld="3" item="33"/>
        </tpls>
      </query>
      <query mdx="[Calendar].[Date Hierarchy].[Year].&amp;[2017].&amp;[Q3].&amp;[July]">
        <tpls c="1">
          <tpl fld="3" item="34"/>
        </tpls>
      </query>
      <query mdx="[Calendar].[Date Hierarchy].[Year].&amp;[2018].&amp;[Q4].&amp;[December]">
        <tpls c="1">
          <tpl fld="3" item="35"/>
        </tpls>
      </query>
      <query mdx="[Locations].[Location Name].&amp;[Raleigh]">
        <tpls c="1">
          <tpl fld="5" item="68"/>
        </tpls>
      </query>
      <query mdx="[Locations].[Location Name].&amp;[Huntington]">
        <tpls c="1">
          <tpl fld="5" item="69"/>
        </tpls>
      </query>
      <query mdx="[Locations].[Location Name].&amp;[Jacksonville]">
        <tpls c="1">
          <tpl fld="5" item="70"/>
        </tpls>
      </query>
      <query mdx="[Locations].[Location Name].&amp;[Wilmington]">
        <tpls c="1">
          <tpl fld="5" item="71"/>
        </tpls>
      </query>
      <query mdx="[Locations].[Location Name].&amp;[Stamford (Town)]">
        <tpls c="1">
          <tpl fld="5" item="72"/>
        </tpls>
      </query>
      <query mdx="[Locations].[Location Name].&amp;[Savannah]">
        <tpls c="1">
          <tpl fld="5" item="73"/>
        </tpls>
      </query>
      <query mdx="[Locations].[Location Name].&amp;[Staten Island]">
        <tpls c="1">
          <tpl fld="5" item="74"/>
        </tpls>
      </query>
      <query mdx="[Calendar].[Date Hierarchy].[Year].&amp;[2019].&amp;[Q2].&amp;[May]">
        <tpls c="1">
          <tpl fld="3" item="36"/>
        </tpls>
      </query>
      <query mdx="[Calendar].[Date Hierarchy].[Year].&amp;[2016].&amp;[Q4].&amp;[October]">
        <tpls c="1">
          <tpl fld="3" item="37"/>
        </tpls>
      </query>
      <query mdx="[Locations].[Location Name].&amp;[Jersey City]">
        <tpls c="1">
          <tpl fld="5" item="75"/>
        </tpls>
      </query>
      <query mdx="[Locations].[Location Name].&amp;[Coral Springs]">
        <tpls c="1">
          <tpl fld="5" item="76"/>
        </tpls>
      </query>
      <query mdx="[Locations].[Location Name].&amp;[North Charleston]">
        <tpls c="1">
          <tpl fld="5" item="77"/>
        </tpls>
      </query>
      <query mdx="[Locations].[Location Name].&amp;[Durham]">
        <tpls c="1">
          <tpl fld="5" item="78"/>
        </tpls>
      </query>
      <query mdx="[Calendar].[Date Hierarchy].[Year].&amp;[2019].&amp;[Q4].&amp;[October]">
        <tpls c="1">
          <tpl fld="3" item="38"/>
        </tpls>
      </query>
      <query mdx="[Locations].[Location Name].&amp;[Queens]">
        <tpls c="1">
          <tpl fld="5" item="79"/>
        </tpls>
      </query>
      <query mdx="[Locations].[Location Name].&amp;[Buffalo]">
        <tpls c="1">
          <tpl fld="5" item="80"/>
        </tpls>
      </query>
      <query mdx="[Locations].[Location Name].&amp;[Hartford]">
        <tpls c="1">
          <tpl fld="5" item="81"/>
        </tpls>
      </query>
      <query mdx="[Locations].[Location Name].&amp;[Elizabeth]">
        <tpls c="1">
          <tpl fld="5" item="82"/>
        </tpls>
      </query>
      <query mdx="[Calendar].[Date Hierarchy].[Year].&amp;[2019].&amp;[Q4].&amp;[November]">
        <tpls c="1">
          <tpl fld="3" item="39"/>
        </tpls>
      </query>
      <query mdx="[Locations].[Region].[State].&amp;[Florida]">
        <tpls c="1">
          <tpl fld="6" item="10"/>
        </tpls>
      </query>
      <query mdx="[Locations].[Location Name].&amp;[New Haven (Town)]">
        <tpls c="1">
          <tpl fld="5" item="83"/>
        </tpls>
      </query>
      <query mdx="[Calendar].[Date Hierarchy].[Year].&amp;[2017].&amp;[Q4].&amp;[October]">
        <tpls c="1">
          <tpl fld="3" item="40"/>
        </tpls>
      </query>
      <query mdx="[Locations].[Location Name].&amp;[Yonkers]">
        <tpls c="1">
          <tpl fld="5" item="84"/>
        </tpls>
      </query>
      <query mdx="[Calendar].[Date Hierarchy].[Year].&amp;[2019].&amp;[Q2].&amp;[April]">
        <tpls c="1">
          <tpl fld="3" item="41"/>
        </tpls>
      </query>
      <query mdx="[Locations].[Location Name].&amp;[Greensboro]">
        <tpls c="1">
          <tpl fld="5" item="85"/>
        </tpls>
      </query>
      <query mdx="[Locations].[Location Name].&amp;[Palm Bay]">
        <tpls c="1">
          <tpl fld="5" item="86"/>
        </tpls>
      </query>
      <query mdx="[Locations].[Location Name].&amp;[Springfield]">
        <tpls c="1">
          <tpl fld="5" item="87"/>
        </tpls>
      </query>
      <query mdx="[Locations].[Location Name].&amp;[Columbus]">
        <tpls c="1">
          <tpl fld="5" item="88"/>
        </tpls>
      </query>
      <query mdx="[Locations].[Location Name].&amp;[Woodbridge (Township)]">
        <tpls c="1">
          <tpl fld="5" item="89"/>
        </tpls>
      </query>
      <query mdx="[Locations].[Location Name].&amp;[Augusta]">
        <tpls c="1">
          <tpl fld="5" item="90"/>
        </tpls>
      </query>
      <query mdx="[Locations].[Location Name].&amp;[Oyster Bay]">
        <tpls c="1">
          <tpl fld="5" item="91"/>
        </tpls>
      </query>
      <query mdx="[Locations].[Location Name].&amp;[Amherst]">
        <tpls c="1">
          <tpl fld="5" item="92"/>
        </tpls>
      </query>
      <query mdx="[Locations].[Location Name].&amp;[Sandy Springs]">
        <tpls c="1">
          <tpl fld="5" item="93"/>
        </tpls>
      </query>
      <query mdx="[Locations].[Region].[State].&amp;[South Carolina]">
        <tpls c="1">
          <tpl fld="6" item="11"/>
        </tpls>
      </query>
      <query mdx="[Locations].[Location Name].&amp;[New Haven]">
        <tpls c="1">
          <tpl fld="5" item="94"/>
        </tpls>
      </query>
      <query mdx="[Locations].[Location Name].&amp;[Islip]">
        <tpls c="1">
          <tpl fld="5" item="95"/>
        </tpls>
      </query>
      <query mdx="[Measures].[Profit Margin]">
        <tpls c="1">
          <tpl fld="7" item="6"/>
        </tpls>
      </query>
      <query mdx="[Measures].[Sum of Quantity]">
        <tpls c="1">
          <tpl fld="7" item="7"/>
        </tpls>
      </query>
      <query mdx="[Measures].[AVG of Sales Amount]">
        <tpls c="1">
          <tpl fld="7" item="8"/>
        </tpls>
      </query>
      <query mdx="[Retail Sales].[Customer Name].&amp;[Joseph Lawson]">
        <tpls c="1">
          <tpl fld="8" item="0"/>
        </tpls>
      </query>
      <query mdx="[Retail Sales].[Customer Name].&amp;[Gerald Alvarez]">
        <tpls c="1">
          <tpl fld="8" item="1"/>
        </tpls>
      </query>
      <query mdx="[Retail Sales].[Customer Name].&amp;[Louis Austin]">
        <tpls c="1">
          <tpl fld="8" item="2"/>
        </tpls>
      </query>
      <query mdx="[Retail Sales].[Customer Name].&amp;[William Hawkins]">
        <tpls c="1">
          <tpl fld="8" item="3"/>
        </tpls>
      </query>
      <query mdx="[Retail Sales].[Customer Name].&amp;[Adam Riley]">
        <tpls c="1">
          <tpl fld="8" item="4"/>
        </tpls>
      </query>
      <query mdx="[Retail Sales].[Customer Name].&amp;[Phillip Edwards]">
        <tpls c="1">
          <tpl fld="8" item="5"/>
        </tpls>
      </query>
      <query mdx="[Retail Sales].[Customer Name].&amp;[Craig Reyes]">
        <tpls c="1">
          <tpl fld="8" item="6"/>
        </tpls>
      </query>
      <query mdx="[Retail Sales].[Customer Name].&amp;[Kenneth Foster]">
        <tpls c="1">
          <tpl fld="8" item="7"/>
        </tpls>
      </query>
      <query mdx="[Retail Sales].[Customer Name].&amp;[Ryan Ruiz]">
        <tpls c="1">
          <tpl fld="8" item="8"/>
        </tpls>
      </query>
      <query mdx="[Retail Sales].[Customer Name].&amp;[Michael Austin]">
        <tpls c="1">
          <tpl fld="8" item="9"/>
        </tpls>
      </query>
      <query mdx="[Retail Sales].[Customer Name].&amp;[Louis Johnston]">
        <tpls c="1">
          <tpl fld="8" item="10"/>
        </tpls>
      </query>
      <query mdx="[Retail Sales].[Customer Name].&amp;[Brian Rice]">
        <tpls c="1">
          <tpl fld="8" item="11"/>
        </tpls>
      </query>
      <query mdx="[Retail Sales].[Customer Name].&amp;[Jack Lewis]">
        <tpls c="1">
          <tpl fld="8" item="12"/>
        </tpls>
      </query>
      <query mdx="[Retail Sales].[Customer Name].&amp;[Timothy Bowman]">
        <tpls c="1">
          <tpl fld="8" item="13"/>
        </tpls>
      </query>
      <query mdx="[Retail Sales].[Customer Name].&amp;[Mark Simmons]">
        <tpls c="1">
          <tpl fld="8" item="14"/>
        </tpls>
      </query>
      <query mdx="[Retail Sales].[Customer Name].&amp;[Roger Miller]">
        <tpls c="1">
          <tpl fld="8" item="15"/>
        </tpls>
      </query>
      <query mdx="[Retail Sales].[Customer Name].&amp;[Dennis Myers]">
        <tpls c="1">
          <tpl fld="8" item="16"/>
        </tpls>
      </query>
      <query mdx="[Retail Sales].[Customer Name].&amp;[Benjamin Garza]">
        <tpls c="1">
          <tpl fld="8" item="17"/>
        </tpls>
      </query>
      <query mdx="[Retail Sales].[Customer Name].&amp;[Johnny Ward]">
        <tpls c="1">
          <tpl fld="8" item="18"/>
        </tpls>
      </query>
      <query mdx="[Retail Sales].[Customer Name].&amp;[Willie Mason]">
        <tpls c="1">
          <tpl fld="8" item="19"/>
        </tpls>
      </query>
      <query mdx="[Retail Sales].[Customer Name].&amp;[Ralph Cooper]">
        <tpls c="1">
          <tpl fld="8" item="20"/>
        </tpls>
      </query>
      <query mdx="[Retail Sales].[Customer Name].&amp;[Anthony Simpson]">
        <tpls c="1">
          <tpl fld="8" item="21"/>
        </tpls>
      </query>
      <query mdx="[Retail Sales].[Customer Name].&amp;[Jack Howell]">
        <tpls c="1">
          <tpl fld="8" item="22"/>
        </tpls>
      </query>
      <query mdx="[Retail Sales].[Customer Name].&amp;[Larry Freeman]">
        <tpls c="1">
          <tpl fld="8" item="23"/>
        </tpls>
      </query>
      <query mdx="[Retail Sales].[Customer Name].&amp;[Nicholas West]">
        <tpls c="1">
          <tpl fld="8" item="24"/>
        </tpls>
      </query>
      <query mdx="[Retail Sales].[Customer Name].&amp;[Daniel Perry]">
        <tpls c="1">
          <tpl fld="8" item="25"/>
        </tpls>
      </query>
      <query mdx="[Retail Sales].[Customer Name].&amp;[Raymond Alexander]">
        <tpls c="1">
          <tpl fld="8" item="26"/>
        </tpls>
      </query>
      <query mdx="[Retail Sales].[Customer Name].&amp;[Philip Foster]">
        <tpls c="1">
          <tpl fld="8" item="27"/>
        </tpls>
      </query>
      <query mdx="[Retail Sales].[Customer Name].&amp;[Sean Vasquez]">
        <tpls c="1">
          <tpl fld="8" item="28"/>
        </tpls>
      </query>
      <query mdx="[Retail Sales].[Customer Name].&amp;[Andrew Graham]">
        <tpls c="1">
          <tpl fld="8" item="29"/>
        </tpls>
      </query>
      <query mdx="[Retail Sales].[Customer Name].&amp;[Phillip Ellis]">
        <tpls c="1">
          <tpl fld="8" item="30"/>
        </tpls>
      </query>
      <query mdx="[Retail Sales].[Customer Name].&amp;[Robert Ferguson]">
        <tpls c="1">
          <tpl fld="8" item="31"/>
        </tpls>
      </query>
      <query mdx="[Retail Sales].[Customer Name].&amp;[Shawn Cook]">
        <tpls c="1">
          <tpl fld="8" item="32"/>
        </tpls>
      </query>
      <query mdx="[Retail Sales].[Customer Name].&amp;[Keith Jordan]">
        <tpls c="1">
          <tpl fld="8" item="33"/>
        </tpls>
      </query>
      <query mdx="[Retail Sales].[Customer Name].&amp;[Fred Howell]">
        <tpls c="1">
          <tpl fld="8" item="34"/>
        </tpls>
      </query>
      <query mdx="[Retail Sales].[Customer Name].&amp;[Timothy Hamilton]">
        <tpls c="1">
          <tpl fld="8" item="35"/>
        </tpls>
      </query>
      <query mdx="[Retail Sales].[Customer Name].&amp;[Christopher Wright]">
        <tpls c="1">
          <tpl fld="8" item="36"/>
        </tpls>
      </query>
      <query mdx="[Retail Sales].[Customer Name].&amp;[Victor Ramos]">
        <tpls c="1">
          <tpl fld="8" item="37"/>
        </tpls>
      </query>
      <query mdx="[Retail Sales].[Customer Name].&amp;[Adam Myers]">
        <tpls c="1">
          <tpl fld="8" item="38"/>
        </tpls>
      </query>
      <query mdx="[Retail Sales].[Customer Name].&amp;[Brandon Dixon]">
        <tpls c="1">
          <tpl fld="8" item="39"/>
        </tpls>
      </query>
      <query mdx="[Retail Sales].[Customer Name].&amp;[Harold Adams]">
        <tpls c="1">
          <tpl fld="8" item="40"/>
        </tpls>
      </query>
      <query mdx="[Retail Sales].[Customer Name].&amp;[Harold Turner]">
        <tpls c="1">
          <tpl fld="8" item="41"/>
        </tpls>
      </query>
      <query mdx="[Retail Sales].[Customer Name].&amp;[Matthew Fernandez]">
        <tpls c="1">
          <tpl fld="8" item="42"/>
        </tpls>
      </query>
      <query mdx="[Retail Sales].[Customer Name].&amp;[Keith Murphy]">
        <tpls c="1">
          <tpl fld="8" item="43"/>
        </tpls>
      </query>
      <query mdx="[Retail Sales].[Customer Name].&amp;[Joe Rose]">
        <tpls c="1">
          <tpl fld="8" item="44"/>
        </tpls>
      </query>
      <query mdx="[Retail Sales].[Customer Name].&amp;[Eric Moore]">
        <tpls c="1">
          <tpl fld="8" item="45"/>
        </tpls>
      </query>
      <query mdx="[Retail Sales].[Customer Name].&amp;[Billy Reid]">
        <tpls c="1">
          <tpl fld="8" item="46"/>
        </tpls>
      </query>
      <query mdx="[Retail Sales].[Customer Name].&amp;[Michael Allen]">
        <tpls c="1">
          <tpl fld="8" item="47"/>
        </tpls>
      </query>
      <query mdx="[Retail Sales].[Customer Name].&amp;[Adam Duncan]">
        <tpls c="1">
          <tpl fld="8" item="48"/>
        </tpls>
      </query>
      <query mdx="[Retail Sales].[Customer Name].&amp;[Joshua Brooks]">
        <tpls c="1">
          <tpl fld="8" item="49"/>
        </tpls>
      </query>
      <query mdx="[Retail Sales].[Customer Name].&amp;[Victor Chapman]">
        <tpls c="1">
          <tpl fld="8" item="50"/>
        </tpls>
      </query>
      <query mdx="[Retail Sales].[Customer Name].&amp;[Chris Armstrong]">
        <tpls c="1">
          <tpl fld="8" item="51"/>
        </tpls>
      </query>
      <query mdx="[Retail Sales].[Customer Name].&amp;[Keith Schmidt]">
        <tpls c="1">
          <tpl fld="8" item="52"/>
        </tpls>
      </query>
      <query mdx="[Retail Sales].[Customer Name].&amp;[Lawrence Kelly]">
        <tpls c="1">
          <tpl fld="8" item="53"/>
        </tpls>
      </query>
      <query mdx="[Retail Sales].[Customer Name].&amp;[Roger Alexander]">
        <tpls c="1">
          <tpl fld="8" item="54"/>
        </tpls>
      </query>
      <query mdx="[Retail Sales].[Customer Name].&amp;[Peter Gray]">
        <tpls c="1">
          <tpl fld="8" item="55"/>
        </tpls>
      </query>
      <query mdx="[Retail Sales].[Customer Name].&amp;[Brian Warren]">
        <tpls c="1">
          <tpl fld="8" item="56"/>
        </tpls>
      </query>
      <query mdx="[Retail Sales].[Customer Name].&amp;[Mark Lee]">
        <tpls c="1">
          <tpl fld="8" item="57"/>
        </tpls>
      </query>
      <query mdx="[Retail Sales].[Customer Name].&amp;[Jack Lynch]">
        <tpls c="1">
          <tpl fld="8" item="58"/>
        </tpls>
      </query>
      <query mdx="[Retail Sales].[Customer Name].&amp;[Paul Taylor]">
        <tpls c="1">
          <tpl fld="8" item="59"/>
        </tpls>
      </query>
      <query mdx="[Retail Sales].[Customer Name].&amp;[Wayne Williams]">
        <tpls c="1">
          <tpl fld="8" item="60"/>
        </tpls>
      </query>
      <query mdx="[Retail Sales].[Customer Name].&amp;[Terry Richards]">
        <tpls c="1">
          <tpl fld="8" item="61"/>
        </tpls>
      </query>
      <query mdx="[Retail Sales].[Customer Name].&amp;[Walter Russell]">
        <tpls c="1">
          <tpl fld="8" item="62"/>
        </tpls>
      </query>
      <query mdx="[Retail Sales].[Customer Name].&amp;[Ralph Oliver]">
        <tpls c="1">
          <tpl fld="8" item="63"/>
        </tpls>
      </query>
      <query mdx="[Retail Sales].[Customer Name].&amp;[Victor Hughes]">
        <tpls c="1">
          <tpl fld="8" item="64"/>
        </tpls>
      </query>
      <query mdx="[Retail Sales].[Customer Name].&amp;[Earl Robinson]">
        <tpls c="1">
          <tpl fld="8" item="65"/>
        </tpls>
      </query>
      <query mdx="[Retail Sales].[Customer Name].&amp;[Gerald Porter]">
        <tpls c="1">
          <tpl fld="8" item="66"/>
        </tpls>
      </query>
      <query mdx="[Retail Sales].[Customer Name].&amp;[Jose Williams]">
        <tpls c="1">
          <tpl fld="8" item="67"/>
        </tpls>
      </query>
      <query mdx="[Retail Sales].[Customer Name].&amp;[Carl Murphy]">
        <tpls c="1">
          <tpl fld="8" item="68"/>
        </tpls>
      </query>
      <query mdx="[Retail Sales].[Customer Name].&amp;[Charles Perry]">
        <tpls c="1">
          <tpl fld="8" item="69"/>
        </tpls>
      </query>
      <query mdx="[Retail Sales].[Customer Name].&amp;[Roy Scott]">
        <tpls c="1">
          <tpl fld="8" item="70"/>
        </tpls>
      </query>
      <query mdx="[Retail Sales].[Customer Name].&amp;[Aaron Mills]">
        <tpls c="1">
          <tpl fld="8" item="71"/>
        </tpls>
      </query>
      <query mdx="[Retail Sales].[Customer Name].&amp;[Anthony Banks]">
        <tpls c="1">
          <tpl fld="8" item="72"/>
        </tpls>
      </query>
      <query mdx="[Retail Sales].[Customer Name].&amp;[Adam Alexander]">
        <tpls c="1">
          <tpl fld="8" item="73"/>
        </tpls>
      </query>
      <query mdx="[Retail Sales].[Customer Name].&amp;[Christopher Kim]">
        <tpls c="1">
          <tpl fld="8" item="74"/>
        </tpls>
      </query>
      <query mdx="[Retail Sales].[Customer Name].&amp;[George Ellis]">
        <tpls c="1">
          <tpl fld="8" item="75"/>
        </tpls>
      </query>
      <query mdx="[Retail Sales].[Customer Name].&amp;[Earl Franklin]">
        <tpls c="1">
          <tpl fld="8" item="76"/>
        </tpls>
      </query>
      <query mdx="[Retail Sales].[Customer Name].&amp;[Benjamin Carter]">
        <tpls c="1">
          <tpl fld="8" item="77"/>
        </tpls>
      </query>
      <query mdx="[Retail Sales].[Customer Name].&amp;[Peter Gilbert]">
        <tpls c="1">
          <tpl fld="8" item="78"/>
        </tpls>
      </query>
      <query mdx="[Retail Sales].[Customer Name].&amp;[Billy Kennedy]">
        <tpls c="1">
          <tpl fld="8" item="79"/>
        </tpls>
      </query>
      <query mdx="[Retail Sales].[Customer Name].&amp;[Richard Cunningham]">
        <tpls c="1">
          <tpl fld="8" item="80"/>
        </tpls>
      </query>
      <query mdx="[Retail Sales].[Customer Name].&amp;[Victor Scott]">
        <tpls c="1">
          <tpl fld="8" item="81"/>
        </tpls>
      </query>
      <query mdx="[Retail Sales].[Customer Name].&amp;[Phillip Watkins]">
        <tpls c="1">
          <tpl fld="8" item="82"/>
        </tpls>
      </query>
      <query mdx="[Retail Sales].[Customer Name].&amp;[John Brooks]">
        <tpls c="1">
          <tpl fld="8" item="83"/>
        </tpls>
      </query>
      <query mdx="[Retail Sales].[Customer Name].&amp;[Carlos Miller]">
        <tpls c="1">
          <tpl fld="8" item="84"/>
        </tpls>
      </query>
      <query mdx="[Retail Sales].[Customer Name].&amp;[Henry Harper]">
        <tpls c="1">
          <tpl fld="8" item="85"/>
        </tpls>
      </query>
      <query mdx="[Retail Sales].[Customer Name].&amp;[Gary Porter]">
        <tpls c="1">
          <tpl fld="8" item="86"/>
        </tpls>
      </query>
      <query mdx="[Retail Sales].[Customer Name].&amp;[Victor Marshall]">
        <tpls c="1">
          <tpl fld="8" item="87"/>
        </tpls>
      </query>
      <query mdx="[Retail Sales].[Customer Name].&amp;[Christopher Arnold]">
        <tpls c="1">
          <tpl fld="8" item="88"/>
        </tpls>
      </query>
      <query mdx="[Retail Sales].[Customer Name].&amp;[Justin Butler]">
        <tpls c="1">
          <tpl fld="8" item="89"/>
        </tpls>
      </query>
      <query mdx="[Retail Sales].[Customer Name].&amp;[Douglas Wallace]">
        <tpls c="1">
          <tpl fld="8" item="90"/>
        </tpls>
      </query>
      <query mdx="[Retail Sales].[Customer Name].&amp;[Brian Kim]">
        <tpls c="1">
          <tpl fld="8" item="91"/>
        </tpls>
      </query>
      <query mdx="[Retail Sales].[Customer Name].&amp;[Jesse Hernandez]">
        <tpls c="1">
          <tpl fld="8" item="92"/>
        </tpls>
      </query>
      <query mdx="[Retail Sales].[Customer Name].&amp;[Walter Duncan]">
        <tpls c="1">
          <tpl fld="8" item="93"/>
        </tpls>
      </query>
      <query mdx="[Retail Sales].[Customer Name].&amp;[Todd Watson]">
        <tpls c="1">
          <tpl fld="8" item="94"/>
        </tpls>
      </query>
      <query mdx="[Retail Sales].[Customer Name].&amp;[Aaron Day]">
        <tpls c="1">
          <tpl fld="8" item="95"/>
        </tpls>
      </query>
      <query mdx="[Retail Sales].[Customer Name].&amp;[George Fowler]">
        <tpls c="1">
          <tpl fld="8" item="96"/>
        </tpls>
      </query>
      <query mdx="[Retail Sales].[Customer Name].&amp;[Sean Kelly]">
        <tpls c="1">
          <tpl fld="8" item="97"/>
        </tpls>
      </query>
      <query mdx="[Retail Sales].[Customer Name].&amp;[James Simmons]">
        <tpls c="1">
          <tpl fld="8" item="98"/>
        </tpls>
      </query>
      <query mdx="[Retail Sales].[Customer Name].&amp;[Adam Mcdonald]">
        <tpls c="1">
          <tpl fld="8" item="99"/>
        </tpls>
      </query>
      <query mdx="[Retail Sales].[Customer Name].&amp;[Aaron Johnson]">
        <tpls c="1">
          <tpl fld="8" item="100"/>
        </tpls>
      </query>
      <query mdx="[Retail Sales].[Customer Name].&amp;[Arthur Gilbert]">
        <tpls c="1">
          <tpl fld="8" item="101"/>
        </tpls>
      </query>
      <query mdx="[Retail Sales].[Customer Name].&amp;[Jason Gray]">
        <tpls c="1">
          <tpl fld="8" item="102"/>
        </tpls>
      </query>
      <query mdx="[Retail Sales].[Customer Name].&amp;[Keith Wheeler]">
        <tpls c="1">
          <tpl fld="8" item="103"/>
        </tpls>
      </query>
      <query mdx="[Retail Sales].[Customer Name].&amp;[Victor Rogers]">
        <tpls c="1">
          <tpl fld="8" item="104"/>
        </tpls>
      </query>
      <query mdx="[Retail Sales].[Customer Name].&amp;[Steven Walker]">
        <tpls c="1">
          <tpl fld="8" item="105"/>
        </tpls>
      </query>
      <query mdx="[Retail Sales].[Customer Name].&amp;[Todd Roberts]">
        <tpls c="1">
          <tpl fld="8" item="106"/>
        </tpls>
      </query>
      <query mdx="[Retail Sales].[Customer Name].&amp;[Harold Matthews]">
        <tpls c="1">
          <tpl fld="8" item="107"/>
        </tpls>
      </query>
      <query mdx="[Retail Sales].[Customer Name].&amp;[Shawn Wallace]">
        <tpls c="1">
          <tpl fld="8" item="108"/>
        </tpls>
      </query>
      <query mdx="[Retail Sales].[Customer Name].&amp;[Albert Young]">
        <tpls c="1">
          <tpl fld="8" item="109"/>
        </tpls>
      </query>
      <query mdx="[Retail Sales].[Customer Name].&amp;[Charles Montgomery]">
        <tpls c="1">
          <tpl fld="8" item="110"/>
        </tpls>
      </query>
      <query mdx="[Retail Sales].[Customer Name].&amp;[Peter Freeman]">
        <tpls c="1">
          <tpl fld="8" item="111"/>
        </tpls>
      </query>
      <query mdx="[Retail Sales].[Customer Name].&amp;[Gerald Andrews]">
        <tpls c="1">
          <tpl fld="8" item="112"/>
        </tpls>
      </query>
      <query mdx="[Retail Sales].[Customer Name].&amp;[Anthony Berry]">
        <tpls c="1">
          <tpl fld="8" item="113"/>
        </tpls>
      </query>
      <query mdx="[Retail Sales].[Customer Name].&amp;[Antonio Dixon]">
        <tpls c="1">
          <tpl fld="8" item="114"/>
        </tpls>
      </query>
      <query mdx="[Retail Sales].[Customer Name].&amp;[Benjamin Lynch]">
        <tpls c="1">
          <tpl fld="8" item="115"/>
        </tpls>
      </query>
      <query mdx="[Retail Sales].[Customer Name].&amp;[Christopher Miller]">
        <tpls c="1">
          <tpl fld="8" item="116"/>
        </tpls>
      </query>
      <query mdx="[Retail Sales].[Customer Name].&amp;[Kenneth Dunn]">
        <tpls c="1">
          <tpl fld="8" item="117"/>
        </tpls>
      </query>
      <query mdx="[Retail Sales].[Customer Name].&amp;[Jeremy Peterson]">
        <tpls c="1">
          <tpl fld="8" item="118"/>
        </tpls>
      </query>
      <query mdx="[Retail Sales].[Customer Name].&amp;[William Schmidt]">
        <tpls c="1">
          <tpl fld="8" item="119"/>
        </tpls>
      </query>
      <query mdx="[Retail Sales].[Customer Name].&amp;[Juan Cruz]">
        <tpls c="1">
          <tpl fld="8" item="120"/>
        </tpls>
      </query>
      <query mdx="[Retail Sales].[Customer Name].&amp;[Albert Robinson]">
        <tpls c="1">
          <tpl fld="8" item="121"/>
        </tpls>
      </query>
      <query mdx="[Retail Sales].[Customer Name].&amp;[Jesse Graham]">
        <tpls c="1">
          <tpl fld="8" item="122"/>
        </tpls>
      </query>
      <query mdx="[Retail Sales].[Customer Name].&amp;[Philip Cunningham]">
        <tpls c="1">
          <tpl fld="8" item="123"/>
        </tpls>
      </query>
      <query mdx="[Retail Sales].[Customer Name].&amp;[Fred Jenkins]">
        <tpls c="1">
          <tpl fld="8" item="124"/>
        </tpls>
      </query>
      <query mdx="[Retail Sales].[Customer Name].&amp;[Sean Olson]">
        <tpls c="1">
          <tpl fld="8" item="125"/>
        </tpls>
      </query>
      <query mdx="[Retail Sales].[Customer Name].&amp;[Bobby Hughes]">
        <tpls c="1">
          <tpl fld="8" item="126"/>
        </tpls>
      </query>
      <query mdx="[Retail Sales].[Customer Name].&amp;[Jeremy Porter]">
        <tpls c="1">
          <tpl fld="8" item="127"/>
        </tpls>
      </query>
      <query mdx="[Retail Sales].[Customer Name].&amp;[Henry Kelley]">
        <tpls c="1">
          <tpl fld="8" item="128"/>
        </tpls>
      </query>
      <query mdx="[Retail Sales].[Customer Name].&amp;[Gerald Henry]">
        <tpls c="1">
          <tpl fld="8" item="129"/>
        </tpls>
      </query>
      <query mdx="[Retail Sales].[Customer Name].&amp;[Billy West]">
        <tpls c="1">
          <tpl fld="8" item="130"/>
        </tpls>
      </query>
      <query mdx="[Retail Sales].[Customer Name].&amp;[Steven Carr]">
        <tpls c="1">
          <tpl fld="8" item="131"/>
        </tpls>
      </query>
      <query mdx="[Retail Sales].[Customer Name].&amp;[David Wilson]">
        <tpls c="1">
          <tpl fld="8" item="132"/>
        </tpls>
      </query>
      <query mdx="[Retail Sales].[Customer Name].&amp;[Keith Campbell]">
        <tpls c="1">
          <tpl fld="8" item="133"/>
        </tpls>
      </query>
      <query mdx="[Retail Sales].[Customer Name].&amp;[Steve Diaz]">
        <tpls c="1">
          <tpl fld="8" item="134"/>
        </tpls>
      </query>
      <query mdx="[Retail Sales].[Customer Name].&amp;[Alan Perry]">
        <tpls c="1">
          <tpl fld="8" item="135"/>
        </tpls>
      </query>
      <query mdx="[Retail Sales].[Customer Name].&amp;[John Robertson]">
        <tpls c="1">
          <tpl fld="8" item="136"/>
        </tpls>
      </query>
      <query mdx="[Retail Sales].[Customer Name].&amp;[Bruce Chapman]">
        <tpls c="1">
          <tpl fld="8" item="137"/>
        </tpls>
      </query>
      <query mdx="[Retail Sales].[Customer Name].&amp;[Louis Chavez]">
        <tpls c="1">
          <tpl fld="8" item="138"/>
        </tpls>
      </query>
      <query mdx="[Retail Sales].[Customer Name].&amp;[Steve Bennett]">
        <tpls c="1">
          <tpl fld="8" item="139"/>
        </tpls>
      </query>
      <query mdx="[Retail Sales].[Customer Name].&amp;[Shawn Ray]">
        <tpls c="1">
          <tpl fld="8" item="140"/>
        </tpls>
      </query>
      <query mdx="[Retail Sales].[Customer Name].&amp;[Sean Knight]">
        <tpls c="1">
          <tpl fld="8" item="141"/>
        </tpls>
      </query>
      <query mdx="[Retail Sales].[Customer Name].&amp;[Bruce Porter]">
        <tpls c="1">
          <tpl fld="8" item="142"/>
        </tpls>
      </query>
      <query mdx="[Retail Sales].[Customer Name].&amp;[Nicholas Arnold]">
        <tpls c="1">
          <tpl fld="8" item="143"/>
        </tpls>
      </query>
      <query mdx="[Retail Sales].[Customer Name].&amp;[Nicholas Hernandez]">
        <tpls c="1">
          <tpl fld="8" item="144"/>
        </tpls>
      </query>
      <query mdx="[Retail Sales].[Customer Name].&amp;[Steven Mccoy]">
        <tpls c="1">
          <tpl fld="8" item="145"/>
        </tpls>
      </query>
      <query mdx="[Retail Sales].[Customer Name].&amp;[Douglas Greene]">
        <tpls c="1">
          <tpl fld="8" item="146"/>
        </tpls>
      </query>
      <query mdx="[Retail Sales].[Customer Name].&amp;[Fred Stone]">
        <tpls c="1">
          <tpl fld="8" item="147"/>
        </tpls>
      </query>
      <query mdx="[Retail Sales].[Customer Name].&amp;[Joe Fuller]">
        <tpls c="1">
          <tpl fld="8" item="148"/>
        </tpls>
      </query>
      <query mdx="[Retail Sales].[Customer Name].&amp;[Joseph Lopez]">
        <tpls c="1">
          <tpl fld="8" item="149"/>
        </tpls>
      </query>
      <query mdx="[Retail Sales].[Customer Name].&amp;[Jerry Rogers]">
        <tpls c="1">
          <tpl fld="8" item="150"/>
        </tpls>
      </query>
      <query mdx="[Retail Sales].[Customer Name].&amp;[Frank Schmidt]">
        <tpls c="1">
          <tpl fld="8" item="151"/>
        </tpls>
      </query>
      <query mdx="[Retail Sales].[Customer Name].&amp;[Roger Tucker]">
        <tpls c="1">
          <tpl fld="8" item="152"/>
        </tpls>
      </query>
      <query mdx="[Retail Sales].[Customer Name].&amp;[Benjamin Ryan]">
        <tpls c="1">
          <tpl fld="8" item="153"/>
        </tpls>
      </query>
      <query mdx="[Retail Sales].[Customer Name].&amp;[Andrew Robinson]">
        <tpls c="1">
          <tpl fld="8" item="154"/>
        </tpls>
      </query>
      <query mdx="[Retail Sales].[Customer Name].&amp;[Patrick Morales]">
        <tpls c="1">
          <tpl fld="8" item="155"/>
        </tpls>
      </query>
      <query mdx="[Retail Sales].[Customer Name].&amp;[Antonio Owens]">
        <tpls c="1">
          <tpl fld="8" item="156"/>
        </tpls>
      </query>
      <query mdx="[Retail Sales].[Customer Name].&amp;[Lawrence Watson]">
        <tpls c="1">
          <tpl fld="8" item="157"/>
        </tpls>
      </query>
      <query mdx="[Retail Sales].[Customer Name].&amp;[Steve Miller]">
        <tpls c="1">
          <tpl fld="8" item="158"/>
        </tpls>
      </query>
      <query mdx="[Retail Sales].[Customer Name].&amp;[Gary Jones]">
        <tpls c="1">
          <tpl fld="8" item="159"/>
        </tpls>
      </query>
      <query mdx="[Retail Sales].[Customer Name].&amp;[Bruce Bowman]">
        <tpls c="1">
          <tpl fld="8" item="160"/>
        </tpls>
      </query>
      <query mdx="[Retail Sales].[Customer Name].&amp;[Joshua Peterson]">
        <tpls c="1">
          <tpl fld="8" item="161"/>
        </tpls>
      </query>
      <query mdx="[Retail Sales].[Customer Name].&amp;[Eric Alvarez]">
        <tpls c="1">
          <tpl fld="8" item="162"/>
        </tpls>
      </query>
      <query mdx="[Retail Sales].[Customer Name].&amp;[Johnny Andrews]">
        <tpls c="1">
          <tpl fld="8" item="163"/>
        </tpls>
      </query>
      <query mdx="[Retail Sales].[Customer Name].&amp;[Walter Harris]">
        <tpls c="1">
          <tpl fld="8" item="164"/>
        </tpls>
      </query>
      <query mdx="[Retail Sales].[Customer Name].&amp;[Ryan Price]">
        <tpls c="1">
          <tpl fld="8" item="165"/>
        </tpls>
      </query>
      <query mdx="[Retail Sales].[Customer Name].&amp;[Joshua Watkins]">
        <tpls c="1">
          <tpl fld="8" item="166"/>
        </tpls>
      </query>
      <query mdx="[Retail Sales].[Customer Name].&amp;[Harry Diaz]">
        <tpls c="1">
          <tpl fld="8" item="167"/>
        </tpls>
      </query>
      <query mdx="[Retail Sales].[Customer Name].&amp;[Gary Pierce]">
        <tpls c="1">
          <tpl fld="8" item="168"/>
        </tpls>
      </query>
      <query mdx="[Retail Sales].[Customer Name].&amp;[Sean Snyder]">
        <tpls c="1">
          <tpl fld="8" item="169"/>
        </tpls>
      </query>
      <query mdx="[Retail Sales].[Customer Name].&amp;[Carl Anderson]">
        <tpls c="1">
          <tpl fld="8" item="170"/>
        </tpls>
      </query>
      <query mdx="[Retail Sales].[Customer Name].&amp;[Michael Ward]">
        <tpls c="1">
          <tpl fld="8" item="171"/>
        </tpls>
      </query>
      <query mdx="[Retail Sales].[Customer Name].&amp;[Ryan Schmidt]">
        <tpls c="1">
          <tpl fld="8" item="172"/>
        </tpls>
      </query>
      <query mdx="[Retail Sales].[Customer Name].&amp;[Donald Reynolds]">
        <tpls c="1">
          <tpl fld="8" item="173"/>
        </tpls>
      </query>
      <query mdx="[Retail Sales].[Customer Name].&amp;[Carl Martin]">
        <tpls c="1">
          <tpl fld="8" item="174"/>
        </tpls>
      </query>
      <query mdx="[Retail Sales].[Customer Name].&amp;[Benjamin Stanley]">
        <tpls c="1">
          <tpl fld="8" item="175"/>
        </tpls>
      </query>
      <query mdx="[Retail Sales].[Customer Name].&amp;[Thomas Daniels]">
        <tpls c="1">
          <tpl fld="8" item="176"/>
        </tpls>
      </query>
      <query mdx="[Retail Sales].[Customer Name].&amp;[Terry Mills]">
        <tpls c="1">
          <tpl fld="8" item="177"/>
        </tpls>
      </query>
      <query mdx="[Retail Sales].[Customer Name].&amp;[Dennis Scott]">
        <tpls c="1">
          <tpl fld="8" item="178"/>
        </tpls>
      </query>
      <query mdx="[Retail Sales].[Customer Name].&amp;[Jesse Bishop]">
        <tpls c="1">
          <tpl fld="8" item="179"/>
        </tpls>
      </query>
      <query mdx="[Retail Sales].[Customer Name].&amp;[Adam Mccoy]">
        <tpls c="1">
          <tpl fld="8" item="180"/>
        </tpls>
      </query>
      <query mdx="[Retail Sales].[Customer Name].&amp;[Anthony Little]">
        <tpls c="1">
          <tpl fld="8" item="181"/>
        </tpls>
      </query>
      <query mdx="[Retail Sales].[Customer Name].&amp;[Stephen Greene]">
        <tpls c="1">
          <tpl fld="8" item="182"/>
        </tpls>
      </query>
      <query mdx="[Retail Sales].[Customer Name].&amp;[Jonathan Pierce]">
        <tpls c="1">
          <tpl fld="8" item="183"/>
        </tpls>
      </query>
      <query mdx="[Retail Sales].[Customer Name].&amp;[Jason Hanson]">
        <tpls c="1">
          <tpl fld="8" item="184"/>
        </tpls>
      </query>
      <query mdx="[Retail Sales].[Customer Name].&amp;[Martin Johnston]">
        <tpls c="1">
          <tpl fld="8" item="185"/>
        </tpls>
      </query>
      <query mdx="[Retail Sales].[Customer Name].&amp;[Juan Griffin]">
        <tpls c="1">
          <tpl fld="8" item="186"/>
        </tpls>
      </query>
      <query mdx="[Retail Sales].[Customer Name].&amp;[Wayne Johnson]">
        <tpls c="1">
          <tpl fld="8" item="187"/>
        </tpls>
      </query>
      <query mdx="[Retail Sales].[Customer Name].&amp;[Albert Kennedy]">
        <tpls c="1">
          <tpl fld="8" item="188"/>
        </tpls>
      </query>
      <query mdx="[Retail Sales].[Customer Name].&amp;[Alan Miller]">
        <tpls c="1">
          <tpl fld="8" item="189"/>
        </tpls>
      </query>
      <query mdx="[Retail Sales].[Customer Name].&amp;[Jason Duncan]">
        <tpls c="1">
          <tpl fld="8" item="190"/>
        </tpls>
      </query>
      <query mdx="[Retail Sales].[Customer Name].&amp;[David Olson]">
        <tpls c="1">
          <tpl fld="8" item="191"/>
        </tpls>
      </query>
      <query mdx="[Retail Sales].[Customer Name].&amp;[Raymond Hall]">
        <tpls c="1">
          <tpl fld="8" item="192"/>
        </tpls>
      </query>
      <query mdx="[Retail Sales].[Customer Name].&amp;[Stephen Cook]">
        <tpls c="1">
          <tpl fld="8" item="193"/>
        </tpls>
      </query>
      <query mdx="[Retail Sales].[Customer Name].&amp;[Bobby Murray]">
        <tpls c="1">
          <tpl fld="8" item="194"/>
        </tpls>
      </query>
      <query mdx="[Retail Sales].[Customer Name].&amp;[Ronald Anderson]">
        <tpls c="1">
          <tpl fld="8" item="195"/>
        </tpls>
      </query>
      <query mdx="[Retail Sales].[Customer Name].&amp;[Thomas Hawkins]">
        <tpls c="1">
          <tpl fld="8" item="196"/>
        </tpls>
      </query>
      <query mdx="[Retail Sales].[Customer Name].&amp;[Paul Carpenter]">
        <tpls c="1">
          <tpl fld="8" item="197"/>
        </tpls>
      </query>
      <query mdx="[Retail Sales].[Customer Name].&amp;[Kevin Kim]">
        <tpls c="1">
          <tpl fld="8" item="198"/>
        </tpls>
      </query>
      <query mdx="[Retail Sales].[Customer Name].&amp;[Joshua Rose]">
        <tpls c="1">
          <tpl fld="8" item="199"/>
        </tpls>
      </query>
      <query mdx="[Retail Sales].[Customer Name].&amp;[Henry Stanley]">
        <tpls c="1">
          <tpl fld="8" item="200"/>
        </tpls>
      </query>
      <query mdx="[Retail Sales].[Customer Name].&amp;[Charles Sims]">
        <tpls c="1">
          <tpl fld="8" item="201"/>
        </tpls>
      </query>
      <query mdx="[Retail Sales].[Customer Name].&amp;[Randy Simpson]">
        <tpls c="1">
          <tpl fld="8" item="202"/>
        </tpls>
      </query>
      <query mdx="[Retail Sales].[Customer Name].&amp;[Paul Richardson]">
        <tpls c="1">
          <tpl fld="8" item="203"/>
        </tpls>
      </query>
      <query mdx="[Retail Sales].[Customer Name].&amp;[Ronald Burns]">
        <tpls c="1">
          <tpl fld="8" item="204"/>
        </tpls>
      </query>
      <query mdx="[Retail Sales].[Customer Name].&amp;[Gregory Welch]">
        <tpls c="1">
          <tpl fld="8" item="205"/>
        </tpls>
      </query>
      <query mdx="[Retail Sales].[Customer Name].&amp;[Donald Carroll]">
        <tpls c="1">
          <tpl fld="8" item="206"/>
        </tpls>
      </query>
      <query mdx="[Retail Sales].[Customer Name].&amp;[Michael Lane]">
        <tpls c="1">
          <tpl fld="8" item="207"/>
        </tpls>
      </query>
      <query mdx="[Retail Sales].[Customer Name].&amp;[Jerry Barnes]">
        <tpls c="1">
          <tpl fld="8" item="208"/>
        </tpls>
      </query>
      <query mdx="[Retail Sales].[Customer Name].&amp;[Earl Simpson]">
        <tpls c="1">
          <tpl fld="8" item="209"/>
        </tpls>
      </query>
      <query mdx="[Retail Sales].[Customer Name].&amp;[Stephen Webb]">
        <tpls c="1">
          <tpl fld="8" item="210"/>
        </tpls>
      </query>
      <query mdx="[Retail Sales].[Customer Name].&amp;[Michael Mills]">
        <tpls c="1">
          <tpl fld="8" item="211"/>
        </tpls>
      </query>
      <query mdx="[Retail Sales].[Customer Name].&amp;[George Adams]">
        <tpls c="1">
          <tpl fld="8" item="212"/>
        </tpls>
      </query>
      <query mdx="[Retail Sales].[Customer Name].&amp;[Shawn Long]">
        <tpls c="1">
          <tpl fld="8" item="213"/>
        </tpls>
      </query>
      <query mdx="[Retail Sales].[Customer Name].&amp;[Timothy Lawrence]">
        <tpls c="1">
          <tpl fld="8" item="214"/>
        </tpls>
      </query>
      <query mdx="[Retail Sales].[Customer Name].&amp;[Earl Ortiz]">
        <tpls c="1">
          <tpl fld="8" item="215"/>
        </tpls>
      </query>
      <query mdx="[Retail Sales].[Customer Name].&amp;[Shawn Torres]">
        <tpls c="1">
          <tpl fld="8" item="216"/>
        </tpls>
      </query>
      <query mdx="[Retail Sales].[Customer Name].&amp;[Jonathan Moreno]">
        <tpls c="1">
          <tpl fld="8" item="217"/>
        </tpls>
      </query>
      <query mdx="[Retail Sales].[Customer Name].&amp;[Jason Ross]">
        <tpls c="1">
          <tpl fld="8" item="218"/>
        </tpls>
      </query>
      <query mdx="[Retail Sales].[Customer Name].&amp;[Harry Perkins]">
        <tpls c="1">
          <tpl fld="8" item="219"/>
        </tpls>
      </query>
      <query mdx="[Retail Sales].[Customer Name].&amp;[Aaron Tucker]">
        <tpls c="1">
          <tpl fld="8" item="220"/>
        </tpls>
      </query>
      <query mdx="[Retail Sales].[Customer Name].&amp;[Carlos Young]">
        <tpls c="1">
          <tpl fld="8" item="221"/>
        </tpls>
      </query>
      <query mdx="[Retail Sales].[Customer Name].&amp;[William Medina]">
        <tpls c="1">
          <tpl fld="8" item="222"/>
        </tpls>
      </query>
      <query mdx="[Retail Sales].[Customer Name].&amp;[Jeffrey Phillips]">
        <tpls c="1">
          <tpl fld="8" item="223"/>
        </tpls>
      </query>
      <query mdx="[Retail Sales].[Customer Name].&amp;[Albert Jacobs]">
        <tpls c="1">
          <tpl fld="8" item="224"/>
        </tpls>
      </query>
      <query mdx="[Retail Sales].[Customer Name].&amp;[Douglas Tucker]">
        <tpls c="1">
          <tpl fld="8" item="225"/>
        </tpls>
      </query>
      <query mdx="[Retail Sales].[Customer Name].&amp;[David Garrett]">
        <tpls c="1">
          <tpl fld="8" item="226"/>
        </tpls>
      </query>
      <query mdx="[Retail Sales].[Customer Name].&amp;[Raymond Allen]">
        <tpls c="1">
          <tpl fld="8" item="227"/>
        </tpls>
      </query>
      <query mdx="[Retail Sales].[Customer Name].&amp;[Jack Jackson]">
        <tpls c="1">
          <tpl fld="8" item="228"/>
        </tpls>
      </query>
      <query mdx="[Retail Sales].[Customer Name].&amp;[Steve Barnes]">
        <tpls c="1">
          <tpl fld="8" item="229"/>
        </tpls>
      </query>
      <query mdx="[Retail Sales].[Customer Name].&amp;[Kevin Lopez]">
        <tpls c="1">
          <tpl fld="8" item="230"/>
        </tpls>
      </query>
      <query mdx="[Retail Sales].[Customer Name].&amp;[Carlos Scott]">
        <tpls c="1">
          <tpl fld="8" item="231"/>
        </tpls>
      </query>
      <query mdx="[Retail Sales].[Customer Name].&amp;[Jerry Harvey]">
        <tpls c="1">
          <tpl fld="8" item="232"/>
        </tpls>
      </query>
      <query mdx="[Retail Sales].[Customer Name].&amp;[Kevin Jones]">
        <tpls c="1">
          <tpl fld="8" item="233"/>
        </tpls>
      </query>
      <query mdx="[Retail Sales].[Customer Name].&amp;[Bruce Armstrong]">
        <tpls c="1">
          <tpl fld="8" item="234"/>
        </tpls>
      </query>
      <query mdx="[Retail Sales].[Customer Name].&amp;[Russell Nelson]">
        <tpls c="1">
          <tpl fld="8" item="235"/>
        </tpls>
      </query>
      <query mdx="[Retail Sales].[Customer Name].&amp;[Brian Hunter]">
        <tpls c="1">
          <tpl fld="8" item="236"/>
        </tpls>
      </query>
      <query mdx="[Retail Sales].[Customer Name].&amp;[Jeremy Vasquez]">
        <tpls c="1">
          <tpl fld="8" item="237"/>
        </tpls>
      </query>
      <query mdx="[Retail Sales].[Customer Name].&amp;[Johnny Hawkins]">
        <tpls c="1">
          <tpl fld="8" item="238"/>
        </tpls>
      </query>
      <query mdx="[Retail Sales].[Customer Name].&amp;[Willie Daniels]">
        <tpls c="1">
          <tpl fld="8" item="239"/>
        </tpls>
      </query>
      <query mdx="[Retail Sales].[Customer Name].&amp;[Peter Fernandez]">
        <tpls c="1">
          <tpl fld="8" item="240"/>
        </tpls>
      </query>
      <query mdx="[Retail Sales].[Customer Name].&amp;[Ralph Elliott]">
        <tpls c="1">
          <tpl fld="8" item="241"/>
        </tpls>
      </query>
      <query mdx="[Retail Sales].[Customer Name].&amp;[Ralph Davis]">
        <tpls c="1">
          <tpl fld="8" item="242"/>
        </tpls>
      </query>
      <query mdx="[Retail Sales].[Customer Name].&amp;[Arthur Roberts]">
        <tpls c="1">
          <tpl fld="8" item="243"/>
        </tpls>
      </query>
      <query mdx="[Retail Sales].[Customer Name].&amp;[Justin Romero]">
        <tpls c="1">
          <tpl fld="8" item="244"/>
        </tpls>
      </query>
      <query mdx="[Retail Sales].[Customer Name].&amp;[Nicholas Williamson]">
        <tpls c="1">
          <tpl fld="8" item="245"/>
        </tpls>
      </query>
      <query mdx="[Retail Sales].[Customer Name].&amp;[Thomas James]">
        <tpls c="1">
          <tpl fld="8" item="246"/>
        </tpls>
      </query>
      <query mdx="[Retail Sales].[Customer Name].&amp;[Jesse Garrett]">
        <tpls c="1">
          <tpl fld="8" item="247"/>
        </tpls>
      </query>
      <query mdx="[Retail Sales].[Customer Name].&amp;[Gerald Clark]">
        <tpls c="1">
          <tpl fld="8" item="248"/>
        </tpls>
      </query>
      <query mdx="[Retail Sales].[Customer Name].&amp;[Steven Young]">
        <tpls c="1">
          <tpl fld="8" item="249"/>
        </tpls>
      </query>
      <query mdx="[Retail Sales].[Customer Name].&amp;[Joseph Warren]">
        <tpls c="1">
          <tpl fld="8" item="250"/>
        </tpls>
      </query>
      <query mdx="[Retail Sales].[Customer Name].&amp;[Joshua Jones]">
        <tpls c="1">
          <tpl fld="8" item="251"/>
        </tpls>
      </query>
      <query mdx="[Retail Sales].[Customer Name].&amp;[Brandon Wood]">
        <tpls c="1">
          <tpl fld="8" item="252"/>
        </tpls>
      </query>
      <query mdx="[Retail Sales].[Customer Name].&amp;[Gerald Gray]">
        <tpls c="1">
          <tpl fld="8" item="253"/>
        </tpls>
      </query>
      <query mdx="[Retail Sales].[Customer Name].&amp;[Edward Walker]">
        <tpls c="1">
          <tpl fld="8" item="254"/>
        </tpls>
      </query>
      <query mdx="[Retail Sales].[Customer Name].&amp;[Jose Wright]">
        <tpls c="1">
          <tpl fld="8" item="255"/>
        </tpls>
      </query>
      <query mdx="[Retail Sales].[Customer Name].&amp;[Terry Robinson]">
        <tpls c="1">
          <tpl fld="8" item="256"/>
        </tpls>
      </query>
      <query mdx="[Retail Sales].[Customer Name].&amp;[Joshua Garza]">
        <tpls c="1">
          <tpl fld="8" item="257"/>
        </tpls>
      </query>
      <query mdx="[Retail Sales].[Customer Name].&amp;[Eric Bowman]">
        <tpls c="1">
          <tpl fld="8" item="258"/>
        </tpls>
      </query>
      <query mdx="[Retail Sales].[Customer Name].&amp;[Jason Walker]">
        <tpls c="1">
          <tpl fld="8" item="259"/>
        </tpls>
      </query>
      <query mdx="[Retail Sales].[Customer Name].&amp;[Daniel Fernandez]">
        <tpls c="1">
          <tpl fld="8" item="260"/>
        </tpls>
      </query>
      <query mdx="[Retail Sales].[Customer Name].&amp;[Todd Price]">
        <tpls c="1">
          <tpl fld="8" item="261"/>
        </tpls>
      </query>
      <query mdx="[Retail Sales].[Customer Name].&amp;[Juan Wood]">
        <tpls c="1">
          <tpl fld="8" item="262"/>
        </tpls>
      </query>
      <query mdx="[Retail Sales].[Customer Name].&amp;[Jonathan Harris]">
        <tpls c="1">
          <tpl fld="8" item="263"/>
        </tpls>
      </query>
      <query mdx="[Retail Sales].[Customer Name].&amp;[Carlos Wheeler]">
        <tpls c="1">
          <tpl fld="8" item="264"/>
        </tpls>
      </query>
      <query mdx="[Retail Sales].[Customer Name].&amp;[Dennis Morris]">
        <tpls c="1">
          <tpl fld="8" item="265"/>
        </tpls>
      </query>
      <query mdx="[Retail Sales].[Customer Name].&amp;[Keith Robinson]">
        <tpls c="1">
          <tpl fld="8" item="266"/>
        </tpls>
      </query>
      <query mdx="[Retail Sales].[Customer Name].&amp;[Ralph Nichols]">
        <tpls c="1">
          <tpl fld="8" item="267"/>
        </tpls>
      </query>
      <query mdx="[Retail Sales].[Customer Name].&amp;[Andrew James]">
        <tpls c="1">
          <tpl fld="8" item="268"/>
        </tpls>
      </query>
      <query mdx="[Retail Sales].[Customer Name].&amp;[Billy Olson]">
        <tpls c="1">
          <tpl fld="8" item="269"/>
        </tpls>
      </query>
      <query mdx="[Retail Sales].[Customer Name].&amp;[Stephen Reynolds]">
        <tpls c="1">
          <tpl fld="8" item="270"/>
        </tpls>
      </query>
      <query mdx="[Retail Sales].[Customer Name].&amp;[Eric Shaw]">
        <tpls c="1">
          <tpl fld="8" item="271"/>
        </tpls>
      </query>
      <query mdx="[Retail Sales].[Customer Name].&amp;[Ronald Bradley]">
        <tpls c="1">
          <tpl fld="8" item="272"/>
        </tpls>
      </query>
      <query mdx="[Retail Sales].[Customer Name].&amp;[Ernest Knight]">
        <tpls c="1">
          <tpl fld="8" item="273"/>
        </tpls>
      </query>
      <query mdx="[Retail Sales].[Customer Name].&amp;[Randy Webb]">
        <tpls c="1">
          <tpl fld="8" item="274"/>
        </tpls>
      </query>
      <query mdx="[Retail Sales].[Customer Name].&amp;[Jonathan Jones]">
        <tpls c="1">
          <tpl fld="8" item="275"/>
        </tpls>
      </query>
      <query mdx="[Retail Sales].[Customer Name].&amp;[Bobby Jackson]">
        <tpls c="1">
          <tpl fld="8" item="276"/>
        </tpls>
      </query>
      <query mdx="[Retail Sales].[Customer Name].&amp;[Steve Sanchez]">
        <tpls c="1">
          <tpl fld="8" item="277"/>
        </tpls>
      </query>
      <query mdx="[Retail Sales].[Customer Name].&amp;[Steven Hayes]">
        <tpls c="1">
          <tpl fld="8" item="278"/>
        </tpls>
      </query>
      <query mdx="[Retail Sales].[Customer Name].&amp;[Gerald Rogers]">
        <tpls c="1">
          <tpl fld="8" item="279"/>
        </tpls>
      </query>
      <query mdx="[Retail Sales].[Customer Name].&amp;[Benjamin Vasquez]">
        <tpls c="1">
          <tpl fld="8" item="280"/>
        </tpls>
      </query>
      <query mdx="[Retail Sales].[Customer Name].&amp;[Bruce Oliver]">
        <tpls c="1">
          <tpl fld="8" item="281"/>
        </tpls>
      </query>
      <query mdx="[Retail Sales].[Customer Name].&amp;[George Stanley]">
        <tpls c="1">
          <tpl fld="8" item="282"/>
        </tpls>
      </query>
      <query mdx="[Retail Sales].[Customer Name].&amp;[Brandon Wright]">
        <tpls c="1">
          <tpl fld="8" item="283"/>
        </tpls>
      </query>
      <query mdx="[Retail Sales].[Customer Name].&amp;[Jose Watson]">
        <tpls c="1">
          <tpl fld="8" item="284"/>
        </tpls>
      </query>
      <query mdx="[Retail Sales].[Customer Name].&amp;[Wayne Stewart]">
        <tpls c="1">
          <tpl fld="8" item="285"/>
        </tpls>
      </query>
      <query mdx="[Retail Sales].[Customer Name].&amp;[Fred Russell]">
        <tpls c="1">
          <tpl fld="8" item="286"/>
        </tpls>
      </query>
      <query mdx="[Retail Sales].[Customer Name].&amp;[Steven Howard]">
        <tpls c="1">
          <tpl fld="8" item="287"/>
        </tpls>
      </query>
      <query mdx="[Retail Sales].[Customer Name].&amp;[Thomas Duncan]">
        <tpls c="1">
          <tpl fld="8" item="288"/>
        </tpls>
      </query>
      <query mdx="[Retail Sales].[Customer Name].&amp;[Jose Barnes]">
        <tpls c="1">
          <tpl fld="8" item="289"/>
        </tpls>
      </query>
      <query mdx="[Retail Sales].[Customer Name].&amp;[Carlos Kim]">
        <tpls c="1">
          <tpl fld="8" item="290"/>
        </tpls>
      </query>
      <query mdx="[Retail Sales].[Customer Name].&amp;[George Lee]">
        <tpls c="1">
          <tpl fld="8" item="291"/>
        </tpls>
      </query>
      <query mdx="[Retail Sales].[Customer Name].&amp;[Wayne Hunter]">
        <tpls c="1">
          <tpl fld="8" item="292"/>
        </tpls>
      </query>
      <query mdx="[Retail Sales].[Customer Name].&amp;[Phillip Peters]">
        <tpls c="1">
          <tpl fld="8" item="293"/>
        </tpls>
      </query>
      <query mdx="[Retail Sales].[Customer Name].&amp;[Eugene Hunter]">
        <tpls c="1">
          <tpl fld="8" item="294"/>
        </tpls>
      </query>
      <query mdx="[Retail Sales].[Customer Name].&amp;[Steven Martinez]">
        <tpls c="1">
          <tpl fld="8" item="295"/>
        </tpls>
      </query>
      <query mdx="[Retail Sales].[Customer Name].&amp;[Bobby Willis]">
        <tpls c="1">
          <tpl fld="8" item="296"/>
        </tpls>
      </query>
      <query mdx="[Retail Sales].[Customer Name].&amp;[Eugene Cunningham]">
        <tpls c="1">
          <tpl fld="8" item="297"/>
        </tpls>
      </query>
      <query mdx="[Retail Sales].[Customer Name].&amp;[Eugene Scott]">
        <tpls c="1">
          <tpl fld="8" item="298"/>
        </tpls>
      </query>
      <query mdx="[Retail Sales].[Customer Name].&amp;[Thomas Gray]">
        <tpls c="1">
          <tpl fld="8" item="299"/>
        </tpls>
      </query>
      <query mdx="[Retail Sales].[Customer Name].&amp;[Samuel Kim]">
        <tpls c="1">
          <tpl fld="8" item="300"/>
        </tpls>
      </query>
      <query mdx="[Retail Sales].[Customer Name].&amp;[Terry Morris]">
        <tpls c="1">
          <tpl fld="8" item="301"/>
        </tpls>
      </query>
      <query mdx="[Retail Sales].[Customer Name].&amp;[Louis White]">
        <tpls c="1">
          <tpl fld="8" item="302"/>
        </tpls>
      </query>
      <query mdx="[Retail Sales].[Customer Name].&amp;[Samuel Hamilton]">
        <tpls c="1">
          <tpl fld="8" item="303"/>
        </tpls>
      </query>
      <query mdx="[Retail Sales].[Customer Name].&amp;[Phillip Harvey]">
        <tpls c="1">
          <tpl fld="8" item="304"/>
        </tpls>
      </query>
      <query mdx="[Retail Sales].[Customer Name].&amp;[Charles Bell]">
        <tpls c="1">
          <tpl fld="8" item="305"/>
        </tpls>
      </query>
      <query mdx="[Retail Sales].[Customer Name].&amp;[Johnny Butler]">
        <tpls c="1">
          <tpl fld="8" item="306"/>
        </tpls>
      </query>
      <query mdx="[Retail Sales].[Customer Name].&amp;[Eric Ward]">
        <tpls c="1">
          <tpl fld="8" item="307"/>
        </tpls>
      </query>
      <query mdx="[Retail Sales].[Customer Name].&amp;[Peter Wells]">
        <tpls c="1">
          <tpl fld="8" item="308"/>
        </tpls>
      </query>
      <query mdx="[Retail Sales].[Customer Name].&amp;[Donald Morris]">
        <tpls c="1">
          <tpl fld="8" item="309"/>
        </tpls>
      </query>
      <query mdx="[Retail Sales].[Customer Name].&amp;[Stephen Payne]">
        <tpls c="1">
          <tpl fld="8" item="310"/>
        </tpls>
      </query>
      <query mdx="[Retail Sales].[Customer Name].&amp;[Raymond Arnold]">
        <tpls c="1">
          <tpl fld="8" item="311"/>
        </tpls>
      </query>
      <query mdx="[Retail Sales].[Customer Name].&amp;[Clarence Freeman]">
        <tpls c="1">
          <tpl fld="8" item="312"/>
        </tpls>
      </query>
      <query mdx="[Retail Sales].[Customer Name].&amp;[Juan Scott]">
        <tpls c="1">
          <tpl fld="8" item="313"/>
        </tpls>
      </query>
      <query mdx="[Retail Sales].[Customer Name].&amp;[Samuel Fields]">
        <tpls c="1">
          <tpl fld="8" item="314"/>
        </tpls>
      </query>
      <query mdx="[Retail Sales].[Customer Name].&amp;[Martin Olson]">
        <tpls c="1">
          <tpl fld="8" item="315"/>
        </tpls>
      </query>
      <query mdx="[Retail Sales].[Customer Name].&amp;[Matthew Duncan]">
        <tpls c="1">
          <tpl fld="8" item="316"/>
        </tpls>
      </query>
      <query mdx="[Retail Sales].[Customer Name].&amp;[Russell Grant]">
        <tpls c="1">
          <tpl fld="8" item="317"/>
        </tpls>
      </query>
      <query mdx="[Retail Sales].[Customer Name].&amp;[John Hunt]">
        <tpls c="1">
          <tpl fld="8" item="318"/>
        </tpls>
      </query>
      <query mdx="[Retail Sales].[Customer Name].&amp;[Daniel Moreno]">
        <tpls c="1">
          <tpl fld="8" item="319"/>
        </tpls>
      </query>
      <query mdx="[Retail Sales].[Customer Name].&amp;[Edward Gonzalez]">
        <tpls c="1">
          <tpl fld="8" item="320"/>
        </tpls>
      </query>
      <query mdx="[Retail Sales].[Customer Name].&amp;[Andrew Butler]">
        <tpls c="1">
          <tpl fld="8" item="321"/>
        </tpls>
      </query>
      <query mdx="[Retail Sales].[Customer Name].&amp;[Craig Mills]">
        <tpls c="1">
          <tpl fld="8" item="322"/>
        </tpls>
      </query>
      <query mdx="[Retail Sales].[Customer Name].&amp;[Phillip Carpenter]">
        <tpls c="1">
          <tpl fld="8" item="323"/>
        </tpls>
      </query>
      <query mdx="[Retail Sales].[Customer Name].&amp;[Howard Harrison]">
        <tpls c="1">
          <tpl fld="8" item="324"/>
        </tpls>
      </query>
      <query mdx="[Retail Sales].[Customer Name].&amp;[Billy Nelson]">
        <tpls c="1">
          <tpl fld="8" item="325"/>
        </tpls>
      </query>
      <query mdx="[Retail Sales].[Customer Name].&amp;[Albert Rice]">
        <tpls c="1">
          <tpl fld="8" item="326"/>
        </tpls>
      </query>
      <query mdx="[Retail Sales].[Customer Name].&amp;[Samuel Price]">
        <tpls c="1">
          <tpl fld="8" item="327"/>
        </tpls>
      </query>
      <query mdx="[Retail Sales].[Customer Name].&amp;[Eugene Ryan]">
        <tpls c="1">
          <tpl fld="8" item="328"/>
        </tpls>
      </query>
      <query mdx="[Retail Sales].[Customer Name].&amp;[Justin Graham]">
        <tpls c="1">
          <tpl fld="8" item="329"/>
        </tpls>
      </query>
      <query mdx="[Retail Sales].[Customer Name].&amp;[Carlos Smith]">
        <tpls c="1">
          <tpl fld="8" item="330"/>
        </tpls>
      </query>
      <query mdx="[Retail Sales].[Customer Name].&amp;[James Dean]">
        <tpls c="1">
          <tpl fld="8" item="331"/>
        </tpls>
      </query>
      <query mdx="[Retail Sales].[Customer Name].&amp;[Jerry Smith]">
        <tpls c="1">
          <tpl fld="8" item="332"/>
        </tpls>
      </query>
      <query mdx="[Retail Sales].[Customer Name].&amp;[Ronald George]">
        <tpls c="1">
          <tpl fld="8" item="333"/>
        </tpls>
      </query>
      <query mdx="[Retail Sales].[Customer Name].&amp;[Kenneth Simpson]">
        <tpls c="1">
          <tpl fld="8" item="334"/>
        </tpls>
      </query>
      <query mdx="[Retail Sales].[Customer Name].&amp;[Joe Baker]">
        <tpls c="1">
          <tpl fld="8" item="335"/>
        </tpls>
      </query>
      <query mdx="[Retail Sales].[Customer Name].&amp;[Sean Andrews]">
        <tpls c="1">
          <tpl fld="8" item="336"/>
        </tpls>
      </query>
      <query mdx="[Retail Sales].[Customer Name].&amp;[Eric Armstrong]">
        <tpls c="1">
          <tpl fld="8" item="337"/>
        </tpls>
      </query>
      <query mdx="[Retail Sales].[Customer Name].&amp;[Shawn Reynolds]">
        <tpls c="1">
          <tpl fld="8" item="338"/>
        </tpls>
      </query>
      <query mdx="[Retail Sales].[Customer Name].&amp;[Gregory Jackson]">
        <tpls c="1">
          <tpl fld="8" item="339"/>
        </tpls>
      </query>
      <query mdx="[Retail Sales].[Customer Name].&amp;[Ernest Rivera]">
        <tpls c="1">
          <tpl fld="8" item="340"/>
        </tpls>
      </query>
      <query mdx="[Retail Sales].[Customer Name].&amp;[Michael Cole]">
        <tpls c="1">
          <tpl fld="8" item="341"/>
        </tpls>
      </query>
      <query mdx="[Retail Sales].[Customer Name].&amp;[James Sullivan]">
        <tpls c="1">
          <tpl fld="8" item="342"/>
        </tpls>
      </query>
      <query mdx="[Retail Sales].[Customer Name].&amp;[Fred Peterson]">
        <tpls c="1">
          <tpl fld="8" item="343"/>
        </tpls>
      </query>
      <query mdx="[Retail Sales].[Customer Name].&amp;[Clarence Cunningham]">
        <tpls c="1">
          <tpl fld="8" item="344"/>
        </tpls>
      </query>
      <query mdx="[Retail Sales].[Customer Name].&amp;[Nicholas Morrison]">
        <tpls c="1">
          <tpl fld="8" item="345"/>
        </tpls>
      </query>
      <query mdx="[Retail Sales].[Customer Name].&amp;[Jeremy Jenkins]">
        <tpls c="1">
          <tpl fld="8" item="346"/>
        </tpls>
      </query>
      <query mdx="[Retail Sales].[Customer Name].&amp;[Joe Coleman]">
        <tpls c="1">
          <tpl fld="8" item="347"/>
        </tpls>
      </query>
      <query mdx="[Retail Sales].[Customer Name].&amp;[Joshua Collins]">
        <tpls c="1">
          <tpl fld="8" item="348"/>
        </tpls>
      </query>
      <query mdx="[Retail Sales].[Customer Name].&amp;[Raymond Barnes]">
        <tpls c="1">
          <tpl fld="8" item="349"/>
        </tpls>
      </query>
      <query mdx="[Retail Sales].[Customer Name].&amp;[Michael Reed]">
        <tpls c="1">
          <tpl fld="8" item="350"/>
        </tpls>
      </query>
      <query mdx="[Retail Sales].[Customer Name].&amp;[Jose Lewis]">
        <tpls c="1">
          <tpl fld="8" item="351"/>
        </tpls>
      </query>
      <query mdx="[Retail Sales].[Customer Name].&amp;[Jeremy Schmidt]">
        <tpls c="1">
          <tpl fld="8" item="352"/>
        </tpls>
      </query>
      <query mdx="[Retail Sales].[Customer Name].&amp;[Jeremy Gomez]">
        <tpls c="1">
          <tpl fld="8" item="353"/>
        </tpls>
      </query>
      <query mdx="[Retail Sales].[Customer Name].&amp;[Benjamin Jacobs]">
        <tpls c="1">
          <tpl fld="8" item="354"/>
        </tpls>
      </query>
      <query mdx="[Retail Sales].[Customer Name].&amp;[Joshua Romero]">
        <tpls c="1">
          <tpl fld="8" item="355"/>
        </tpls>
      </query>
      <query mdx="[Retail Sales].[Customer Name].&amp;[Shawn Owens]">
        <tpls c="1">
          <tpl fld="8" item="356"/>
        </tpls>
      </query>
      <query mdx="[Retail Sales].[Customer Name].&amp;[Juan Harvey]">
        <tpls c="1">
          <tpl fld="8" item="357"/>
        </tpls>
      </query>
      <query mdx="[Retail Sales].[Customer Name].&amp;[Ronald Duncan]">
        <tpls c="1">
          <tpl fld="8" item="358"/>
        </tpls>
      </query>
      <query mdx="[Retail Sales].[Customer Name].&amp;[Harry Daniels]">
        <tpls c="1">
          <tpl fld="8" item="359"/>
        </tpls>
      </query>
      <query mdx="[Retail Sales].[Customer Name].&amp;[Howard Lewis]">
        <tpls c="1">
          <tpl fld="8" item="360"/>
        </tpls>
      </query>
      <query mdx="[Retail Sales].[Customer Name].&amp;[Douglas Robinson]">
        <tpls c="1">
          <tpl fld="8" item="361"/>
        </tpls>
      </query>
      <query mdx="[Retail Sales].[Customer Name].&amp;[William Montgomery]">
        <tpls c="1">
          <tpl fld="8" item="362"/>
        </tpls>
      </query>
      <query mdx="[Retail Sales].[Customer Name].&amp;[Keith Murray]">
        <tpls c="1">
          <tpl fld="8" item="363"/>
        </tpls>
      </query>
      <query mdx="[Retail Sales].[Customer Name].&amp;[Joshua Little]">
        <tpls c="1">
          <tpl fld="8" item="364"/>
        </tpls>
      </query>
      <query mdx="[Retail Sales].[Customer Name].&amp;[Jerry Andrews]">
        <tpls c="1">
          <tpl fld="8" item="365"/>
        </tpls>
      </query>
      <query mdx="[Retail Sales].[Customer Name].&amp;[Louis Harris]">
        <tpls c="1">
          <tpl fld="8" item="366"/>
        </tpls>
      </query>
      <query mdx="[Retail Sales].[Customer Name].&amp;[Phillip Morrison]">
        <tpls c="1">
          <tpl fld="8" item="367"/>
        </tpls>
      </query>
      <query mdx="[Retail Sales].[Customer Name].&amp;[Ralph Kelley]">
        <tpls c="1">
          <tpl fld="8" item="368"/>
        </tpls>
      </query>
      <query mdx="[Retail Sales].[Customer Name].&amp;[Christopher Nguyen]">
        <tpls c="1">
          <tpl fld="8" item="369"/>
        </tpls>
      </query>
      <query mdx="[Retail Sales].[Customer Name].&amp;[Mark Elliott]">
        <tpls c="1">
          <tpl fld="8" item="370"/>
        </tpls>
      </query>
      <query mdx="[Retail Sales].[Customer Name].&amp;[Howard Morgan]">
        <tpls c="1">
          <tpl fld="8" item="371"/>
        </tpls>
      </query>
      <query mdx="[Retail Sales].[Customer Name].&amp;[Bruce Morrison]">
        <tpls c="1">
          <tpl fld="8" item="372"/>
        </tpls>
      </query>
      <query mdx="[Retail Sales].[Customer Name].&amp;[Roger Price]">
        <tpls c="1">
          <tpl fld="8" item="373"/>
        </tpls>
      </query>
      <query mdx="[Retail Sales].[Customer Name].&amp;[Eugene Brooks]">
        <tpls c="1">
          <tpl fld="8" item="374"/>
        </tpls>
      </query>
      <query mdx="[Retail Sales].[Customer Name].&amp;[Kevin Webb]">
        <tpls c="1">
          <tpl fld="8" item="375"/>
        </tpls>
      </query>
      <query mdx="[Retail Sales].[Customer Name].&amp;[Martin Reyes]">
        <tpls c="1">
          <tpl fld="8" item="376"/>
        </tpls>
      </query>
      <query mdx="[Retail Sales].[Customer Name].&amp;[Jeremy Arnold]">
        <tpls c="1">
          <tpl fld="8" item="377"/>
        </tpls>
      </query>
      <query mdx="[Retail Sales].[Customer Name].&amp;[Alan Scott]">
        <tpls c="1">
          <tpl fld="8" item="378"/>
        </tpls>
      </query>
      <query mdx="[Retail Sales].[Customer Name].&amp;[Robert Jackson]">
        <tpls c="1">
          <tpl fld="8" item="379"/>
        </tpls>
      </query>
      <query mdx="[Retail Sales].[Customer Name].&amp;[Jesse Hill]">
        <tpls c="1">
          <tpl fld="8" item="380"/>
        </tpls>
      </query>
      <query mdx="[Retail Sales].[Customer Name].&amp;[Henry Boyd]">
        <tpls c="1">
          <tpl fld="8" item="381"/>
        </tpls>
      </query>
      <query mdx="[Retail Sales].[Customer Name].&amp;[Roger Elliott]">
        <tpls c="1">
          <tpl fld="8" item="382"/>
        </tpls>
      </query>
      <query mdx="[Retail Sales].[Customer Name].&amp;[Richard Young]">
        <tpls c="1">
          <tpl fld="8" item="383"/>
        </tpls>
      </query>
      <query mdx="[Retail Sales].[Customer Name].&amp;[George Hill]">
        <tpls c="1">
          <tpl fld="8" item="384"/>
        </tpls>
      </query>
      <query mdx="[Retail Sales].[Customer Name].&amp;[Robert Murphy]">
        <tpls c="1">
          <tpl fld="8" item="385"/>
        </tpls>
      </query>
      <query mdx="[Retail Sales].[Customer Name].&amp;[Roy Hamilton]">
        <tpls c="1">
          <tpl fld="8" item="386"/>
        </tpls>
      </query>
      <query mdx="[Retail Sales].[Customer Name].&amp;[Benjamin Murray]">
        <tpls c="1">
          <tpl fld="8" item="387"/>
        </tpls>
      </query>
      <query mdx="[Retail Sales].[Customer Name].&amp;[Shawn Ramos]">
        <tpls c="1">
          <tpl fld="8" item="388"/>
        </tpls>
      </query>
      <query mdx="[Retail Sales].[Customer Name].&amp;[Johnny Ramos]">
        <tpls c="1">
          <tpl fld="8" item="389"/>
        </tpls>
      </query>
      <query mdx="[Retail Sales].[Customer Name].&amp;[Chris Fuller]">
        <tpls c="1">
          <tpl fld="8" item="390"/>
        </tpls>
      </query>
      <query mdx="[Retail Sales].[Customer Name].&amp;[Donald Diaz]">
        <tpls c="1">
          <tpl fld="8" item="391"/>
        </tpls>
      </query>
      <query mdx="[Retail Sales].[Customer Name].&amp;[Jason Dixon]">
        <tpls c="1">
          <tpl fld="8" item="392"/>
        </tpls>
      </query>
      <query mdx="[Retail Sales].[Customer Name].&amp;[Shawn Fields]">
        <tpls c="1">
          <tpl fld="8" item="393"/>
        </tpls>
      </query>
      <query mdx="[Retail Sales].[Customer Name].&amp;[Jimmy Morrison]">
        <tpls c="1">
          <tpl fld="8" item="394"/>
        </tpls>
      </query>
      <query mdx="[Retail Sales].[Customer Name].&amp;[Ernest Ortiz]">
        <tpls c="1">
          <tpl fld="8" item="395"/>
        </tpls>
      </query>
      <query mdx="[Retail Sales].[Customer Name].&amp;[Harry Castillo]">
        <tpls c="1">
          <tpl fld="8" item="396"/>
        </tpls>
      </query>
      <query mdx="[Retail Sales].[Customer Name].&amp;[Nicholas Cunningham]">
        <tpls c="1">
          <tpl fld="8" item="397"/>
        </tpls>
      </query>
      <query mdx="[Retail Sales].[Customer Name].&amp;[Charles Shaw]">
        <tpls c="1">
          <tpl fld="8" item="398"/>
        </tpls>
      </query>
      <query mdx="[Retail Sales].[Customer Name].&amp;[Frank Hawkins]">
        <tpls c="1">
          <tpl fld="8" item="399"/>
        </tpls>
      </query>
      <query mdx="[Retail Sales].[Customer Name].&amp;[Antonio Frazier]">
        <tpls c="1">
          <tpl fld="8" item="400"/>
        </tpls>
      </query>
      <query mdx="[Retail Sales].[Customer Name].&amp;[Wayne Ortiz]">
        <tpls c="1">
          <tpl fld="8" item="401"/>
        </tpls>
      </query>
      <query mdx="[Retail Sales].[Customer Name].&amp;[Anthony Chapman]">
        <tpls c="1">
          <tpl fld="8" item="402"/>
        </tpls>
      </query>
      <query mdx="[Retail Sales].[Customer Name].&amp;[Roy Carpenter]">
        <tpls c="1">
          <tpl fld="8" item="403"/>
        </tpls>
      </query>
      <query mdx="[Retail Sales].[Customer Name].&amp;[Aaron Moreno]">
        <tpls c="1">
          <tpl fld="8" item="404"/>
        </tpls>
      </query>
      <query mdx="[Retail Sales].[Customer Name].&amp;[Gary Baker]">
        <tpls c="1">
          <tpl fld="8" item="405"/>
        </tpls>
      </query>
      <query mdx="[Retail Sales].[Customer Name].&amp;[Victor Gutierrez]">
        <tpls c="1">
          <tpl fld="8" item="406"/>
        </tpls>
      </query>
      <query mdx="[Retail Sales].[Customer Name].&amp;[Joe Carroll]">
        <tpls c="1">
          <tpl fld="8" item="407"/>
        </tpls>
      </query>
      <query mdx="[Retail Sales].[Customer Name].&amp;[Howard Moore]">
        <tpls c="1">
          <tpl fld="8" item="408"/>
        </tpls>
      </query>
      <query mdx="[Retail Sales].[Customer Name].&amp;[Johnny Martinez]">
        <tpls c="1">
          <tpl fld="8" item="409"/>
        </tpls>
      </query>
      <query mdx="[Retail Sales].[Customer Name].&amp;[Donald Andrews]">
        <tpls c="1">
          <tpl fld="8" item="410"/>
        </tpls>
      </query>
      <query mdx="[Retail Sales].[Customer Name].&amp;[Douglas Foster]">
        <tpls c="1">
          <tpl fld="8" item="411"/>
        </tpls>
      </query>
      <query mdx="[Retail Sales].[Customer Name].&amp;[Scott Rice]">
        <tpls c="1">
          <tpl fld="8" item="412"/>
        </tpls>
      </query>
      <query mdx="[Retail Sales].[Customer Name].&amp;[Craig Wright]">
        <tpls c="1">
          <tpl fld="8" item="413"/>
        </tpls>
      </query>
      <query mdx="[Retail Sales].[Customer Name].&amp;[Paul Chapman]">
        <tpls c="1">
          <tpl fld="8" item="414"/>
        </tpls>
      </query>
      <query mdx="[Retail Sales].[Customer Name].&amp;[Shawn Henderson]">
        <tpls c="1">
          <tpl fld="8" item="415"/>
        </tpls>
      </query>
      <query mdx="[Retail Sales].[Customer Name].&amp;[Samuel Burke]">
        <tpls c="1">
          <tpl fld="8" item="416"/>
        </tpls>
      </query>
      <query mdx="[Retail Sales].[Customer Name].&amp;[Peter Bradley]">
        <tpls c="1">
          <tpl fld="8" item="417"/>
        </tpls>
      </query>
      <query mdx="[Retail Sales].[Customer Name].&amp;[Fred Perez]">
        <tpls c="1">
          <tpl fld="8" item="418"/>
        </tpls>
      </query>
      <query mdx="[Retail Sales].[Customer Name].&amp;[Aaron Cruz]">
        <tpls c="1">
          <tpl fld="8" item="419"/>
        </tpls>
      </query>
      <query mdx="[Retail Sales].[Customer Name].&amp;[Raymond Fields]">
        <tpls c="1">
          <tpl fld="8" item="420"/>
        </tpls>
      </query>
      <query mdx="[Retail Sales].[Customer Name].&amp;[Henry Bishop]">
        <tpls c="1">
          <tpl fld="8" item="421"/>
        </tpls>
      </query>
      <query mdx="[Retail Sales].[Customer Name].&amp;[Shawn Day]">
        <tpls c="1">
          <tpl fld="8" item="422"/>
        </tpls>
      </query>
      <query mdx="[Retail Sales].[Customer Name].&amp;[Thomas Holmes]">
        <tpls c="1">
          <tpl fld="8" item="423"/>
        </tpls>
      </query>
      <query mdx="[Retail Sales].[Customer Name].&amp;[Wayne Gordon]">
        <tpls c="1">
          <tpl fld="8" item="424"/>
        </tpls>
      </query>
      <query mdx="[Retail Sales].[Customer Name].&amp;[Sean Alexander]">
        <tpls c="1">
          <tpl fld="8" item="425"/>
        </tpls>
      </query>
      <query mdx="[Retail Sales].[Customer Name].&amp;[Andrew Adams]">
        <tpls c="1">
          <tpl fld="8" item="426"/>
        </tpls>
      </query>
      <query mdx="[Retail Sales].[Customer Name].&amp;[Douglas Franklin]">
        <tpls c="1">
          <tpl fld="8" item="427"/>
        </tpls>
      </query>
      <query mdx="[Retail Sales].[Customer Name].&amp;[Richard Hudson]">
        <tpls c="1">
          <tpl fld="8" item="428"/>
        </tpls>
      </query>
      <query mdx="[Retail Sales].[Customer Name].&amp;[Sean Morris]">
        <tpls c="1">
          <tpl fld="8" item="429"/>
        </tpls>
      </query>
      <query mdx="[Retail Sales].[Customer Name].&amp;[Martin Mason]">
        <tpls c="1">
          <tpl fld="8" item="430"/>
        </tpls>
      </query>
      <query mdx="[Retail Sales].[Customer Name].&amp;[Larry Dunn]">
        <tpls c="1">
          <tpl fld="8" item="431"/>
        </tpls>
      </query>
      <query mdx="[Retail Sales].[Customer Name].&amp;[Paul Holmes]">
        <tpls c="1">
          <tpl fld="8" item="432"/>
        </tpls>
      </query>
      <query mdx="[Retail Sales].[Customer Name].&amp;[Jason Murphy]">
        <tpls c="1">
          <tpl fld="8" item="433"/>
        </tpls>
      </query>
      <query mdx="[Retail Sales].[Customer Name].&amp;[Charles Henderson]">
        <tpls c="1">
          <tpl fld="8" item="434"/>
        </tpls>
      </query>
      <query mdx="[Retail Sales].[Customer Name].&amp;[Russell Alexander]">
        <tpls c="1">
          <tpl fld="8" item="435"/>
        </tpls>
      </query>
      <query mdx="[Retail Sales].[Customer Name].&amp;[Richard Peterson]">
        <tpls c="1">
          <tpl fld="8" item="436"/>
        </tpls>
      </query>
      <query mdx="[Retail Sales].[Customer Name].&amp;[Kenneth Hill]">
        <tpls c="1">
          <tpl fld="8" item="437"/>
        </tpls>
      </query>
      <query mdx="[Retail Sales].[Customer Name].&amp;[Patrick Williamson]">
        <tpls c="1">
          <tpl fld="8" item="438"/>
        </tpls>
      </query>
      <query mdx="[Retail Sales].[Customer Name].&amp;[Arthur Welch]">
        <tpls c="1">
          <tpl fld="8" item="439"/>
        </tpls>
      </query>
      <query mdx="[Retail Sales].[Customer Name].&amp;[Jack Stevens]">
        <tpls c="1">
          <tpl fld="8" item="440"/>
        </tpls>
      </query>
      <query mdx="[Retail Sales].[Customer Name].&amp;[Jason Hudson]">
        <tpls c="1">
          <tpl fld="8" item="441"/>
        </tpls>
      </query>
      <query mdx="[Retail Sales].[Customer Name].&amp;[James Fisher]">
        <tpls c="1">
          <tpl fld="8" item="442"/>
        </tpls>
      </query>
      <query mdx="[Retail Sales].[Customer Name].&amp;[Phillip Coleman]">
        <tpls c="1">
          <tpl fld="8" item="443"/>
        </tpls>
      </query>
      <query mdx="[Retail Sales].[Customer Name].&amp;[David Wheeler]">
        <tpls c="1">
          <tpl fld="8" item="444"/>
        </tpls>
      </query>
      <query mdx="[Retail Sales].[Customer Name].&amp;[Ernest Austin]">
        <tpls c="1">
          <tpl fld="8" item="445"/>
        </tpls>
      </query>
      <query mdx="[Retail Sales].[Customer Name].&amp;[Patrick Wells]">
        <tpls c="1">
          <tpl fld="8" item="446"/>
        </tpls>
      </query>
      <query mdx="[Retail Sales].[Customer Name].&amp;[Benjamin Kim]">
        <tpls c="1">
          <tpl fld="8" item="447"/>
        </tpls>
      </query>
      <query mdx="[Retail Sales].[Customer Name].&amp;[Daniel Carroll]">
        <tpls c="1">
          <tpl fld="8" item="448"/>
        </tpls>
      </query>
      <query mdx="[Retail Sales].[Customer Name].&amp;[James Williams]">
        <tpls c="1">
          <tpl fld="8" item="449"/>
        </tpls>
      </query>
      <query mdx="[Retail Sales].[Customer Name].&amp;[Keith Griffin]">
        <tpls c="1">
          <tpl fld="8" item="450"/>
        </tpls>
      </query>
      <query mdx="[Retail Sales].[Customer Name].&amp;[Matthew Nguyen]">
        <tpls c="1">
          <tpl fld="8" item="451"/>
        </tpls>
      </query>
      <query mdx="[Retail Sales].[Customer Name].&amp;[Kenneth Arnold]">
        <tpls c="1">
          <tpl fld="8" item="452"/>
        </tpls>
      </query>
      <query mdx="[Retail Sales].[Customer Name].&amp;[Andrew Hansen]">
        <tpls c="1">
          <tpl fld="8" item="453"/>
        </tpls>
      </query>
      <query mdx="[Retail Sales].[Customer Name].&amp;[Daniel Barnes]">
        <tpls c="1">
          <tpl fld="8" item="454"/>
        </tpls>
      </query>
      <query mdx="[Retail Sales].[Customer Name].&amp;[Richard Jordan]">
        <tpls c="1">
          <tpl fld="8" item="455"/>
        </tpls>
      </query>
      <query mdx="[Retail Sales].[Customer Name].&amp;[Alan Thomas]">
        <tpls c="1">
          <tpl fld="8" item="456"/>
        </tpls>
      </query>
      <query mdx="[Retail Sales].[Customer Name].&amp;[Jesse Wells]">
        <tpls c="1">
          <tpl fld="8" item="457"/>
        </tpls>
      </query>
      <query mdx="[Retail Sales].[Customer Name].&amp;[Todd Lynch]">
        <tpls c="1">
          <tpl fld="8" item="458"/>
        </tpls>
      </query>
      <query mdx="[Retail Sales].[Customer Name].&amp;[Paul Henderson]">
        <tpls c="1">
          <tpl fld="8" item="459"/>
        </tpls>
      </query>
      <query mdx="[Retail Sales].[Customer Name].&amp;[Roy Shaw]">
        <tpls c="1">
          <tpl fld="8" item="460"/>
        </tpls>
      </query>
      <query mdx="[Retail Sales].[Customer Name].&amp;[George Lewis]">
        <tpls c="1">
          <tpl fld="8" item="461"/>
        </tpls>
      </query>
      <query mdx="[Retail Sales].[Customer Name].&amp;[Steve Wells]">
        <tpls c="1">
          <tpl fld="8" item="462"/>
        </tpls>
      </query>
      <query mdx="[Retail Sales].[Customer Name].&amp;[Dennis Ruiz]">
        <tpls c="1">
          <tpl fld="8" item="463"/>
        </tpls>
      </query>
      <query mdx="[Retail Sales].[Customer Name].&amp;[William James]">
        <tpls c="1">
          <tpl fld="8" item="464"/>
        </tpls>
      </query>
      <query mdx="[Retail Sales].[Customer Name].&amp;[Louis Mccoy]">
        <tpls c="1">
          <tpl fld="8" item="465"/>
        </tpls>
      </query>
      <query mdx="[Retail Sales].[Customer Name].&amp;[Roger Thompson]">
        <tpls c="1">
          <tpl fld="8" item="466"/>
        </tpls>
      </query>
      <query mdx="[Retail Sales].[Customer Name].&amp;[Harry Hudson]">
        <tpls c="1">
          <tpl fld="8" item="467"/>
        </tpls>
      </query>
      <query mdx="[Retail Sales].[Customer Name].&amp;[Sean Woods]">
        <tpls c="1">
          <tpl fld="8" item="468"/>
        </tpls>
      </query>
      <query mdx="[Retail Sales].[Customer Name].&amp;[Carlos Hunt]">
        <tpls c="1">
          <tpl fld="8" item="469"/>
        </tpls>
      </query>
      <query mdx="[Retail Sales].[Customer Name].&amp;[Donald Stanley]">
        <tpls c="1">
          <tpl fld="8" item="470"/>
        </tpls>
      </query>
      <query mdx="[Retail Sales].[Customer Name].&amp;[Kevin Gilbert]">
        <tpls c="1">
          <tpl fld="8" item="471"/>
        </tpls>
      </query>
      <query mdx="[Retail Sales].[Customer Name].&amp;[Keith James]">
        <tpls c="1">
          <tpl fld="8" item="472"/>
        </tpls>
      </query>
      <query mdx="[Retail Sales].[Customer Name].&amp;[Todd George]">
        <tpls c="1">
          <tpl fld="8" item="473"/>
        </tpls>
      </query>
      <query mdx="[Retail Sales].[Customer Name].&amp;[Joshua Flores]">
        <tpls c="1">
          <tpl fld="8" item="474"/>
        </tpls>
      </query>
      <query mdx="[Retail Sales].[Customer Name].&amp;[Willie Day]">
        <tpls c="1">
          <tpl fld="8" item="475"/>
        </tpls>
      </query>
      <query mdx="[Retail Sales].[Customer Name].&amp;[Willie Hicks]">
        <tpls c="1">
          <tpl fld="8" item="476"/>
        </tpls>
      </query>
      <query mdx="[Retail Sales].[Customer Name].&amp;[Albert Cunningham]">
        <tpls c="1">
          <tpl fld="8" item="477"/>
        </tpls>
      </query>
      <query mdx="[Retail Sales].[Customer Name].&amp;[James Perkins]">
        <tpls c="1">
          <tpl fld="8" item="478"/>
        </tpls>
      </query>
      <query mdx="[Retail Sales].[Customer Name].&amp;[Frank Brown]">
        <tpls c="1">
          <tpl fld="8" item="479"/>
        </tpls>
      </query>
      <query mdx="[Retail Sales].[Customer Name].&amp;[Jose Ellis]">
        <tpls c="1">
          <tpl fld="8" item="480"/>
        </tpls>
      </query>
      <query mdx="[Retail Sales].[Customer Name].&amp;[Carlos Reed]">
        <tpls c="1">
          <tpl fld="8" item="481"/>
        </tpls>
      </query>
      <query mdx="[Retail Sales].[Customer Name].&amp;[Russell Bailey]">
        <tpls c="1">
          <tpl fld="8" item="482"/>
        </tpls>
      </query>
      <query mdx="[Retail Sales].[Customer Name].&amp;[Mark Spencer]">
        <tpls c="1">
          <tpl fld="8" item="483"/>
        </tpls>
      </query>
      <query mdx="[Retail Sales].[Customer Name].&amp;[James Armstrong]">
        <tpls c="1">
          <tpl fld="8" item="484"/>
        </tpls>
      </query>
      <query mdx="[Retail Sales].[Customer Name].&amp;[Jesse Evans]">
        <tpls c="1">
          <tpl fld="8" item="485"/>
        </tpls>
      </query>
      <query mdx="[Retail Sales].[Customer Name].&amp;[Phillip Tucker]">
        <tpls c="1">
          <tpl fld="8" item="486"/>
        </tpls>
      </query>
      <query mdx="[Retail Sales].[Customer Name].&amp;[Juan Hunt]">
        <tpls c="1">
          <tpl fld="8" item="487"/>
        </tpls>
      </query>
      <query mdx="[Retail Sales].[Customer Name].&amp;[Jonathan Hawkins]">
        <tpls c="1">
          <tpl fld="8" item="488"/>
        </tpls>
      </query>
      <query mdx="[Retail Sales].[Customer Name].&amp;[Mark Gonzalez]">
        <tpls c="1">
          <tpl fld="8" item="489"/>
        </tpls>
      </query>
      <query mdx="[Retail Sales].[Customer Name].&amp;[Christopher Johnston]">
        <tpls c="1">
          <tpl fld="8" item="490"/>
        </tpls>
      </query>
      <query mdx="[Retail Sales].[Customer Name].&amp;[Nicholas Sanders]">
        <tpls c="1">
          <tpl fld="8" item="491"/>
        </tpls>
      </query>
      <query mdx="[Retail Sales].[Customer Name].&amp;[Raymond Spencer]">
        <tpls c="1">
          <tpl fld="8" item="492"/>
        </tpls>
      </query>
      <query mdx="[Retail Sales].[Customer Name].&amp;[Roy Murphy]">
        <tpls c="1">
          <tpl fld="8" item="493"/>
        </tpls>
      </query>
      <query mdx="[Retail Sales].[Customer Name].&amp;[Henry Andrews]">
        <tpls c="1">
          <tpl fld="8" item="494"/>
        </tpls>
      </query>
      <query mdx="[Retail Sales].[Customer Name].&amp;[Raymond Burke]">
        <tpls c="1">
          <tpl fld="8" item="495"/>
        </tpls>
      </query>
      <query mdx="[Retail Sales].[Customer Name].&amp;[Ralph Wheeler]">
        <tpls c="1">
          <tpl fld="8" item="496"/>
        </tpls>
      </query>
      <query mdx="[Retail Sales].[Customer Name].&amp;[Patrick Brown]">
        <tpls c="1">
          <tpl fld="8" item="497"/>
        </tpls>
      </query>
      <query mdx="[Retail Sales].[Customer Name].&amp;[Terry Harris]">
        <tpls c="1">
          <tpl fld="8" item="498"/>
        </tpls>
      </query>
      <query mdx="[Retail Sales].[Customer Name].&amp;[Brandon Martin]">
        <tpls c="1">
          <tpl fld="8" item="499"/>
        </tpls>
      </query>
      <query mdx="[Retail Sales].[Customer Name].&amp;[Antonio Morris]">
        <tpls c="1">
          <tpl fld="8" item="500"/>
        </tpls>
      </query>
      <query mdx="[Retail Sales].[Customer Name].&amp;[Matthew Campbell]">
        <tpls c="1">
          <tpl fld="8" item="501"/>
        </tpls>
      </query>
      <query mdx="[Retail Sales].[Customer Name].&amp;[Douglas Perkins]">
        <tpls c="1">
          <tpl fld="8" item="502"/>
        </tpls>
      </query>
      <query mdx="[Retail Sales].[Customer Name].&amp;[Eric Bradley]">
        <tpls c="1">
          <tpl fld="8" item="503"/>
        </tpls>
      </query>
      <query mdx="[Retail Sales].[Customer Name].&amp;[Randy Hayes]">
        <tpls c="1">
          <tpl fld="8" item="504"/>
        </tpls>
      </query>
      <query mdx="[Retail Sales].[Customer Name].&amp;[Bruce Hamilton]">
        <tpls c="1">
          <tpl fld="8" item="505"/>
        </tpls>
      </query>
      <query mdx="[Retail Sales].[Customer Name].&amp;[Jimmy Grant]">
        <tpls c="1">
          <tpl fld="8" item="506"/>
        </tpls>
      </query>
      <query mdx="[Retail Sales].[Customer Name].&amp;[Jonathan Bowman]">
        <tpls c="1">
          <tpl fld="8" item="507"/>
        </tpls>
      </query>
      <query mdx="[Retail Sales].[Customer Name].&amp;[Christopher Ramos]">
        <tpls c="1">
          <tpl fld="8" item="508"/>
        </tpls>
      </query>
      <query mdx="[Retail Sales].[Customer Name].&amp;[Adam Hunter]">
        <tpls c="1">
          <tpl fld="8" item="509"/>
        </tpls>
      </query>
      <query mdx="[Retail Sales].[Customer Name].&amp;[Eugene Cooper]">
        <tpls c="1">
          <tpl fld="8" item="510"/>
        </tpls>
      </query>
      <query mdx="[Retail Sales].[Customer Name].&amp;[Thomas Sims]">
        <tpls c="1">
          <tpl fld="8" item="511"/>
        </tpls>
      </query>
      <query mdx="[Retail Sales].[Customer Name].&amp;[Christopher Matthews]">
        <tpls c="1">
          <tpl fld="8" item="512"/>
        </tpls>
      </query>
      <query mdx="[Retail Sales].[Customer Name].&amp;[Charles Richards]">
        <tpls c="1">
          <tpl fld="8" item="513"/>
        </tpls>
      </query>
      <query mdx="[Retail Sales].[Customer Name].&amp;[Henry Diaz]">
        <tpls c="1">
          <tpl fld="8" item="514"/>
        </tpls>
      </query>
      <query mdx="[Retail Sales].[Customer Name].&amp;[Paul Lane]">
        <tpls c="1">
          <tpl fld="8" item="515"/>
        </tpls>
      </query>
      <query mdx="[Retail Sales].[Customer Name].&amp;[Jose Griffin]">
        <tpls c="1">
          <tpl fld="8" item="516"/>
        </tpls>
      </query>
      <query mdx="[Retail Sales].[Customer Name].&amp;[Douglas Diaz]">
        <tpls c="1">
          <tpl fld="8" item="517"/>
        </tpls>
      </query>
      <query mdx="[Retail Sales].[Customer Name].&amp;[Nicholas Gilbert]">
        <tpls c="1">
          <tpl fld="8" item="518"/>
        </tpls>
      </query>
      <query mdx="[Retail Sales].[Customer Name].&amp;[Nicholas Ward]">
        <tpls c="1">
          <tpl fld="8" item="519"/>
        </tpls>
      </query>
      <query mdx="[Retail Sales].[Customer Name].&amp;[Jonathan Lynch]">
        <tpls c="1">
          <tpl fld="8" item="520"/>
        </tpls>
      </query>
      <query mdx="[Retail Sales].[Customer Name].&amp;[William Andrews]">
        <tpls c="1">
          <tpl fld="8" item="521"/>
        </tpls>
      </query>
      <query mdx="[Retail Sales].[Customer Name].&amp;[Daniel West]">
        <tpls c="1">
          <tpl fld="8" item="522"/>
        </tpls>
      </query>
      <query mdx="[Retail Sales].[Customer Name].&amp;[Ernest Bradley]">
        <tpls c="1">
          <tpl fld="8" item="523"/>
        </tpls>
      </query>
      <query mdx="[Retail Sales].[Customer Name].&amp;[Lawrence Rogers]">
        <tpls c="1">
          <tpl fld="8" item="524"/>
        </tpls>
      </query>
      <query mdx="[Retail Sales].[Customer Name].&amp;[Joe Griffin]">
        <tpls c="1">
          <tpl fld="8" item="525"/>
        </tpls>
      </query>
      <query mdx="[Retail Sales].[Customer Name].&amp;[Carl Collins]">
        <tpls c="1">
          <tpl fld="8" item="526"/>
        </tpls>
      </query>
      <query mdx="[Retail Sales].[Customer Name].&amp;[Alan Green]">
        <tpls c="1">
          <tpl fld="8" item="527"/>
        </tpls>
      </query>
      <query mdx="[Retail Sales].[Customer Name].&amp;[Keith Stephens]">
        <tpls c="1">
          <tpl fld="8" item="528"/>
        </tpls>
      </query>
      <query mdx="[Retail Sales].[Customer Name].&amp;[Sean Price]">
        <tpls c="1">
          <tpl fld="8" item="529"/>
        </tpls>
      </query>
      <query mdx="[Retail Sales].[Customer Name].&amp;[Antonio Cooper]">
        <tpls c="1">
          <tpl fld="8" item="530"/>
        </tpls>
      </query>
      <query mdx="[Retail Sales].[Customer Name].&amp;[Matthew Phillips]">
        <tpls c="1">
          <tpl fld="8" item="531"/>
        </tpls>
      </query>
      <query mdx="[Retail Sales].[Customer Name].&amp;[Antonio Nelson]">
        <tpls c="1">
          <tpl fld="8" item="532"/>
        </tpls>
      </query>
      <query mdx="[Retail Sales].[Customer Name].&amp;[Adam Bailey]">
        <tpls c="1">
          <tpl fld="8" item="533"/>
        </tpls>
      </query>
      <query mdx="[Retail Sales].[Customer Name].&amp;[Shawn Bishop]">
        <tpls c="1">
          <tpl fld="8" item="534"/>
        </tpls>
      </query>
      <query mdx="[Retail Sales].[Customer Name].&amp;[Shawn Scott]">
        <tpls c="1">
          <tpl fld="8" item="535"/>
        </tpls>
      </query>
      <query mdx="[Retail Sales].[Customer Name].&amp;[Steve Tucker]">
        <tpls c="1">
          <tpl fld="8" item="536"/>
        </tpls>
      </query>
      <query mdx="[Retail Sales].[Customer Name].&amp;[Bobby Burton]">
        <tpls c="1">
          <tpl fld="8" item="537"/>
        </tpls>
      </query>
      <query mdx="[Retail Sales].[Customer Name].&amp;[Ralph Willis]">
        <tpls c="1">
          <tpl fld="8" item="538"/>
        </tpls>
      </query>
      <query mdx="[Retail Sales].[Customer Name].&amp;[Phillip Webb]">
        <tpls c="1">
          <tpl fld="8" item="539"/>
        </tpls>
      </query>
      <query mdx="[Retail Sales].[Customer Name].&amp;[Keith Moore]">
        <tpls c="1">
          <tpl fld="8" item="540"/>
        </tpls>
      </query>
      <query mdx="[Retail Sales].[Customer Name].&amp;[Joseph Murphy]">
        <tpls c="1">
          <tpl fld="8" item="541"/>
        </tpls>
      </query>
      <query mdx="[Retail Sales].[Customer Name].&amp;[Brian Murphy]">
        <tpls c="1">
          <tpl fld="8" item="542"/>
        </tpls>
      </query>
      <query mdx="[Retail Sales].[Customer Name].&amp;[Daniel Nguyen]">
        <tpls c="1">
          <tpl fld="8" item="543"/>
        </tpls>
      </query>
      <query mdx="[Retail Sales].[Customer Name].&amp;[Nicholas Simmons]">
        <tpls c="1">
          <tpl fld="8" item="544"/>
        </tpls>
      </query>
      <query mdx="[Retail Sales].[Customer Name].&amp;[Andrew Fernandez]">
        <tpls c="1">
          <tpl fld="8" item="545"/>
        </tpls>
      </query>
      <query mdx="[Retail Sales].[Customer Name].&amp;[Jeremy Wilson]">
        <tpls c="1">
          <tpl fld="8" item="546"/>
        </tpls>
      </query>
      <query mdx="[Retail Sales].[Customer Name].&amp;[Bruce King]">
        <tpls c="1">
          <tpl fld="8" item="547"/>
        </tpls>
      </query>
      <query mdx="[Retail Sales].[Customer Name].&amp;[Juan Lawrence]">
        <tpls c="1">
          <tpl fld="8" item="548"/>
        </tpls>
      </query>
      <query mdx="[Retail Sales].[Customer Name].&amp;[Samuel Palmer]">
        <tpls c="1">
          <tpl fld="8" item="549"/>
        </tpls>
      </query>
      <query mdx="[Retail Sales].[Customer Name].&amp;[Victor Medina]">
        <tpls c="1">
          <tpl fld="8" item="550"/>
        </tpls>
      </query>
      <query mdx="[Retail Sales].[Customer Name].&amp;[Jeffrey Carpenter]">
        <tpls c="1">
          <tpl fld="8" item="551"/>
        </tpls>
      </query>
      <query mdx="[Retail Sales].[Customer Name].&amp;[Frank Webb]">
        <tpls c="1">
          <tpl fld="8" item="552"/>
        </tpls>
      </query>
      <query mdx="[Retail Sales].[Customer Name].&amp;[Joshua Ryan]">
        <tpls c="1">
          <tpl fld="8" item="553"/>
        </tpls>
      </query>
      <query mdx="[Retail Sales].[Customer Name].&amp;[Victor Lopez]">
        <tpls c="1">
          <tpl fld="8" item="554"/>
        </tpls>
      </query>
      <query mdx="[Retail Sales].[Customer Name].&amp;[Billy Gonzales]">
        <tpls c="1">
          <tpl fld="8" item="555"/>
        </tpls>
      </query>
      <query mdx="[Retail Sales].[Customer Name].&amp;[Louis Perry]">
        <tpls c="1">
          <tpl fld="8" item="556"/>
        </tpls>
      </query>
      <query mdx="[Retail Sales].[Customer Name].&amp;[Terry Payne]">
        <tpls c="1">
          <tpl fld="8" item="557"/>
        </tpls>
      </query>
      <query mdx="[Retail Sales].[Customer Name].&amp;[Kenneth Marshall]">
        <tpls c="1">
          <tpl fld="8" item="558"/>
        </tpls>
      </query>
      <query mdx="[Retail Sales].[Customer Name].&amp;[Clarence Grant]">
        <tpls c="1">
          <tpl fld="8" item="559"/>
        </tpls>
      </query>
      <query mdx="[Retail Sales].[Customer Name].&amp;[Ernest Fox]">
        <tpls c="1">
          <tpl fld="8" item="560"/>
        </tpls>
      </query>
      <query mdx="[Retail Sales].[Customer Name].&amp;[Nicholas Stanley]">
        <tpls c="1">
          <tpl fld="8" item="561"/>
        </tpls>
      </query>
      <query mdx="[Retail Sales].[Customer Name].&amp;[David Nguyen]">
        <tpls c="1">
          <tpl fld="8" item="562"/>
        </tpls>
      </query>
      <query mdx="[Retail Sales].[Customer Name].&amp;[Victor Gray]">
        <tpls c="1">
          <tpl fld="8" item="563"/>
        </tpls>
      </query>
      <query mdx="[Retail Sales].[Customer Name].&amp;[Thomas Chapman]">
        <tpls c="1">
          <tpl fld="8" item="564"/>
        </tpls>
      </query>
      <query mdx="[Retail Sales].[Customer Name].&amp;[Gregory Porter]">
        <tpls c="1">
          <tpl fld="8" item="565"/>
        </tpls>
      </query>
      <query mdx="[Retail Sales].[Customer Name].&amp;[Bobby Coleman]">
        <tpls c="1">
          <tpl fld="8" item="566"/>
        </tpls>
      </query>
      <query mdx="[Retail Sales].[Customer Name].&amp;[Charles Hughes]">
        <tpls c="1">
          <tpl fld="8" item="567"/>
        </tpls>
      </query>
      <query mdx="[Retail Sales].[Customer Name].&amp;[Gregory Simmons]">
        <tpls c="1">
          <tpl fld="8" item="568"/>
        </tpls>
      </query>
      <query mdx="[Retail Sales].[Customer Name].&amp;[Michael Hill]">
        <tpls c="1">
          <tpl fld="8" item="569"/>
        </tpls>
      </query>
      <query mdx="[Retail Sales].[Customer Name].&amp;[Brandon Bailey]">
        <tpls c="1">
          <tpl fld="8" item="570"/>
        </tpls>
      </query>
      <query mdx="[Retail Sales].[Customer Name].&amp;[Roy Jenkins]">
        <tpls c="1">
          <tpl fld="8" item="571"/>
        </tpls>
      </query>
      <query mdx="[Retail Sales].[Customer Name].&amp;[William Franklin]">
        <tpls c="1">
          <tpl fld="8" item="572"/>
        </tpls>
      </query>
      <query mdx="[Retail Sales].[Customer Name].&amp;[Frank Gibson]">
        <tpls c="1">
          <tpl fld="8" item="573"/>
        </tpls>
      </query>
      <query mdx="[Retail Sales].[Customer Name].&amp;[Raymond Young]">
        <tpls c="1">
          <tpl fld="8" item="574"/>
        </tpls>
      </query>
      <query mdx="[Retail Sales].[Customer Name].&amp;[Joe Hanson]">
        <tpls c="1">
          <tpl fld="8" item="575"/>
        </tpls>
      </query>
      <query mdx="[Retail Sales].[Customer Name].&amp;[Juan Perez]">
        <tpls c="1">
          <tpl fld="8" item="576"/>
        </tpls>
      </query>
      <query mdx="[Retail Sales].[Customer Name].&amp;[Jimmy Andrews]">
        <tpls c="1">
          <tpl fld="8" item="577"/>
        </tpls>
      </query>
      <query mdx="[Retail Sales].[Customer Name].&amp;[Samuel Stewart]">
        <tpls c="1">
          <tpl fld="8" item="578"/>
        </tpls>
      </query>
      <query mdx="[Retail Sales].[Customer Name].&amp;[Brandon Diaz]">
        <tpls c="1">
          <tpl fld="8" item="579"/>
        </tpls>
      </query>
      <query mdx="[Retail Sales].[Customer Name].&amp;[Billy Adams]">
        <tpls c="1">
          <tpl fld="8" item="580"/>
        </tpls>
      </query>
      <query mdx="[Retail Sales].[Customer Name].&amp;[Kevin Willis]">
        <tpls c="1">
          <tpl fld="8" item="581"/>
        </tpls>
      </query>
      <query mdx="[Retail Sales].[Customer Name].&amp;[Victor Lawson]">
        <tpls c="1">
          <tpl fld="8" item="582"/>
        </tpls>
      </query>
      <query mdx="[Retail Sales].[Customer Name].&amp;[Victor Watkins]">
        <tpls c="1">
          <tpl fld="8" item="583"/>
        </tpls>
      </query>
      <query mdx="[Retail Sales].[Customer Name].&amp;[Joshua Bennett]">
        <tpls c="1">
          <tpl fld="8" item="584"/>
        </tpls>
      </query>
      <query mdx="[Retail Sales].[Customer Name].&amp;[Adam Hernandez]">
        <tpls c="1">
          <tpl fld="8" item="585"/>
        </tpls>
      </query>
      <query mdx="[Retail Sales].[Customer Name].&amp;[Louis Ellis]">
        <tpls c="1">
          <tpl fld="8" item="586"/>
        </tpls>
      </query>
      <query mdx="[Retail Sales].[Customer Name].&amp;[Andrew Burns]">
        <tpls c="1">
          <tpl fld="8" item="587"/>
        </tpls>
      </query>
      <query mdx="[Retail Sales].[Customer Name].&amp;[Adam Thompson]">
        <tpls c="1">
          <tpl fld="8" item="588"/>
        </tpls>
      </query>
      <query mdx="[Retail Sales].[Customer Name].&amp;[Ralph Richardson]">
        <tpls c="1">
          <tpl fld="8" item="589"/>
        </tpls>
      </query>
      <query mdx="[Retail Sales].[Customer Name].&amp;[Shawn Snyder]">
        <tpls c="1">
          <tpl fld="8" item="590"/>
        </tpls>
      </query>
      <query mdx="[Retail Sales].[Customer Name].&amp;[Antonio Green]">
        <tpls c="1">
          <tpl fld="8" item="591"/>
        </tpls>
      </query>
      <query mdx="[Retail Sales].[Customer Name].&amp;[Frank Weaver]">
        <tpls c="1">
          <tpl fld="8" item="592"/>
        </tpls>
      </query>
      <query mdx="[Retail Sales].[Customer Name].&amp;[Carl Nguyen]">
        <tpls c="1">
          <tpl fld="8" item="593"/>
        </tpls>
      </query>
      <query mdx="[Retail Sales].[Customer Name].&amp;[Joe Gordon]">
        <tpls c="1">
          <tpl fld="8" item="594"/>
        </tpls>
      </query>
      <query mdx="[Retail Sales].[Customer Name].&amp;[Willie Harrison]">
        <tpls c="1">
          <tpl fld="8" item="595"/>
        </tpls>
      </query>
      <query mdx="[Retail Sales].[Customer Name].&amp;[Christopher Hudson]">
        <tpls c="1">
          <tpl fld="8" item="596"/>
        </tpls>
      </query>
      <query mdx="[Retail Sales].[Customer Name].&amp;[Kevin Moreno]">
        <tpls c="1">
          <tpl fld="8" item="597"/>
        </tpls>
      </query>
      <query mdx="[Retail Sales].[Customer Name].&amp;[Thomas Campbell]">
        <tpls c="1">
          <tpl fld="8" item="598"/>
        </tpls>
      </query>
      <query mdx="[Retail Sales].[Customer Name].&amp;[Stephen Andrews]">
        <tpls c="1">
          <tpl fld="8" item="599"/>
        </tpls>
      </query>
      <query mdx="[Retail Sales].[Customer Name].&amp;[Gerald Reyes]">
        <tpls c="1">
          <tpl fld="8" item="600"/>
        </tpls>
      </query>
      <query mdx="[Retail Sales].[Customer Name].&amp;[Daniel Dixon]">
        <tpls c="1">
          <tpl fld="8" item="601"/>
        </tpls>
      </query>
      <query mdx="[Retail Sales].[Customer Name].&amp;[Andrew Martin]">
        <tpls c="1">
          <tpl fld="8" item="602"/>
        </tpls>
      </query>
      <query mdx="[Retail Sales].[Customer Name].&amp;[Louis Torres]">
        <tpls c="1">
          <tpl fld="8" item="603"/>
        </tpls>
      </query>
      <query mdx="[Retail Sales].[Customer Name].&amp;[Scott Roberts]">
        <tpls c="1">
          <tpl fld="8" item="604"/>
        </tpls>
      </query>
      <query mdx="[Retail Sales].[Customer Name].&amp;[Shawn Stephens]">
        <tpls c="1">
          <tpl fld="8" item="605"/>
        </tpls>
      </query>
      <query mdx="[Retail Sales].[Customer Name].&amp;[Daniel Berry]">
        <tpls c="1">
          <tpl fld="8" item="606"/>
        </tpls>
      </query>
      <query mdx="[Retail Sales].[Customer Name].&amp;[Jimmy Ray]">
        <tpls c="1">
          <tpl fld="8" item="607"/>
        </tpls>
      </query>
      <query mdx="[Retail Sales].[Customer Name].&amp;[Scott Gordon]">
        <tpls c="1">
          <tpl fld="8" item="608"/>
        </tpls>
      </query>
      <query mdx="[Retail Sales].[Customer Name].&amp;[Frank Mason]">
        <tpls c="1">
          <tpl fld="8" item="609"/>
        </tpls>
      </query>
      <query mdx="[Retail Sales].[Customer Name].&amp;[Todd Davis]">
        <tpls c="1">
          <tpl fld="8" item="610"/>
        </tpls>
      </query>
      <query mdx="[Retail Sales].[Customer Name].&amp;[Samuel Jenkins]">
        <tpls c="1">
          <tpl fld="8" item="611"/>
        </tpls>
      </query>
      <query mdx="[Retail Sales].[Customer Name].&amp;[Philip Burton]">
        <tpls c="1">
          <tpl fld="8" item="612"/>
        </tpls>
      </query>
      <query mdx="[Retail Sales].[Customer Name].&amp;[Jerry Green]">
        <tpls c="1">
          <tpl fld="8" item="613"/>
        </tpls>
      </query>
      <query mdx="[Retail Sales].[Customer Name].&amp;[Fred Evans]">
        <tpls c="1">
          <tpl fld="8" item="614"/>
        </tpls>
      </query>
      <query mdx="[Retail Sales].[Customer Name].&amp;[Ralph Olson]">
        <tpls c="1">
          <tpl fld="8" item="615"/>
        </tpls>
      </query>
      <query mdx="[Retail Sales].[Customer Name].&amp;[David Ford]">
        <tpls c="1">
          <tpl fld="8" item="616"/>
        </tpls>
      </query>
      <query mdx="[Retail Sales].[Customer Name].&amp;[Peter Castillo]">
        <tpls c="1">
          <tpl fld="8" item="617"/>
        </tpls>
      </query>
      <query mdx="[Retail Sales].[Customer Name].&amp;[Roy Bennett]">
        <tpls c="1">
          <tpl fld="8" item="618"/>
        </tpls>
      </query>
      <query mdx="[Retail Sales].[Customer Name].&amp;[Peter Cook]">
        <tpls c="1">
          <tpl fld="8" item="619"/>
        </tpls>
      </query>
      <query mdx="[Retail Sales].[Customer Name].&amp;[John Long]">
        <tpls c="1">
          <tpl fld="8" item="620"/>
        </tpls>
      </query>
      <query mdx="[Retail Sales].[Customer Name].&amp;[Jeffrey Sanders]">
        <tpls c="1">
          <tpl fld="8" item="621"/>
        </tpls>
      </query>
      <query mdx="[Retail Sales].[Customer Name].&amp;[Anthony Turner]">
        <tpls c="1">
          <tpl fld="8" item="622"/>
        </tpls>
      </query>
      <query mdx="[Retail Sales].[Customer Name].&amp;[Joshua Hunt]">
        <tpls c="1">
          <tpl fld="8" item="623"/>
        </tpls>
      </query>
      <query mdx="[Retail Sales].[Customer Name].&amp;[Kenneth Ross]">
        <tpls c="1">
          <tpl fld="8" item="624"/>
        </tpls>
      </query>
      <query mdx="[Retail Sales].[Customer Name].&amp;[Timothy Howard]">
        <tpls c="1">
          <tpl fld="8" item="625"/>
        </tpls>
      </query>
      <query mdx="[Retail Sales].[Customer Name].&amp;[Henry Elliott]">
        <tpls c="1">
          <tpl fld="8" item="626"/>
        </tpls>
      </query>
      <query mdx="[Retail Sales].[Customer Name].&amp;[Clarence Warren]">
        <tpls c="1">
          <tpl fld="8" item="627"/>
        </tpls>
      </query>
      <query mdx="[Retail Sales].[Customer Name].&amp;[Clarence Greene]">
        <tpls c="1">
          <tpl fld="8" item="628"/>
        </tpls>
      </query>
      <query mdx="[Retail Sales].[Customer Name].&amp;[Samuel Fowler]">
        <tpls c="1">
          <tpl fld="8" item="629"/>
        </tpls>
      </query>
      <query mdx="[Retail Sales].[Customer Name].&amp;[Arthur Webb]">
        <tpls c="1">
          <tpl fld="8" item="630"/>
        </tpls>
      </query>
      <query mdx="[Retail Sales].[Customer Name].&amp;[Christopher Weaver]">
        <tpls c="1">
          <tpl fld="8" item="631"/>
        </tpls>
      </query>
      <query mdx="[Retail Sales].[Customer Name].&amp;[Bobby Greene]">
        <tpls c="1">
          <tpl fld="8" item="632"/>
        </tpls>
      </query>
      <query mdx="[Retail Sales].[Customer Name].&amp;[Adam White]">
        <tpls c="1">
          <tpl fld="8" item="633"/>
        </tpls>
      </query>
      <query mdx="[Retail Sales].[Customer Name].&amp;[Eugene Weaver]">
        <tpls c="1">
          <tpl fld="8" item="634"/>
        </tpls>
      </query>
      <query mdx="[Retail Sales].[Customer Name].&amp;[Michael Lewis]">
        <tpls c="1">
          <tpl fld="8" item="635"/>
        </tpls>
      </query>
      <query mdx="[Retail Sales].[Customer Name].&amp;[Richard Carr]">
        <tpls c="1">
          <tpl fld="8" item="636"/>
        </tpls>
      </query>
      <query mdx="[Retail Sales].[Customer Name].&amp;[Andrew Reynolds]">
        <tpls c="1">
          <tpl fld="8" item="637"/>
        </tpls>
      </query>
      <query mdx="[Retail Sales].[Customer Name].&amp;[George Thompson]">
        <tpls c="1">
          <tpl fld="8" item="638"/>
        </tpls>
      </query>
      <query mdx="[Retail Sales].[Customer Name].&amp;[Jimmy Wood]">
        <tpls c="1">
          <tpl fld="8" item="639"/>
        </tpls>
      </query>
      <query mdx="[Retail Sales].[Customer Name].&amp;[Carl Reid]">
        <tpls c="1">
          <tpl fld="8" item="640"/>
        </tpls>
      </query>
      <query mdx="[Retail Sales].[Customer Name].&amp;[Jeffrey Gibson]">
        <tpls c="1">
          <tpl fld="8" item="641"/>
        </tpls>
      </query>
      <query mdx="[Retail Sales].[Customer Name].&amp;[Joshua Anderson]">
        <tpls c="1">
          <tpl fld="8" item="642"/>
        </tpls>
      </query>
      <query mdx="[Retail Sales].[Customer Name].&amp;[Jason Diaz]">
        <tpls c="1">
          <tpl fld="8" item="643"/>
        </tpls>
      </query>
      <query mdx="[Retail Sales].[Customer Name].&amp;[Scott Allen]">
        <tpls c="1">
          <tpl fld="8" item="644"/>
        </tpls>
      </query>
      <query mdx="[Retail Sales].[Customer Name].&amp;[Aaron Miller]">
        <tpls c="1">
          <tpl fld="8" item="645"/>
        </tpls>
      </query>
      <query mdx="[Retail Sales].[Customer Name].&amp;[Mark Montgomery]">
        <tpls c="1">
          <tpl fld="8" item="646"/>
        </tpls>
      </query>
      <query mdx="[Retail Sales].[Customer Name].&amp;[Jack Reid]">
        <tpls c="1">
          <tpl fld="8" item="647"/>
        </tpls>
      </query>
      <query mdx="[Retail Sales].[Customer Name].&amp;[Justin Miller]">
        <tpls c="1">
          <tpl fld="8" item="648"/>
        </tpls>
      </query>
      <query mdx="[Retail Sales].[Customer Name].&amp;[Walter Watson]">
        <tpls c="1">
          <tpl fld="8" item="649"/>
        </tpls>
      </query>
      <query mdx="[Retail Sales].[Customer Name].&amp;[Philip Bailey]">
        <tpls c="1">
          <tpl fld="8" item="650"/>
        </tpls>
      </query>
      <query mdx="[Retail Sales].[Customer Name].&amp;[Alan Parker]">
        <tpls c="1">
          <tpl fld="8" item="651"/>
        </tpls>
      </query>
      <query mdx="[Retail Sales].[Customer Name].&amp;[Gary Hudson]">
        <tpls c="1">
          <tpl fld="8" item="652"/>
        </tpls>
      </query>
      <query mdx="[Retail Sales].[Customer Name].&amp;[Ryan Bailey]">
        <tpls c="1">
          <tpl fld="8" item="653"/>
        </tpls>
      </query>
      <query mdx="[Retail Sales].[Customer Name].&amp;[Jonathan Freeman]">
        <tpls c="1">
          <tpl fld="8" item="654"/>
        </tpls>
      </query>
      <query mdx="[Retail Sales].[Customer Name].&amp;[David Mendoza]">
        <tpls c="1">
          <tpl fld="8" item="655"/>
        </tpls>
      </query>
      <query mdx="[Retail Sales].[Customer Name].&amp;[Richard Peters]">
        <tpls c="1">
          <tpl fld="8" item="656"/>
        </tpls>
      </query>
      <query mdx="[Retail Sales].[Customer Name].&amp;[Donald Collins]">
        <tpls c="1">
          <tpl fld="8" item="657"/>
        </tpls>
      </query>
      <query mdx="[Retail Sales].[Customer Name].&amp;[Chris Hall]">
        <tpls c="1">
          <tpl fld="8" item="658"/>
        </tpls>
      </query>
      <query mdx="[Retail Sales].[Customer Name].&amp;[Aaron Carr]">
        <tpls c="1">
          <tpl fld="8" item="659"/>
        </tpls>
      </query>
      <query mdx="[Retail Sales].[Customer Name].&amp;[Victor Dean]">
        <tpls c="1">
          <tpl fld="8" item="660"/>
        </tpls>
      </query>
      <query mdx="[Retail Sales].[Customer Name].&amp;[Joe Bryant]">
        <tpls c="1">
          <tpl fld="8" item="661"/>
        </tpls>
      </query>
      <query mdx="[Retail Sales].[Customer Name].&amp;[Gerald Palmer]">
        <tpls c="1">
          <tpl fld="8" item="662"/>
        </tpls>
      </query>
      <query mdx="[Retail Sales].[Customer Name].&amp;[Roy Rice]">
        <tpls c="1">
          <tpl fld="8" item="663"/>
        </tpls>
      </query>
      <query mdx="[Retail Sales].[Customer Name].&amp;[Larry Ross]">
        <tpls c="1">
          <tpl fld="8" item="664"/>
        </tpls>
      </query>
      <query mdx="[Retail Sales].[Customer Name].&amp;[Robert Carr]">
        <tpls c="1">
          <tpl fld="8" item="665"/>
        </tpls>
      </query>
      <query mdx="[Retail Sales].[Customer Name].&amp;[Fred Romero]">
        <tpls c="1">
          <tpl fld="8" item="666"/>
        </tpls>
      </query>
      <query mdx="[Retail Sales].[Customer Name].&amp;[Bruce Harris]">
        <tpls c="1">
          <tpl fld="8" item="667"/>
        </tpls>
      </query>
      <query mdx="[Retail Sales].[Customer Name].&amp;[Clarence Kelley]">
        <tpls c="1">
          <tpl fld="8" item="668"/>
        </tpls>
      </query>
      <query mdx="[Retail Sales].[Customer Name].&amp;[Chris Chapman]">
        <tpls c="1">
          <tpl fld="8" item="669"/>
        </tpls>
      </query>
      <query mdx="[Retail Sales].[Customer Name].&amp;[Henry Cox]">
        <tpls c="1">
          <tpl fld="8" item="670"/>
        </tpls>
      </query>
      <query mdx="[Retail Sales].[Customer Name].&amp;[Patrick Rivera]">
        <tpls c="1">
          <tpl fld="8" item="671"/>
        </tpls>
      </query>
      <query mdx="[Retail Sales].[Customer Name].&amp;[Earl Phillips]">
        <tpls c="1">
          <tpl fld="8" item="672"/>
        </tpls>
      </query>
      <query mdx="[Retail Sales].[Customer Name].&amp;[Steve Hunt]">
        <tpls c="1">
          <tpl fld="8" item="673"/>
        </tpls>
      </query>
      <query mdx="[Retail Sales].[Customer Name].&amp;[Howard Lynch]">
        <tpls c="1">
          <tpl fld="8" item="674"/>
        </tpls>
      </query>
      <query mdx="[Retail Sales].[Customer Name].&amp;[Ralph Banks]">
        <tpls c="1">
          <tpl fld="8" item="675"/>
        </tpls>
      </query>
      <query mdx="[Retail Sales].[Customer Name].&amp;[Billy Cook]">
        <tpls c="1">
          <tpl fld="8" item="676"/>
        </tpls>
      </query>
      <query mdx="[Retail Sales].[Customer Name].&amp;[Edward Williams]">
        <tpls c="1">
          <tpl fld="8" item="677"/>
        </tpls>
      </query>
      <query mdx="[Retail Sales].[Customer Name].&amp;[Clarence Austin]">
        <tpls c="1">
          <tpl fld="8" item="678"/>
        </tpls>
      </query>
      <query mdx="[Retail Sales].[Customer Name].&amp;[Wayne Stone]">
        <tpls c="1">
          <tpl fld="8" item="679"/>
        </tpls>
      </query>
      <query mdx="[Retail Sales].[Customer Name].&amp;[Michael Thomas]">
        <tpls c="1">
          <tpl fld="8" item="680"/>
        </tpls>
      </query>
      <query mdx="[Retail Sales].[Customer Name].&amp;[Roy West]">
        <tpls c="1">
          <tpl fld="8" item="681"/>
        </tpls>
      </query>
      <query mdx="[Retail Sales].[Customer Name].&amp;[Fred Bryant]">
        <tpls c="1">
          <tpl fld="8" item="682"/>
        </tpls>
      </query>
      <query mdx="[Retail Sales].[Customer Name].&amp;[Joe Powell]">
        <tpls c="1">
          <tpl fld="8" item="683"/>
        </tpls>
      </query>
      <query mdx="[Retail Sales].[Customer Name].&amp;[Ronald Arnold]">
        <tpls c="1">
          <tpl fld="8" item="684"/>
        </tpls>
      </query>
      <query mdx="[Retail Sales].[Customer Name].&amp;[Kenneth Ryan]">
        <tpls c="1">
          <tpl fld="8" item="685"/>
        </tpls>
      </query>
      <query mdx="[Retail Sales].[Customer Name].&amp;[Stephen Kelly]">
        <tpls c="1">
          <tpl fld="8" item="686"/>
        </tpls>
      </query>
      <query mdx="[Retail Sales].[Customer Name].&amp;[Chris Howard]">
        <tpls c="1">
          <tpl fld="8" item="687"/>
        </tpls>
      </query>
      <query mdx="[Retail Sales].[Customer Name].&amp;[Philip Crawford]">
        <tpls c="1">
          <tpl fld="8" item="688"/>
        </tpls>
      </query>
      <query mdx="[Retail Sales].[Customer Name].&amp;[Jonathan Reed]">
        <tpls c="1">
          <tpl fld="8" item="689"/>
        </tpls>
      </query>
      <query mdx="[Retail Sales].[Customer Name].&amp;[Wayne Gardner]">
        <tpls c="1">
          <tpl fld="8" item="690"/>
        </tpls>
      </query>
      <query mdx="[Retail Sales].[Customer Name].&amp;[Robert Price]">
        <tpls c="1">
          <tpl fld="8" item="691"/>
        </tpls>
      </query>
      <query mdx="[Retail Sales].[Customer Name].&amp;[Anthony Fisher]">
        <tpls c="1">
          <tpl fld="8" item="692"/>
        </tpls>
      </query>
      <query mdx="[Retail Sales].[Customer Name].&amp;[Kevin Campbell]">
        <tpls c="1">
          <tpl fld="8" item="693"/>
        </tpls>
      </query>
      <query mdx="[Retail Sales].[Customer Name].&amp;[Gregory Boyd]">
        <tpls c="1">
          <tpl fld="8" item="694"/>
        </tpls>
      </query>
      <query mdx="[Retail Sales].[Customer Name].&amp;[Craig Rodriguez]">
        <tpls c="1">
          <tpl fld="8" item="695"/>
        </tpls>
      </query>
      <query mdx="[Retail Sales].[Customer Name].&amp;[Martin Berry]">
        <tpls c="1">
          <tpl fld="8" item="696"/>
        </tpls>
      </query>
      <query mdx="[Retail Sales].[Customer Name].&amp;[Billy Evans]">
        <tpls c="1">
          <tpl fld="8" item="697"/>
        </tpls>
      </query>
      <query mdx="[Retail Sales].[Customer Name].&amp;[Walter Woods]">
        <tpls c="1">
          <tpl fld="8" item="698"/>
        </tpls>
      </query>
      <query mdx="[Retail Sales].[Customer Name].&amp;[Patrick Hall]">
        <tpls c="1">
          <tpl fld="8" item="699"/>
        </tpls>
      </query>
      <query mdx="[Retail Sales].[Customer Name].&amp;[Victor Martinez]">
        <tpls c="1">
          <tpl fld="8" item="700"/>
        </tpls>
      </query>
      <query mdx="[Retail Sales].[Customer Name].&amp;[Antonio Shaw]">
        <tpls c="1">
          <tpl fld="8" item="701"/>
        </tpls>
      </query>
      <query mdx="[Retail Sales].[Customer Name].&amp;[Steve Stewart]">
        <tpls c="1">
          <tpl fld="8" item="702"/>
        </tpls>
      </query>
      <query mdx="[Retail Sales].[Customer Name].&amp;[Ryan Ford]">
        <tpls c="1">
          <tpl fld="8" item="703"/>
        </tpls>
      </query>
      <query mdx="[Retail Sales].[Customer Name].&amp;[Ralph Jacobs]">
        <tpls c="1">
          <tpl fld="8" item="704"/>
        </tpls>
      </query>
      <query mdx="[Retail Sales].[Customer Name].&amp;[Mark Morales]">
        <tpls c="1">
          <tpl fld="8" item="705"/>
        </tpls>
      </query>
      <query mdx="[Retail Sales].[Customer Name].&amp;[Joe Price]">
        <tpls c="1">
          <tpl fld="8" item="706"/>
        </tpls>
      </query>
      <query mdx="[Retail Sales].[Customer Name].&amp;[Paul Larson]">
        <tpls c="1">
          <tpl fld="8" item="707"/>
        </tpls>
      </query>
      <query mdx="[Retail Sales].[Customer Name].&amp;[Henry Reyes]">
        <tpls c="1">
          <tpl fld="8" item="708"/>
        </tpls>
      </query>
      <query mdx="[Retail Sales].[Customer Name].&amp;[Jose Riley]">
        <tpls c="1">
          <tpl fld="8" item="709"/>
        </tpls>
      </query>
      <query mdx="[Retail Sales].[Customer Name].&amp;[Douglas Kennedy]">
        <tpls c="1">
          <tpl fld="8" item="710"/>
        </tpls>
      </query>
      <query mdx="[Retail Sales].[Customer Name].&amp;[Charles Fields]">
        <tpls c="1">
          <tpl fld="8" item="711"/>
        </tpls>
      </query>
      <query mdx="[Retail Sales].[Customer Name].&amp;[Peter Warren]">
        <tpls c="1">
          <tpl fld="8" item="712"/>
        </tpls>
      </query>
      <query mdx="[Retail Sales].[Customer Name].&amp;[Steven Owens]">
        <tpls c="1">
          <tpl fld="8" item="713"/>
        </tpls>
      </query>
      <query mdx="[Retail Sales].[Customer Name].&amp;[Matthew Smith]">
        <tpls c="1">
          <tpl fld="8" item="714"/>
        </tpls>
      </query>
      <query mdx="[Retail Sales].[Customer Name].&amp;[William Carpenter]">
        <tpls c="1">
          <tpl fld="8" item="715"/>
        </tpls>
      </query>
      <query mdx="[Retail Sales].[Customer Name].&amp;[Patrick Graham]">
        <tpls c="1">
          <tpl fld="8" item="716"/>
        </tpls>
      </query>
      <query mdx="[Retail Sales].[Customer Name].&amp;[Lawrence Sanchez]">
        <tpls c="1">
          <tpl fld="8" item="717"/>
        </tpls>
      </query>
      <query mdx="[Retail Sales].[Customer Name].&amp;[Benjamin Moreno]">
        <tpls c="1">
          <tpl fld="8" item="718"/>
        </tpls>
      </query>
      <query mdx="[Retail Sales].[Customer Name].&amp;[Gregory Chapman]">
        <tpls c="1">
          <tpl fld="8" item="719"/>
        </tpls>
      </query>
      <query mdx="[Retail Sales].[Customer Name].&amp;[Peter Meyer]">
        <tpls c="1">
          <tpl fld="8" item="720"/>
        </tpls>
      </query>
      <query mdx="[Retail Sales].[Customer Name].&amp;[Jack Phillips]">
        <tpls c="1">
          <tpl fld="8" item="721"/>
        </tpls>
      </query>
      <query mdx="[Retail Sales].[Customer Name].&amp;[Jeremy Allen]">
        <tpls c="1">
          <tpl fld="8" item="722"/>
        </tpls>
      </query>
      <query mdx="[Retail Sales].[Customer Name].&amp;[Juan Ramirez]">
        <tpls c="1">
          <tpl fld="8" item="723"/>
        </tpls>
      </query>
      <query mdx="[Retail Sales].[Customer Name].&amp;[Adam Jenkins]">
        <tpls c="1">
          <tpl fld="8" item="724"/>
        </tpls>
      </query>
      <query mdx="[Retail Sales].[Customer Name].&amp;[Frank Ortiz]">
        <tpls c="1">
          <tpl fld="8" item="725"/>
        </tpls>
      </query>
      <query mdx="[Retail Sales].[Customer Name].&amp;[Mark Kim]">
        <tpls c="1">
          <tpl fld="8" item="726"/>
        </tpls>
      </query>
      <query mdx="[Retail Sales].[Customer Name].&amp;[Matthew Lewis]">
        <tpls c="1">
          <tpl fld="8" item="727"/>
        </tpls>
      </query>
      <query mdx="[Retail Sales].[Customer Name].&amp;[Wayne Owens]">
        <tpls c="1">
          <tpl fld="8" item="728"/>
        </tpls>
      </query>
      <query mdx="[Retail Sales].[Customer Name].&amp;[Alan Gomez]">
        <tpls c="1">
          <tpl fld="8" item="729"/>
        </tpls>
      </query>
      <query mdx="[Retail Sales].[Customer Name].&amp;[Jesse Barnes]">
        <tpls c="1">
          <tpl fld="8" item="730"/>
        </tpls>
      </query>
      <query mdx="[Retail Sales].[Customer Name].&amp;[Billy Miller]">
        <tpls c="1">
          <tpl fld="8" item="731"/>
        </tpls>
      </query>
      <query mdx="[Retail Sales].[Customer Name].&amp;[George Nichols]">
        <tpls c="1">
          <tpl fld="8" item="732"/>
        </tpls>
      </query>
      <query mdx="[Retail Sales].[Customer Name].&amp;[Philip Wheeler]">
        <tpls c="1">
          <tpl fld="8" item="733"/>
        </tpls>
      </query>
      <query mdx="[Retail Sales].[Customer Name].&amp;[David Perkins]">
        <tpls c="1">
          <tpl fld="8" item="734"/>
        </tpls>
      </query>
      <query mdx="[Retail Sales].[Customer Name].&amp;[Eugene Castillo]">
        <tpls c="1">
          <tpl fld="8" item="735"/>
        </tpls>
      </query>
      <query mdx="[Retail Sales].[Customer Name].&amp;[Arthur Reid]">
        <tpls c="1">
          <tpl fld="8" item="736"/>
        </tpls>
      </query>
      <query mdx="[Retail Sales].[Customer Name].&amp;[Roger Mills]">
        <tpls c="1">
          <tpl fld="8" item="737"/>
        </tpls>
      </query>
      <query mdx="[Retail Sales].[Customer Name].&amp;[Steven Nichols]">
        <tpls c="1">
          <tpl fld="8" item="738"/>
        </tpls>
      </query>
      <query mdx="[Retail Sales].[Customer Name].&amp;[Joshua Williams]">
        <tpls c="1">
          <tpl fld="8" item="739"/>
        </tpls>
      </query>
      <query mdx="[Retail Sales].[Customer Name].&amp;[Andrew Peters]">
        <tpls c="1">
          <tpl fld="8" item="740"/>
        </tpls>
      </query>
      <query mdx="[Retail Sales].[Customer Name].&amp;[Russell Boyd]">
        <tpls c="1">
          <tpl fld="8" item="741"/>
        </tpls>
      </query>
      <query mdx="[Retail Sales].[Customer Name].&amp;[Eugene Sims]">
        <tpls c="1">
          <tpl fld="8" item="742"/>
        </tpls>
      </query>
      <query mdx="[Retail Sales].[Customer Name].&amp;[Juan Rivera]">
        <tpls c="1">
          <tpl fld="8" item="743"/>
        </tpls>
      </query>
      <query mdx="[Retail Sales].[Customer Name].&amp;[Alan Sims]">
        <tpls c="1">
          <tpl fld="8" item="744"/>
        </tpls>
      </query>
      <query mdx="[Retail Sales].[Customer Name].&amp;[Justin Johnston]">
        <tpls c="1">
          <tpl fld="8" item="745"/>
        </tpls>
      </query>
      <query mdx="[Retail Sales].[Customer Name].&amp;[Paul Johnson]">
        <tpls c="1">
          <tpl fld="8" item="746"/>
        </tpls>
      </query>
      <query mdx="[Retail Sales].[Customer Name].&amp;[Jesse Castillo]">
        <tpls c="1">
          <tpl fld="8" item="747"/>
        </tpls>
      </query>
      <query mdx="[Retail Sales].[Customer Name].&amp;[Gregory Ramirez]">
        <tpls c="1">
          <tpl fld="8" item="748"/>
        </tpls>
      </query>
      <query mdx="[Retail Sales].[Customer Name].&amp;[Eugene Murphy]">
        <tpls c="1">
          <tpl fld="8" item="749"/>
        </tpls>
      </query>
      <query mdx="[Retail Sales].[Customer Name].&amp;[Kevin Wheeler]">
        <tpls c="1">
          <tpl fld="8" item="750"/>
        </tpls>
      </query>
      <query mdx="[Retail Sales].[Customer Name].&amp;[Anthony Torres]">
        <tpls c="1">
          <tpl fld="8" item="751"/>
        </tpls>
      </query>
      <query mdx="[Retail Sales].[Customer Name].&amp;[Nicholas Hamilton]">
        <tpls c="1">
          <tpl fld="8" item="752"/>
        </tpls>
      </query>
      <query mdx="[Retail Sales].[Customer Name].&amp;[Nicholas Garcia]">
        <tpls c="1">
          <tpl fld="8" item="753"/>
        </tpls>
      </query>
      <query mdx="[Retail Sales].[Customer Name].&amp;[James Castillo]">
        <tpls c="1">
          <tpl fld="8" item="754"/>
        </tpls>
      </query>
      <query mdx="[Retail Sales].[Customer Name].&amp;[Edward Mason]">
        <tpls c="1">
          <tpl fld="8" item="755"/>
        </tpls>
      </query>
      <query mdx="[Retail Sales].[Customer Name].&amp;[Larry Stone]">
        <tpls c="1">
          <tpl fld="8" item="756"/>
        </tpls>
      </query>
      <query mdx="[Retail Sales].[Customer Name].&amp;[Wayne Rodriguez]">
        <tpls c="1">
          <tpl fld="8" item="757"/>
        </tpls>
      </query>
      <query mdx="[Retail Sales].[Customer Name].&amp;[Brian Taylor]">
        <tpls c="1">
          <tpl fld="8" item="758"/>
        </tpls>
      </query>
      <query mdx="[Retail Sales].[Customer Name].&amp;[Carlos Martinez]">
        <tpls c="1">
          <tpl fld="8" item="759"/>
        </tpls>
      </query>
      <query mdx="[Retail Sales].[Customer Name].&amp;[Bobby Black]">
        <tpls c="1">
          <tpl fld="8" item="760"/>
        </tpls>
      </query>
      <query mdx="[Retail Sales].[Customer Name].&amp;[Jesse Alvarez]">
        <tpls c="1">
          <tpl fld="8" item="761"/>
        </tpls>
      </query>
      <query mdx="[Retail Sales].[Customer Name].&amp;[Jerry Reed]">
        <tpls c="1">
          <tpl fld="8" item="762"/>
        </tpls>
      </query>
      <query mdx="[Retail Sales].[Customer Name].&amp;[Jerry Simmons]">
        <tpls c="1">
          <tpl fld="8" item="763"/>
        </tpls>
      </query>
      <query mdx="[Retail Sales].[Customer Name].&amp;[Jeremy Rice]">
        <tpls c="1">
          <tpl fld="8" item="764"/>
        </tpls>
      </query>
      <query mdx="[Retail Sales].[Customer Name].&amp;[Matthew Walker]">
        <tpls c="1">
          <tpl fld="8" item="765"/>
        </tpls>
      </query>
      <query mdx="[Retail Sales].[Customer Name].&amp;[Keith Hamilton]">
        <tpls c="1">
          <tpl fld="8" item="766"/>
        </tpls>
      </query>
      <query mdx="[Retail Sales].[Customer Name].&amp;[Ralph Wood]">
        <tpls c="1">
          <tpl fld="8" item="767"/>
        </tpls>
      </query>
      <query mdx="[Retail Sales].[Customer Name].&amp;[Ryan Taylor]">
        <tpls c="1">
          <tpl fld="8" item="768"/>
        </tpls>
      </query>
      <query mdx="[Retail Sales].[Customer Name].&amp;[Jonathan Cox]">
        <tpls c="1">
          <tpl fld="8" item="769"/>
        </tpls>
      </query>
      <query mdx="[Retail Sales].[Customer Name].&amp;[Bruce Butler]">
        <tpls c="1">
          <tpl fld="8" item="770"/>
        </tpls>
      </query>
      <query mdx="[Retail Sales].[Customer Name].&amp;[Chris Burke]">
        <tpls c="1">
          <tpl fld="8" item="771"/>
        </tpls>
      </query>
      <query mdx="[Retail Sales].[Customer Name].&amp;[Peter Boyd]">
        <tpls c="1">
          <tpl fld="8" item="772"/>
        </tpls>
      </query>
      <query mdx="[Retail Sales].[Customer Name].&amp;[Anthony Parker]">
        <tpls c="1">
          <tpl fld="8" item="773"/>
        </tpls>
      </query>
      <query mdx="[Retail Sales].[Customer Name].&amp;[Benjamin Carpenter]">
        <tpls c="1">
          <tpl fld="8" item="774"/>
        </tpls>
      </query>
      <query mdx="[Retail Sales].[Customer Name].&amp;[Carlos Stewart]">
        <tpls c="1">
          <tpl fld="8" item="775"/>
        </tpls>
      </query>
      <query mdx="[Retail Sales].[Customer Name].&amp;[Edward Wright]">
        <tpls c="1">
          <tpl fld="8" item="776"/>
        </tpls>
      </query>
      <query mdx="[Retail Sales].[Customer Name].&amp;[Benjamin Morgan]">
        <tpls c="1">
          <tpl fld="8" item="777"/>
        </tpls>
      </query>
      <query mdx="[Retail Sales].[Customer Name].&amp;[Sean Black]">
        <tpls c="1">
          <tpl fld="8" item="778"/>
        </tpls>
      </query>
      <query mdx="[Retail Sales].[Customer Name].&amp;[Larry Ray]">
        <tpls c="1">
          <tpl fld="8" item="779"/>
        </tpls>
      </query>
      <query mdx="[Retail Sales].[Customer Name].&amp;[Thomas Gonzales]">
        <tpls c="1">
          <tpl fld="8" item="780"/>
        </tpls>
      </query>
      <query mdx="[Retail Sales].[Customer Name].&amp;[Justin Rodriguez]">
        <tpls c="1">
          <tpl fld="8" item="781"/>
        </tpls>
      </query>
      <query mdx="[Retail Sales].[Customer Name].&amp;[Antonio Diaz]">
        <tpls c="1">
          <tpl fld="8" item="782"/>
        </tpls>
      </query>
      <query mdx="[Retail Sales].[Customer Name].&amp;[Stephen Larson]">
        <tpls c="1">
          <tpl fld="8" item="783"/>
        </tpls>
      </query>
      <query mdx="[Retail Sales].[Customer Name].&amp;[Fred Reid]">
        <tpls c="1">
          <tpl fld="8" item="784"/>
        </tpls>
      </query>
      <query mdx="[Retail Sales].[Customer Name].&amp;[Bobby Duncan]">
        <tpls c="1">
          <tpl fld="8" item="785"/>
        </tpls>
      </query>
      <query mdx="[Retail Sales].[Customer Name].&amp;[Jimmy Harper]">
        <tpls c="1">
          <tpl fld="8" item="786"/>
        </tpls>
      </query>
      <query mdx="[Retail Sales].[Customer Name].&amp;[James Foster]">
        <tpls c="1">
          <tpl fld="8" item="787"/>
        </tpls>
      </query>
      <query mdx="[Retail Sales].[Customer Name].&amp;[Kevin Wood]">
        <tpls c="1">
          <tpl fld="8" item="788"/>
        </tpls>
      </query>
      <query mdx="[Retail Sales].[Customer Name].&amp;[Ronald Watkins]">
        <tpls c="1">
          <tpl fld="8" item="789"/>
        </tpls>
      </query>
      <query mdx="[Retail Sales].[Customer Name].&amp;[Carl Jones]">
        <tpls c="1">
          <tpl fld="8" item="790"/>
        </tpls>
      </query>
      <query mdx="[Retail Sales].[Customer Name].&amp;[Scott Mills]">
        <tpls c="1">
          <tpl fld="8" item="791"/>
        </tpls>
      </query>
      <query mdx="[Retail Sales].[Customer Name].&amp;[Ronald Barnes]">
        <tpls c="1">
          <tpl fld="8" item="792"/>
        </tpls>
      </query>
      <query mdx="[Retail Sales].[Customer Name].&amp;[Kevin Gomez]">
        <tpls c="1">
          <tpl fld="8" item="793"/>
        </tpls>
      </query>
      <query mdx="[Retail Sales].[Customer Name].&amp;[Joseph Walker]">
        <tpls c="1">
          <tpl fld="8" item="794"/>
        </tpls>
      </query>
      <query mdx="[Retail Sales].[Customer Name].&amp;[Raymond Roberts]">
        <tpls c="1">
          <tpl fld="8" item="795"/>
        </tpls>
      </query>
      <query mdx="[Retail Sales].[Customer Name].&amp;[Adam Wheeler]">
        <tpls c="1">
          <tpl fld="8" item="796"/>
        </tpls>
      </query>
      <query mdx="[Retail Sales].[Customer Name].&amp;[Terry Watson]">
        <tpls c="1">
          <tpl fld="8" item="797"/>
        </tpls>
      </query>
      <query mdx="[Retail Sales].[Customer Name].&amp;[Juan Collins]">
        <tpls c="1">
          <tpl fld="8" item="798"/>
        </tpls>
      </query>
      <query mdx="[Retail Sales].[Customer Name].&amp;[David Smith]">
        <tpls c="1">
          <tpl fld="8" item="799"/>
        </tpls>
      </query>
      <query mdx="[Retail Sales].[Customer Name].&amp;[Walter Baker]">
        <tpls c="1">
          <tpl fld="8" item="800"/>
        </tpls>
      </query>
    </queryCache>
    <serverFormats count="4">
      <serverFormat format=""/>
      <serverFormat format="\$#,0.00;(\$#,0.00);\$#,0.00"/>
      <serverFormat format="#,0"/>
      <serverFormat format="0.00%;-0.00%;0.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0.786403472222" backgroundQuery="1" createdVersion="8" refreshedVersion="8" minRefreshableVersion="3" recordCount="0" supportSubquery="1" supportAdvancedDrill="1" xr:uid="{5E536C55-D2F3-4F3B-B895-FA4EACBFA60D}">
  <cacheSource type="external" connectionId="7"/>
  <cacheFields count="17">
    <cacheField name="[Locations].[Region].[State]" caption="State" numFmtId="0" hierarchy="21" level="1">
      <sharedItems count="12">
        <s v="Connecticut"/>
        <s v="Florida"/>
        <s v="Georgia"/>
        <s v="Maryland"/>
        <s v="Massachusetts"/>
        <s v="New Hampshire"/>
        <s v="New Jersey"/>
        <s v="New York"/>
        <s v="North Carolina"/>
        <s v="Rhode Island"/>
        <s v="South Carolina"/>
        <s v="Virginia"/>
      </sharedItems>
      <extLst>
        <ext xmlns:x15="http://schemas.microsoft.com/office/spreadsheetml/2010/11/main" uri="{4F2E5C28-24EA-4eb8-9CBF-B6C8F9C3D259}">
          <x15:cachedUniqueNames>
            <x15:cachedUniqueName index="0" name="[Locations].[Region].[State].&amp;[Connecticut]"/>
            <x15:cachedUniqueName index="1" name="[Locations].[Region].[State].&amp;[Florida]"/>
            <x15:cachedUniqueName index="2" name="[Locations].[Region].[State].&amp;[Georgia]"/>
            <x15:cachedUniqueName index="3" name="[Locations].[Region].[State].&amp;[Maryland]"/>
            <x15:cachedUniqueName index="4" name="[Locations].[Region].[State].&amp;[Massachusetts]"/>
            <x15:cachedUniqueName index="5" name="[Locations].[Region].[State].&amp;[New Hampshire]"/>
            <x15:cachedUniqueName index="6" name="[Locations].[Region].[State].&amp;[New Jersey]"/>
            <x15:cachedUniqueName index="7" name="[Locations].[Region].[State].&amp;[New York]"/>
            <x15:cachedUniqueName index="8" name="[Locations].[Region].[State].&amp;[North Carolina]"/>
            <x15:cachedUniqueName index="9" name="[Locations].[Region].[State].&amp;[Rhode Island]"/>
            <x15:cachedUniqueName index="10" name="[Locations].[Region].[State].&amp;[South Carolina]"/>
            <x15:cachedUniqueName index="11" name="[Locations].[Region].[State].&amp;[Virginia]"/>
          </x15:cachedUniqueNames>
        </ext>
      </extLst>
    </cacheField>
    <cacheField name="[Locations].[Region].[County]" caption="County" numFmtId="0" hierarchy="21" level="2">
      <sharedItems containsSemiMixedTypes="0" containsNonDate="0" containsString="0"/>
    </cacheField>
    <cacheField name="[Locations].[Region].[Location Name]" caption="Location Name" numFmtId="0" hierarchy="21" level="3">
      <sharedItems containsSemiMixedTypes="0" containsNonDate="0" containsString="0"/>
    </cacheField>
    <cacheField name="[Measures].[Total Sales]" caption="Total Sales" numFmtId="0" hierarchy="111" level="32767"/>
    <cacheField name="[Measures].[LY Total Sales]" caption="LY Total Sales" numFmtId="0" hierarchy="64" level="32767"/>
    <cacheField name="[Measures].[%LY Sales Change]" caption="%LY Sales Change" numFmtId="0" hierarchy="66" level="32767"/>
    <cacheField name="[Measures].[YTD Sales]" caption="YTD Sales" numFmtId="0" hierarchy="67" level="32767"/>
    <cacheField name="[Measures].[LYTD Sales]" caption="LYTD Sales" numFmtId="0" hierarchy="68" level="32767"/>
    <cacheField name="[Measures].[%LYTD Sales Change]" caption="%LYTD Sales Change" numFmtId="0" hierarchy="70" level="32767"/>
    <cacheField name="[Measures].[Martin Berry Sales]" caption="Martin Berry Sales" numFmtId="0" hierarchy="101" level="32767"/>
    <cacheField name="[Measures].[%Martin Berry Sales]" caption="%Martin Berry Sales" numFmtId="0" hierarchy="102" level="32767"/>
    <cacheField name="[Set1].[Locations].[Region].[State]" caption="State" numFmtId="0" hierarchy="121">
      <sharedItems count="12">
        <s v="Florida"/>
        <s v="New York"/>
        <s v="Connecticut"/>
        <s v="North Carolina"/>
        <s v="Virginia"/>
        <s v="Georgia"/>
        <s v="New Jersey"/>
        <s v="Massachusetts"/>
        <s v="South Carolina"/>
        <s v="Maryland"/>
        <s v="New Hampshire"/>
        <s v="Rhode Island"/>
      </sharedItems>
      <extLst>
        <ext xmlns:x15="http://schemas.microsoft.com/office/spreadsheetml/2010/11/main" uri="{4F2E5C28-24EA-4eb8-9CBF-B6C8F9C3D259}">
          <x15:cachedUniqueNames>
            <x15:cachedUniqueName index="0" name="[Locations].[Region].[State].&amp;[Florida]"/>
            <x15:cachedUniqueName index="1" name="[Locations].[Region].[State].&amp;[New York]"/>
            <x15:cachedUniqueName index="2" name="[Locations].[Region].[State].&amp;[Connecticut]"/>
            <x15:cachedUniqueName index="3" name="[Locations].[Region].[State].&amp;[North Carolina]"/>
            <x15:cachedUniqueName index="4" name="[Locations].[Region].[State].&amp;[Virginia]"/>
            <x15:cachedUniqueName index="5" name="[Locations].[Region].[State].&amp;[Georgia]"/>
            <x15:cachedUniqueName index="6" name="[Locations].[Region].[State].&amp;[New Jersey]"/>
            <x15:cachedUniqueName index="7" name="[Locations].[Region].[State].&amp;[Massachusetts]"/>
            <x15:cachedUniqueName index="8" name="[Locations].[Region].[State].&amp;[South Carolina]"/>
            <x15:cachedUniqueName index="9" name="[Locations].[Region].[State].&amp;[Maryland]"/>
            <x15:cachedUniqueName index="10" name="[Locations].[Region].[State].&amp;[New Hampshire]"/>
            <x15:cachedUniqueName index="11" name="[Locations].[Region].[State].&amp;[Rhode Island]"/>
          </x15:cachedUniqueNames>
        </ext>
      </extLst>
    </cacheField>
    <cacheField name="[Set1].[Locations].[Region].[County]" caption="County" numFmtId="0" hierarchy="121" level="1">
      <sharedItems containsSemiMixedTypes="0" containsNonDate="0" containsString="0"/>
    </cacheField>
    <cacheField name="[Set1].[Locations].[Region].[Location Name]" caption="Location Name" numFmtId="0" hierarchy="121" level="2">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Quarter]" caption="Quarter" numFmtId="0" hierarchy="1" level="2">
      <sharedItems containsSemiMixedTypes="0" containsNonDate="0" containsString="0"/>
    </cacheField>
    <cacheField name="[Calendar].[Date Hierarchy].[Month]" caption="Month" numFmtId="0" hierarchy="1" level="3">
      <sharedItems containsSemiMixedTypes="0" containsNonDate="0" containsString="0"/>
    </cacheField>
  </cacheFields>
  <cacheHierarchies count="122">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4"/>
        <fieldUsage x="15"/>
        <fieldUsage x="1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4" unbalanced="0">
      <fieldsUsage count="4">
        <fieldUsage x="-1"/>
        <fieldUsage x="0"/>
        <fieldUsage x="1"/>
        <fieldUsage x="2"/>
      </fieldsUsage>
    </cacheHierarchy>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oneField="1">
      <fieldsUsage count="1">
        <fieldUsage x="4"/>
      </fieldsUsage>
    </cacheHierarchy>
    <cacheHierarchy uniqueName="[Measures].[LY Sales Change]" caption="LY Sales Change" measure="1" displayFolder="" measureGroup="Retail Sales" count="0"/>
    <cacheHierarchy uniqueName="[Measures].[%LY Sales Change]" caption="%LY Sales Change" measure="1" displayFolder="" measureGroup="Retail Sales" count="0" oneField="1">
      <fieldsUsage count="1">
        <fieldUsage x="5"/>
      </fieldsUsage>
    </cacheHierarchy>
    <cacheHierarchy uniqueName="[Measures].[YTD Sales]" caption="YTD Sales" measure="1" displayFolder="" measureGroup="Retail Sales" count="0" oneField="1">
      <fieldsUsage count="1">
        <fieldUsage x="6"/>
      </fieldsUsage>
    </cacheHierarchy>
    <cacheHierarchy uniqueName="[Measures].[LYTD Sales]" caption="LYTD Sales" measure="1" displayFolder="" measureGroup="Retail Sales" count="0" oneField="1">
      <fieldsUsage count="1">
        <fieldUsage x="7"/>
      </fieldsUsage>
    </cacheHierarchy>
    <cacheHierarchy uniqueName="[Measures].[LYTD Sales Change]" caption="LYTD Sales Change" measure="1" displayFolder="" measureGroup="Retail Sales" count="0"/>
    <cacheHierarchy uniqueName="[Measures].[%LYTD Sales Change]" caption="%LYTD Sales Change" measure="1" displayFolder="" measureGroup="Retail Sales" count="0" oneField="1">
      <fieldsUsage count="1">
        <fieldUsage x="8"/>
      </fieldsUsage>
    </cacheHierarchy>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oneField="1">
      <fieldsUsage count="1">
        <fieldUsage x="9"/>
      </fieldsUsage>
    </cacheHierarchy>
    <cacheHierarchy uniqueName="[Measures].[%Martin Berry Sales]" caption="%Martin Berry Sales" measure="1" displayFolder="" measureGroup="Retail Sales" count="0" oneField="1">
      <fieldsUsage count="1">
        <fieldUsage x="10"/>
      </fieldsUsage>
    </cacheHierarchy>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oneField="1">
      <fieldsUsage count="1">
        <fieldUsage x="3"/>
      </fieldsUsage>
    </cacheHierarchy>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parentSet="21" displayFolder="" count="0" unbalanced="0" unbalancedGroup="0">
      <fieldsUsage count="3">
        <fieldUsage x="11"/>
        <fieldUsage x="12"/>
        <fieldUsage x="13"/>
      </fieldsUsage>
      <extLst>
        <ext xmlns:x14="http://schemas.microsoft.com/office/spreadsheetml/2009/9/main" uri="{8CF416AD-EC4C-4aba-99F5-12A058AE0983}">
          <x14:cacheHierarchy flattenHierarchies="0" hierarchizeDistinct="0">
            <x14:setLevels count="3">
              <x14:setLevel hierarchy="21"/>
              <x14:setLevel hierarchy="21"/>
              <x14:setLevel hierarchy="21"/>
            </x14:setLevels>
          </x14:cacheHierarchy>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dimensions count="7">
    <dimension name="Calendar" uniqueName="[Calendar]" caption="Calendar"/>
    <dimension name="Customers" uniqueName="[Customers]" caption="Customers"/>
    <dimension name="Locations" uniqueName="[Locations]" caption="Locations"/>
    <dimension measure="1" name="Measures" uniqueName="[Measures]" caption="Measures"/>
    <dimension name="Products" uniqueName="[Products]" caption="Products"/>
    <dimension name="Retail Sales" uniqueName="[Retail Sales]" caption="Retail Sales"/>
    <dimension name="Sales People" uniqueName="[Sales People]" caption="Sales People"/>
  </dimensions>
  <measureGroups count="6">
    <measureGroup name="Calendar" caption="Calendar"/>
    <measureGroup name="Customers" caption="Customers"/>
    <measureGroup name="Locations" caption="Locations"/>
    <measureGroup name="Products" caption="Products"/>
    <measureGroup name="Retail Sales" caption="Retail Sales"/>
    <measureGroup name="Sales People" caption="Sales People"/>
  </measureGroups>
  <maps count="11">
    <map measureGroup="0" dimension="0"/>
    <map measureGroup="1" dimension="1"/>
    <map measureGroup="2" dimension="2"/>
    <map measureGroup="3" dimension="4"/>
    <map measureGroup="4" dimension="0"/>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60.7899875" backgroundQuery="1" createdVersion="8" refreshedVersion="8" minRefreshableVersion="3" recordCount="0" supportSubquery="1" supportAdvancedDrill="1" xr:uid="{446936BC-57EB-4646-9DA2-C222984135B3}">
  <cacheSource type="external" connectionId="7"/>
  <cacheFields count="8">
    <cacheField name="[Retail Sales].[Customer Name].[Customer Name]" caption="Customer Name" numFmtId="0" hierarchy="37" level="1">
      <sharedItems count="28">
        <s v="Adam Wheeler"/>
        <s v="David Smith"/>
        <s v="Joseph Walker"/>
        <s v="Juan Collins"/>
        <s v="Kevin Gomez"/>
        <s v="Raymond Roberts"/>
        <s v="Ronald Barnes"/>
        <s v="Scott Mills"/>
        <s v="Terry Watson"/>
        <s v="Walter Baker"/>
        <s v="Andrew Graham" u="1"/>
        <s v="Eric Armstrong" u="1"/>
        <s v="Henry Cox" u="1"/>
        <s v="Jonathan Jones" u="1"/>
        <s v="Juan Rivera" u="1"/>
        <s v="Kevin Campbell" u="1"/>
        <s v="Matthew Lewis" u="1"/>
        <s v="Paul Larson" u="1"/>
        <s v="Wayne Owens" u="1"/>
        <s v="Charles Fields" u="1"/>
        <s v="Henry Bishop" u="1"/>
        <s v="Jack Howell" u="1"/>
        <s v="Jesse Alvarez" u="1"/>
        <s v="Mark Morales" u="1"/>
        <s v="Ralph Wheeler" u="1"/>
        <s v="Stephen Larson" u="1"/>
        <s v="Wayne Johnson" u="1"/>
        <s v="Wayne Ortiz" u="1"/>
      </sharedItems>
    </cacheField>
    <cacheField name="[Locations].[Region].[State]" caption="State" numFmtId="0" hierarchy="21" level="1">
      <sharedItems count="12">
        <s v="Connecticut"/>
        <s v="Florida"/>
        <s v="Georgia"/>
        <s v="Maryland"/>
        <s v="Massachusetts"/>
        <s v="New Hampshire"/>
        <s v="New Jersey"/>
        <s v="New York"/>
        <s v="North Carolina"/>
        <s v="Rhode Island"/>
        <s v="South Carolina"/>
        <s v="Virginia"/>
      </sharedItems>
      <extLst>
        <ext xmlns:x15="http://schemas.microsoft.com/office/spreadsheetml/2010/11/main" uri="{4F2E5C28-24EA-4eb8-9CBF-B6C8F9C3D259}">
          <x15:cachedUniqueNames>
            <x15:cachedUniqueName index="0" name="[Locations].[Region].[State].&amp;[Connecticut]"/>
            <x15:cachedUniqueName index="1" name="[Locations].[Region].[State].&amp;[Florida]"/>
            <x15:cachedUniqueName index="2" name="[Locations].[Region].[State].&amp;[Georgia]"/>
            <x15:cachedUniqueName index="3" name="[Locations].[Region].[State].&amp;[Maryland]"/>
            <x15:cachedUniqueName index="4" name="[Locations].[Region].[State].&amp;[Massachusetts]"/>
            <x15:cachedUniqueName index="5" name="[Locations].[Region].[State].&amp;[New Hampshire]"/>
            <x15:cachedUniqueName index="6" name="[Locations].[Region].[State].&amp;[New Jersey]"/>
            <x15:cachedUniqueName index="7" name="[Locations].[Region].[State].&amp;[New York]"/>
            <x15:cachedUniqueName index="8" name="[Locations].[Region].[State].&amp;[North Carolina]"/>
            <x15:cachedUniqueName index="9" name="[Locations].[Region].[State].&amp;[Rhode Island]"/>
            <x15:cachedUniqueName index="10" name="[Locations].[Region].[State].&amp;[South Carolina]"/>
            <x15:cachedUniqueName index="11" name="[Locations].[Region].[State].&amp;[Virginia]"/>
          </x15:cachedUniqueNames>
        </ext>
      </extLst>
    </cacheField>
    <cacheField name="[Locations].[Region].[County]" caption="County" numFmtId="0" hierarchy="21" level="2">
      <sharedItems containsSemiMixedTypes="0" containsNonDate="0" containsString="0"/>
    </cacheField>
    <cacheField name="[Locations].[Region].[Location Name]" caption="Location Name" numFmtId="0" hierarchy="21" level="3">
      <sharedItems containsSemiMixedTypes="0" containsNonDate="0" containsString="0"/>
    </cacheField>
    <cacheField name="[Measures].[Profit Margin]" caption="Profit Margin" numFmtId="0" hierarchy="110" level="32767"/>
    <cacheField name="[Calendar].[Date Hierarchy].[Year]" caption="Year" numFmtId="0" hierarchy="1" level="1">
      <sharedItems containsSemiMixedTypes="0" containsNonDate="0" containsString="0"/>
    </cacheField>
    <cacheField name="[Calendar].[Date Hierarchy].[Quarter]" caption="Quarter" numFmtId="0" hierarchy="1" level="2">
      <sharedItems containsSemiMixedTypes="0" containsNonDate="0" containsString="0"/>
    </cacheField>
    <cacheField name="[Calendar].[Date Hierarchy].[Month]" caption="Month" numFmtId="0" hierarchy="1" level="3">
      <sharedItems containsSemiMixedTypes="0" containsNonDate="0" containsString="0"/>
    </cacheField>
  </cacheFields>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4" unbalanced="0">
      <fieldsUsage count="4">
        <fieldUsage x="-1"/>
        <fieldUsage x="1"/>
        <fieldUsage x="2"/>
        <fieldUsage x="3"/>
      </fieldsUsage>
    </cacheHierarchy>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2" memberValueDatatype="130" unbalanced="0">
      <fieldsUsage count="2">
        <fieldUsage x="-1"/>
        <fieldUsage x="0"/>
      </fieldsUsage>
    </cacheHierarchy>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oneField="1">
      <fieldsUsage count="1">
        <fieldUsage x="4"/>
      </fieldsUsage>
    </cacheHierarchy>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parentSet="2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dimensions count="7">
    <dimension name="Calendar" uniqueName="[Calendar]" caption="Calendar"/>
    <dimension name="Customers" uniqueName="[Customers]" caption="Customers"/>
    <dimension name="Locations" uniqueName="[Locations]" caption="Locations"/>
    <dimension measure="1" name="Measures" uniqueName="[Measures]" caption="Measures"/>
    <dimension name="Products" uniqueName="[Products]" caption="Products"/>
    <dimension name="Retail Sales" uniqueName="[Retail Sales]" caption="Retail Sales"/>
    <dimension name="Sales People" uniqueName="[Sales People]" caption="Sales People"/>
  </dimensions>
  <measureGroups count="6">
    <measureGroup name="Calendar" caption="Calendar"/>
    <measureGroup name="Customers" caption="Customers"/>
    <measureGroup name="Locations" caption="Locations"/>
    <measureGroup name="Products" caption="Products"/>
    <measureGroup name="Retail Sales" caption="Retail Sales"/>
    <measureGroup name="Sales People" caption="Sales People"/>
  </measureGroups>
  <maps count="11">
    <map measureGroup="0" dimension="0"/>
    <map measureGroup="1" dimension="1"/>
    <map measureGroup="2" dimension="2"/>
    <map measureGroup="3" dimension="4"/>
    <map measureGroup="4" dimension="0"/>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53935182" backgroundQuery="1" createdVersion="3" refreshedVersion="8" minRefreshableVersion="3" recordCount="0" supportSubquery="1" supportAdvancedDrill="1" xr:uid="{35739CDA-32D2-4DD7-83C3-C5BB77267312}">
  <cacheSource type="external" connectionId="7">
    <extLst>
      <ext xmlns:x14="http://schemas.microsoft.com/office/spreadsheetml/2009/9/main" uri="{F057638F-6D5F-4e77-A914-E7F072B9BCA8}">
        <x14:sourceConnection name="ThisWorkbookDataModel"/>
      </ext>
    </extLst>
  </cacheSource>
  <cacheFields count="0"/>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extLst>
    <ext xmlns:x14="http://schemas.microsoft.com/office/spreadsheetml/2009/9/main" uri="{725AE2AE-9491-48be-B2B4-4EB974FC3084}">
      <x14:pivotCacheDefinition slicerData="1" pivotCacheId="40383145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60995371" backgroundQuery="1" createdVersion="3" refreshedVersion="8" minRefreshableVersion="3" recordCount="0" supportSubquery="1" supportAdvancedDrill="1" xr:uid="{DFE66660-193D-4DF0-8596-F90B7E60FF8B}">
  <cacheSource type="external" connectionId="7">
    <extLst>
      <ext xmlns:x14="http://schemas.microsoft.com/office/spreadsheetml/2009/9/main" uri="{F057638F-6D5F-4e77-A914-E7F072B9BCA8}">
        <x14:sourceConnection name="ThisWorkbookDataModel"/>
      </ext>
    </extLst>
  </cacheSource>
  <cacheFields count="0"/>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extLst>
    <ext xmlns:x14="http://schemas.microsoft.com/office/spreadsheetml/2009/9/main" uri="{725AE2AE-9491-48be-B2B4-4EB974FC3084}">
      <x14:pivotCacheDefinition slicerData="1" pivotCacheId="96968772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63541665" backgroundQuery="1" createdVersion="3" refreshedVersion="8" minRefreshableVersion="3" recordCount="0" supportSubquery="1" supportAdvancedDrill="1" xr:uid="{E14EA4B2-C5DF-480D-8478-C77133427653}">
  <cacheSource type="external" connectionId="7">
    <extLst>
      <ext xmlns:x14="http://schemas.microsoft.com/office/spreadsheetml/2009/9/main" uri="{F057638F-6D5F-4e77-A914-E7F072B9BCA8}">
        <x14:sourceConnection name="ThisWorkbookDataModel"/>
      </ext>
    </extLst>
  </cacheSource>
  <cacheFields count="0"/>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2"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2"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2"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2"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0"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extLst>
    <ext xmlns:x14="http://schemas.microsoft.com/office/spreadsheetml/2009/9/main" uri="{725AE2AE-9491-48be-B2B4-4EB974FC3084}">
      <x14:pivotCacheDefinition slicerData="1" pivotCacheId="171358557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8.396674189818" backgroundQuery="1" createdVersion="3" refreshedVersion="8" minRefreshableVersion="3" recordCount="0" supportSubquery="1" supportAdvancedDrill="1" xr:uid="{EF8F93CC-63F4-46D4-BC9A-D7D351E1878F}">
  <cacheSource type="external" connectionId="7">
    <extLst>
      <ext xmlns:x14="http://schemas.microsoft.com/office/spreadsheetml/2009/9/main" uri="{F057638F-6D5F-4e77-A914-E7F072B9BCA8}">
        <x14:sourceConnection name="ThisWorkbookDataModel"/>
      </ext>
    </extLst>
  </cacheSource>
  <cacheFields count="0"/>
  <cacheHierarchies count="12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onthYear]" caption="MonthYear" attribute="1" time="1" defaultMemberUniqueName="[Calendar].[MonthYear].[All]" allUniqueName="[Calendar].[MonthYear].[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Locations].[Location ID]" caption="Location ID" attribute="1" defaultMemberUniqueName="[Locations].[Location ID].[All]" allUniqueName="[Locations].[Location ID].[All]" dimensionUniqueName="[Locations]" displayFolder="" count="0" memberValueDatatype="130" unbalanced="0"/>
    <cacheHierarchy uniqueName="[Locations].[Location Type]" caption="Location Type" attribute="1" defaultMemberUniqueName="[Locations].[Location Type].[All]" allUniqueName="[Locations].[Location Type].[All]" dimensionUniqueName="[Locations]" displayFolder="" count="0" memberValueDatatype="130" unbalanced="0"/>
    <cacheHierarchy uniqueName="[Locations].[Location Name]" caption="Location Name" attribute="1" defaultMemberUniqueName="[Locations].[Location Name].[All]" allUniqueName="[Locations].[Location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 caption="State" attribute="1" defaultMemberUniqueName="[Locations].[State].[All]" allUniqueName="[Locations].[State].[All]" dimensionUniqueName="[Locations]" displayFolder="" count="2"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s]" caption="Households" attribute="1" defaultMemberUniqueName="[Locations].[Households].[All]" allUniqueName="[Locations].[Households].[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5" unbalanced="0"/>
    <cacheHierarchy uniqueName="[Locations].[Region]" caption="Region" defaultMemberUniqueName="[Locations].[Region].[All]" allUniqueName="[Locations].[Region].[All]" dimensionUniqueName="[Locations]" displayFolder="" count="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Retail Sales].[Order ID]" caption="Order ID" attribute="1" defaultMemberUniqueName="[Retail Sales].[Order ID].[All]" allUniqueName="[Retail Sales].[Order ID].[All]" dimensionUniqueName="[Retail Sales]" displayFolder="" count="0" memberValueDatatype="130" unbalanced="0"/>
    <cacheHierarchy uniqueName="[Retail Sales].[Location ID]" caption="Location ID" attribute="1" defaultMemberUniqueName="[Retail Sales].[Location ID].[All]" allUniqueName="[Retail Sales].[Location ID].[All]" dimensionUniqueName="[Retail Sales]" displayFolder="" count="0" memberValueDatatype="130" unbalanced="0"/>
    <cacheHierarchy uniqueName="[Retail Sales].[Location Type]" caption="Location Type" attribute="1" defaultMemberUniqueName="[Retail Sales].[Location Type].[All]" allUniqueName="[Retail Sales].[Location Type].[All]" dimensionUniqueName="[Retail Sales]" displayFolder="" count="0" memberValueDatatype="130" unbalanced="0"/>
    <cacheHierarchy uniqueName="[Retail Sales].[Location Name]" caption="Location Name" attribute="1" defaultMemberUniqueName="[Retail Sales].[Location Name].[All]" allUniqueName="[Retail Sales].[Location Name].[All]" dimensionUniqueName="[Retail Sales]" displayFolder="" count="0" memberValueDatatype="130" unbalanced="0"/>
    <cacheHierarchy uniqueName="[Retail Sales].[County]" caption="County" attribute="1" defaultMemberUniqueName="[Retail Sales].[County].[All]" allUniqueName="[Retail Sales].[County].[All]" dimensionUniqueName="[Retail Sales]" displayFolder="" count="0" memberValueDatatype="130" unbalanced="0"/>
    <cacheHierarchy uniqueName="[Retail Sales].[Sales Person ID]" caption="Sales Person ID" attribute="1" defaultMemberUniqueName="[Retail Sales].[Sales Person ID].[All]" allUniqueName="[Retail Sales].[Sales Person ID].[All]" dimensionUniqueName="[Retail Sales]" displayFolder="" count="0" memberValueDatatype="130" unbalanced="0"/>
    <cacheHierarchy uniqueName="[Retail Sales].[Salesperson]" caption="Salesperson" attribute="1" defaultMemberUniqueName="[Retail Sales].[Salesperson].[All]" allUniqueName="[Retail Sales].[Salesperson].[All]" dimensionUniqueName="[Retail Sales]" displayFolder="" count="0" memberValueDatatype="130" unbalanced="0"/>
    <cacheHierarchy uniqueName="[Retail Sales].[Customer ID]" caption="Customer ID" attribute="1" defaultMemberUniqueName="[Retail Sales].[Customer ID].[All]" allUniqueName="[Retail Sales].[Customer ID].[All]" dimensionUniqueName="[Retail Sales]" displayFolder="" count="0" memberValueDatatype="130" unbalanced="0"/>
    <cacheHierarchy uniqueName="[Retail Sales].[Customer Name]" caption="Customer Name" attribute="1" defaultMemberUniqueName="[Retail Sales].[Customer Name].[All]" allUniqueName="[Retail Sales].[Customer Name].[All]" dimensionUniqueName="[Retail Sales]" displayFolder="" count="0" memberValueDatatype="130" unbalanced="0"/>
    <cacheHierarchy uniqueName="[Retail Sales].[Purchase Date]" caption="Purchase Date" attribute="1" time="1" defaultMemberUniqueName="[Retail Sales].[Purchase Date].[All]" allUniqueName="[Retail Sales].[Purchase Date].[All]" dimensionUniqueName="[Retail Sales]" displayFolder="" count="0" memberValueDatatype="7" unbalanced="0"/>
    <cacheHierarchy uniqueName="[Retail Sales].[Product ID]" caption="Product ID" attribute="1" defaultMemberUniqueName="[Retail Sales].[Product ID].[All]" allUniqueName="[Retail Sales].[Product ID].[All]" dimensionUniqueName="[Retail Sales]" displayFolder="" count="0" memberValueDatatype="130" unbalanced="0"/>
    <cacheHierarchy uniqueName="[Retail Sales].[Product Name]" caption="Product Name" attribute="1" defaultMemberUniqueName="[Retail Sales].[Product Name].[All]" allUniqueName="[Retail Sales].[Product Name].[All]" dimensionUniqueName="[Retail Sales]" displayFolder="" count="0" memberValueDatatype="130" unbalanced="0"/>
    <cacheHierarchy uniqueName="[Retail Sales].[Quantity]" caption="Quantity" attribute="1" defaultMemberUniqueName="[Retail Sales].[Quantity].[All]" allUniqueName="[Retail Sales].[Quantity].[All]" dimensionUniqueName="[Retail Sales]" displayFolder="" count="0" memberValueDatatype="20" unbalanced="0"/>
    <cacheHierarchy uniqueName="[Retail Sales].[Sales Cost]" caption="Sales Cost" attribute="1" defaultMemberUniqueName="[Retail Sales].[Sales Cost].[All]" allUniqueName="[Retail Sales].[Sales Cost].[All]" dimensionUniqueName="[Retail Sales]" displayFolder="" count="0" memberValueDatatype="5" unbalanced="0"/>
    <cacheHierarchy uniqueName="[Retail Sales].[Sales Amount]" caption="Sales Amount" attribute="1" defaultMemberUniqueName="[Retail Sales].[Sales Amount].[All]" allUniqueName="[Retail Sales].[Sales Amount].[All]" dimensionUniqueName="[Retail Sales]" displayFolder="" count="0" memberValueDatatype="5" unbalanced="0"/>
    <cacheHierarchy uniqueName="[Retail Sales].[Sales Profit]" caption="Sales Profit" attribute="1" defaultMemberUniqueName="[Retail Sales].[Sales Profit].[All]" allUniqueName="[Retail Sales].[Sales Profit].[All]" dimensionUniqueName="[Retail Sales]" displayFolder="" count="0" memberValueDatatype="5" unbalanced="0"/>
    <cacheHierarchy uniqueName="[Retail Sales].[State]" caption="State" attribute="1" defaultMemberUniqueName="[Retail Sales].[State].[All]" allUniqueName="[Retail Sales].[State].[All]" dimensionUniqueName="[Retail Sales]" displayFolder="" count="0" memberValueDatatype="130" unbalanced="0"/>
    <cacheHierarchy uniqueName="[Sales People].[Salesperson ID]" caption="Salesperson ID" attribute="1" defaultMemberUniqueName="[Sales People].[Salesperson ID].[All]" allUniqueName="[Sales People].[Salesperson ID].[All]" dimensionUniqueName="[Sales People]" displayFolder="" count="0" memberValueDatatype="130" unbalanced="0"/>
    <cacheHierarchy uniqueName="[Sales People].[Salesperson Name]" caption="Salesperson Name" attribute="1" defaultMemberUniqueName="[Sales People].[Salesperson Name].[All]" allUniqueName="[Sales People].[Salesperson Name].[All]" dimensionUniqueName="[Sales People]" displayFolder="" count="2" memberValueDatatype="130" unbalanced="0"/>
    <cacheHierarchy uniqueName="[Products].[Current Sale Price]" caption="Current Sale Price" attribute="1" defaultMemberUniqueName="[Products].[Current Sale Price].[All]" allUniqueName="[Products].[Current Sale Price].[All]" dimensionUniqueName="[Products]" displayFolder="" count="0" memberValueDatatype="5" unbalanced="0" hidden="1"/>
    <cacheHierarchy uniqueName="[Products].[Taxes]" caption="Taxes" attribute="1" defaultMemberUniqueName="[Products].[Taxes].[All]" allUniqueName="[Products].[Taxes].[All]" dimensionUniqueName="[Products]" displayFolder="" count="0" memberValueDatatype="5" unbalanced="0" hidden="1"/>
    <cacheHierarchy uniqueName="[Measures].[Count of Order ID]" caption="Count of Order ID" measure="1" displayFolder="" measureGroup="Retail Sales" count="0">
      <extLst>
        <ext xmlns:x15="http://schemas.microsoft.com/office/spreadsheetml/2010/11/main" uri="{B97F6D7D-B522-45F9-BDA1-12C45D357490}">
          <x15:cacheHierarchy aggregatedColumn="29"/>
        </ext>
      </extLst>
    </cacheHierarchy>
    <cacheHierarchy uniqueName="[Measures].[Count of Product ID]" caption="Count of Product ID" measure="1" displayFolder="" measureGroup="Retail Sales" count="0">
      <extLst>
        <ext xmlns:x15="http://schemas.microsoft.com/office/spreadsheetml/2010/11/main" uri="{B97F6D7D-B522-45F9-BDA1-12C45D357490}">
          <x15:cacheHierarchy aggregatedColumn="39"/>
        </ext>
      </extLst>
    </cacheHierarchy>
    <cacheHierarchy uniqueName="[Measures].[Count of Location ID]" caption="Count of Location ID" measure="1" displayFolder="" measureGroup="Locations" count="0">
      <extLst>
        <ext xmlns:x15="http://schemas.microsoft.com/office/spreadsheetml/2010/11/main" uri="{B97F6D7D-B522-45F9-BDA1-12C45D357490}">
          <x15:cacheHierarchy aggregatedColumn="11"/>
        </ext>
      </extLst>
    </cacheHierarchy>
    <cacheHierarchy uniqueName="[Measures].[Sum of Unit Cost]" caption="Sum of Unit Cost" measure="1" displayFolder="" measureGroup="Products" count="0">
      <extLst>
        <ext xmlns:x15="http://schemas.microsoft.com/office/spreadsheetml/2010/11/main" uri="{B97F6D7D-B522-45F9-BDA1-12C45D357490}">
          <x15:cacheHierarchy aggregatedColumn="26"/>
        </ext>
      </extLst>
    </cacheHierarchy>
    <cacheHierarchy uniqueName="[Measures].[Average of Unit Cost]" caption="Average of Unit Cost" measure="1" displayFolder="" measureGroup="Products"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Retail Sales" count="0">
      <extLst>
        <ext xmlns:x15="http://schemas.microsoft.com/office/spreadsheetml/2010/11/main" uri="{B97F6D7D-B522-45F9-BDA1-12C45D357490}">
          <x15:cacheHierarchy aggregatedColumn="41"/>
        </ext>
      </extLst>
    </cacheHierarchy>
    <cacheHierarchy uniqueName="[Measures].[Count of State]" caption="Count of State" measure="1" displayFolder="" measureGroup="Retail Sales" count="0">
      <extLst>
        <ext xmlns:x15="http://schemas.microsoft.com/office/spreadsheetml/2010/11/main" uri="{B97F6D7D-B522-45F9-BDA1-12C45D357490}">
          <x15:cacheHierarchy aggregatedColumn="45"/>
        </ext>
      </extLst>
    </cacheHierarchy>
    <cacheHierarchy uniqueName="[Measures].[Count of Salesperson]" caption="Count of Salesperson" measure="1" displayFolder="" measureGroup="Retail Sales" count="0">
      <extLst>
        <ext xmlns:x15="http://schemas.microsoft.com/office/spreadsheetml/2010/11/main" uri="{B97F6D7D-B522-45F9-BDA1-12C45D357490}">
          <x15:cacheHierarchy aggregatedColumn="35"/>
        </ext>
      </extLst>
    </cacheHierarchy>
    <cacheHierarchy uniqueName="[Measures].[Count of Customer Name 2]" caption="Count of Customer Name 2" measure="1" displayFolder="" measureGroup="Retail Sales" count="0">
      <extLst>
        <ext xmlns:x15="http://schemas.microsoft.com/office/spreadsheetml/2010/11/main" uri="{B97F6D7D-B522-45F9-BDA1-12C45D357490}">
          <x15:cacheHierarchy aggregatedColumn="37"/>
        </ext>
      </extLst>
    </cacheHierarchy>
    <cacheHierarchy uniqueName="[Measures].[Sum of Sales Amount]" caption="Sum of Sales Amount" measure="1" displayFolder="" measureGroup="Retail Sales" count="0">
      <extLst>
        <ext xmlns:x15="http://schemas.microsoft.com/office/spreadsheetml/2010/11/main" uri="{B97F6D7D-B522-45F9-BDA1-12C45D357490}">
          <x15:cacheHierarchy aggregatedColumn="43"/>
        </ext>
      </extLst>
    </cacheHierarchy>
    <cacheHierarchy uniqueName="[Measures].[Sum of Unit Price 2]" caption="Sum of Unit Price 2" measure="1" displayFolder="" measureGroup="Products" count="0">
      <extLst>
        <ext xmlns:x15="http://schemas.microsoft.com/office/spreadsheetml/2010/11/main" uri="{B97F6D7D-B522-45F9-BDA1-12C45D357490}">
          <x15:cacheHierarchy aggregatedColumn="27"/>
        </ext>
      </extLst>
    </cacheHierarchy>
    <cacheHierarchy uniqueName="[Measures].[Total Unit Sales]" caption="Total Unit Sales" measure="1" displayFolder="" measureGroup="Retail Sales" count="0"/>
    <cacheHierarchy uniqueName="[Measures].[Total Sales Cost]" caption="Total Sales Cost" measure="1" displayFolder="" measureGroup="Retail Sales" count="0"/>
    <cacheHierarchy uniqueName="[Measures].[Total Profit]" caption="Total Profit" measure="1" displayFolder="" measureGroup="Retail Sales" count="0"/>
    <cacheHierarchy uniqueName="[Measures].[LY Total Sales]" caption="LY Total Sales" measure="1" displayFolder="" measureGroup="Retail Sales" count="0"/>
    <cacheHierarchy uniqueName="[Measures].[LY Sales Change]" caption="LY Sales Change" measure="1" displayFolder="" measureGroup="Retail Sales" count="0"/>
    <cacheHierarchy uniqueName="[Measures].[%LY Sales Change]" caption="%LY Sales Change" measure="1" displayFolder="" measureGroup="Retail Sales" count="0"/>
    <cacheHierarchy uniqueName="[Measures].[YTD Sales]" caption="YTD Sales" measure="1" displayFolder="" measureGroup="Retail Sales" count="0"/>
    <cacheHierarchy uniqueName="[Measures].[LYTD Sales]" caption="LYTD Sales" measure="1" displayFolder="" measureGroup="Retail Sales" count="0"/>
    <cacheHierarchy uniqueName="[Measures].[LYTD Sales Change]" caption="LYTD Sales Change" measure="1" displayFolder="" measureGroup="Retail Sales" count="0"/>
    <cacheHierarchy uniqueName="[Measures].[%LYTD Sales Change]" caption="%LYTD Sales Change" measure="1" displayFolder="" measureGroup="Retail Sales" count="0"/>
    <cacheHierarchy uniqueName="[Measures].[LY Total Unit Sales]" caption="LY Total Unit Sales" measure="1" displayFolder="" measureGroup="Retail Sales" count="0"/>
    <cacheHierarchy uniqueName="[Measures].[LY Unit Sales Change]" caption="LY Unit Sales Change" measure="1" displayFolder="" measureGroup="Retail Sales" count="0"/>
    <cacheHierarchy uniqueName="[Measures].[%LY Unit Sales Change]" caption="%LY Unit Sales Change" measure="1" displayFolder="" measureGroup="Retail Sales" count="0"/>
    <cacheHierarchy uniqueName="[Measures].[YTD Unit Sales]" caption="YTD Unit Sales" measure="1" displayFolder="" measureGroup="Retail Sales" count="0"/>
    <cacheHierarchy uniqueName="[Measures].[LYTD Unit Sales]" caption="LYTD Unit Sales" measure="1" displayFolder="" measureGroup="Retail Sales" count="0"/>
    <cacheHierarchy uniqueName="[Measures].[LYTD Unit Sales Change]" caption="LYTD Unit Sales Change" measure="1" displayFolder="" measureGroup="Retail Sales" count="0"/>
    <cacheHierarchy uniqueName="[Measures].[%LYTD Unit Sales Change]" caption="%LYTD Unit Sales Change" measure="1" displayFolder="" measureGroup="Retail Sales" count="0"/>
    <cacheHierarchy uniqueName="[Measures].[AVG Unit Sales Price]" caption="AVG Unit Sales Price" measure="1" displayFolder="" measureGroup="Retail Sales" count="0"/>
    <cacheHierarchy uniqueName="[Measures].[Sum of Population]" caption="Sum of Population" measure="1" displayFolder="" measureGroup="Locations" count="0"/>
    <cacheHierarchy uniqueName="[Measures].[Sum of Households]" caption="Sum of Households" measure="1" displayFolder="" measureGroup="Locations" count="0"/>
    <cacheHierarchy uniqueName="[Measures].[Sum of Median Income]" caption="Sum of Median Income" measure="1" displayFolder="" measureGroup="Locations" count="0"/>
    <cacheHierarchy uniqueName="[Measures].[Sum of Land Area]" caption="Sum of Land Area" measure="1" displayFolder="" measureGroup="Locations" count="0"/>
    <cacheHierarchy uniqueName="[Measures].[Sum of Water Area]" caption="Sum of Water Area" measure="1" displayFolder="" measureGroup="Locations" count="0"/>
    <cacheHierarchy uniqueName="[Measures].[Minimum of Population]" caption="Minimum of Population" measure="1" displayFolder="" measureGroup="Locations" count="0"/>
    <cacheHierarchy uniqueName="[Measures].[Maximum of Population]" caption="Maximum of Population" measure="1" displayFolder="" measureGroup="Locations" count="0"/>
    <cacheHierarchy uniqueName="[Measures].[Average of Population]" caption="Average of Population" measure="1" displayFolder="" measureGroup="Locations" count="0"/>
    <cacheHierarchy uniqueName="[Measures].[Minimum of Households]" caption="Minimum of Households" measure="1" displayFolder="" measureGroup="Locations" count="0"/>
    <cacheHierarchy uniqueName="[Measures].[Maximum of Households]" caption="Maximum of Households" measure="1" displayFolder="" measureGroup="Locations" count="0"/>
    <cacheHierarchy uniqueName="[Measures].[Average of Households]" caption="Average of Households" measure="1" displayFolder="" measureGroup="Locations" count="0"/>
    <cacheHierarchy uniqueName="[Measures].[Minimum of Median Income]" caption="Minimum of Median Income" measure="1" displayFolder="" measureGroup="Locations" count="0"/>
    <cacheHierarchy uniqueName="[Measures].[Maximum of Median Income]" caption="Maximum of Median Income" measure="1" displayFolder="" measureGroup="Locations" count="0"/>
    <cacheHierarchy uniqueName="[Measures].[Average of Median Income]" caption="Average of Median Income" measure="1" displayFolder="" measureGroup="Locations" count="0"/>
    <cacheHierarchy uniqueName="[Measures].[Minimum of Land Area]" caption="Minimum of Land Area" measure="1" displayFolder="" measureGroup="Locations" count="0"/>
    <cacheHierarchy uniqueName="[Measures].[Minimum of Water Area]" caption="Minimum of Water Area" measure="1" displayFolder="" measureGroup="Locations" count="0"/>
    <cacheHierarchy uniqueName="[Measures].[Maximum of Water Area]" caption="Maximum of Water Area" measure="1" displayFolder="" measureGroup="Locations" count="0"/>
    <cacheHierarchy uniqueName="[Measures].[Maximum of Land Area]" caption="Maximum of Land Area" measure="1" displayFolder="" measureGroup="Locations" count="0"/>
    <cacheHierarchy uniqueName="[Measures].[Average of Land Area]" caption="Average of Land Area" measure="1" displayFolder="" measureGroup="Locations" count="0"/>
    <cacheHierarchy uniqueName="[Measures].[Average of Water Area]" caption="Average of Water Area" measure="1" displayFolder="" measureGroup="Locations" count="0"/>
    <cacheHierarchy uniqueName="[Measures].[Ryan Welch Sales]" caption="Ryan Welch Sales" measure="1" displayFolder="" measureGroup="Retail Sales" count="0"/>
    <cacheHierarchy uniqueName="[Measures].[%Ryan Welch Sales]" caption="%Ryan Welch Sales" measure="1" displayFolder="" measureGroup="Retail Sales" count="0"/>
    <cacheHierarchy uniqueName="[Measures].[Martin Berry Sales]" caption="Martin Berry Sales" measure="1" displayFolder="" measureGroup="Retail Sales" count="0"/>
    <cacheHierarchy uniqueName="[Measures].[%Martin Berry Sales]" caption="%Martin Berry Sales" measure="1" displayFolder="" measureGroup="Retail Sales" count="0"/>
    <cacheHierarchy uniqueName="[Measures].[Sum of Unit Price]" caption="Sum of Unit Price" measure="1" displayFolder="" measureGroup="Products" count="0"/>
    <cacheHierarchy uniqueName="[Measures].[Minimum of Unit Price]" caption="Minimum of Unit Price" measure="1" displayFolder="" measureGroup="Products" count="0"/>
    <cacheHierarchy uniqueName="[Measures].[Maximum of Unit Price]" caption="Maximum of Unit Price" measure="1" displayFolder="" measureGroup="Products" count="0"/>
    <cacheHierarchy uniqueName="[Measures].[Distinct Count of Order ID]" caption="Distinct Count of Order ID" measure="1" displayFolder="" measureGroup="Retail Sales" count="0"/>
    <cacheHierarchy uniqueName="[Measures].[Maximum of Quantity]" caption="Maximum of Quantity" measure="1" displayFolder="" measureGroup="Retail Sales" count="0"/>
    <cacheHierarchy uniqueName="[Measures].[AVG of Sales Amount]" caption="AVG of Sales Amount" measure="1" displayFolder="" measureGroup="Retail Sales" count="0"/>
    <cacheHierarchy uniqueName="[Measures].[Sum of Profit]" caption="Sum of Profit" measure="1" displayFolder="" measureGroup="Products" count="0"/>
    <cacheHierarchy uniqueName="[Measures].[Profit Margin]" caption="Profit Margin" measure="1" displayFolder="" measureGroup="Retail Sales" count="0"/>
    <cacheHierarchy uniqueName="[Measures].[Total Sales]" caption="Total Sales" measure="1" displayFolder="" measureGroup="Retail Sales" count="0"/>
    <cacheHierarchy uniqueName="[Measures].[__XL_Count Retail Sales]" caption="__XL_Count Retail Sales" measure="1" displayFolder="" measureGroup="Retail 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Sales People]" caption="__XL_Count Sales People" measure="1" displayFolder="" measureGroup="Sales Peop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_Total Sales Goal]" caption="_Total Sales Goal" measure="1" displayFolder="" measureGroup="Retail Sales" count="0" hidden="1"/>
    <cacheHierarchy uniqueName="[Measures].[_Total Sales Status]" caption="_Total Sales Status" measure="1" displayFolder="" measureGroup="Retail Sales"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1">
    <kpi uniqueName="Total Sales" caption="Total Sales" displayFolder="" measureGroup="Retail Sales" parent="" value="[Measures].[Total Sales]" goal="[Measures].[_Total Sales Goal]" status="[Measures].[_Total Sales Status]" trend="" weight=""/>
  </kpis>
  <calculatedMembers count="1">
    <calculatedMember name="[Set1]" mdx="{([Locations].[Region].[State].&amp;[Florida]),([Locations].[Region].[State].&amp;[New York]),([Locations].[Region].[State].&amp;[Connecticut]),([Locations].[Region].[State].&amp;[North Carolina]),([Locations].[Region].[State].&amp;[Virginia]),([Locations].[Region].[State].&amp;[Georgia]),([Locations].[Region].[State].&amp;[New Jersey]),([Locations].[Region].[State].&amp;[Massachusetts]),([Locations].[Region].[State].&amp;[South Carolina]),([Locations].[Region].[State].&amp;[Maryland]),([Locations].[Region].[State].&amp;[New Hampshire]),([Locations].[Region].[State].&amp;[Rhode Island]),([Locations].[Region].[All])}" set="1">
      <extLst>
        <ext xmlns:x14="http://schemas.microsoft.com/office/spreadsheetml/2009/9/main" uri="{0C70D0D5-359C-4a49-802D-23BBF952B5CE}">
          <x14:calculatedMember flattenHierarchies="0" hierarchizeDistinct="0">
            <x14:tupleSet rowCount="13">
              <x14:headers>
                <x14:header uniqueName="[Locations].[Region].[State]" hierarchyName="[Locations].[Region]"/>
              </x14:headers>
              <x14:rows>
                <x14:row>
                  <x14:rowItem u="[Locations].[Region].[State].&amp;[Florida]" d="Florida"/>
                </x14:row>
                <x14:row>
                  <x14:rowItem u="[Locations].[Region].[State].&amp;[New York]" d="New York"/>
                </x14:row>
                <x14:row>
                  <x14:rowItem u="[Locations].[Region].[State].&amp;[Connecticut]" d="Connecticut"/>
                </x14:row>
                <x14:row>
                  <x14:rowItem u="[Locations].[Region].[State].&amp;[North Carolina]" d="North Carolina"/>
                </x14:row>
                <x14:row>
                  <x14:rowItem u="[Locations].[Region].[State].&amp;[Virginia]" d="Virginia"/>
                </x14:row>
                <x14:row>
                  <x14:rowItem u="[Locations].[Region].[State].&amp;[Georgia]" d="Georgia"/>
                </x14:row>
                <x14:row>
                  <x14:rowItem u="[Locations].[Region].[State].&amp;[New Jersey]" d="New Jersey"/>
                </x14:row>
                <x14:row>
                  <x14:rowItem u="[Locations].[Region].[State].&amp;[Massachusetts]" d="Massachusetts"/>
                </x14:row>
                <x14:row>
                  <x14:rowItem u="[Locations].[Region].[State].&amp;[South Carolina]" d="South Carolina"/>
                </x14:row>
                <x14:row>
                  <x14:rowItem u="[Locations].[Region].[State].&amp;[Maryland]" d="Maryland"/>
                </x14:row>
                <x14:row>
                  <x14:rowItem u="[Locations].[Region].[State].&amp;[New Hampshire]" d="New Hampshire"/>
                </x14:row>
                <x14:row>
                  <x14:rowItem u="[Locations].[Region].[State].&amp;[Rhode Island]" d="Rhode Island"/>
                </x14:row>
                <x14:row>
                  <x14:rowItem/>
                </x14:row>
              </x14:rows>
            </x14:tupleSet>
          </x14:calculatedMember>
        </ext>
      </extLst>
    </calculatedMember>
  </calculatedMembers>
  <extLst>
    <ext xmlns:x14="http://schemas.microsoft.com/office/spreadsheetml/2009/9/main" uri="{725AE2AE-9491-48be-B2B4-4EB974FC3084}">
      <x14:pivotCacheDefinition slicerData="1" pivotCacheId="20868892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4BFDD-F2F7-44D5-BD73-29BF0331F40C}" name="PivotChartTable2" cacheId="18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1:B6" firstHeaderRow="1" firstDataRow="1" firstDataCol="1"/>
  <pivotFields count="5">
    <pivotField axis="axisRow" allDrilled="1" subtotalTop="0" showAll="0" dataSourceSort="1" defaultSubtotal="0">
      <items count="4">
        <item c="1" x="0"/>
        <item c="1" x="1"/>
        <item c="1" x="2"/>
        <item c="1" x="3"/>
      </items>
    </pivotField>
    <pivotField dataField="1" subtotalTop="0" showAll="0" defaultSubtotal="0"/>
    <pivotField axis="axisRow" subtotalTop="0" showAll="0" hideNewItems="1" dataSourceSort="1" defaultSubtotal="0"/>
    <pivotField axis="axisRow" subtotalTop="0" showAll="0" hideNewItems="1" dataSourceSort="1"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s>
  <pivotHierarchies count="12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5" columnCount="1" cacheId="1902882061">
        <x15:pivotRow count="1">
          <x15:c>
            <x15:v>5448289.4500000216</x15:v>
            <x15:x in="0"/>
          </x15:c>
        </x15:pivotRow>
        <x15:pivotRow count="1">
          <x15:c>
            <x15:v>11535951.300000025</x15:v>
            <x15:x in="0"/>
          </x15:c>
        </x15:pivotRow>
        <x15:pivotRow count="1">
          <x15:c>
            <x15:v>12440919.650000142</x15:v>
            <x15:x in="0"/>
          </x15:c>
        </x15:pivotRow>
        <x15:pivotRow count="1">
          <x15:c>
            <x15:v>11216006.34999994</x15:v>
            <x15:x in="0"/>
          </x15:c>
        </x15:pivotRow>
        <x15:pivotRow count="1">
          <x15:c>
            <x15:v>40641166.749999449</x15:v>
            <x15:x in="0"/>
          </x15:c>
        </x15:pivotRow>
      </x15:pivotTableData>
    </ext>
    <ext xmlns:x15="http://schemas.microsoft.com/office/spreadsheetml/2010/11/main" uri="{E67621CE-5B39-4880-91FE-76760E9C1902}">
      <x15:pivotTableUISettings>
        <x15:activeTabTopLevelEntity name="[Calendar]"/>
        <x15:activeTabTopLevelEntity name="[Retai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0F214-A389-47FE-A051-1040F5F94A37}" name="PivotChartTable1" cacheId="18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1">
  <location ref="A1:B6" firstHeaderRow="1" firstDataRow="1" firstDataCol="1"/>
  <pivotFields count="5">
    <pivotField dataField="1" subtotalTop="0" showAll="0" defaultSubtotal="0"/>
    <pivotField axis="axisRow" allDrilled="1" subtotalTop="0" showAll="0" dataSourceSort="1" defaultSubtotal="0">
      <items count="4">
        <item c="1" x="0"/>
        <item c="1" x="1"/>
        <item c="1" x="2"/>
        <item c="1" x="3"/>
      </items>
    </pivotField>
    <pivotField axis="axisRow" subtotalTop="0" showAll="0" hideNewItems="1" dataSourceSort="1" defaultSubtotal="0"/>
    <pivotField axis="axisRow" subtotalTop="0" showAll="0" hideNewItems="1" dataSourceSort="1"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43">
      <pivotArea type="data" outline="0" fieldPosition="0">
        <references count="2">
          <reference field="4294967294" count="1" selected="0">
            <x v="0"/>
          </reference>
          <reference field="1" count="1" selected="0">
            <x v="2"/>
          </reference>
        </references>
      </pivotArea>
    </chartFormat>
  </chartFormats>
  <pivotHierarchies count="123">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5" columnCount="1" cacheId="2082686998">
        <x15:pivotRow count="1">
          <x15:c>
            <x15:v>5448289.4500000216</x15:v>
            <x15:x in="0"/>
          </x15:c>
        </x15:pivotRow>
        <x15:pivotRow count="1">
          <x15:c>
            <x15:v>11535951.300000025</x15:v>
            <x15:x in="0"/>
          </x15:c>
        </x15:pivotRow>
        <x15:pivotRow count="1">
          <x15:c>
            <x15:v>12440919.650000142</x15:v>
            <x15:x in="0"/>
          </x15:c>
        </x15:pivotRow>
        <x15:pivotRow count="1">
          <x15:c>
            <x15:v>11216006.34999994</x15:v>
            <x15:x in="0"/>
          </x15:c>
        </x15:pivotRow>
        <x15:pivotRow count="1">
          <x15:c>
            <x15:v>40641166.749999449</x15:v>
            <x15:x in="0"/>
          </x15:c>
        </x15:pivotRow>
      </x15:pivotTableData>
    </ext>
    <ext xmlns:x15="http://schemas.microsoft.com/office/spreadsheetml/2010/11/main" uri="{E67621CE-5B39-4880-91FE-76760E9C1902}">
      <x15:pivotTableUISettings>
        <x15:activeTabTopLevelEntity name="[Calendar]"/>
        <x15:activeTabTopLevelEntity name="[Retail Sales]"/>
        <x15:activeTabTopLevelEntity name="[Sales People]"/>
        <x15:activeTabTopLevelEntity name="[Products]"/>
        <x15:activeTabTopLevelEntity name="[Locat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8B42AC-6D3B-4258-AED3-A15D0FE1CBD5}" name="Sales Comparision" cacheId="194" dataPosition="0" applyNumberFormats="0" applyBorderFormats="0" applyFontFormats="0" applyPatternFormats="0" applyAlignmentFormats="0" applyWidthHeightFormats="1" dataCaption="Values" tag="384578b7-7b79-4cdc-98fe-b9d03c7027a7" updatedVersion="8" minRefreshableVersion="5" useAutoFormatting="1" subtotalHiddenItems="1" itemPrintTitles="1" createdVersion="8" indent="0" outline="1" outlineData="1" multipleFieldFilters="0" chartFormat="23">
  <location ref="B6:J19" firstHeaderRow="0" firstDataRow="1" firstDataCol="1"/>
  <pivotFields count="17">
    <pivotField allDrilled="1" showAll="0" sortType="descending">
      <items count="13">
        <item c="1" x="0"/>
        <item c="1" x="1"/>
        <item c="1" x="2"/>
        <item c="1" x="3"/>
        <item c="1" x="4"/>
        <item c="1" x="5"/>
        <item c="1" x="6"/>
        <item c="1" x="7"/>
        <item c="1" x="8"/>
        <item c="1" x="9"/>
        <item c="1" x="10"/>
        <item c="1" x="11"/>
        <item t="default"/>
      </items>
      <autoSortScope>
        <pivotArea dataOnly="0" outline="0" fieldPosition="0">
          <references count="1">
            <reference field="4294967294" count="1" selected="0">
              <x v="0"/>
            </reference>
          </references>
        </pivotArea>
      </autoSortScope>
    </pivotField>
    <pivotField showAll="0" dataSourceSort="1"/>
    <pivotField showAll="0" dataSourceSort="1"/>
    <pivotField dataField="1" subtotalTop="0" showAll="0" defaultSubtotal="0"/>
    <pivotField dataField="1" showAll="0"/>
    <pivotField dataField="1" showAll="0"/>
    <pivotField dataField="1" showAll="0"/>
    <pivotField dataField="1" showAll="0"/>
    <pivotField dataField="1" showAll="0"/>
    <pivotField dataField="1" showAll="0"/>
    <pivotField dataField="1" showAll="0"/>
    <pivotField axis="axisRow" allDrilled="1" showAll="0" dataSourceSort="1">
      <items count="13">
        <item c="1" x="0"/>
        <item c="1" x="1"/>
        <item c="1" x="2"/>
        <item c="1" x="3"/>
        <item c="1" x="4"/>
        <item c="1" x="5"/>
        <item c="1" x="6"/>
        <item c="1" x="7"/>
        <item c="1" x="8"/>
        <item c="1" x="9"/>
        <item c="1" x="10"/>
        <item c="1" x="11"/>
        <item t="default"/>
      </items>
    </pivotField>
    <pivotField axis="axisRow" showAll="0" dataSourceSort="1">
      <items count="1">
        <item t="default"/>
      </items>
    </pivotField>
    <pivotField axis="axisRow" showAll="0" dataSourceSort="1">
      <items count="1">
        <item t="default"/>
      </items>
    </pivotField>
    <pivotField allDrilled="1" showAll="0" dataSourceSort="1"/>
    <pivotField showAll="0" dataSourceSort="1"/>
    <pivotField showAll="0" dataSourceSort="1"/>
  </pivotFields>
  <rowFields count="1">
    <field x="11"/>
  </rowFields>
  <rowItems count="13">
    <i>
      <x/>
    </i>
    <i>
      <x v="1"/>
    </i>
    <i>
      <x v="2"/>
    </i>
    <i>
      <x v="3"/>
    </i>
    <i>
      <x v="4"/>
    </i>
    <i>
      <x v="5"/>
    </i>
    <i>
      <x v="6"/>
    </i>
    <i>
      <x v="7"/>
    </i>
    <i>
      <x v="8"/>
    </i>
    <i>
      <x v="9"/>
    </i>
    <i>
      <x v="10"/>
    </i>
    <i>
      <x v="11"/>
    </i>
    <i t="grand">
      <x/>
    </i>
  </rowItems>
  <colFields count="1">
    <field x="-2"/>
  </colFields>
  <colItems count="8">
    <i>
      <x/>
    </i>
    <i i="1">
      <x v="1"/>
    </i>
    <i i="2">
      <x v="2"/>
    </i>
    <i i="3">
      <x v="3"/>
    </i>
    <i i="4">
      <x v="4"/>
    </i>
    <i i="5">
      <x v="5"/>
    </i>
    <i i="6">
      <x v="6"/>
    </i>
    <i i="7">
      <x v="7"/>
    </i>
  </colItems>
  <dataFields count="8">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chartFormats count="8">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2"/>
          </reference>
        </references>
      </pivotArea>
    </chartFormat>
    <chartFormat chart="22" format="3" series="1">
      <pivotArea type="data" outline="0" fieldPosition="0">
        <references count="1">
          <reference field="4294967294" count="1" selected="0">
            <x v="3"/>
          </reference>
        </references>
      </pivotArea>
    </chartFormat>
    <chartFormat chart="22" format="4" series="1">
      <pivotArea type="data" outline="0" fieldPosition="0">
        <references count="1">
          <reference field="4294967294" count="1" selected="0">
            <x v="4"/>
          </reference>
        </references>
      </pivotArea>
    </chartFormat>
    <chartFormat chart="22" format="5" series="1">
      <pivotArea type="data" outline="0" fieldPosition="0">
        <references count="1">
          <reference field="4294967294" count="1" selected="0">
            <x v="5"/>
          </reference>
        </references>
      </pivotArea>
    </chartFormat>
    <chartFormat chart="22" format="6" series="1">
      <pivotArea type="data" outline="0" fieldPosition="0">
        <references count="1">
          <reference field="4294967294" count="1" selected="0">
            <x v="6"/>
          </reference>
        </references>
      </pivotArea>
    </chartFormat>
    <chartFormat chart="22" format="7" series="1">
      <pivotArea type="data" outline="0" fieldPosition="0">
        <references count="1">
          <reference field="4294967294" count="1" selected="0">
            <x v="7"/>
          </reference>
        </references>
      </pivotArea>
    </chartFormat>
  </chartFormats>
  <pivotHierarchies count="12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9" showRowHeaders="1" showColHeaders="1" showRowStripes="1" showColStripes="0" showLastColumn="1"/>
  <rowHierarchiesUsage count="1">
    <rowHierarchyUsage hierarchyUsage="1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Retail Sale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E8CEDB-9646-4461-913B-0FB4A129B082}" name="PivotTable1" cacheId="11" applyNumberFormats="0" applyBorderFormats="0" applyFontFormats="0" applyPatternFormats="0" applyAlignmentFormats="0" applyWidthHeightFormats="1" dataCaption="Values" tag="d4ed3138-7a89-470e-98d9-65b28a7c853c" updatedVersion="8" minRefreshableVersion="3" useAutoFormatting="1" subtotalHiddenItems="1" itemPrintTitles="1" createdVersion="8" indent="0" outline="1" outlineData="1" multipleFieldFilters="0">
  <location ref="Q2:R15"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1"/>
    </i>
    <i>
      <x v="7"/>
    </i>
    <i>
      <x/>
    </i>
    <i>
      <x v="8"/>
    </i>
    <i>
      <x v="11"/>
    </i>
    <i>
      <x v="2"/>
    </i>
    <i>
      <x v="6"/>
    </i>
    <i>
      <x v="4"/>
    </i>
    <i>
      <x v="10"/>
    </i>
    <i>
      <x v="3"/>
    </i>
    <i>
      <x v="5"/>
    </i>
    <i>
      <x v="9"/>
    </i>
    <i t="grand">
      <x/>
    </i>
  </rowItems>
  <colItems count="1">
    <i/>
  </colItems>
  <dataFields count="1">
    <dataField name="Count of Customer Name" fld="1" subtotal="count" baseField="0" baseItem="0"/>
  </dataFields>
  <formats count="1">
    <format dxfId="2">
      <pivotArea dataOnly="0" fieldPosition="0">
        <references count="1">
          <reference field="0" count="6">
            <x v="0"/>
            <x v="1"/>
            <x v="2"/>
            <x v="7"/>
            <x v="8"/>
            <x v="11"/>
          </reference>
        </references>
      </pivotArea>
    </format>
  </formats>
  <pivotHierarchies count="12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8CD548-DB20-4268-BFCE-E35E2C475894}" name="Customer profit " cacheId="200" applyNumberFormats="0" applyBorderFormats="0" applyFontFormats="0" applyPatternFormats="0" applyAlignmentFormats="0" applyWidthHeightFormats="1" dataCaption="Values" tag="58438445-6ef5-4d03-bc9d-de9baf9a67b0" updatedVersion="8" minRefreshableVersion="3" useAutoFormatting="1" subtotalHiddenItems="1" rowGrandTotals="0" colGrandTotals="0" itemPrintTitles="1" createdVersion="8" indent="0" outline="1" outlineData="1" multipleFieldFilters="0" chartFormat="11">
  <location ref="B4:L17" firstHeaderRow="1" firstDataRow="2" firstDataCol="1"/>
  <pivotFields count="8">
    <pivotField axis="axisCol" allDrilled="1" subtotalTop="0" showAll="0" measureFilter="1"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items count="12">
        <item c="1" x="0"/>
        <item c="1" x="1"/>
        <item c="1" x="2"/>
        <item c="1" x="3"/>
        <item c="1" x="4"/>
        <item c="1" x="5"/>
        <item c="1" x="6"/>
        <item c="1" x="7"/>
        <item c="1" x="8"/>
        <item c="1" x="9"/>
        <item c="1" x="10"/>
        <item c="1" x="11"/>
      </items>
      <autoSortScope>
        <pivotArea dataOnly="0" outline="0" fieldPosition="0">
          <references count="2">
            <reference field="4294967294" count="1" selected="0">
              <x v="0"/>
            </reference>
            <reference field="0" count="1" selected="0">
              <x v="9"/>
            </reference>
          </references>
        </pivotArea>
      </autoSortScope>
    </pivotField>
    <pivotField axis="axisRow" subtotalTop="0" showAll="0" dataSourceSort="1" defaultSubtotal="0"/>
    <pivotField axis="axisRow" subtotalTop="0" showAll="0" dataSourceSort="1"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1"/>
  </rowFields>
  <rowItems count="12">
    <i>
      <x v="7"/>
    </i>
    <i>
      <x/>
    </i>
    <i>
      <x v="4"/>
    </i>
    <i>
      <x v="6"/>
    </i>
    <i>
      <x v="1"/>
    </i>
    <i>
      <x v="11"/>
    </i>
    <i>
      <x v="2"/>
    </i>
    <i>
      <x v="8"/>
    </i>
    <i>
      <x v="9"/>
    </i>
    <i>
      <x v="10"/>
    </i>
    <i>
      <x v="3"/>
    </i>
    <i>
      <x v="5"/>
    </i>
  </rowItems>
  <colFields count="1">
    <field x="0"/>
  </colFields>
  <colItems count="10">
    <i>
      <x v="9"/>
    </i>
    <i>
      <x v="1"/>
    </i>
    <i>
      <x v="3"/>
    </i>
    <i>
      <x v="8"/>
    </i>
    <i>
      <x/>
    </i>
    <i>
      <x v="5"/>
    </i>
    <i>
      <x v="2"/>
    </i>
    <i>
      <x v="4"/>
    </i>
    <i>
      <x v="6"/>
    </i>
    <i>
      <x v="7"/>
    </i>
  </colItems>
  <dataFields count="1">
    <dataField fld="4" subtotal="count" baseField="0" baseItem="0"/>
  </dataFields>
  <chartFormats count="172">
    <chartFormat chart="0" format="164" series="1">
      <pivotArea type="data" outline="0" fieldPosition="0">
        <references count="1">
          <reference field="1" count="1" selected="0">
            <x v="0"/>
          </reference>
        </references>
      </pivotArea>
    </chartFormat>
    <chartFormat chart="0" format="165" series="1">
      <pivotArea type="data" outline="0" fieldPosition="0">
        <references count="1">
          <reference field="1" count="1" selected="0">
            <x v="1"/>
          </reference>
        </references>
      </pivotArea>
    </chartFormat>
    <chartFormat chart="0" format="166" series="1">
      <pivotArea type="data" outline="0" fieldPosition="0">
        <references count="1">
          <reference field="1" count="1" selected="0">
            <x v="2"/>
          </reference>
        </references>
      </pivotArea>
    </chartFormat>
    <chartFormat chart="0" format="167" series="1">
      <pivotArea type="data" outline="0" fieldPosition="0">
        <references count="1">
          <reference field="1" count="1" selected="0">
            <x v="3"/>
          </reference>
        </references>
      </pivotArea>
    </chartFormat>
    <chartFormat chart="0" format="168" series="1">
      <pivotArea type="data" outline="0" fieldPosition="0">
        <references count="1">
          <reference field="1" count="1" selected="0">
            <x v="4"/>
          </reference>
        </references>
      </pivotArea>
    </chartFormat>
    <chartFormat chart="0" format="169" series="1">
      <pivotArea type="data" outline="0" fieldPosition="0">
        <references count="1">
          <reference field="1" count="1" selected="0">
            <x v="5"/>
          </reference>
        </references>
      </pivotArea>
    </chartFormat>
    <chartFormat chart="0" format="170" series="1">
      <pivotArea type="data" outline="0" fieldPosition="0">
        <references count="1">
          <reference field="1" count="1" selected="0">
            <x v="6"/>
          </reference>
        </references>
      </pivotArea>
    </chartFormat>
    <chartFormat chart="0" format="171" series="1">
      <pivotArea type="data" outline="0" fieldPosition="0">
        <references count="1">
          <reference field="1" count="1" selected="0">
            <x v="7"/>
          </reference>
        </references>
      </pivotArea>
    </chartFormat>
    <chartFormat chart="0" format="172" series="1">
      <pivotArea type="data" outline="0" fieldPosition="0">
        <references count="1">
          <reference field="1" count="1" selected="0">
            <x v="8"/>
          </reference>
        </references>
      </pivotArea>
    </chartFormat>
    <chartFormat chart="0" format="173" series="1">
      <pivotArea type="data" outline="0" fieldPosition="0">
        <references count="1">
          <reference field="1" count="1" selected="0">
            <x v="9"/>
          </reference>
        </references>
      </pivotArea>
    </chartFormat>
    <chartFormat chart="0" format="174" series="1">
      <pivotArea type="data" outline="0" fieldPosition="0">
        <references count="1">
          <reference field="1" count="1" selected="0">
            <x v="10"/>
          </reference>
        </references>
      </pivotArea>
    </chartFormat>
    <chartFormat chart="0" format="175" series="1">
      <pivotArea type="data" outline="0" fieldPosition="0">
        <references count="1">
          <reference field="1" count="1" selected="0">
            <x v="11"/>
          </reference>
        </references>
      </pivotArea>
    </chartFormat>
    <chartFormat chart="0" format="176" series="1">
      <pivotArea type="data" outline="0" fieldPosition="0">
        <references count="2">
          <reference field="4294967294" count="1" selected="0">
            <x v="0"/>
          </reference>
          <reference field="1" count="1" selected="0">
            <x v="0"/>
          </reference>
        </references>
      </pivotArea>
    </chartFormat>
    <chartFormat chart="0" format="177" series="1">
      <pivotArea type="data" outline="0" fieldPosition="0">
        <references count="2">
          <reference field="4294967294" count="1" selected="0">
            <x v="0"/>
          </reference>
          <reference field="1" count="1" selected="0">
            <x v="11"/>
          </reference>
        </references>
      </pivotArea>
    </chartFormat>
    <chartFormat chart="0" format="178" series="1">
      <pivotArea type="data" outline="0" fieldPosition="0">
        <references count="2">
          <reference field="4294967294" count="1" selected="0">
            <x v="0"/>
          </reference>
          <reference field="1" count="1" selected="0">
            <x v="1"/>
          </reference>
        </references>
      </pivotArea>
    </chartFormat>
    <chartFormat chart="0" format="179" series="1">
      <pivotArea type="data" outline="0" fieldPosition="0">
        <references count="2">
          <reference field="4294967294" count="1" selected="0">
            <x v="0"/>
          </reference>
          <reference field="1" count="1" selected="0">
            <x v="7"/>
          </reference>
        </references>
      </pivotArea>
    </chartFormat>
    <chartFormat chart="0" format="180" series="1">
      <pivotArea type="data" outline="0" fieldPosition="0">
        <references count="2">
          <reference field="4294967294" count="1" selected="0">
            <x v="0"/>
          </reference>
          <reference field="1" count="1" selected="0">
            <x v="8"/>
          </reference>
        </references>
      </pivotArea>
    </chartFormat>
    <chartFormat chart="0" format="181" series="1">
      <pivotArea type="data" outline="0" fieldPosition="0">
        <references count="2">
          <reference field="4294967294" count="1" selected="0">
            <x v="0"/>
          </reference>
          <reference field="1" count="1" selected="0">
            <x v="9"/>
          </reference>
        </references>
      </pivotArea>
    </chartFormat>
    <chartFormat chart="0" format="182" series="1">
      <pivotArea type="data" outline="0" fieldPosition="0">
        <references count="2">
          <reference field="4294967294" count="1" selected="0">
            <x v="0"/>
          </reference>
          <reference field="1" count="1" selected="0">
            <x v="10"/>
          </reference>
        </references>
      </pivotArea>
    </chartFormat>
    <chartFormat chart="0" format="183" series="1">
      <pivotArea type="data" outline="0" fieldPosition="0">
        <references count="2">
          <reference field="4294967294" count="1" selected="0">
            <x v="0"/>
          </reference>
          <reference field="1" count="1" selected="0">
            <x v="6"/>
          </reference>
        </references>
      </pivotArea>
    </chartFormat>
    <chartFormat chart="0" format="184" series="1">
      <pivotArea type="data" outline="0" fieldPosition="0">
        <references count="2">
          <reference field="4294967294" count="1" selected="0">
            <x v="0"/>
          </reference>
          <reference field="1" count="1" selected="0">
            <x v="4"/>
          </reference>
        </references>
      </pivotArea>
    </chartFormat>
    <chartFormat chart="0" format="185" series="1">
      <pivotArea type="data" outline="0" fieldPosition="0">
        <references count="2">
          <reference field="4294967294" count="1" selected="0">
            <x v="0"/>
          </reference>
          <reference field="1" count="1" selected="0">
            <x v="5"/>
          </reference>
        </references>
      </pivotArea>
    </chartFormat>
    <chartFormat chart="0" format="186">
      <pivotArea type="data" outline="0" fieldPosition="0">
        <references count="3">
          <reference field="4294967294" count="1" selected="0">
            <x v="0"/>
          </reference>
          <reference field="0" count="1" selected="0">
            <x v="9"/>
          </reference>
          <reference field="1" count="1" selected="0">
            <x v="0"/>
          </reference>
        </references>
      </pivotArea>
    </chartFormat>
    <chartFormat chart="0" format="187">
      <pivotArea type="data" outline="0" fieldPosition="0">
        <references count="3">
          <reference field="4294967294" count="1" selected="0">
            <x v="0"/>
          </reference>
          <reference field="0" count="1" selected="0">
            <x v="1"/>
          </reference>
          <reference field="1" count="1" selected="0">
            <x v="0"/>
          </reference>
        </references>
      </pivotArea>
    </chartFormat>
    <chartFormat chart="0" format="188">
      <pivotArea type="data" outline="0" fieldPosition="0">
        <references count="3">
          <reference field="4294967294" count="1" selected="0">
            <x v="0"/>
          </reference>
          <reference field="0" count="1" selected="0">
            <x v="3"/>
          </reference>
          <reference field="1" count="1" selected="0">
            <x v="0"/>
          </reference>
        </references>
      </pivotArea>
    </chartFormat>
    <chartFormat chart="0" format="189">
      <pivotArea type="data" outline="0" fieldPosition="0">
        <references count="3">
          <reference field="4294967294" count="1" selected="0">
            <x v="0"/>
          </reference>
          <reference field="0" count="1" selected="0">
            <x v="8"/>
          </reference>
          <reference field="1" count="1" selected="0">
            <x v="0"/>
          </reference>
        </references>
      </pivotArea>
    </chartFormat>
    <chartFormat chart="0" format="190">
      <pivotArea type="data" outline="0" fieldPosition="0">
        <references count="3">
          <reference field="4294967294" count="1" selected="0">
            <x v="0"/>
          </reference>
          <reference field="0" count="1" selected="0">
            <x v="0"/>
          </reference>
          <reference field="1" count="1" selected="0">
            <x v="0"/>
          </reference>
        </references>
      </pivotArea>
    </chartFormat>
    <chartFormat chart="0" format="191">
      <pivotArea type="data" outline="0" fieldPosition="0">
        <references count="3">
          <reference field="4294967294" count="1" selected="0">
            <x v="0"/>
          </reference>
          <reference field="0" count="1" selected="0">
            <x v="5"/>
          </reference>
          <reference field="1" count="1" selected="0">
            <x v="0"/>
          </reference>
        </references>
      </pivotArea>
    </chartFormat>
    <chartFormat chart="0" format="192">
      <pivotArea type="data" outline="0" fieldPosition="0">
        <references count="3">
          <reference field="4294967294" count="1" selected="0">
            <x v="0"/>
          </reference>
          <reference field="0" count="1" selected="0">
            <x v="2"/>
          </reference>
          <reference field="1" count="1" selected="0">
            <x v="0"/>
          </reference>
        </references>
      </pivotArea>
    </chartFormat>
    <chartFormat chart="0" format="193">
      <pivotArea type="data" outline="0" fieldPosition="0">
        <references count="3">
          <reference field="4294967294" count="1" selected="0">
            <x v="0"/>
          </reference>
          <reference field="0" count="1" selected="0">
            <x v="4"/>
          </reference>
          <reference field="1" count="1" selected="0">
            <x v="0"/>
          </reference>
        </references>
      </pivotArea>
    </chartFormat>
    <chartFormat chart="0" format="194">
      <pivotArea type="data" outline="0" fieldPosition="0">
        <references count="3">
          <reference field="4294967294" count="1" selected="0">
            <x v="0"/>
          </reference>
          <reference field="0" count="1" selected="0">
            <x v="6"/>
          </reference>
          <reference field="1" count="1" selected="0">
            <x v="0"/>
          </reference>
        </references>
      </pivotArea>
    </chartFormat>
    <chartFormat chart="0" format="195">
      <pivotArea type="data" outline="0" fieldPosition="0">
        <references count="3">
          <reference field="4294967294" count="1" selected="0">
            <x v="0"/>
          </reference>
          <reference field="0" count="1" selected="0">
            <x v="7"/>
          </reference>
          <reference field="1" count="1" selected="0">
            <x v="0"/>
          </reference>
        </references>
      </pivotArea>
    </chartFormat>
    <chartFormat chart="0" format="196">
      <pivotArea type="data" outline="0" fieldPosition="0">
        <references count="3">
          <reference field="4294967294" count="1" selected="0">
            <x v="0"/>
          </reference>
          <reference field="0" count="1" selected="0">
            <x v="9"/>
          </reference>
          <reference field="1" count="1" selected="0">
            <x v="1"/>
          </reference>
        </references>
      </pivotArea>
    </chartFormat>
    <chartFormat chart="0" format="197">
      <pivotArea type="data" outline="0" fieldPosition="0">
        <references count="3">
          <reference field="4294967294" count="1" selected="0">
            <x v="0"/>
          </reference>
          <reference field="0" count="1" selected="0">
            <x v="1"/>
          </reference>
          <reference field="1" count="1" selected="0">
            <x v="1"/>
          </reference>
        </references>
      </pivotArea>
    </chartFormat>
    <chartFormat chart="0" format="198">
      <pivotArea type="data" outline="0" fieldPosition="0">
        <references count="3">
          <reference field="4294967294" count="1" selected="0">
            <x v="0"/>
          </reference>
          <reference field="0" count="1" selected="0">
            <x v="3"/>
          </reference>
          <reference field="1" count="1" selected="0">
            <x v="1"/>
          </reference>
        </references>
      </pivotArea>
    </chartFormat>
    <chartFormat chart="0" format="199">
      <pivotArea type="data" outline="0" fieldPosition="0">
        <references count="3">
          <reference field="4294967294" count="1" selected="0">
            <x v="0"/>
          </reference>
          <reference field="0" count="1" selected="0">
            <x v="8"/>
          </reference>
          <reference field="1" count="1" selected="0">
            <x v="1"/>
          </reference>
        </references>
      </pivotArea>
    </chartFormat>
    <chartFormat chart="0" format="200">
      <pivotArea type="data" outline="0" fieldPosition="0">
        <references count="3">
          <reference field="4294967294" count="1" selected="0">
            <x v="0"/>
          </reference>
          <reference field="0" count="1" selected="0">
            <x v="0"/>
          </reference>
          <reference field="1" count="1" selected="0">
            <x v="1"/>
          </reference>
        </references>
      </pivotArea>
    </chartFormat>
    <chartFormat chart="0" format="201">
      <pivotArea type="data" outline="0" fieldPosition="0">
        <references count="3">
          <reference field="4294967294" count="1" selected="0">
            <x v="0"/>
          </reference>
          <reference field="0" count="1" selected="0">
            <x v="5"/>
          </reference>
          <reference field="1" count="1" selected="0">
            <x v="1"/>
          </reference>
        </references>
      </pivotArea>
    </chartFormat>
    <chartFormat chart="0" format="202">
      <pivotArea type="data" outline="0" fieldPosition="0">
        <references count="3">
          <reference field="4294967294" count="1" selected="0">
            <x v="0"/>
          </reference>
          <reference field="0" count="1" selected="0">
            <x v="2"/>
          </reference>
          <reference field="1" count="1" selected="0">
            <x v="1"/>
          </reference>
        </references>
      </pivotArea>
    </chartFormat>
    <chartFormat chart="0" format="203">
      <pivotArea type="data" outline="0" fieldPosition="0">
        <references count="3">
          <reference field="4294967294" count="1" selected="0">
            <x v="0"/>
          </reference>
          <reference field="0" count="1" selected="0">
            <x v="4"/>
          </reference>
          <reference field="1" count="1" selected="0">
            <x v="1"/>
          </reference>
        </references>
      </pivotArea>
    </chartFormat>
    <chartFormat chart="0" format="204">
      <pivotArea type="data" outline="0" fieldPosition="0">
        <references count="3">
          <reference field="4294967294" count="1" selected="0">
            <x v="0"/>
          </reference>
          <reference field="0" count="1" selected="0">
            <x v="6"/>
          </reference>
          <reference field="1" count="1" selected="0">
            <x v="1"/>
          </reference>
        </references>
      </pivotArea>
    </chartFormat>
    <chartFormat chart="0" format="205">
      <pivotArea type="data" outline="0" fieldPosition="0">
        <references count="3">
          <reference field="4294967294" count="1" selected="0">
            <x v="0"/>
          </reference>
          <reference field="0" count="1" selected="0">
            <x v="7"/>
          </reference>
          <reference field="1" count="1" selected="0">
            <x v="1"/>
          </reference>
        </references>
      </pivotArea>
    </chartFormat>
    <chartFormat chart="0" format="206" series="1">
      <pivotArea type="data" outline="0" fieldPosition="0">
        <references count="2">
          <reference field="4294967294" count="1" selected="0">
            <x v="0"/>
          </reference>
          <reference field="1" count="1" selected="0">
            <x v="2"/>
          </reference>
        </references>
      </pivotArea>
    </chartFormat>
    <chartFormat chart="0" format="207">
      <pivotArea type="data" outline="0" fieldPosition="0">
        <references count="3">
          <reference field="4294967294" count="1" selected="0">
            <x v="0"/>
          </reference>
          <reference field="0" count="1" selected="0">
            <x v="9"/>
          </reference>
          <reference field="1" count="1" selected="0">
            <x v="2"/>
          </reference>
        </references>
      </pivotArea>
    </chartFormat>
    <chartFormat chart="0" format="208">
      <pivotArea type="data" outline="0" fieldPosition="0">
        <references count="3">
          <reference field="4294967294" count="1" selected="0">
            <x v="0"/>
          </reference>
          <reference field="0" count="1" selected="0">
            <x v="1"/>
          </reference>
          <reference field="1" count="1" selected="0">
            <x v="2"/>
          </reference>
        </references>
      </pivotArea>
    </chartFormat>
    <chartFormat chart="0" format="209">
      <pivotArea type="data" outline="0" fieldPosition="0">
        <references count="3">
          <reference field="4294967294" count="1" selected="0">
            <x v="0"/>
          </reference>
          <reference field="0" count="1" selected="0">
            <x v="3"/>
          </reference>
          <reference field="1" count="1" selected="0">
            <x v="2"/>
          </reference>
        </references>
      </pivotArea>
    </chartFormat>
    <chartFormat chart="0" format="210">
      <pivotArea type="data" outline="0" fieldPosition="0">
        <references count="3">
          <reference field="4294967294" count="1" selected="0">
            <x v="0"/>
          </reference>
          <reference field="0" count="1" selected="0">
            <x v="8"/>
          </reference>
          <reference field="1" count="1" selected="0">
            <x v="2"/>
          </reference>
        </references>
      </pivotArea>
    </chartFormat>
    <chartFormat chart="0" format="211">
      <pivotArea type="data" outline="0" fieldPosition="0">
        <references count="3">
          <reference field="4294967294" count="1" selected="0">
            <x v="0"/>
          </reference>
          <reference field="0" count="1" selected="0">
            <x v="0"/>
          </reference>
          <reference field="1" count="1" selected="0">
            <x v="2"/>
          </reference>
        </references>
      </pivotArea>
    </chartFormat>
    <chartFormat chart="0" format="212">
      <pivotArea type="data" outline="0" fieldPosition="0">
        <references count="3">
          <reference field="4294967294" count="1" selected="0">
            <x v="0"/>
          </reference>
          <reference field="0" count="1" selected="0">
            <x v="5"/>
          </reference>
          <reference field="1" count="1" selected="0">
            <x v="2"/>
          </reference>
        </references>
      </pivotArea>
    </chartFormat>
    <chartFormat chart="0" format="213">
      <pivotArea type="data" outline="0" fieldPosition="0">
        <references count="3">
          <reference field="4294967294" count="1" selected="0">
            <x v="0"/>
          </reference>
          <reference field="0" count="1" selected="0">
            <x v="2"/>
          </reference>
          <reference field="1" count="1" selected="0">
            <x v="2"/>
          </reference>
        </references>
      </pivotArea>
    </chartFormat>
    <chartFormat chart="0" format="214">
      <pivotArea type="data" outline="0" fieldPosition="0">
        <references count="3">
          <reference field="4294967294" count="1" selected="0">
            <x v="0"/>
          </reference>
          <reference field="0" count="1" selected="0">
            <x v="4"/>
          </reference>
          <reference field="1" count="1" selected="0">
            <x v="2"/>
          </reference>
        </references>
      </pivotArea>
    </chartFormat>
    <chartFormat chart="0" format="215">
      <pivotArea type="data" outline="0" fieldPosition="0">
        <references count="3">
          <reference field="4294967294" count="1" selected="0">
            <x v="0"/>
          </reference>
          <reference field="0" count="1" selected="0">
            <x v="6"/>
          </reference>
          <reference field="1" count="1" selected="0">
            <x v="2"/>
          </reference>
        </references>
      </pivotArea>
    </chartFormat>
    <chartFormat chart="0" format="216">
      <pivotArea type="data" outline="0" fieldPosition="0">
        <references count="3">
          <reference field="4294967294" count="1" selected="0">
            <x v="0"/>
          </reference>
          <reference field="0" count="1" selected="0">
            <x v="7"/>
          </reference>
          <reference field="1" count="1" selected="0">
            <x v="2"/>
          </reference>
        </references>
      </pivotArea>
    </chartFormat>
    <chartFormat chart="0" format="217" series="1">
      <pivotArea type="data" outline="0" fieldPosition="0">
        <references count="2">
          <reference field="4294967294" count="1" selected="0">
            <x v="0"/>
          </reference>
          <reference field="1" count="1" selected="0">
            <x v="3"/>
          </reference>
        </references>
      </pivotArea>
    </chartFormat>
    <chartFormat chart="0" format="218">
      <pivotArea type="data" outline="0" fieldPosition="0">
        <references count="3">
          <reference field="4294967294" count="1" selected="0">
            <x v="0"/>
          </reference>
          <reference field="0" count="1" selected="0">
            <x v="9"/>
          </reference>
          <reference field="1" count="1" selected="0">
            <x v="3"/>
          </reference>
        </references>
      </pivotArea>
    </chartFormat>
    <chartFormat chart="0" format="219">
      <pivotArea type="data" outline="0" fieldPosition="0">
        <references count="3">
          <reference field="4294967294" count="1" selected="0">
            <x v="0"/>
          </reference>
          <reference field="0" count="1" selected="0">
            <x v="1"/>
          </reference>
          <reference field="1" count="1" selected="0">
            <x v="3"/>
          </reference>
        </references>
      </pivotArea>
    </chartFormat>
    <chartFormat chart="0" format="220">
      <pivotArea type="data" outline="0" fieldPosition="0">
        <references count="3">
          <reference field="4294967294" count="1" selected="0">
            <x v="0"/>
          </reference>
          <reference field="0" count="1" selected="0">
            <x v="3"/>
          </reference>
          <reference field="1" count="1" selected="0">
            <x v="3"/>
          </reference>
        </references>
      </pivotArea>
    </chartFormat>
    <chartFormat chart="0" format="221">
      <pivotArea type="data" outline="0" fieldPosition="0">
        <references count="3">
          <reference field="4294967294" count="1" selected="0">
            <x v="0"/>
          </reference>
          <reference field="0" count="1" selected="0">
            <x v="8"/>
          </reference>
          <reference field="1" count="1" selected="0">
            <x v="3"/>
          </reference>
        </references>
      </pivotArea>
    </chartFormat>
    <chartFormat chart="0" format="222">
      <pivotArea type="data" outline="0" fieldPosition="0">
        <references count="3">
          <reference field="4294967294" count="1" selected="0">
            <x v="0"/>
          </reference>
          <reference field="0" count="1" selected="0">
            <x v="0"/>
          </reference>
          <reference field="1" count="1" selected="0">
            <x v="3"/>
          </reference>
        </references>
      </pivotArea>
    </chartFormat>
    <chartFormat chart="0" format="223">
      <pivotArea type="data" outline="0" fieldPosition="0">
        <references count="3">
          <reference field="4294967294" count="1" selected="0">
            <x v="0"/>
          </reference>
          <reference field="0" count="1" selected="0">
            <x v="5"/>
          </reference>
          <reference field="1" count="1" selected="0">
            <x v="3"/>
          </reference>
        </references>
      </pivotArea>
    </chartFormat>
    <chartFormat chart="0" format="224">
      <pivotArea type="data" outline="0" fieldPosition="0">
        <references count="3">
          <reference field="4294967294" count="1" selected="0">
            <x v="0"/>
          </reference>
          <reference field="0" count="1" selected="0">
            <x v="2"/>
          </reference>
          <reference field="1" count="1" selected="0">
            <x v="3"/>
          </reference>
        </references>
      </pivotArea>
    </chartFormat>
    <chartFormat chart="0" format="225">
      <pivotArea type="data" outline="0" fieldPosition="0">
        <references count="3">
          <reference field="4294967294" count="1" selected="0">
            <x v="0"/>
          </reference>
          <reference field="0" count="1" selected="0">
            <x v="4"/>
          </reference>
          <reference field="1" count="1" selected="0">
            <x v="3"/>
          </reference>
        </references>
      </pivotArea>
    </chartFormat>
    <chartFormat chart="0" format="226">
      <pivotArea type="data" outline="0" fieldPosition="0">
        <references count="3">
          <reference field="4294967294" count="1" selected="0">
            <x v="0"/>
          </reference>
          <reference field="0" count="1" selected="0">
            <x v="6"/>
          </reference>
          <reference field="1" count="1" selected="0">
            <x v="3"/>
          </reference>
        </references>
      </pivotArea>
    </chartFormat>
    <chartFormat chart="0" format="227">
      <pivotArea type="data" outline="0" fieldPosition="0">
        <references count="3">
          <reference field="4294967294" count="1" selected="0">
            <x v="0"/>
          </reference>
          <reference field="0" count="1" selected="0">
            <x v="7"/>
          </reference>
          <reference field="1" count="1" selected="0">
            <x v="3"/>
          </reference>
        </references>
      </pivotArea>
    </chartFormat>
    <chartFormat chart="0" format="228">
      <pivotArea type="data" outline="0" fieldPosition="0">
        <references count="3">
          <reference field="4294967294" count="1" selected="0">
            <x v="0"/>
          </reference>
          <reference field="0" count="1" selected="0">
            <x v="9"/>
          </reference>
          <reference field="1" count="1" selected="0">
            <x v="4"/>
          </reference>
        </references>
      </pivotArea>
    </chartFormat>
    <chartFormat chart="0" format="229">
      <pivotArea type="data" outline="0" fieldPosition="0">
        <references count="3">
          <reference field="4294967294" count="1" selected="0">
            <x v="0"/>
          </reference>
          <reference field="0" count="1" selected="0">
            <x v="1"/>
          </reference>
          <reference field="1" count="1" selected="0">
            <x v="4"/>
          </reference>
        </references>
      </pivotArea>
    </chartFormat>
    <chartFormat chart="0" format="230">
      <pivotArea type="data" outline="0" fieldPosition="0">
        <references count="3">
          <reference field="4294967294" count="1" selected="0">
            <x v="0"/>
          </reference>
          <reference field="0" count="1" selected="0">
            <x v="3"/>
          </reference>
          <reference field="1" count="1" selected="0">
            <x v="4"/>
          </reference>
        </references>
      </pivotArea>
    </chartFormat>
    <chartFormat chart="0" format="231">
      <pivotArea type="data" outline="0" fieldPosition="0">
        <references count="3">
          <reference field="4294967294" count="1" selected="0">
            <x v="0"/>
          </reference>
          <reference field="0" count="1" selected="0">
            <x v="8"/>
          </reference>
          <reference field="1" count="1" selected="0">
            <x v="4"/>
          </reference>
        </references>
      </pivotArea>
    </chartFormat>
    <chartFormat chart="0" format="232">
      <pivotArea type="data" outline="0" fieldPosition="0">
        <references count="3">
          <reference field="4294967294" count="1" selected="0">
            <x v="0"/>
          </reference>
          <reference field="0" count="1" selected="0">
            <x v="0"/>
          </reference>
          <reference field="1" count="1" selected="0">
            <x v="4"/>
          </reference>
        </references>
      </pivotArea>
    </chartFormat>
    <chartFormat chart="0" format="233">
      <pivotArea type="data" outline="0" fieldPosition="0">
        <references count="3">
          <reference field="4294967294" count="1" selected="0">
            <x v="0"/>
          </reference>
          <reference field="0" count="1" selected="0">
            <x v="5"/>
          </reference>
          <reference field="1" count="1" selected="0">
            <x v="4"/>
          </reference>
        </references>
      </pivotArea>
    </chartFormat>
    <chartFormat chart="0" format="234">
      <pivotArea type="data" outline="0" fieldPosition="0">
        <references count="3">
          <reference field="4294967294" count="1" selected="0">
            <x v="0"/>
          </reference>
          <reference field="0" count="1" selected="0">
            <x v="2"/>
          </reference>
          <reference field="1" count="1" selected="0">
            <x v="4"/>
          </reference>
        </references>
      </pivotArea>
    </chartFormat>
    <chartFormat chart="0" format="235">
      <pivotArea type="data" outline="0" fieldPosition="0">
        <references count="3">
          <reference field="4294967294" count="1" selected="0">
            <x v="0"/>
          </reference>
          <reference field="0" count="1" selected="0">
            <x v="4"/>
          </reference>
          <reference field="1" count="1" selected="0">
            <x v="4"/>
          </reference>
        </references>
      </pivotArea>
    </chartFormat>
    <chartFormat chart="0" format="236">
      <pivotArea type="data" outline="0" fieldPosition="0">
        <references count="3">
          <reference field="4294967294" count="1" selected="0">
            <x v="0"/>
          </reference>
          <reference field="0" count="1" selected="0">
            <x v="6"/>
          </reference>
          <reference field="1" count="1" selected="0">
            <x v="4"/>
          </reference>
        </references>
      </pivotArea>
    </chartFormat>
    <chartFormat chart="0" format="237">
      <pivotArea type="data" outline="0" fieldPosition="0">
        <references count="3">
          <reference field="4294967294" count="1" selected="0">
            <x v="0"/>
          </reference>
          <reference field="0" count="1" selected="0">
            <x v="7"/>
          </reference>
          <reference field="1" count="1" selected="0">
            <x v="4"/>
          </reference>
        </references>
      </pivotArea>
    </chartFormat>
    <chartFormat chart="0" format="238">
      <pivotArea type="data" outline="0" fieldPosition="0">
        <references count="3">
          <reference field="4294967294" count="1" selected="0">
            <x v="0"/>
          </reference>
          <reference field="0" count="1" selected="0">
            <x v="9"/>
          </reference>
          <reference field="1" count="1" selected="0">
            <x v="5"/>
          </reference>
        </references>
      </pivotArea>
    </chartFormat>
    <chartFormat chart="0" format="239">
      <pivotArea type="data" outline="0" fieldPosition="0">
        <references count="3">
          <reference field="4294967294" count="1" selected="0">
            <x v="0"/>
          </reference>
          <reference field="0" count="1" selected="0">
            <x v="1"/>
          </reference>
          <reference field="1" count="1" selected="0">
            <x v="5"/>
          </reference>
        </references>
      </pivotArea>
    </chartFormat>
    <chartFormat chart="0" format="240">
      <pivotArea type="data" outline="0" fieldPosition="0">
        <references count="3">
          <reference field="4294967294" count="1" selected="0">
            <x v="0"/>
          </reference>
          <reference field="0" count="1" selected="0">
            <x v="3"/>
          </reference>
          <reference field="1" count="1" selected="0">
            <x v="5"/>
          </reference>
        </references>
      </pivotArea>
    </chartFormat>
    <chartFormat chart="0" format="241">
      <pivotArea type="data" outline="0" fieldPosition="0">
        <references count="3">
          <reference field="4294967294" count="1" selected="0">
            <x v="0"/>
          </reference>
          <reference field="0" count="1" selected="0">
            <x v="8"/>
          </reference>
          <reference field="1" count="1" selected="0">
            <x v="5"/>
          </reference>
        </references>
      </pivotArea>
    </chartFormat>
    <chartFormat chart="0" format="242">
      <pivotArea type="data" outline="0" fieldPosition="0">
        <references count="3">
          <reference field="4294967294" count="1" selected="0">
            <x v="0"/>
          </reference>
          <reference field="0" count="1" selected="0">
            <x v="0"/>
          </reference>
          <reference field="1" count="1" selected="0">
            <x v="5"/>
          </reference>
        </references>
      </pivotArea>
    </chartFormat>
    <chartFormat chart="0" format="243">
      <pivotArea type="data" outline="0" fieldPosition="0">
        <references count="3">
          <reference field="4294967294" count="1" selected="0">
            <x v="0"/>
          </reference>
          <reference field="0" count="1" selected="0">
            <x v="5"/>
          </reference>
          <reference field="1" count="1" selected="0">
            <x v="5"/>
          </reference>
        </references>
      </pivotArea>
    </chartFormat>
    <chartFormat chart="0" format="244">
      <pivotArea type="data" outline="0" fieldPosition="0">
        <references count="3">
          <reference field="4294967294" count="1" selected="0">
            <x v="0"/>
          </reference>
          <reference field="0" count="1" selected="0">
            <x v="2"/>
          </reference>
          <reference field="1" count="1" selected="0">
            <x v="5"/>
          </reference>
        </references>
      </pivotArea>
    </chartFormat>
    <chartFormat chart="0" format="245">
      <pivotArea type="data" outline="0" fieldPosition="0">
        <references count="3">
          <reference field="4294967294" count="1" selected="0">
            <x v="0"/>
          </reference>
          <reference field="0" count="1" selected="0">
            <x v="4"/>
          </reference>
          <reference field="1" count="1" selected="0">
            <x v="5"/>
          </reference>
        </references>
      </pivotArea>
    </chartFormat>
    <chartFormat chart="0" format="246">
      <pivotArea type="data" outline="0" fieldPosition="0">
        <references count="3">
          <reference field="4294967294" count="1" selected="0">
            <x v="0"/>
          </reference>
          <reference field="0" count="1" selected="0">
            <x v="6"/>
          </reference>
          <reference field="1" count="1" selected="0">
            <x v="5"/>
          </reference>
        </references>
      </pivotArea>
    </chartFormat>
    <chartFormat chart="0" format="247">
      <pivotArea type="data" outline="0" fieldPosition="0">
        <references count="3">
          <reference field="4294967294" count="1" selected="0">
            <x v="0"/>
          </reference>
          <reference field="0" count="1" selected="0">
            <x v="7"/>
          </reference>
          <reference field="1" count="1" selected="0">
            <x v="5"/>
          </reference>
        </references>
      </pivotArea>
    </chartFormat>
    <chartFormat chart="0" format="248">
      <pivotArea type="data" outline="0" fieldPosition="0">
        <references count="3">
          <reference field="4294967294" count="1" selected="0">
            <x v="0"/>
          </reference>
          <reference field="0" count="1" selected="0">
            <x v="9"/>
          </reference>
          <reference field="1" count="1" selected="0">
            <x v="6"/>
          </reference>
        </references>
      </pivotArea>
    </chartFormat>
    <chartFormat chart="0" format="249">
      <pivotArea type="data" outline="0" fieldPosition="0">
        <references count="3">
          <reference field="4294967294" count="1" selected="0">
            <x v="0"/>
          </reference>
          <reference field="0" count="1" selected="0">
            <x v="1"/>
          </reference>
          <reference field="1" count="1" selected="0">
            <x v="6"/>
          </reference>
        </references>
      </pivotArea>
    </chartFormat>
    <chartFormat chart="0" format="250">
      <pivotArea type="data" outline="0" fieldPosition="0">
        <references count="3">
          <reference field="4294967294" count="1" selected="0">
            <x v="0"/>
          </reference>
          <reference field="0" count="1" selected="0">
            <x v="3"/>
          </reference>
          <reference field="1" count="1" selected="0">
            <x v="6"/>
          </reference>
        </references>
      </pivotArea>
    </chartFormat>
    <chartFormat chart="0" format="251">
      <pivotArea type="data" outline="0" fieldPosition="0">
        <references count="3">
          <reference field="4294967294" count="1" selected="0">
            <x v="0"/>
          </reference>
          <reference field="0" count="1" selected="0">
            <x v="8"/>
          </reference>
          <reference field="1" count="1" selected="0">
            <x v="6"/>
          </reference>
        </references>
      </pivotArea>
    </chartFormat>
    <chartFormat chart="0" format="252">
      <pivotArea type="data" outline="0" fieldPosition="0">
        <references count="3">
          <reference field="4294967294" count="1" selected="0">
            <x v="0"/>
          </reference>
          <reference field="0" count="1" selected="0">
            <x v="0"/>
          </reference>
          <reference field="1" count="1" selected="0">
            <x v="6"/>
          </reference>
        </references>
      </pivotArea>
    </chartFormat>
    <chartFormat chart="0" format="253">
      <pivotArea type="data" outline="0" fieldPosition="0">
        <references count="3">
          <reference field="4294967294" count="1" selected="0">
            <x v="0"/>
          </reference>
          <reference field="0" count="1" selected="0">
            <x v="5"/>
          </reference>
          <reference field="1" count="1" selected="0">
            <x v="6"/>
          </reference>
        </references>
      </pivotArea>
    </chartFormat>
    <chartFormat chart="0" format="254">
      <pivotArea type="data" outline="0" fieldPosition="0">
        <references count="3">
          <reference field="4294967294" count="1" selected="0">
            <x v="0"/>
          </reference>
          <reference field="0" count="1" selected="0">
            <x v="2"/>
          </reference>
          <reference field="1" count="1" selected="0">
            <x v="6"/>
          </reference>
        </references>
      </pivotArea>
    </chartFormat>
    <chartFormat chart="0" format="255">
      <pivotArea type="data" outline="0" fieldPosition="0">
        <references count="3">
          <reference field="4294967294" count="1" selected="0">
            <x v="0"/>
          </reference>
          <reference field="0" count="1" selected="0">
            <x v="4"/>
          </reference>
          <reference field="1" count="1" selected="0">
            <x v="6"/>
          </reference>
        </references>
      </pivotArea>
    </chartFormat>
    <chartFormat chart="0" format="256">
      <pivotArea type="data" outline="0" fieldPosition="0">
        <references count="3">
          <reference field="4294967294" count="1" selected="0">
            <x v="0"/>
          </reference>
          <reference field="0" count="1" selected="0">
            <x v="6"/>
          </reference>
          <reference field="1" count="1" selected="0">
            <x v="6"/>
          </reference>
        </references>
      </pivotArea>
    </chartFormat>
    <chartFormat chart="0" format="257">
      <pivotArea type="data" outline="0" fieldPosition="0">
        <references count="3">
          <reference field="4294967294" count="1" selected="0">
            <x v="0"/>
          </reference>
          <reference field="0" count="1" selected="0">
            <x v="7"/>
          </reference>
          <reference field="1" count="1" selected="0">
            <x v="6"/>
          </reference>
        </references>
      </pivotArea>
    </chartFormat>
    <chartFormat chart="0" format="258">
      <pivotArea type="data" outline="0" fieldPosition="0">
        <references count="3">
          <reference field="4294967294" count="1" selected="0">
            <x v="0"/>
          </reference>
          <reference field="0" count="1" selected="0">
            <x v="9"/>
          </reference>
          <reference field="1" count="1" selected="0">
            <x v="7"/>
          </reference>
        </references>
      </pivotArea>
    </chartFormat>
    <chartFormat chart="0" format="259">
      <pivotArea type="data" outline="0" fieldPosition="0">
        <references count="3">
          <reference field="4294967294" count="1" selected="0">
            <x v="0"/>
          </reference>
          <reference field="0" count="1" selected="0">
            <x v="1"/>
          </reference>
          <reference field="1" count="1" selected="0">
            <x v="7"/>
          </reference>
        </references>
      </pivotArea>
    </chartFormat>
    <chartFormat chart="0" format="260">
      <pivotArea type="data" outline="0" fieldPosition="0">
        <references count="3">
          <reference field="4294967294" count="1" selected="0">
            <x v="0"/>
          </reference>
          <reference field="0" count="1" selected="0">
            <x v="3"/>
          </reference>
          <reference field="1" count="1" selected="0">
            <x v="7"/>
          </reference>
        </references>
      </pivotArea>
    </chartFormat>
    <chartFormat chart="0" format="261">
      <pivotArea type="data" outline="0" fieldPosition="0">
        <references count="3">
          <reference field="4294967294" count="1" selected="0">
            <x v="0"/>
          </reference>
          <reference field="0" count="1" selected="0">
            <x v="8"/>
          </reference>
          <reference field="1" count="1" selected="0">
            <x v="7"/>
          </reference>
        </references>
      </pivotArea>
    </chartFormat>
    <chartFormat chart="0" format="262">
      <pivotArea type="data" outline="0" fieldPosition="0">
        <references count="3">
          <reference field="4294967294" count="1" selected="0">
            <x v="0"/>
          </reference>
          <reference field="0" count="1" selected="0">
            <x v="0"/>
          </reference>
          <reference field="1" count="1" selected="0">
            <x v="7"/>
          </reference>
        </references>
      </pivotArea>
    </chartFormat>
    <chartFormat chart="0" format="263">
      <pivotArea type="data" outline="0" fieldPosition="0">
        <references count="3">
          <reference field="4294967294" count="1" selected="0">
            <x v="0"/>
          </reference>
          <reference field="0" count="1" selected="0">
            <x v="5"/>
          </reference>
          <reference field="1" count="1" selected="0">
            <x v="7"/>
          </reference>
        </references>
      </pivotArea>
    </chartFormat>
    <chartFormat chart="0" format="264">
      <pivotArea type="data" outline="0" fieldPosition="0">
        <references count="3">
          <reference field="4294967294" count="1" selected="0">
            <x v="0"/>
          </reference>
          <reference field="0" count="1" selected="0">
            <x v="2"/>
          </reference>
          <reference field="1" count="1" selected="0">
            <x v="7"/>
          </reference>
        </references>
      </pivotArea>
    </chartFormat>
    <chartFormat chart="0" format="265">
      <pivotArea type="data" outline="0" fieldPosition="0">
        <references count="3">
          <reference field="4294967294" count="1" selected="0">
            <x v="0"/>
          </reference>
          <reference field="0" count="1" selected="0">
            <x v="4"/>
          </reference>
          <reference field="1" count="1" selected="0">
            <x v="7"/>
          </reference>
        </references>
      </pivotArea>
    </chartFormat>
    <chartFormat chart="0" format="266">
      <pivotArea type="data" outline="0" fieldPosition="0">
        <references count="3">
          <reference field="4294967294" count="1" selected="0">
            <x v="0"/>
          </reference>
          <reference field="0" count="1" selected="0">
            <x v="6"/>
          </reference>
          <reference field="1" count="1" selected="0">
            <x v="7"/>
          </reference>
        </references>
      </pivotArea>
    </chartFormat>
    <chartFormat chart="0" format="267">
      <pivotArea type="data" outline="0" fieldPosition="0">
        <references count="3">
          <reference field="4294967294" count="1" selected="0">
            <x v="0"/>
          </reference>
          <reference field="0" count="1" selected="0">
            <x v="7"/>
          </reference>
          <reference field="1" count="1" selected="0">
            <x v="7"/>
          </reference>
        </references>
      </pivotArea>
    </chartFormat>
    <chartFormat chart="0" format="268">
      <pivotArea type="data" outline="0" fieldPosition="0">
        <references count="3">
          <reference field="4294967294" count="1" selected="0">
            <x v="0"/>
          </reference>
          <reference field="0" count="1" selected="0">
            <x v="9"/>
          </reference>
          <reference field="1" count="1" selected="0">
            <x v="8"/>
          </reference>
        </references>
      </pivotArea>
    </chartFormat>
    <chartFormat chart="0" format="269">
      <pivotArea type="data" outline="0" fieldPosition="0">
        <references count="3">
          <reference field="4294967294" count="1" selected="0">
            <x v="0"/>
          </reference>
          <reference field="0" count="1" selected="0">
            <x v="1"/>
          </reference>
          <reference field="1" count="1" selected="0">
            <x v="8"/>
          </reference>
        </references>
      </pivotArea>
    </chartFormat>
    <chartFormat chart="0" format="270">
      <pivotArea type="data" outline="0" fieldPosition="0">
        <references count="3">
          <reference field="4294967294" count="1" selected="0">
            <x v="0"/>
          </reference>
          <reference field="0" count="1" selected="0">
            <x v="3"/>
          </reference>
          <reference field="1" count="1" selected="0">
            <x v="8"/>
          </reference>
        </references>
      </pivotArea>
    </chartFormat>
    <chartFormat chart="0" format="271">
      <pivotArea type="data" outline="0" fieldPosition="0">
        <references count="3">
          <reference field="4294967294" count="1" selected="0">
            <x v="0"/>
          </reference>
          <reference field="0" count="1" selected="0">
            <x v="8"/>
          </reference>
          <reference field="1" count="1" selected="0">
            <x v="8"/>
          </reference>
        </references>
      </pivotArea>
    </chartFormat>
    <chartFormat chart="0" format="272">
      <pivotArea type="data" outline="0" fieldPosition="0">
        <references count="3">
          <reference field="4294967294" count="1" selected="0">
            <x v="0"/>
          </reference>
          <reference field="0" count="1" selected="0">
            <x v="0"/>
          </reference>
          <reference field="1" count="1" selected="0">
            <x v="8"/>
          </reference>
        </references>
      </pivotArea>
    </chartFormat>
    <chartFormat chart="0" format="273">
      <pivotArea type="data" outline="0" fieldPosition="0">
        <references count="3">
          <reference field="4294967294" count="1" selected="0">
            <x v="0"/>
          </reference>
          <reference field="0" count="1" selected="0">
            <x v="5"/>
          </reference>
          <reference field="1" count="1" selected="0">
            <x v="8"/>
          </reference>
        </references>
      </pivotArea>
    </chartFormat>
    <chartFormat chart="0" format="274">
      <pivotArea type="data" outline="0" fieldPosition="0">
        <references count="3">
          <reference field="4294967294" count="1" selected="0">
            <x v="0"/>
          </reference>
          <reference field="0" count="1" selected="0">
            <x v="2"/>
          </reference>
          <reference field="1" count="1" selected="0">
            <x v="8"/>
          </reference>
        </references>
      </pivotArea>
    </chartFormat>
    <chartFormat chart="0" format="275">
      <pivotArea type="data" outline="0" fieldPosition="0">
        <references count="3">
          <reference field="4294967294" count="1" selected="0">
            <x v="0"/>
          </reference>
          <reference field="0" count="1" selected="0">
            <x v="4"/>
          </reference>
          <reference field="1" count="1" selected="0">
            <x v="8"/>
          </reference>
        </references>
      </pivotArea>
    </chartFormat>
    <chartFormat chart="0" format="276">
      <pivotArea type="data" outline="0" fieldPosition="0">
        <references count="3">
          <reference field="4294967294" count="1" selected="0">
            <x v="0"/>
          </reference>
          <reference field="0" count="1" selected="0">
            <x v="6"/>
          </reference>
          <reference field="1" count="1" selected="0">
            <x v="8"/>
          </reference>
        </references>
      </pivotArea>
    </chartFormat>
    <chartFormat chart="0" format="277">
      <pivotArea type="data" outline="0" fieldPosition="0">
        <references count="3">
          <reference field="4294967294" count="1" selected="0">
            <x v="0"/>
          </reference>
          <reference field="0" count="1" selected="0">
            <x v="7"/>
          </reference>
          <reference field="1" count="1" selected="0">
            <x v="8"/>
          </reference>
        </references>
      </pivotArea>
    </chartFormat>
    <chartFormat chart="0" format="278">
      <pivotArea type="data" outline="0" fieldPosition="0">
        <references count="3">
          <reference field="4294967294" count="1" selected="0">
            <x v="0"/>
          </reference>
          <reference field="0" count="1" selected="0">
            <x v="9"/>
          </reference>
          <reference field="1" count="1" selected="0">
            <x v="9"/>
          </reference>
        </references>
      </pivotArea>
    </chartFormat>
    <chartFormat chart="0" format="279">
      <pivotArea type="data" outline="0" fieldPosition="0">
        <references count="3">
          <reference field="4294967294" count="1" selected="0">
            <x v="0"/>
          </reference>
          <reference field="0" count="1" selected="0">
            <x v="1"/>
          </reference>
          <reference field="1" count="1" selected="0">
            <x v="9"/>
          </reference>
        </references>
      </pivotArea>
    </chartFormat>
    <chartFormat chart="0" format="280">
      <pivotArea type="data" outline="0" fieldPosition="0">
        <references count="3">
          <reference field="4294967294" count="1" selected="0">
            <x v="0"/>
          </reference>
          <reference field="0" count="1" selected="0">
            <x v="3"/>
          </reference>
          <reference field="1" count="1" selected="0">
            <x v="9"/>
          </reference>
        </references>
      </pivotArea>
    </chartFormat>
    <chartFormat chart="0" format="281">
      <pivotArea type="data" outline="0" fieldPosition="0">
        <references count="3">
          <reference field="4294967294" count="1" selected="0">
            <x v="0"/>
          </reference>
          <reference field="0" count="1" selected="0">
            <x v="8"/>
          </reference>
          <reference field="1" count="1" selected="0">
            <x v="9"/>
          </reference>
        </references>
      </pivotArea>
    </chartFormat>
    <chartFormat chart="0" format="282">
      <pivotArea type="data" outline="0" fieldPosition="0">
        <references count="3">
          <reference field="4294967294" count="1" selected="0">
            <x v="0"/>
          </reference>
          <reference field="0" count="1" selected="0">
            <x v="0"/>
          </reference>
          <reference field="1" count="1" selected="0">
            <x v="9"/>
          </reference>
        </references>
      </pivotArea>
    </chartFormat>
    <chartFormat chart="0" format="283">
      <pivotArea type="data" outline="0" fieldPosition="0">
        <references count="3">
          <reference field="4294967294" count="1" selected="0">
            <x v="0"/>
          </reference>
          <reference field="0" count="1" selected="0">
            <x v="5"/>
          </reference>
          <reference field="1" count="1" selected="0">
            <x v="9"/>
          </reference>
        </references>
      </pivotArea>
    </chartFormat>
    <chartFormat chart="0" format="284">
      <pivotArea type="data" outline="0" fieldPosition="0">
        <references count="3">
          <reference field="4294967294" count="1" selected="0">
            <x v="0"/>
          </reference>
          <reference field="0" count="1" selected="0">
            <x v="2"/>
          </reference>
          <reference field="1" count="1" selected="0">
            <x v="9"/>
          </reference>
        </references>
      </pivotArea>
    </chartFormat>
    <chartFormat chart="0" format="285">
      <pivotArea type="data" outline="0" fieldPosition="0">
        <references count="3">
          <reference field="4294967294" count="1" selected="0">
            <x v="0"/>
          </reference>
          <reference field="0" count="1" selected="0">
            <x v="4"/>
          </reference>
          <reference field="1" count="1" selected="0">
            <x v="9"/>
          </reference>
        </references>
      </pivotArea>
    </chartFormat>
    <chartFormat chart="0" format="286">
      <pivotArea type="data" outline="0" fieldPosition="0">
        <references count="3">
          <reference field="4294967294" count="1" selected="0">
            <x v="0"/>
          </reference>
          <reference field="0" count="1" selected="0">
            <x v="6"/>
          </reference>
          <reference field="1" count="1" selected="0">
            <x v="9"/>
          </reference>
        </references>
      </pivotArea>
    </chartFormat>
    <chartFormat chart="0" format="287">
      <pivotArea type="data" outline="0" fieldPosition="0">
        <references count="3">
          <reference field="4294967294" count="1" selected="0">
            <x v="0"/>
          </reference>
          <reference field="0" count="1" selected="0">
            <x v="7"/>
          </reference>
          <reference field="1" count="1" selected="0">
            <x v="9"/>
          </reference>
        </references>
      </pivotArea>
    </chartFormat>
    <chartFormat chart="0" format="288">
      <pivotArea type="data" outline="0" fieldPosition="0">
        <references count="3">
          <reference field="4294967294" count="1" selected="0">
            <x v="0"/>
          </reference>
          <reference field="0" count="1" selected="0">
            <x v="9"/>
          </reference>
          <reference field="1" count="1" selected="0">
            <x v="10"/>
          </reference>
        </references>
      </pivotArea>
    </chartFormat>
    <chartFormat chart="0" format="289">
      <pivotArea type="data" outline="0" fieldPosition="0">
        <references count="3">
          <reference field="4294967294" count="1" selected="0">
            <x v="0"/>
          </reference>
          <reference field="0" count="1" selected="0">
            <x v="1"/>
          </reference>
          <reference field="1" count="1" selected="0">
            <x v="10"/>
          </reference>
        </references>
      </pivotArea>
    </chartFormat>
    <chartFormat chart="0" format="290">
      <pivotArea type="data" outline="0" fieldPosition="0">
        <references count="3">
          <reference field="4294967294" count="1" selected="0">
            <x v="0"/>
          </reference>
          <reference field="0" count="1" selected="0">
            <x v="3"/>
          </reference>
          <reference field="1" count="1" selected="0">
            <x v="10"/>
          </reference>
        </references>
      </pivotArea>
    </chartFormat>
    <chartFormat chart="0" format="291">
      <pivotArea type="data" outline="0" fieldPosition="0">
        <references count="3">
          <reference field="4294967294" count="1" selected="0">
            <x v="0"/>
          </reference>
          <reference field="0" count="1" selected="0">
            <x v="8"/>
          </reference>
          <reference field="1" count="1" selected="0">
            <x v="10"/>
          </reference>
        </references>
      </pivotArea>
    </chartFormat>
    <chartFormat chart="0" format="292">
      <pivotArea type="data" outline="0" fieldPosition="0">
        <references count="3">
          <reference field="4294967294" count="1" selected="0">
            <x v="0"/>
          </reference>
          <reference field="0" count="1" selected="0">
            <x v="0"/>
          </reference>
          <reference field="1" count="1" selected="0">
            <x v="10"/>
          </reference>
        </references>
      </pivotArea>
    </chartFormat>
    <chartFormat chart="0" format="293">
      <pivotArea type="data" outline="0" fieldPosition="0">
        <references count="3">
          <reference field="4294967294" count="1" selected="0">
            <x v="0"/>
          </reference>
          <reference field="0" count="1" selected="0">
            <x v="5"/>
          </reference>
          <reference field="1" count="1" selected="0">
            <x v="10"/>
          </reference>
        </references>
      </pivotArea>
    </chartFormat>
    <chartFormat chart="0" format="294">
      <pivotArea type="data" outline="0" fieldPosition="0">
        <references count="3">
          <reference field="4294967294" count="1" selected="0">
            <x v="0"/>
          </reference>
          <reference field="0" count="1" selected="0">
            <x v="2"/>
          </reference>
          <reference field="1" count="1" selected="0">
            <x v="10"/>
          </reference>
        </references>
      </pivotArea>
    </chartFormat>
    <chartFormat chart="0" format="295">
      <pivotArea type="data" outline="0" fieldPosition="0">
        <references count="3">
          <reference field="4294967294" count="1" selected="0">
            <x v="0"/>
          </reference>
          <reference field="0" count="1" selected="0">
            <x v="4"/>
          </reference>
          <reference field="1" count="1" selected="0">
            <x v="10"/>
          </reference>
        </references>
      </pivotArea>
    </chartFormat>
    <chartFormat chart="0" format="296">
      <pivotArea type="data" outline="0" fieldPosition="0">
        <references count="3">
          <reference field="4294967294" count="1" selected="0">
            <x v="0"/>
          </reference>
          <reference field="0" count="1" selected="0">
            <x v="6"/>
          </reference>
          <reference field="1" count="1" selected="0">
            <x v="10"/>
          </reference>
        </references>
      </pivotArea>
    </chartFormat>
    <chartFormat chart="0" format="297">
      <pivotArea type="data" outline="0" fieldPosition="0">
        <references count="3">
          <reference field="4294967294" count="1" selected="0">
            <x v="0"/>
          </reference>
          <reference field="0" count="1" selected="0">
            <x v="7"/>
          </reference>
          <reference field="1" count="1" selected="0">
            <x v="10"/>
          </reference>
        </references>
      </pivotArea>
    </chartFormat>
    <chartFormat chart="0" format="298">
      <pivotArea type="data" outline="0" fieldPosition="0">
        <references count="3">
          <reference field="4294967294" count="1" selected="0">
            <x v="0"/>
          </reference>
          <reference field="0" count="1" selected="0">
            <x v="9"/>
          </reference>
          <reference field="1" count="1" selected="0">
            <x v="11"/>
          </reference>
        </references>
      </pivotArea>
    </chartFormat>
    <chartFormat chart="0" format="299">
      <pivotArea type="data" outline="0" fieldPosition="0">
        <references count="3">
          <reference field="4294967294" count="1" selected="0">
            <x v="0"/>
          </reference>
          <reference field="0" count="1" selected="0">
            <x v="1"/>
          </reference>
          <reference field="1" count="1" selected="0">
            <x v="11"/>
          </reference>
        </references>
      </pivotArea>
    </chartFormat>
    <chartFormat chart="0" format="300">
      <pivotArea type="data" outline="0" fieldPosition="0">
        <references count="3">
          <reference field="4294967294" count="1" selected="0">
            <x v="0"/>
          </reference>
          <reference field="0" count="1" selected="0">
            <x v="3"/>
          </reference>
          <reference field="1" count="1" selected="0">
            <x v="11"/>
          </reference>
        </references>
      </pivotArea>
    </chartFormat>
    <chartFormat chart="0" format="301">
      <pivotArea type="data" outline="0" fieldPosition="0">
        <references count="3">
          <reference field="4294967294" count="1" selected="0">
            <x v="0"/>
          </reference>
          <reference field="0" count="1" selected="0">
            <x v="8"/>
          </reference>
          <reference field="1" count="1" selected="0">
            <x v="11"/>
          </reference>
        </references>
      </pivotArea>
    </chartFormat>
    <chartFormat chart="0" format="302">
      <pivotArea type="data" outline="0" fieldPosition="0">
        <references count="3">
          <reference field="4294967294" count="1" selected="0">
            <x v="0"/>
          </reference>
          <reference field="0" count="1" selected="0">
            <x v="0"/>
          </reference>
          <reference field="1" count="1" selected="0">
            <x v="11"/>
          </reference>
        </references>
      </pivotArea>
    </chartFormat>
    <chartFormat chart="0" format="303">
      <pivotArea type="data" outline="0" fieldPosition="0">
        <references count="3">
          <reference field="4294967294" count="1" selected="0">
            <x v="0"/>
          </reference>
          <reference field="0" count="1" selected="0">
            <x v="5"/>
          </reference>
          <reference field="1" count="1" selected="0">
            <x v="11"/>
          </reference>
        </references>
      </pivotArea>
    </chartFormat>
    <chartFormat chart="0" format="304">
      <pivotArea type="data" outline="0" fieldPosition="0">
        <references count="3">
          <reference field="4294967294" count="1" selected="0">
            <x v="0"/>
          </reference>
          <reference field="0" count="1" selected="0">
            <x v="2"/>
          </reference>
          <reference field="1" count="1" selected="0">
            <x v="11"/>
          </reference>
        </references>
      </pivotArea>
    </chartFormat>
    <chartFormat chart="0" format="305">
      <pivotArea type="data" outline="0" fieldPosition="0">
        <references count="3">
          <reference field="4294967294" count="1" selected="0">
            <x v="0"/>
          </reference>
          <reference field="0" count="1" selected="0">
            <x v="4"/>
          </reference>
          <reference field="1" count="1" selected="0">
            <x v="11"/>
          </reference>
        </references>
      </pivotArea>
    </chartFormat>
    <chartFormat chart="0" format="306">
      <pivotArea type="data" outline="0" fieldPosition="0">
        <references count="3">
          <reference field="4294967294" count="1" selected="0">
            <x v="0"/>
          </reference>
          <reference field="0" count="1" selected="0">
            <x v="6"/>
          </reference>
          <reference field="1" count="1" selected="0">
            <x v="11"/>
          </reference>
        </references>
      </pivotArea>
    </chartFormat>
    <chartFormat chart="0" format="307">
      <pivotArea type="data" outline="0" fieldPosition="0">
        <references count="3">
          <reference field="4294967294" count="1" selected="0">
            <x v="0"/>
          </reference>
          <reference field="0" count="1" selected="0">
            <x v="7"/>
          </reference>
          <reference field="1" count="1" selected="0">
            <x v="11"/>
          </reference>
        </references>
      </pivotArea>
    </chartFormat>
    <chartFormat chart="0" format="308" series="1">
      <pivotArea type="data" outline="0" fieldPosition="0">
        <references count="2">
          <reference field="4294967294" count="1" selected="0">
            <x v="0"/>
          </reference>
          <reference field="0" count="1" selected="0">
            <x v="9"/>
          </reference>
        </references>
      </pivotArea>
    </chartFormat>
    <chartFormat chart="0" format="309" series="1">
      <pivotArea type="data" outline="0" fieldPosition="0">
        <references count="2">
          <reference field="4294967294" count="1" selected="0">
            <x v="0"/>
          </reference>
          <reference field="0" count="1" selected="0">
            <x v="1"/>
          </reference>
        </references>
      </pivotArea>
    </chartFormat>
    <chartFormat chart="0" format="310" series="1">
      <pivotArea type="data" outline="0" fieldPosition="0">
        <references count="2">
          <reference field="4294967294" count="1" selected="0">
            <x v="0"/>
          </reference>
          <reference field="0" count="1" selected="0">
            <x v="3"/>
          </reference>
        </references>
      </pivotArea>
    </chartFormat>
    <chartFormat chart="0" format="311" series="1">
      <pivotArea type="data" outline="0" fieldPosition="0">
        <references count="2">
          <reference field="4294967294" count="1" selected="0">
            <x v="0"/>
          </reference>
          <reference field="0" count="1" selected="0">
            <x v="8"/>
          </reference>
        </references>
      </pivotArea>
    </chartFormat>
    <chartFormat chart="0" format="312" series="1">
      <pivotArea type="data" outline="0" fieldPosition="0">
        <references count="2">
          <reference field="4294967294" count="1" selected="0">
            <x v="0"/>
          </reference>
          <reference field="0" count="1" selected="0">
            <x v="0"/>
          </reference>
        </references>
      </pivotArea>
    </chartFormat>
    <chartFormat chart="0" format="313" series="1">
      <pivotArea type="data" outline="0" fieldPosition="0">
        <references count="2">
          <reference field="4294967294" count="1" selected="0">
            <x v="0"/>
          </reference>
          <reference field="0" count="1" selected="0">
            <x v="5"/>
          </reference>
        </references>
      </pivotArea>
    </chartFormat>
    <chartFormat chart="0" format="314" series="1">
      <pivotArea type="data" outline="0" fieldPosition="0">
        <references count="2">
          <reference field="4294967294" count="1" selected="0">
            <x v="0"/>
          </reference>
          <reference field="0" count="1" selected="0">
            <x v="2"/>
          </reference>
        </references>
      </pivotArea>
    </chartFormat>
    <chartFormat chart="0" format="315" series="1">
      <pivotArea type="data" outline="0" fieldPosition="0">
        <references count="2">
          <reference field="4294967294" count="1" selected="0">
            <x v="0"/>
          </reference>
          <reference field="0" count="1" selected="0">
            <x v="4"/>
          </reference>
        </references>
      </pivotArea>
    </chartFormat>
    <chartFormat chart="0" format="316" series="1">
      <pivotArea type="data" outline="0" fieldPosition="0">
        <references count="2">
          <reference field="4294967294" count="1" selected="0">
            <x v="0"/>
          </reference>
          <reference field="0" count="1" selected="0">
            <x v="6"/>
          </reference>
        </references>
      </pivotArea>
    </chartFormat>
    <chartFormat chart="0" format="317" series="1">
      <pivotArea type="data" outline="0" fieldPosition="0">
        <references count="2">
          <reference field="4294967294" count="1" selected="0">
            <x v="0"/>
          </reference>
          <reference field="0" count="1" selected="0">
            <x v="7"/>
          </reference>
        </references>
      </pivotArea>
    </chartFormat>
    <chartFormat chart="0" format="318" series="1">
      <pivotArea type="data" outline="0" fieldPosition="0">
        <references count="2">
          <reference field="4294967294" count="1" selected="0">
            <x v="0"/>
          </reference>
          <reference field="0" count="1" selected="0">
            <x v="23"/>
          </reference>
        </references>
      </pivotArea>
    </chartFormat>
    <chartFormat chart="0" format="319" series="1">
      <pivotArea type="data" outline="0" fieldPosition="0">
        <references count="2">
          <reference field="4294967294" count="1" selected="0">
            <x v="0"/>
          </reference>
          <reference field="0" count="1" selected="0">
            <x v="19"/>
          </reference>
        </references>
      </pivotArea>
    </chartFormat>
    <chartFormat chart="0" format="320" series="1">
      <pivotArea type="data" outline="0" fieldPosition="0">
        <references count="2">
          <reference field="4294967294" count="1" selected="0">
            <x v="0"/>
          </reference>
          <reference field="0" count="1" selected="0">
            <x v="25"/>
          </reference>
        </references>
      </pivotArea>
    </chartFormat>
    <chartFormat chart="0" format="321" series="1">
      <pivotArea type="data" outline="0" fieldPosition="0">
        <references count="2">
          <reference field="4294967294" count="1" selected="0">
            <x v="0"/>
          </reference>
          <reference field="0" count="1" selected="0">
            <x v="26"/>
          </reference>
        </references>
      </pivotArea>
    </chartFormat>
    <chartFormat chart="0" format="322" series="1">
      <pivotArea type="data" outline="0" fieldPosition="0">
        <references count="2">
          <reference field="4294967294" count="1" selected="0">
            <x v="0"/>
          </reference>
          <reference field="0" count="1" selected="0">
            <x v="21"/>
          </reference>
        </references>
      </pivotArea>
    </chartFormat>
    <chartFormat chart="0" format="323" series="1">
      <pivotArea type="data" outline="0" fieldPosition="0">
        <references count="2">
          <reference field="4294967294" count="1" selected="0">
            <x v="0"/>
          </reference>
          <reference field="0" count="1" selected="0">
            <x v="22"/>
          </reference>
        </references>
      </pivotArea>
    </chartFormat>
    <chartFormat chart="0" format="324" series="1">
      <pivotArea type="data" outline="0" fieldPosition="0">
        <references count="2">
          <reference field="4294967294" count="1" selected="0">
            <x v="0"/>
          </reference>
          <reference field="0" count="1" selected="0">
            <x v="27"/>
          </reference>
        </references>
      </pivotArea>
    </chartFormat>
    <chartFormat chart="0" format="325" series="1">
      <pivotArea type="data" outline="0" fieldPosition="0">
        <references count="2">
          <reference field="4294967294" count="1" selected="0">
            <x v="0"/>
          </reference>
          <reference field="0" count="1" selected="0">
            <x v="24"/>
          </reference>
        </references>
      </pivotArea>
    </chartFormat>
    <chartFormat chart="0" format="326" series="1">
      <pivotArea type="data" outline="0" fieldPosition="0">
        <references count="2">
          <reference field="4294967294" count="1" selected="0">
            <x v="0"/>
          </reference>
          <reference field="0" count="1" selected="0">
            <x v="20"/>
          </reference>
        </references>
      </pivotArea>
    </chartFormat>
    <chartFormat chart="0" format="327" series="1">
      <pivotArea type="data" outline="0" fieldPosition="0">
        <references count="2">
          <reference field="4294967294" count="1" selected="0">
            <x v="0"/>
          </reference>
          <reference field="0" count="1" selected="0">
            <x v="16"/>
          </reference>
        </references>
      </pivotArea>
    </chartFormat>
    <chartFormat chart="0" format="328" series="1">
      <pivotArea type="data" outline="0" fieldPosition="0">
        <references count="2">
          <reference field="4294967294" count="1" selected="0">
            <x v="0"/>
          </reference>
          <reference field="0" count="1" selected="0">
            <x v="13"/>
          </reference>
        </references>
      </pivotArea>
    </chartFormat>
    <chartFormat chart="0" format="329" series="1">
      <pivotArea type="data" outline="0" fieldPosition="0">
        <references count="2">
          <reference field="4294967294" count="1" selected="0">
            <x v="0"/>
          </reference>
          <reference field="0" count="1" selected="0">
            <x v="14"/>
          </reference>
        </references>
      </pivotArea>
    </chartFormat>
    <chartFormat chart="0" format="330" series="1">
      <pivotArea type="data" outline="0" fieldPosition="0">
        <references count="2">
          <reference field="4294967294" count="1" selected="0">
            <x v="0"/>
          </reference>
          <reference field="0" count="1" selected="0">
            <x v="11"/>
          </reference>
        </references>
      </pivotArea>
    </chartFormat>
    <chartFormat chart="0" format="331" series="1">
      <pivotArea type="data" outline="0" fieldPosition="0">
        <references count="2">
          <reference field="4294967294" count="1" selected="0">
            <x v="0"/>
          </reference>
          <reference field="0" count="1" selected="0">
            <x v="10"/>
          </reference>
        </references>
      </pivotArea>
    </chartFormat>
    <chartFormat chart="0" format="332" series="1">
      <pivotArea type="data" outline="0" fieldPosition="0">
        <references count="2">
          <reference field="4294967294" count="1" selected="0">
            <x v="0"/>
          </reference>
          <reference field="0" count="1" selected="0">
            <x v="17"/>
          </reference>
        </references>
      </pivotArea>
    </chartFormat>
    <chartFormat chart="0" format="333" series="1">
      <pivotArea type="data" outline="0" fieldPosition="0">
        <references count="2">
          <reference field="4294967294" count="1" selected="0">
            <x v="0"/>
          </reference>
          <reference field="0" count="1" selected="0">
            <x v="15"/>
          </reference>
        </references>
      </pivotArea>
    </chartFormat>
    <chartFormat chart="0" format="334" series="1">
      <pivotArea type="data" outline="0" fieldPosition="0">
        <references count="2">
          <reference field="4294967294" count="1" selected="0">
            <x v="0"/>
          </reference>
          <reference field="0" count="1" selected="0">
            <x v="12"/>
          </reference>
        </references>
      </pivotArea>
    </chartFormat>
    <chartFormat chart="0" format="335" series="1">
      <pivotArea type="data" outline="0" fieldPosition="0">
        <references count="2">
          <reference field="4294967294" count="1" selected="0">
            <x v="0"/>
          </reference>
          <reference field="0" count="1" selected="0">
            <x v="18"/>
          </reference>
        </references>
      </pivotArea>
    </chartFormat>
  </chartFormats>
  <pivotHierarchies count="12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6" showRowHeaders="1" showColHeaders="1" showRowStripes="0" showColStripes="0" showLastColumn="1"/>
  <filters count="1">
    <filter fld="0" type="count" id="3" iMeasureHier="110">
      <autoFilter ref="A1">
        <filterColumn colId="0">
          <top10 val="10" filterVal="10"/>
        </filterColumn>
      </autoFilter>
    </filter>
  </filters>
  <rowHierarchiesUsage count="1">
    <rowHierarchyUsage hierarchyUsage="2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Sales]"/>
        <x15:activeTabTopLevelEntity name="[Products]"/>
        <x15:activeTabTopLevelEntity name="[Locations]"/>
        <x15:activeTabTopLevelEntity name="[Sales Peop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A2B2B4-536F-4BBF-957B-5B7D0F189227}" name="Salesperson performance" cacheId="10" applyNumberFormats="0" applyBorderFormats="0" applyFontFormats="0" applyPatternFormats="0" applyAlignmentFormats="0" applyWidthHeightFormats="1" dataCaption="Values" tag="5fbc3044-9737-48f8-a51e-ce477a12c5ff" updatedVersion="8" minRefreshableVersion="3" useAutoFormatting="1" subtotalHiddenItems="1" rowGrandTotals="0" colGrandTotals="0" itemPrintTitles="1" createdVersion="8" indent="0" outline="1" outlineData="1" multipleFieldFilters="0" chartFormat="1">
  <location ref="B3:Z50" firstHeaderRow="1" firstDataRow="3" firstDataCol="1" rowPageCount="1" colPageCount="1"/>
  <pivotFields count="5">
    <pivotField axis="axisRow" allDrilled="1" subtotalTop="0" showAll="0"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2">
    <field x="2"/>
    <field x="-2"/>
  </colFields>
  <colItems count="24">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colItems>
  <pageFields count="1">
    <pageField fld="1" hier="2" name="[Calendar].[Year].&amp;[2019]" cap="2019"/>
  </pageFields>
  <dataFields count="2">
    <dataField name="Sales" fld="3" subtotal="count" baseField="0" baseItem="0"/>
    <dataField name="Status" fld="4" subtotal="count" baseField="0" baseItem="0"/>
  </dataFields>
  <formats count="2">
    <format dxfId="1">
      <pivotArea type="all" dataOnly="0" outline="0" fieldPosition="0"/>
    </format>
    <format dxfId="0">
      <pivotArea dataOnly="0" labelOnly="1" fieldPosition="0">
        <references count="1">
          <reference field="0" count="0"/>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123">
    <pivotHierarchy dragToData="1"/>
    <pivotHierarchy multipleItemSelectionAllowed="1"/>
    <pivotHierarchy multipleItemSelectionAllowed="1" dragToData="1">
      <members count="1" level="1">
        <member name="[Calendar].[Year].&amp;[2019]"/>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pivotHierarchy dragToRow="0" dragToCol="0" dragToPage="0" dragOff="0"/>
  </pivotHierarchies>
  <pivotTableStyleInfo name="PivotStyleLight16" showRowHeaders="1" showColHeaders="1" showRowStripes="0" showColStripes="0" showLastColumn="1"/>
  <rowHierarchiesUsage count="1">
    <rowHierarchyUsage hierarchyUsage="47"/>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People]"/>
        <x15:activeTabTopLevelEntity name="[Retail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05420C8-5D42-4270-917C-E82DDA1771A8}" sourceName="[Customers].[Customer Name]">
  <data>
    <olap pivotCacheId="2086889294">
      <levels count="2">
        <level uniqueName="[Customers].[Customer Name].[(All)]" sourceCaption="(All)" count="0"/>
        <level uniqueName="[Customers].[Customer Name].[Customer Name]" sourceCaption="Customer Name" count="801">
          <ranges>
            <range startItem="0">
              <i n="[Customers].[Customer Name].&amp;[Aaron Carr]" c="Aaron Carr"/>
              <i n="[Customers].[Customer Name].&amp;[Aaron Cruz]" c="Aaron Cruz"/>
              <i n="[Customers].[Customer Name].&amp;[Aaron Day]" c="Aaron Day"/>
              <i n="[Customers].[Customer Name].&amp;[Aaron Johnson]" c="Aaron Johnson"/>
              <i n="[Customers].[Customer Name].&amp;[Aaron Miller]" c="Aaron Miller"/>
              <i n="[Customers].[Customer Name].&amp;[Aaron Mills]" c="Aaron Mills"/>
              <i n="[Customers].[Customer Name].&amp;[Aaron Moreno]" c="Aaron Moreno"/>
              <i n="[Customers].[Customer Name].&amp;[Aaron Tucker]" c="Aaron Tucker"/>
              <i n="[Customers].[Customer Name].&amp;[Adam Alexander]" c="Adam Alexander"/>
              <i n="[Customers].[Customer Name].&amp;[Adam Bailey]" c="Adam Bailey"/>
              <i n="[Customers].[Customer Name].&amp;[Adam Duncan]" c="Adam Duncan"/>
              <i n="[Customers].[Customer Name].&amp;[Adam Hernandez]" c="Adam Hernandez"/>
              <i n="[Customers].[Customer Name].&amp;[Adam Hunter]" c="Adam Hunter"/>
              <i n="[Customers].[Customer Name].&amp;[Adam Jenkins]" c="Adam Jenkins"/>
              <i n="[Customers].[Customer Name].&amp;[Adam Mccoy]" c="Adam Mccoy"/>
              <i n="[Customers].[Customer Name].&amp;[Adam Mcdonald]" c="Adam Mcdonald"/>
              <i n="[Customers].[Customer Name].&amp;[Adam Myers]" c="Adam Myers"/>
              <i n="[Customers].[Customer Name].&amp;[Adam Riley]" c="Adam Riley"/>
              <i n="[Customers].[Customer Name].&amp;[Adam Thompson]" c="Adam Thompson"/>
              <i n="[Customers].[Customer Name].&amp;[Adam Wheeler]" c="Adam Wheeler"/>
              <i n="[Customers].[Customer Name].&amp;[Adam White]" c="Adam White"/>
              <i n="[Customers].[Customer Name].&amp;[Alan Gomez]" c="Alan Gomez"/>
              <i n="[Customers].[Customer Name].&amp;[Alan Green]" c="Alan Green"/>
              <i n="[Customers].[Customer Name].&amp;[Alan Miller]" c="Alan Miller"/>
              <i n="[Customers].[Customer Name].&amp;[Alan Parker]" c="Alan Parker"/>
              <i n="[Customers].[Customer Name].&amp;[Alan Perry]" c="Alan Perry"/>
              <i n="[Customers].[Customer Name].&amp;[Alan Scott]" c="Alan Scott"/>
              <i n="[Customers].[Customer Name].&amp;[Alan Sims]" c="Alan Sims"/>
              <i n="[Customers].[Customer Name].&amp;[Alan Thomas]" c="Alan Thomas"/>
              <i n="[Customers].[Customer Name].&amp;[Albert Cunningham]" c="Albert Cunningham"/>
              <i n="[Customers].[Customer Name].&amp;[Albert Jacobs]" c="Albert Jacobs"/>
              <i n="[Customers].[Customer Name].&amp;[Albert Kennedy]" c="Albert Kennedy"/>
              <i n="[Customers].[Customer Name].&amp;[Albert Rice]" c="Albert Rice"/>
              <i n="[Customers].[Customer Name].&amp;[Albert Robinson]" c="Albert Robinson"/>
              <i n="[Customers].[Customer Name].&amp;[Albert Young]" c="Albert Young"/>
              <i n="[Customers].[Customer Name].&amp;[Andrew Adams]" c="Andrew Adams"/>
              <i n="[Customers].[Customer Name].&amp;[Andrew Burns]" c="Andrew Burns"/>
              <i n="[Customers].[Customer Name].&amp;[Andrew Butler]" c="Andrew Butler"/>
              <i n="[Customers].[Customer Name].&amp;[Andrew Fernandez]" c="Andrew Fernandez"/>
              <i n="[Customers].[Customer Name].&amp;[Andrew Graham]" c="Andrew Graham"/>
              <i n="[Customers].[Customer Name].&amp;[Andrew Hansen]" c="Andrew Hansen"/>
              <i n="[Customers].[Customer Name].&amp;[Andrew James]" c="Andrew James"/>
              <i n="[Customers].[Customer Name].&amp;[Andrew Martin]" c="Andrew Martin"/>
              <i n="[Customers].[Customer Name].&amp;[Andrew Peters]" c="Andrew Peters"/>
              <i n="[Customers].[Customer Name].&amp;[Andrew Reynolds]" c="Andrew Reynolds"/>
              <i n="[Customers].[Customer Name].&amp;[Andrew Robinson]" c="Andrew Robinson"/>
              <i n="[Customers].[Customer Name].&amp;[Anthony Banks]" c="Anthony Banks"/>
              <i n="[Customers].[Customer Name].&amp;[Anthony Berry]" c="Anthony Berry"/>
              <i n="[Customers].[Customer Name].&amp;[Anthony Chapman]" c="Anthony Chapman"/>
              <i n="[Customers].[Customer Name].&amp;[Anthony Fisher]" c="Anthony Fisher"/>
              <i n="[Customers].[Customer Name].&amp;[Anthony Little]" c="Anthony Little"/>
              <i n="[Customers].[Customer Name].&amp;[Anthony Parker]" c="Anthony Parker"/>
              <i n="[Customers].[Customer Name].&amp;[Anthony Simpson]" c="Anthony Simpson"/>
              <i n="[Customers].[Customer Name].&amp;[Anthony Torres]" c="Anthony Torres"/>
              <i n="[Customers].[Customer Name].&amp;[Anthony Turner]" c="Anthony Turner"/>
              <i n="[Customers].[Customer Name].&amp;[Antonio Cooper]" c="Antonio Cooper"/>
              <i n="[Customers].[Customer Name].&amp;[Antonio Diaz]" c="Antonio Diaz"/>
              <i n="[Customers].[Customer Name].&amp;[Antonio Dixon]" c="Antonio Dixon"/>
              <i n="[Customers].[Customer Name].&amp;[Antonio Frazier]" c="Antonio Frazier"/>
              <i n="[Customers].[Customer Name].&amp;[Antonio Green]" c="Antonio Green"/>
              <i n="[Customers].[Customer Name].&amp;[Antonio Morris]" c="Antonio Morris"/>
              <i n="[Customers].[Customer Name].&amp;[Antonio Nelson]" c="Antonio Nelson"/>
              <i n="[Customers].[Customer Name].&amp;[Antonio Owens]" c="Antonio Owens"/>
              <i n="[Customers].[Customer Name].&amp;[Antonio Shaw]" c="Antonio Shaw"/>
              <i n="[Customers].[Customer Name].&amp;[Arthur Gilbert]" c="Arthur Gilbert"/>
              <i n="[Customers].[Customer Name].&amp;[Arthur Reid]" c="Arthur Reid"/>
              <i n="[Customers].[Customer Name].&amp;[Arthur Roberts]" c="Arthur Roberts"/>
              <i n="[Customers].[Customer Name].&amp;[Arthur Webb]" c="Arthur Webb"/>
              <i n="[Customers].[Customer Name].&amp;[Arthur Welch]" c="Arthur Welch"/>
              <i n="[Customers].[Customer Name].&amp;[Benjamin Carpenter]" c="Benjamin Carpenter"/>
              <i n="[Customers].[Customer Name].&amp;[Benjamin Carter]" c="Benjamin Carter"/>
              <i n="[Customers].[Customer Name].&amp;[Benjamin Garza]" c="Benjamin Garza"/>
              <i n="[Customers].[Customer Name].&amp;[Benjamin Jacobs]" c="Benjamin Jacobs"/>
              <i n="[Customers].[Customer Name].&amp;[Benjamin Kim]" c="Benjamin Kim"/>
              <i n="[Customers].[Customer Name].&amp;[Benjamin Lynch]" c="Benjamin Lynch"/>
              <i n="[Customers].[Customer Name].&amp;[Benjamin Moreno]" c="Benjamin Moreno"/>
              <i n="[Customers].[Customer Name].&amp;[Benjamin Morgan]" c="Benjamin Morgan"/>
              <i n="[Customers].[Customer Name].&amp;[Benjamin Murray]" c="Benjamin Murray"/>
              <i n="[Customers].[Customer Name].&amp;[Benjamin Ryan]" c="Benjamin Ryan"/>
              <i n="[Customers].[Customer Name].&amp;[Benjamin Stanley]" c="Benjamin Stanley"/>
              <i n="[Customers].[Customer Name].&amp;[Benjamin Vasquez]" c="Benjamin Vasquez"/>
              <i n="[Customers].[Customer Name].&amp;[Billy Adams]" c="Billy Adams"/>
              <i n="[Customers].[Customer Name].&amp;[Billy Cook]" c="Billy Cook"/>
              <i n="[Customers].[Customer Name].&amp;[Billy Evans]" c="Billy Evans"/>
              <i n="[Customers].[Customer Name].&amp;[Billy Gonzales]" c="Billy Gonzales"/>
              <i n="[Customers].[Customer Name].&amp;[Billy Kennedy]" c="Billy Kennedy"/>
              <i n="[Customers].[Customer Name].&amp;[Billy Miller]" c="Billy Miller"/>
              <i n="[Customers].[Customer Name].&amp;[Billy Nelson]" c="Billy Nelson"/>
              <i n="[Customers].[Customer Name].&amp;[Billy Olson]" c="Billy Olson"/>
              <i n="[Customers].[Customer Name].&amp;[Billy Reid]" c="Billy Reid"/>
              <i n="[Customers].[Customer Name].&amp;[Billy West]" c="Billy West"/>
              <i n="[Customers].[Customer Name].&amp;[Bobby Black]" c="Bobby Black"/>
              <i n="[Customers].[Customer Name].&amp;[Bobby Burton]" c="Bobby Burton"/>
              <i n="[Customers].[Customer Name].&amp;[Bobby Coleman]" c="Bobby Coleman"/>
              <i n="[Customers].[Customer Name].&amp;[Bobby Duncan]" c="Bobby Duncan"/>
              <i n="[Customers].[Customer Name].&amp;[Bobby Greene]" c="Bobby Greene"/>
              <i n="[Customers].[Customer Name].&amp;[Bobby Hughes]" c="Bobby Hughes"/>
              <i n="[Customers].[Customer Name].&amp;[Bobby Jackson]" c="Bobby Jackson"/>
              <i n="[Customers].[Customer Name].&amp;[Bobby Murray]" c="Bobby Murray"/>
              <i n="[Customers].[Customer Name].&amp;[Bobby Willis]" c="Bobby Willis"/>
              <i n="[Customers].[Customer Name].&amp;[Brandon Bailey]" c="Brandon Bailey"/>
              <i n="[Customers].[Customer Name].&amp;[Brandon Diaz]" c="Brandon Diaz"/>
              <i n="[Customers].[Customer Name].&amp;[Brandon Dixon]" c="Brandon Dixon"/>
              <i n="[Customers].[Customer Name].&amp;[Brandon Martin]" c="Brandon Martin"/>
              <i n="[Customers].[Customer Name].&amp;[Brandon Wood]" c="Brandon Wood"/>
              <i n="[Customers].[Customer Name].&amp;[Brandon Wright]" c="Brandon Wright"/>
              <i n="[Customers].[Customer Name].&amp;[Brian Hunter]" c="Brian Hunter"/>
              <i n="[Customers].[Customer Name].&amp;[Brian Kim]" c="Brian Kim"/>
              <i n="[Customers].[Customer Name].&amp;[Brian Murphy]" c="Brian Murphy"/>
              <i n="[Customers].[Customer Name].&amp;[Brian Rice]" c="Brian Rice"/>
              <i n="[Customers].[Customer Name].&amp;[Brian Taylor]" c="Brian Taylor"/>
              <i n="[Customers].[Customer Name].&amp;[Brian Warren]" c="Brian Warren"/>
              <i n="[Customers].[Customer Name].&amp;[Bruce Armstrong]" c="Bruce Armstrong"/>
              <i n="[Customers].[Customer Name].&amp;[Bruce Bowman]" c="Bruce Bowman"/>
              <i n="[Customers].[Customer Name].&amp;[Bruce Butler]" c="Bruce Butler"/>
              <i n="[Customers].[Customer Name].&amp;[Bruce Chapman]" c="Bruce Chapman"/>
              <i n="[Customers].[Customer Name].&amp;[Bruce Hamilton]" c="Bruce Hamilton"/>
              <i n="[Customers].[Customer Name].&amp;[Bruce Harris]" c="Bruce Harris"/>
              <i n="[Customers].[Customer Name].&amp;[Bruce King]" c="Bruce King"/>
              <i n="[Customers].[Customer Name].&amp;[Bruce Morrison]" c="Bruce Morrison"/>
              <i n="[Customers].[Customer Name].&amp;[Bruce Oliver]" c="Bruce Oliver"/>
              <i n="[Customers].[Customer Name].&amp;[Bruce Porter]" c="Bruce Porter"/>
              <i n="[Customers].[Customer Name].&amp;[Carl Anderson]" c="Carl Anderson"/>
              <i n="[Customers].[Customer Name].&amp;[Carl Collins]" c="Carl Collins"/>
              <i n="[Customers].[Customer Name].&amp;[Carl Jones]" c="Carl Jones"/>
              <i n="[Customers].[Customer Name].&amp;[Carl Martin]" c="Carl Martin"/>
              <i n="[Customers].[Customer Name].&amp;[Carl Murphy]" c="Carl Murphy"/>
              <i n="[Customers].[Customer Name].&amp;[Carl Nguyen]" c="Carl Nguyen"/>
              <i n="[Customers].[Customer Name].&amp;[Carl Reid]" c="Carl Reid"/>
              <i n="[Customers].[Customer Name].&amp;[Carlos Hunt]" c="Carlos Hunt"/>
              <i n="[Customers].[Customer Name].&amp;[Carlos Kim]" c="Carlos Kim"/>
              <i n="[Customers].[Customer Name].&amp;[Carlos Martinez]" c="Carlos Martinez"/>
              <i n="[Customers].[Customer Name].&amp;[Carlos Miller]" c="Carlos Miller"/>
              <i n="[Customers].[Customer Name].&amp;[Carlos Reed]" c="Carlos Reed"/>
              <i n="[Customers].[Customer Name].&amp;[Carlos Scott]" c="Carlos Scott"/>
              <i n="[Customers].[Customer Name].&amp;[Carlos Smith]" c="Carlos Smith"/>
              <i n="[Customers].[Customer Name].&amp;[Carlos Stewart]" c="Carlos Stewart"/>
              <i n="[Customers].[Customer Name].&amp;[Carlos Wheeler]" c="Carlos Wheeler"/>
              <i n="[Customers].[Customer Name].&amp;[Carlos Young]" c="Carlos Young"/>
              <i n="[Customers].[Customer Name].&amp;[Charles Bell]" c="Charles Bell"/>
              <i n="[Customers].[Customer Name].&amp;[Charles Fields]" c="Charles Fields"/>
              <i n="[Customers].[Customer Name].&amp;[Charles Henderson]" c="Charles Henderson"/>
              <i n="[Customers].[Customer Name].&amp;[Charles Hughes]" c="Charles Hughes"/>
              <i n="[Customers].[Customer Name].&amp;[Charles Montgomery]" c="Charles Montgomery"/>
              <i n="[Customers].[Customer Name].&amp;[Charles Perry]" c="Charles Perry"/>
              <i n="[Customers].[Customer Name].&amp;[Charles Richards]" c="Charles Richards"/>
              <i n="[Customers].[Customer Name].&amp;[Charles Shaw]" c="Charles Shaw"/>
              <i n="[Customers].[Customer Name].&amp;[Charles Sims]" c="Charles Sims"/>
              <i n="[Customers].[Customer Name].&amp;[Chris Armstrong]" c="Chris Armstrong"/>
              <i n="[Customers].[Customer Name].&amp;[Chris Burke]" c="Chris Burke"/>
              <i n="[Customers].[Customer Name].&amp;[Chris Chapman]" c="Chris Chapman"/>
              <i n="[Customers].[Customer Name].&amp;[Chris Fuller]" c="Chris Fuller"/>
              <i n="[Customers].[Customer Name].&amp;[Chris Hall]" c="Chris Hall"/>
              <i n="[Customers].[Customer Name].&amp;[Chris Howard]" c="Chris Howard"/>
              <i n="[Customers].[Customer Name].&amp;[Christopher Arnold]" c="Christopher Arnold"/>
              <i n="[Customers].[Customer Name].&amp;[Christopher Hudson]" c="Christopher Hudson"/>
              <i n="[Customers].[Customer Name].&amp;[Christopher Johnston]" c="Christopher Johnston"/>
              <i n="[Customers].[Customer Name].&amp;[Christopher Kim]" c="Christopher Kim"/>
              <i n="[Customers].[Customer Name].&amp;[Christopher Matthews]" c="Christopher Matthews"/>
              <i n="[Customers].[Customer Name].&amp;[Christopher Miller]" c="Christopher Miller"/>
              <i n="[Customers].[Customer Name].&amp;[Christopher Nguyen]" c="Christopher Nguyen"/>
              <i n="[Customers].[Customer Name].&amp;[Christopher Ramos]" c="Christopher Ramos"/>
              <i n="[Customers].[Customer Name].&amp;[Christopher Weaver]" c="Christopher Weaver"/>
              <i n="[Customers].[Customer Name].&amp;[Christopher Wright]" c="Christopher Wright"/>
              <i n="[Customers].[Customer Name].&amp;[Clarence Austin]" c="Clarence Austin"/>
              <i n="[Customers].[Customer Name].&amp;[Clarence Cunningham]" c="Clarence Cunningham"/>
              <i n="[Customers].[Customer Name].&amp;[Clarence Freeman]" c="Clarence Freeman"/>
              <i n="[Customers].[Customer Name].&amp;[Clarence Grant]" c="Clarence Grant"/>
              <i n="[Customers].[Customer Name].&amp;[Clarence Greene]" c="Clarence Greene"/>
              <i n="[Customers].[Customer Name].&amp;[Clarence Kelley]" c="Clarence Kelley"/>
              <i n="[Customers].[Customer Name].&amp;[Clarence Warren]" c="Clarence Warren"/>
              <i n="[Customers].[Customer Name].&amp;[Craig Mills]" c="Craig Mills"/>
              <i n="[Customers].[Customer Name].&amp;[Craig Reyes]" c="Craig Reyes"/>
              <i n="[Customers].[Customer Name].&amp;[Craig Rodriguez]" c="Craig Rodriguez"/>
              <i n="[Customers].[Customer Name].&amp;[Craig Wright]" c="Craig Wright"/>
              <i n="[Customers].[Customer Name].&amp;[Daniel Barnes]" c="Daniel Barnes"/>
              <i n="[Customers].[Customer Name].&amp;[Daniel Berry]" c="Daniel Berry"/>
              <i n="[Customers].[Customer Name].&amp;[Daniel Carroll]" c="Daniel Carroll"/>
              <i n="[Customers].[Customer Name].&amp;[Daniel Dixon]" c="Daniel Dixon"/>
              <i n="[Customers].[Customer Name].&amp;[Daniel Fernandez]" c="Daniel Fernandez"/>
              <i n="[Customers].[Customer Name].&amp;[Daniel Moreno]" c="Daniel Moreno"/>
              <i n="[Customers].[Customer Name].&amp;[Daniel Nguyen]" c="Daniel Nguyen"/>
              <i n="[Customers].[Customer Name].&amp;[Daniel Perry]" c="Daniel Perry"/>
              <i n="[Customers].[Customer Name].&amp;[Daniel West]" c="Daniel West"/>
              <i n="[Customers].[Customer Name].&amp;[David Ford]" c="David Ford"/>
              <i n="[Customers].[Customer Name].&amp;[David Garrett]" c="David Garrett"/>
              <i n="[Customers].[Customer Name].&amp;[David Mendoza]" c="David Mendoza"/>
              <i n="[Customers].[Customer Name].&amp;[David Nguyen]" c="David Nguyen"/>
              <i n="[Customers].[Customer Name].&amp;[David Olson]" c="David Olson"/>
              <i n="[Customers].[Customer Name].&amp;[David Perkins]" c="David Perkins"/>
              <i n="[Customers].[Customer Name].&amp;[David Smith]" c="David Smith"/>
              <i n="[Customers].[Customer Name].&amp;[David Wheeler]" c="David Wheeler"/>
              <i n="[Customers].[Customer Name].&amp;[David Wilson]" c="David Wilson"/>
              <i n="[Customers].[Customer Name].&amp;[Dennis Morris]" c="Dennis Morris"/>
              <i n="[Customers].[Customer Name].&amp;[Dennis Myers]" c="Dennis Myers"/>
              <i n="[Customers].[Customer Name].&amp;[Dennis Ruiz]" c="Dennis Ruiz"/>
              <i n="[Customers].[Customer Name].&amp;[Dennis Scott]" c="Dennis Scott"/>
              <i n="[Customers].[Customer Name].&amp;[Donald Andrews]" c="Donald Andrews"/>
              <i n="[Customers].[Customer Name].&amp;[Donald Carroll]" c="Donald Carroll"/>
              <i n="[Customers].[Customer Name].&amp;[Donald Collins]" c="Donald Collins"/>
              <i n="[Customers].[Customer Name].&amp;[Donald Diaz]" c="Donald Diaz"/>
              <i n="[Customers].[Customer Name].&amp;[Donald Morris]" c="Donald Morris"/>
              <i n="[Customers].[Customer Name].&amp;[Donald Reynolds]" c="Donald Reynolds"/>
              <i n="[Customers].[Customer Name].&amp;[Donald Stanley]" c="Donald Stanley"/>
              <i n="[Customers].[Customer Name].&amp;[Douglas Diaz]" c="Douglas Diaz"/>
              <i n="[Customers].[Customer Name].&amp;[Douglas Foster]" c="Douglas Foster"/>
              <i n="[Customers].[Customer Name].&amp;[Douglas Franklin]" c="Douglas Franklin"/>
              <i n="[Customers].[Customer Name].&amp;[Douglas Greene]" c="Douglas Greene"/>
              <i n="[Customers].[Customer Name].&amp;[Douglas Kennedy]" c="Douglas Kennedy"/>
              <i n="[Customers].[Customer Name].&amp;[Douglas Perkins]" c="Douglas Perkins"/>
              <i n="[Customers].[Customer Name].&amp;[Douglas Robinson]" c="Douglas Robinson"/>
              <i n="[Customers].[Customer Name].&amp;[Douglas Tucker]" c="Douglas Tucker"/>
              <i n="[Customers].[Customer Name].&amp;[Douglas Wallace]" c="Douglas Wallace"/>
              <i n="[Customers].[Customer Name].&amp;[Earl Franklin]" c="Earl Franklin"/>
              <i n="[Customers].[Customer Name].&amp;[Earl Ortiz]" c="Earl Ortiz"/>
              <i n="[Customers].[Customer Name].&amp;[Earl Phillips]" c="Earl Phillips"/>
              <i n="[Customers].[Customer Name].&amp;[Earl Robinson]" c="Earl Robinson"/>
              <i n="[Customers].[Customer Name].&amp;[Earl Simpson]" c="Earl Simpson"/>
              <i n="[Customers].[Customer Name].&amp;[Edward Gonzalez]" c="Edward Gonzalez"/>
              <i n="[Customers].[Customer Name].&amp;[Edward Mason]" c="Edward Mason"/>
              <i n="[Customers].[Customer Name].&amp;[Edward Walker]" c="Edward Walker"/>
              <i n="[Customers].[Customer Name].&amp;[Edward Williams]" c="Edward Williams"/>
              <i n="[Customers].[Customer Name].&amp;[Edward Wright]" c="Edward Wright"/>
              <i n="[Customers].[Customer Name].&amp;[Eric Alvarez]" c="Eric Alvarez"/>
              <i n="[Customers].[Customer Name].&amp;[Eric Armstrong]" c="Eric Armstrong"/>
              <i n="[Customers].[Customer Name].&amp;[Eric Bowman]" c="Eric Bowman"/>
              <i n="[Customers].[Customer Name].&amp;[Eric Bradley]" c="Eric Bradley"/>
              <i n="[Customers].[Customer Name].&amp;[Eric Moore]" c="Eric Moore"/>
              <i n="[Customers].[Customer Name].&amp;[Eric Shaw]" c="Eric Shaw"/>
              <i n="[Customers].[Customer Name].&amp;[Eric Ward]" c="Eric Ward"/>
              <i n="[Customers].[Customer Name].&amp;[Ernest Austin]" c="Ernest Austin"/>
              <i n="[Customers].[Customer Name].&amp;[Ernest Bradley]" c="Ernest Bradley"/>
              <i n="[Customers].[Customer Name].&amp;[Ernest Fox]" c="Ernest Fox"/>
              <i n="[Customers].[Customer Name].&amp;[Ernest Knight]" c="Ernest Knight"/>
              <i n="[Customers].[Customer Name].&amp;[Ernest Ortiz]" c="Ernest Ortiz"/>
              <i n="[Customers].[Customer Name].&amp;[Ernest Rivera]" c="Ernest Rivera"/>
              <i n="[Customers].[Customer Name].&amp;[Eugene Brooks]" c="Eugene Brooks"/>
              <i n="[Customers].[Customer Name].&amp;[Eugene Castillo]" c="Eugene Castillo"/>
              <i n="[Customers].[Customer Name].&amp;[Eugene Cooper]" c="Eugene Cooper"/>
              <i n="[Customers].[Customer Name].&amp;[Eugene Cunningham]" c="Eugene Cunningham"/>
              <i n="[Customers].[Customer Name].&amp;[Eugene Hunter]" c="Eugene Hunter"/>
              <i n="[Customers].[Customer Name].&amp;[Eugene Murphy]" c="Eugene Murphy"/>
              <i n="[Customers].[Customer Name].&amp;[Eugene Ryan]" c="Eugene Ryan"/>
              <i n="[Customers].[Customer Name].&amp;[Eugene Scott]" c="Eugene Scott"/>
              <i n="[Customers].[Customer Name].&amp;[Eugene Sims]" c="Eugene Sims"/>
              <i n="[Customers].[Customer Name].&amp;[Eugene Weaver]" c="Eugene Weaver"/>
              <i n="[Customers].[Customer Name].&amp;[Frank Brown]" c="Frank Brown"/>
              <i n="[Customers].[Customer Name].&amp;[Frank Gibson]" c="Frank Gibson"/>
              <i n="[Customers].[Customer Name].&amp;[Frank Hawkins]" c="Frank Hawkins"/>
              <i n="[Customers].[Customer Name].&amp;[Frank Mason]" c="Frank Mason"/>
              <i n="[Customers].[Customer Name].&amp;[Frank Ortiz]" c="Frank Ortiz"/>
              <i n="[Customers].[Customer Name].&amp;[Frank Schmidt]" c="Frank Schmidt"/>
              <i n="[Customers].[Customer Name].&amp;[Frank Weaver]" c="Frank Weaver"/>
              <i n="[Customers].[Customer Name].&amp;[Frank Webb]" c="Frank Webb"/>
              <i n="[Customers].[Customer Name].&amp;[Fred Bryant]" c="Fred Bryant"/>
              <i n="[Customers].[Customer Name].&amp;[Fred Evans]" c="Fred Evans"/>
              <i n="[Customers].[Customer Name].&amp;[Fred Howell]" c="Fred Howell"/>
              <i n="[Customers].[Customer Name].&amp;[Fred Jenkins]" c="Fred Jenkins"/>
              <i n="[Customers].[Customer Name].&amp;[Fred Perez]" c="Fred Perez"/>
              <i n="[Customers].[Customer Name].&amp;[Fred Peterson]" c="Fred Peterson"/>
              <i n="[Customers].[Customer Name].&amp;[Fred Reid]" c="Fred Reid"/>
              <i n="[Customers].[Customer Name].&amp;[Fred Romero]" c="Fred Romero"/>
              <i n="[Customers].[Customer Name].&amp;[Fred Russell]" c="Fred Russell"/>
              <i n="[Customers].[Customer Name].&amp;[Fred Stone]" c="Fred Stone"/>
              <i n="[Customers].[Customer Name].&amp;[Gary Baker]" c="Gary Baker"/>
              <i n="[Customers].[Customer Name].&amp;[Gary Hudson]" c="Gary Hudson"/>
              <i n="[Customers].[Customer Name].&amp;[Gary Jones]" c="Gary Jones"/>
              <i n="[Customers].[Customer Name].&amp;[Gary Pierce]" c="Gary Pierce"/>
              <i n="[Customers].[Customer Name].&amp;[Gary Porter]" c="Gary Porter"/>
              <i n="[Customers].[Customer Name].&amp;[George Adams]" c="George Adams"/>
              <i n="[Customers].[Customer Name].&amp;[George Ellis]" c="George Ellis"/>
              <i n="[Customers].[Customer Name].&amp;[George Fowler]" c="George Fowler"/>
              <i n="[Customers].[Customer Name].&amp;[George Hill]" c="George Hill"/>
              <i n="[Customers].[Customer Name].&amp;[George Lee]" c="George Lee"/>
              <i n="[Customers].[Customer Name].&amp;[George Lewis]" c="George Lewis"/>
              <i n="[Customers].[Customer Name].&amp;[George Nichols]" c="George Nichols"/>
              <i n="[Customers].[Customer Name].&amp;[George Stanley]" c="George Stanley"/>
              <i n="[Customers].[Customer Name].&amp;[George Thompson]" c="George Thompson"/>
              <i n="[Customers].[Customer Name].&amp;[Gerald Alvarez]" c="Gerald Alvarez"/>
              <i n="[Customers].[Customer Name].&amp;[Gerald Andrews]" c="Gerald Andrews"/>
              <i n="[Customers].[Customer Name].&amp;[Gerald Clark]" c="Gerald Clark"/>
              <i n="[Customers].[Customer Name].&amp;[Gerald Gray]" c="Gerald Gray"/>
              <i n="[Customers].[Customer Name].&amp;[Gerald Henry]" c="Gerald Henry"/>
              <i n="[Customers].[Customer Name].&amp;[Gerald Palmer]" c="Gerald Palmer"/>
              <i n="[Customers].[Customer Name].&amp;[Gerald Porter]" c="Gerald Porter"/>
              <i n="[Customers].[Customer Name].&amp;[Gerald Reyes]" c="Gerald Reyes"/>
              <i n="[Customers].[Customer Name].&amp;[Gerald Rogers]" c="Gerald Rogers"/>
              <i n="[Customers].[Customer Name].&amp;[Gregory Boyd]" c="Gregory Boyd"/>
              <i n="[Customers].[Customer Name].&amp;[Gregory Chapman]" c="Gregory Chapman"/>
              <i n="[Customers].[Customer Name].&amp;[Gregory Jackson]" c="Gregory Jackson"/>
              <i n="[Customers].[Customer Name].&amp;[Gregory Porter]" c="Gregory Porter"/>
              <i n="[Customers].[Customer Name].&amp;[Gregory Ramirez]" c="Gregory Ramirez"/>
              <i n="[Customers].[Customer Name].&amp;[Gregory Simmons]" c="Gregory Simmons"/>
              <i n="[Customers].[Customer Name].&amp;[Gregory Welch]" c="Gregory Welch"/>
              <i n="[Customers].[Customer Name].&amp;[Harold Adams]" c="Harold Adams"/>
              <i n="[Customers].[Customer Name].&amp;[Harold Matthews]" c="Harold Matthews"/>
              <i n="[Customers].[Customer Name].&amp;[Harold Turner]" c="Harold Turner"/>
              <i n="[Customers].[Customer Name].&amp;[Harry Castillo]" c="Harry Castillo"/>
              <i n="[Customers].[Customer Name].&amp;[Harry Daniels]" c="Harry Daniels"/>
              <i n="[Customers].[Customer Name].&amp;[Harry Diaz]" c="Harry Diaz"/>
              <i n="[Customers].[Customer Name].&amp;[Harry Hudson]" c="Harry Hudson"/>
              <i n="[Customers].[Customer Name].&amp;[Harry Perkins]" c="Harry Perkins"/>
              <i n="[Customers].[Customer Name].&amp;[Henry Andrews]" c="Henry Andrews"/>
              <i n="[Customers].[Customer Name].&amp;[Henry Bishop]" c="Henry Bishop"/>
              <i n="[Customers].[Customer Name].&amp;[Henry Boyd]" c="Henry Boyd"/>
              <i n="[Customers].[Customer Name].&amp;[Henry Cox]" c="Henry Cox"/>
              <i n="[Customers].[Customer Name].&amp;[Henry Diaz]" c="Henry Diaz"/>
              <i n="[Customers].[Customer Name].&amp;[Henry Elliott]" c="Henry Elliott"/>
              <i n="[Customers].[Customer Name].&amp;[Henry Harper]" c="Henry Harper"/>
              <i n="[Customers].[Customer Name].&amp;[Henry Kelley]" c="Henry Kelley"/>
              <i n="[Customers].[Customer Name].&amp;[Henry Reyes]" c="Henry Reyes"/>
              <i n="[Customers].[Customer Name].&amp;[Henry Stanley]" c="Henry Stanley"/>
              <i n="[Customers].[Customer Name].&amp;[Howard Harrison]" c="Howard Harrison"/>
              <i n="[Customers].[Customer Name].&amp;[Howard Lewis]" c="Howard Lewis"/>
              <i n="[Customers].[Customer Name].&amp;[Howard Lynch]" c="Howard Lynch"/>
              <i n="[Customers].[Customer Name].&amp;[Howard Moore]" c="Howard Moore"/>
              <i n="[Customers].[Customer Name].&amp;[Howard Morgan]" c="Howard Morgan"/>
              <i n="[Customers].[Customer Name].&amp;[Jack Howell]" c="Jack Howell"/>
              <i n="[Customers].[Customer Name].&amp;[Jack Jackson]" c="Jack Jackson"/>
              <i n="[Customers].[Customer Name].&amp;[Jack Lewis]" c="Jack Lewis"/>
              <i n="[Customers].[Customer Name].&amp;[Jack Lynch]" c="Jack Lynch"/>
              <i n="[Customers].[Customer Name].&amp;[Jack Phillips]" c="Jack Phillips"/>
              <i n="[Customers].[Customer Name].&amp;[Jack Reid]" c="Jack Reid"/>
              <i n="[Customers].[Customer Name].&amp;[Jack Stevens]" c="Jack Stevens"/>
              <i n="[Customers].[Customer Name].&amp;[James Armstrong]" c="James Armstrong"/>
              <i n="[Customers].[Customer Name].&amp;[James Castillo]" c="James Castillo"/>
              <i n="[Customers].[Customer Name].&amp;[James Dean]" c="James Dean"/>
              <i n="[Customers].[Customer Name].&amp;[James Fisher]" c="James Fisher"/>
              <i n="[Customers].[Customer Name].&amp;[James Foster]" c="James Foster"/>
              <i n="[Customers].[Customer Name].&amp;[James Perkins]" c="James Perkins"/>
              <i n="[Customers].[Customer Name].&amp;[James Simmons]" c="James Simmons"/>
              <i n="[Customers].[Customer Name].&amp;[James Sullivan]" c="James Sullivan"/>
              <i n="[Customers].[Customer Name].&amp;[James Williams]" c="James Williams"/>
              <i n="[Customers].[Customer Name].&amp;[Jason Diaz]" c="Jason Diaz"/>
              <i n="[Customers].[Customer Name].&amp;[Jason Dixon]" c="Jason Dixon"/>
              <i n="[Customers].[Customer Name].&amp;[Jason Duncan]" c="Jason Duncan"/>
              <i n="[Customers].[Customer Name].&amp;[Jason Gray]" c="Jason Gray"/>
              <i n="[Customers].[Customer Name].&amp;[Jason Hanson]" c="Jason Hanson"/>
              <i n="[Customers].[Customer Name].&amp;[Jason Hudson]" c="Jason Hudson"/>
              <i n="[Customers].[Customer Name].&amp;[Jason Murphy]" c="Jason Murphy"/>
              <i n="[Customers].[Customer Name].&amp;[Jason Ross]" c="Jason Ross"/>
              <i n="[Customers].[Customer Name].&amp;[Jason Walker]" c="Jason Walker"/>
              <i n="[Customers].[Customer Name].&amp;[Jeffrey Carpenter]" c="Jeffrey Carpenter"/>
              <i n="[Customers].[Customer Name].&amp;[Jeffrey Gibson]" c="Jeffrey Gibson"/>
              <i n="[Customers].[Customer Name].&amp;[Jeffrey Phillips]" c="Jeffrey Phillips"/>
              <i n="[Customers].[Customer Name].&amp;[Jeffrey Sanders]" c="Jeffrey Sanders"/>
              <i n="[Customers].[Customer Name].&amp;[Jeremy Allen]" c="Jeremy Allen"/>
              <i n="[Customers].[Customer Name].&amp;[Jeremy Arnold]" c="Jeremy Arnold"/>
              <i n="[Customers].[Customer Name].&amp;[Jeremy Gomez]" c="Jeremy Gomez"/>
              <i n="[Customers].[Customer Name].&amp;[Jeremy Jenkins]" c="Jeremy Jenkins"/>
              <i n="[Customers].[Customer Name].&amp;[Jeremy Peterson]" c="Jeremy Peterson"/>
              <i n="[Customers].[Customer Name].&amp;[Jeremy Porter]" c="Jeremy Porter"/>
              <i n="[Customers].[Customer Name].&amp;[Jeremy Rice]" c="Jeremy Rice"/>
              <i n="[Customers].[Customer Name].&amp;[Jeremy Schmidt]" c="Jeremy Schmidt"/>
              <i n="[Customers].[Customer Name].&amp;[Jeremy Vasquez]" c="Jeremy Vasquez"/>
              <i n="[Customers].[Customer Name].&amp;[Jeremy Wilson]" c="Jeremy Wilson"/>
              <i n="[Customers].[Customer Name].&amp;[Jerry Andrews]" c="Jerry Andrews"/>
              <i n="[Customers].[Customer Name].&amp;[Jerry Barnes]" c="Jerry Barnes"/>
              <i n="[Customers].[Customer Name].&amp;[Jerry Green]" c="Jerry Green"/>
              <i n="[Customers].[Customer Name].&amp;[Jerry Harvey]" c="Jerry Harvey"/>
              <i n="[Customers].[Customer Name].&amp;[Jerry Reed]" c="Jerry Reed"/>
              <i n="[Customers].[Customer Name].&amp;[Jerry Rogers]" c="Jerry Rogers"/>
              <i n="[Customers].[Customer Name].&amp;[Jerry Simmons]" c="Jerry Simmons"/>
              <i n="[Customers].[Customer Name].&amp;[Jerry Smith]" c="Jerry Smith"/>
              <i n="[Customers].[Customer Name].&amp;[Jesse Alvarez]" c="Jesse Alvarez"/>
              <i n="[Customers].[Customer Name].&amp;[Jesse Barnes]" c="Jesse Barnes"/>
              <i n="[Customers].[Customer Name].&amp;[Jesse Bishop]" c="Jesse Bishop"/>
              <i n="[Customers].[Customer Name].&amp;[Jesse Castillo]" c="Jesse Castillo"/>
              <i n="[Customers].[Customer Name].&amp;[Jesse Evans]" c="Jesse Evans"/>
              <i n="[Customers].[Customer Name].&amp;[Jesse Garrett]" c="Jesse Garrett"/>
              <i n="[Customers].[Customer Name].&amp;[Jesse Graham]" c="Jesse Graham"/>
              <i n="[Customers].[Customer Name].&amp;[Jesse Hernandez]" c="Jesse Hernandez"/>
              <i n="[Customers].[Customer Name].&amp;[Jesse Hill]" c="Jesse Hill"/>
              <i n="[Customers].[Customer Name].&amp;[Jesse Wells]" c="Jesse Wells"/>
              <i n="[Customers].[Customer Name].&amp;[Jimmy Andrews]" c="Jimmy Andrews"/>
              <i n="[Customers].[Customer Name].&amp;[Jimmy Grant]" c="Jimmy Grant"/>
              <i n="[Customers].[Customer Name].&amp;[Jimmy Harper]" c="Jimmy Harper"/>
              <i n="[Customers].[Customer Name].&amp;[Jimmy Morrison]" c="Jimmy Morrison"/>
              <i n="[Customers].[Customer Name].&amp;[Jimmy Ray]" c="Jimmy Ray"/>
              <i n="[Customers].[Customer Name].&amp;[Jimmy Wood]" c="Jimmy Wood"/>
              <i n="[Customers].[Customer Name].&amp;[Joe Baker]" c="Joe Baker"/>
              <i n="[Customers].[Customer Name].&amp;[Joe Bryant]" c="Joe Bryant"/>
              <i n="[Customers].[Customer Name].&amp;[Joe Carroll]" c="Joe Carroll"/>
              <i n="[Customers].[Customer Name].&amp;[Joe Coleman]" c="Joe Coleman"/>
              <i n="[Customers].[Customer Name].&amp;[Joe Fuller]" c="Joe Fuller"/>
              <i n="[Customers].[Customer Name].&amp;[Joe Gordon]" c="Joe Gordon"/>
              <i n="[Customers].[Customer Name].&amp;[Joe Griffin]" c="Joe Griffin"/>
              <i n="[Customers].[Customer Name].&amp;[Joe Hanson]" c="Joe Hanson"/>
              <i n="[Customers].[Customer Name].&amp;[Joe Powell]" c="Joe Powell"/>
              <i n="[Customers].[Customer Name].&amp;[Joe Price]" c="Joe Price"/>
              <i n="[Customers].[Customer Name].&amp;[Joe Rose]" c="Joe Rose"/>
              <i n="[Customers].[Customer Name].&amp;[John Brooks]" c="John Brooks"/>
              <i n="[Customers].[Customer Name].&amp;[John Hunt]" c="John Hunt"/>
              <i n="[Customers].[Customer Name].&amp;[John Long]" c="John Long"/>
              <i n="[Customers].[Customer Name].&amp;[John Robertson]" c="John Robertson"/>
              <i n="[Customers].[Customer Name].&amp;[Johnny Andrews]" c="Johnny Andrews"/>
              <i n="[Customers].[Customer Name].&amp;[Johnny Butler]" c="Johnny Butler"/>
              <i n="[Customers].[Customer Name].&amp;[Johnny Hawkins]" c="Johnny Hawkins"/>
              <i n="[Customers].[Customer Name].&amp;[Johnny Martinez]" c="Johnny Martinez"/>
              <i n="[Customers].[Customer Name].&amp;[Johnny Ramos]" c="Johnny Ramos"/>
              <i n="[Customers].[Customer Name].&amp;[Johnny Ward]" c="Johnny Ward"/>
              <i n="[Customers].[Customer Name].&amp;[Jonathan Bowman]" c="Jonathan Bowman"/>
              <i n="[Customers].[Customer Name].&amp;[Jonathan Cox]" c="Jonathan Cox"/>
              <i n="[Customers].[Customer Name].&amp;[Jonathan Freeman]" c="Jonathan Freeman"/>
              <i n="[Customers].[Customer Name].&amp;[Jonathan Harris]" c="Jonathan Harris"/>
              <i n="[Customers].[Customer Name].&amp;[Jonathan Hawkins]" c="Jonathan Hawkins"/>
              <i n="[Customers].[Customer Name].&amp;[Jonathan Jones]" c="Jonathan Jones"/>
              <i n="[Customers].[Customer Name].&amp;[Jonathan Lynch]" c="Jonathan Lynch"/>
              <i n="[Customers].[Customer Name].&amp;[Jonathan Moreno]" c="Jonathan Moreno"/>
              <i n="[Customers].[Customer Name].&amp;[Jonathan Pierce]" c="Jonathan Pierce"/>
              <i n="[Customers].[Customer Name].&amp;[Jonathan Reed]" c="Jonathan Reed"/>
              <i n="[Customers].[Customer Name].&amp;[Jose Barnes]" c="Jose Barnes"/>
              <i n="[Customers].[Customer Name].&amp;[Jose Ellis]" c="Jose Ellis"/>
              <i n="[Customers].[Customer Name].&amp;[Jose Griffin]" c="Jose Griffin"/>
              <i n="[Customers].[Customer Name].&amp;[Jose Lewis]" c="Jose Lewis"/>
              <i n="[Customers].[Customer Name].&amp;[Jose Riley]" c="Jose Riley"/>
              <i n="[Customers].[Customer Name].&amp;[Jose Watson]" c="Jose Watson"/>
              <i n="[Customers].[Customer Name].&amp;[Jose Williams]" c="Jose Williams"/>
              <i n="[Customers].[Customer Name].&amp;[Jose Wright]" c="Jose Wright"/>
              <i n="[Customers].[Customer Name].&amp;[Joseph Lawson]" c="Joseph Lawson"/>
              <i n="[Customers].[Customer Name].&amp;[Joseph Lopez]" c="Joseph Lopez"/>
              <i n="[Customers].[Customer Name].&amp;[Joseph Murphy]" c="Joseph Murphy"/>
              <i n="[Customers].[Customer Name].&amp;[Joseph Walker]" c="Joseph Walker"/>
              <i n="[Customers].[Customer Name].&amp;[Joseph Warren]" c="Joseph Warren"/>
              <i n="[Customers].[Customer Name].&amp;[Joshua Anderson]" c="Joshua Anderson"/>
              <i n="[Customers].[Customer Name].&amp;[Joshua Bennett]" c="Joshua Bennett"/>
              <i n="[Customers].[Customer Name].&amp;[Joshua Brooks]" c="Joshua Brooks"/>
              <i n="[Customers].[Customer Name].&amp;[Joshua Collins]" c="Joshua Collins"/>
              <i n="[Customers].[Customer Name].&amp;[Joshua Flores]" c="Joshua Flores"/>
              <i n="[Customers].[Customer Name].&amp;[Joshua Garza]" c="Joshua Garza"/>
              <i n="[Customers].[Customer Name].&amp;[Joshua Hunt]" c="Joshua Hunt"/>
              <i n="[Customers].[Customer Name].&amp;[Joshua Jones]" c="Joshua Jones"/>
              <i n="[Customers].[Customer Name].&amp;[Joshua Little]" c="Joshua Little"/>
              <i n="[Customers].[Customer Name].&amp;[Joshua Peterson]" c="Joshua Peterson"/>
              <i n="[Customers].[Customer Name].&amp;[Joshua Romero]" c="Joshua Romero"/>
              <i n="[Customers].[Customer Name].&amp;[Joshua Rose]" c="Joshua Rose"/>
              <i n="[Customers].[Customer Name].&amp;[Joshua Ryan]" c="Joshua Ryan"/>
              <i n="[Customers].[Customer Name].&amp;[Joshua Watkins]" c="Joshua Watkins"/>
              <i n="[Customers].[Customer Name].&amp;[Joshua Williams]" c="Joshua Williams"/>
              <i n="[Customers].[Customer Name].&amp;[Juan Collins]" c="Juan Collins"/>
              <i n="[Customers].[Customer Name].&amp;[Juan Cruz]" c="Juan Cruz"/>
              <i n="[Customers].[Customer Name].&amp;[Juan Griffin]" c="Juan Griffin"/>
              <i n="[Customers].[Customer Name].&amp;[Juan Harvey]" c="Juan Harvey"/>
              <i n="[Customers].[Customer Name].&amp;[Juan Hunt]" c="Juan Hunt"/>
              <i n="[Customers].[Customer Name].&amp;[Juan Lawrence]" c="Juan Lawrence"/>
              <i n="[Customers].[Customer Name].&amp;[Juan Perez]" c="Juan Perez"/>
              <i n="[Customers].[Customer Name].&amp;[Juan Ramirez]" c="Juan Ramirez"/>
              <i n="[Customers].[Customer Name].&amp;[Juan Rivera]" c="Juan Rivera"/>
              <i n="[Customers].[Customer Name].&amp;[Juan Scott]" c="Juan Scott"/>
              <i n="[Customers].[Customer Name].&amp;[Juan Wood]" c="Juan Wood"/>
              <i n="[Customers].[Customer Name].&amp;[Justin Butler]" c="Justin Butler"/>
              <i n="[Customers].[Customer Name].&amp;[Justin Graham]" c="Justin Graham"/>
              <i n="[Customers].[Customer Name].&amp;[Justin Johnston]" c="Justin Johnston"/>
              <i n="[Customers].[Customer Name].&amp;[Justin Miller]" c="Justin Miller"/>
              <i n="[Customers].[Customer Name].&amp;[Justin Rodriguez]" c="Justin Rodriguez"/>
              <i n="[Customers].[Customer Name].&amp;[Justin Romero]" c="Justin Romero"/>
              <i n="[Customers].[Customer Name].&amp;[Keith Campbell]" c="Keith Campbell"/>
              <i n="[Customers].[Customer Name].&amp;[Keith Griffin]" c="Keith Griffin"/>
              <i n="[Customers].[Customer Name].&amp;[Keith Hamilton]" c="Keith Hamilton"/>
              <i n="[Customers].[Customer Name].&amp;[Keith James]" c="Keith James"/>
              <i n="[Customers].[Customer Name].&amp;[Keith Jordan]" c="Keith Jordan"/>
              <i n="[Customers].[Customer Name].&amp;[Keith Moore]" c="Keith Moore"/>
              <i n="[Customers].[Customer Name].&amp;[Keith Murphy]" c="Keith Murphy"/>
              <i n="[Customers].[Customer Name].&amp;[Keith Murray]" c="Keith Murray"/>
              <i n="[Customers].[Customer Name].&amp;[Keith Robinson]" c="Keith Robinson"/>
              <i n="[Customers].[Customer Name].&amp;[Keith Schmidt]" c="Keith Schmidt"/>
              <i n="[Customers].[Customer Name].&amp;[Keith Stephens]" c="Keith Stephens"/>
              <i n="[Customers].[Customer Name].&amp;[Keith Wheeler]" c="Keith Wheeler"/>
              <i n="[Customers].[Customer Name].&amp;[Kenneth Arnold]" c="Kenneth Arnold"/>
              <i n="[Customers].[Customer Name].&amp;[Kenneth Dunn]" c="Kenneth Dunn"/>
              <i n="[Customers].[Customer Name].&amp;[Kenneth Foster]" c="Kenneth Foster"/>
              <i n="[Customers].[Customer Name].&amp;[Kenneth Hill]" c="Kenneth Hill"/>
              <i n="[Customers].[Customer Name].&amp;[Kenneth Marshall]" c="Kenneth Marshall"/>
              <i n="[Customers].[Customer Name].&amp;[Kenneth Ross]" c="Kenneth Ross"/>
              <i n="[Customers].[Customer Name].&amp;[Kenneth Ryan]" c="Kenneth Ryan"/>
              <i n="[Customers].[Customer Name].&amp;[Kenneth Simpson]" c="Kenneth Simpson"/>
              <i n="[Customers].[Customer Name].&amp;[Kevin Campbell]" c="Kevin Campbell"/>
              <i n="[Customers].[Customer Name].&amp;[Kevin Gilbert]" c="Kevin Gilbert"/>
              <i n="[Customers].[Customer Name].&amp;[Kevin Gomez]" c="Kevin Gomez"/>
              <i n="[Customers].[Customer Name].&amp;[Kevin Jones]" c="Kevin Jones"/>
              <i n="[Customers].[Customer Name].&amp;[Kevin Kim]" c="Kevin Kim"/>
              <i n="[Customers].[Customer Name].&amp;[Kevin Lopez]" c="Kevin Lopez"/>
              <i n="[Customers].[Customer Name].&amp;[Kevin Moreno]" c="Kevin Moreno"/>
              <i n="[Customers].[Customer Name].&amp;[Kevin Webb]" c="Kevin Webb"/>
              <i n="[Customers].[Customer Name].&amp;[Kevin Wheeler]" c="Kevin Wheeler"/>
              <i n="[Customers].[Customer Name].&amp;[Kevin Willis]" c="Kevin Willis"/>
              <i n="[Customers].[Customer Name].&amp;[Kevin Wood]" c="Kevin Wood"/>
              <i n="[Customers].[Customer Name].&amp;[Larry Dunn]" c="Larry Dunn"/>
              <i n="[Customers].[Customer Name].&amp;[Larry Freeman]" c="Larry Freeman"/>
              <i n="[Customers].[Customer Name].&amp;[Larry Ray]" c="Larry Ray"/>
              <i n="[Customers].[Customer Name].&amp;[Larry Ross]" c="Larry Ross"/>
              <i n="[Customers].[Customer Name].&amp;[Larry Stone]" c="Larry Stone"/>
              <i n="[Customers].[Customer Name].&amp;[Lawrence Kelly]" c="Lawrence Kelly"/>
              <i n="[Customers].[Customer Name].&amp;[Lawrence Rogers]" c="Lawrence Rogers"/>
              <i n="[Customers].[Customer Name].&amp;[Lawrence Sanchez]" c="Lawrence Sanchez"/>
              <i n="[Customers].[Customer Name].&amp;[Lawrence Watson]" c="Lawrence Watson"/>
              <i n="[Customers].[Customer Name].&amp;[Louis Austin]" c="Louis Austin"/>
              <i n="[Customers].[Customer Name].&amp;[Louis Chavez]" c="Louis Chavez"/>
              <i n="[Customers].[Customer Name].&amp;[Louis Ellis]" c="Louis Ellis"/>
              <i n="[Customers].[Customer Name].&amp;[Louis Harris]" c="Louis Harris"/>
              <i n="[Customers].[Customer Name].&amp;[Louis Johnston]" c="Louis Johnston"/>
              <i n="[Customers].[Customer Name].&amp;[Louis Mccoy]" c="Louis Mccoy"/>
              <i n="[Customers].[Customer Name].&amp;[Louis Perry]" c="Louis Perry"/>
              <i n="[Customers].[Customer Name].&amp;[Louis Torres]" c="Louis Torres"/>
              <i n="[Customers].[Customer Name].&amp;[Louis White]" c="Louis White"/>
              <i n="[Customers].[Customer Name].&amp;[Mark Elliott]" c="Mark Elliott"/>
              <i n="[Customers].[Customer Name].&amp;[Mark Gonzalez]" c="Mark Gonzalez"/>
              <i n="[Customers].[Customer Name].&amp;[Mark Kim]" c="Mark Kim"/>
              <i n="[Customers].[Customer Name].&amp;[Mark Lee]" c="Mark Lee"/>
              <i n="[Customers].[Customer Name].&amp;[Mark Montgomery]" c="Mark Montgomery"/>
              <i n="[Customers].[Customer Name].&amp;[Mark Morales]" c="Mark Morales"/>
              <i n="[Customers].[Customer Name].&amp;[Mark Simmons]" c="Mark Simmons"/>
              <i n="[Customers].[Customer Name].&amp;[Mark Spencer]" c="Mark Spencer"/>
              <i n="[Customers].[Customer Name].&amp;[Martin Berry]" c="Martin Berry"/>
              <i n="[Customers].[Customer Name].&amp;[Martin Johnston]" c="Martin Johnston"/>
              <i n="[Customers].[Customer Name].&amp;[Martin Mason]" c="Martin Mason"/>
              <i n="[Customers].[Customer Name].&amp;[Martin Olson]" c="Martin Olson"/>
              <i n="[Customers].[Customer Name].&amp;[Martin Reyes]" c="Martin Reyes"/>
              <i n="[Customers].[Customer Name].&amp;[Matthew Campbell]" c="Matthew Campbell"/>
              <i n="[Customers].[Customer Name].&amp;[Matthew Duncan]" c="Matthew Duncan"/>
              <i n="[Customers].[Customer Name].&amp;[Matthew Fernandez]" c="Matthew Fernandez"/>
              <i n="[Customers].[Customer Name].&amp;[Matthew Lewis]" c="Matthew Lewis"/>
              <i n="[Customers].[Customer Name].&amp;[Matthew Nguyen]" c="Matthew Nguyen"/>
              <i n="[Customers].[Customer Name].&amp;[Matthew Phillips]" c="Matthew Phillips"/>
              <i n="[Customers].[Customer Name].&amp;[Matthew Smith]" c="Matthew Smith"/>
              <i n="[Customers].[Customer Name].&amp;[Matthew Walker]" c="Matthew Walker"/>
              <i n="[Customers].[Customer Name].&amp;[Michael Allen]" c="Michael Allen"/>
              <i n="[Customers].[Customer Name].&amp;[Michael Austin]" c="Michael Austin"/>
              <i n="[Customers].[Customer Name].&amp;[Michael Cole]" c="Michael Cole"/>
              <i n="[Customers].[Customer Name].&amp;[Michael Hill]" c="Michael Hill"/>
              <i n="[Customers].[Customer Name].&amp;[Michael Lane]" c="Michael Lane"/>
              <i n="[Customers].[Customer Name].&amp;[Michael Lewis]" c="Michael Lewis"/>
              <i n="[Customers].[Customer Name].&amp;[Michael Mills]" c="Michael Mills"/>
              <i n="[Customers].[Customer Name].&amp;[Michael Reed]" c="Michael Reed"/>
              <i n="[Customers].[Customer Name].&amp;[Michael Thomas]" c="Michael Thomas"/>
              <i n="[Customers].[Customer Name].&amp;[Michael Ward]" c="Michael Ward"/>
              <i n="[Customers].[Customer Name].&amp;[Nicholas Arnold]" c="Nicholas Arnold"/>
              <i n="[Customers].[Customer Name].&amp;[Nicholas Cunningham]" c="Nicholas Cunningham"/>
              <i n="[Customers].[Customer Name].&amp;[Nicholas Garcia]" c="Nicholas Garcia"/>
              <i n="[Customers].[Customer Name].&amp;[Nicholas Gilbert]" c="Nicholas Gilbert"/>
              <i n="[Customers].[Customer Name].&amp;[Nicholas Hamilton]" c="Nicholas Hamilton"/>
              <i n="[Customers].[Customer Name].&amp;[Nicholas Hernandez]" c="Nicholas Hernandez"/>
              <i n="[Customers].[Customer Name].&amp;[Nicholas Morrison]" c="Nicholas Morrison"/>
              <i n="[Customers].[Customer Name].&amp;[Nicholas Sanders]" c="Nicholas Sanders"/>
              <i n="[Customers].[Customer Name].&amp;[Nicholas Simmons]" c="Nicholas Simmons"/>
              <i n="[Customers].[Customer Name].&amp;[Nicholas Stanley]" c="Nicholas Stanley"/>
              <i n="[Customers].[Customer Name].&amp;[Nicholas Ward]" c="Nicholas Ward"/>
              <i n="[Customers].[Customer Name].&amp;[Nicholas West]" c="Nicholas West"/>
              <i n="[Customers].[Customer Name].&amp;[Nicholas Williamson]" c="Nicholas Williamson"/>
              <i n="[Customers].[Customer Name].&amp;[Patrick Brown]" c="Patrick Brown"/>
              <i n="[Customers].[Customer Name].&amp;[Patrick Graham]" c="Patrick Graham"/>
              <i n="[Customers].[Customer Name].&amp;[Patrick Hall]" c="Patrick Hall"/>
              <i n="[Customers].[Customer Name].&amp;[Patrick Morales]" c="Patrick Morales"/>
              <i n="[Customers].[Customer Name].&amp;[Patrick Rivera]" c="Patrick Rivera"/>
              <i n="[Customers].[Customer Name].&amp;[Patrick Wells]" c="Patrick Wells"/>
              <i n="[Customers].[Customer Name].&amp;[Patrick Williamson]" c="Patrick Williamson"/>
              <i n="[Customers].[Customer Name].&amp;[Paul Carpenter]" c="Paul Carpenter"/>
              <i n="[Customers].[Customer Name].&amp;[Paul Chapman]" c="Paul Chapman"/>
              <i n="[Customers].[Customer Name].&amp;[Paul Henderson]" c="Paul Henderson"/>
              <i n="[Customers].[Customer Name].&amp;[Paul Holmes]" c="Paul Holmes"/>
              <i n="[Customers].[Customer Name].&amp;[Paul Johnson]" c="Paul Johnson"/>
              <i n="[Customers].[Customer Name].&amp;[Paul Lane]" c="Paul Lane"/>
              <i n="[Customers].[Customer Name].&amp;[Paul Larson]" c="Paul Larson"/>
              <i n="[Customers].[Customer Name].&amp;[Paul Richardson]" c="Paul Richardson"/>
              <i n="[Customers].[Customer Name].&amp;[Paul Taylor]" c="Paul Taylor"/>
              <i n="[Customers].[Customer Name].&amp;[Peter Boyd]" c="Peter Boyd"/>
              <i n="[Customers].[Customer Name].&amp;[Peter Bradley]" c="Peter Bradley"/>
              <i n="[Customers].[Customer Name].&amp;[Peter Castillo]" c="Peter Castillo"/>
              <i n="[Customers].[Customer Name].&amp;[Peter Cook]" c="Peter Cook"/>
              <i n="[Customers].[Customer Name].&amp;[Peter Fernandez]" c="Peter Fernandez"/>
              <i n="[Customers].[Customer Name].&amp;[Peter Freeman]" c="Peter Freeman"/>
              <i n="[Customers].[Customer Name].&amp;[Peter Gilbert]" c="Peter Gilbert"/>
              <i n="[Customers].[Customer Name].&amp;[Peter Gray]" c="Peter Gray"/>
              <i n="[Customers].[Customer Name].&amp;[Peter Meyer]" c="Peter Meyer"/>
              <i n="[Customers].[Customer Name].&amp;[Peter Warren]" c="Peter Warren"/>
              <i n="[Customers].[Customer Name].&amp;[Peter Wells]" c="Peter Wells"/>
              <i n="[Customers].[Customer Name].&amp;[Philip Bailey]" c="Philip Bailey"/>
              <i n="[Customers].[Customer Name].&amp;[Philip Burton]" c="Philip Burton"/>
              <i n="[Customers].[Customer Name].&amp;[Philip Crawford]" c="Philip Crawford"/>
              <i n="[Customers].[Customer Name].&amp;[Philip Cunningham]" c="Philip Cunningham"/>
              <i n="[Customers].[Customer Name].&amp;[Philip Foster]" c="Philip Foster"/>
              <i n="[Customers].[Customer Name].&amp;[Philip Wheeler]" c="Philip Wheeler"/>
              <i n="[Customers].[Customer Name].&amp;[Phillip Carpenter]" c="Phillip Carpenter"/>
              <i n="[Customers].[Customer Name].&amp;[Phillip Coleman]" c="Phillip Coleman"/>
              <i n="[Customers].[Customer Name].&amp;[Phillip Edwards]" c="Phillip Edwards"/>
              <i n="[Customers].[Customer Name].&amp;[Phillip Ellis]" c="Phillip Ellis"/>
              <i n="[Customers].[Customer Name].&amp;[Phillip Harvey]" c="Phillip Harvey"/>
              <i n="[Customers].[Customer Name].&amp;[Phillip Morrison]" c="Phillip Morrison"/>
              <i n="[Customers].[Customer Name].&amp;[Phillip Peters]" c="Phillip Peters"/>
              <i n="[Customers].[Customer Name].&amp;[Phillip Tucker]" c="Phillip Tucker"/>
              <i n="[Customers].[Customer Name].&amp;[Phillip Watkins]" c="Phillip Watkins"/>
              <i n="[Customers].[Customer Name].&amp;[Phillip Webb]" c="Phillip Webb"/>
              <i n="[Customers].[Customer Name].&amp;[Ralph Banks]" c="Ralph Banks"/>
              <i n="[Customers].[Customer Name].&amp;[Ralph Cooper]" c="Ralph Cooper"/>
              <i n="[Customers].[Customer Name].&amp;[Ralph Davis]" c="Ralph Davis"/>
              <i n="[Customers].[Customer Name].&amp;[Ralph Elliott]" c="Ralph Elliott"/>
              <i n="[Customers].[Customer Name].&amp;[Ralph Jacobs]" c="Ralph Jacobs"/>
              <i n="[Customers].[Customer Name].&amp;[Ralph Kelley]" c="Ralph Kelley"/>
              <i n="[Customers].[Customer Name].&amp;[Ralph Nichols]" c="Ralph Nichols"/>
              <i n="[Customers].[Customer Name].&amp;[Ralph Oliver]" c="Ralph Oliver"/>
              <i n="[Customers].[Customer Name].&amp;[Ralph Olson]" c="Ralph Olson"/>
              <i n="[Customers].[Customer Name].&amp;[Ralph Richardson]" c="Ralph Richardson"/>
              <i n="[Customers].[Customer Name].&amp;[Ralph Wheeler]" c="Ralph Wheeler"/>
              <i n="[Customers].[Customer Name].&amp;[Ralph Willis]" c="Ralph Willis"/>
              <i n="[Customers].[Customer Name].&amp;[Ralph Wood]" c="Ralph Wood"/>
              <i n="[Customers].[Customer Name].&amp;[Randy Hayes]" c="Randy Hayes"/>
              <i n="[Customers].[Customer Name].&amp;[Randy Simpson]" c="Randy Simpson"/>
              <i n="[Customers].[Customer Name].&amp;[Randy Webb]" c="Randy Webb"/>
              <i n="[Customers].[Customer Name].&amp;[Raymond Alexander]" c="Raymond Alexander"/>
              <i n="[Customers].[Customer Name].&amp;[Raymond Allen]" c="Raymond Allen"/>
              <i n="[Customers].[Customer Name].&amp;[Raymond Arnold]" c="Raymond Arnold"/>
              <i n="[Customers].[Customer Name].&amp;[Raymond Barnes]" c="Raymond Barnes"/>
              <i n="[Customers].[Customer Name].&amp;[Raymond Burke]" c="Raymond Burke"/>
              <i n="[Customers].[Customer Name].&amp;[Raymond Fields]" c="Raymond Fields"/>
              <i n="[Customers].[Customer Name].&amp;[Raymond Hall]" c="Raymond Hall"/>
              <i n="[Customers].[Customer Name].&amp;[Raymond Roberts]" c="Raymond Roberts"/>
              <i n="[Customers].[Customer Name].&amp;[Raymond Spencer]" c="Raymond Spencer"/>
              <i n="[Customers].[Customer Name].&amp;[Raymond Young]" c="Raymond Young"/>
              <i n="[Customers].[Customer Name].&amp;[Richard Carr]" c="Richard Carr"/>
              <i n="[Customers].[Customer Name].&amp;[Richard Cunningham]" c="Richard Cunningham"/>
              <i n="[Customers].[Customer Name].&amp;[Richard Hudson]" c="Richard Hudson"/>
              <i n="[Customers].[Customer Name].&amp;[Richard Jordan]" c="Richard Jordan"/>
              <i n="[Customers].[Customer Name].&amp;[Richard Peters]" c="Richard Peters"/>
              <i n="[Customers].[Customer Name].&amp;[Richard Peterson]" c="Richard Peterson"/>
              <i n="[Customers].[Customer Name].&amp;[Richard Young]" c="Richard Young"/>
              <i n="[Customers].[Customer Name].&amp;[Robert Carr]" c="Robert Carr"/>
              <i n="[Customers].[Customer Name].&amp;[Robert Ferguson]" c="Robert Ferguson"/>
              <i n="[Customers].[Customer Name].&amp;[Robert Jackson]" c="Robert Jackson"/>
              <i n="[Customers].[Customer Name].&amp;[Robert Murphy]" c="Robert Murphy"/>
              <i n="[Customers].[Customer Name].&amp;[Robert Price]" c="Robert Price"/>
              <i n="[Customers].[Customer Name].&amp;[Roger Alexander]" c="Roger Alexander"/>
              <i n="[Customers].[Customer Name].&amp;[Roger Elliott]" c="Roger Elliott"/>
              <i n="[Customers].[Customer Name].&amp;[Roger Miller]" c="Roger Miller"/>
              <i n="[Customers].[Customer Name].&amp;[Roger Mills]" c="Roger Mills"/>
              <i n="[Customers].[Customer Name].&amp;[Roger Price]" c="Roger Price"/>
              <i n="[Customers].[Customer Name].&amp;[Roger Thompson]" c="Roger Thompson"/>
              <i n="[Customers].[Customer Name].&amp;[Roger Tucker]" c="Roger Tucker"/>
              <i n="[Customers].[Customer Name].&amp;[Ronald Anderson]" c="Ronald Anderson"/>
              <i n="[Customers].[Customer Name].&amp;[Ronald Arnold]" c="Ronald Arnold"/>
              <i n="[Customers].[Customer Name].&amp;[Ronald Barnes]" c="Ronald Barnes"/>
              <i n="[Customers].[Customer Name].&amp;[Ronald Bradley]" c="Ronald Bradley"/>
              <i n="[Customers].[Customer Name].&amp;[Ronald Burns]" c="Ronald Burns"/>
              <i n="[Customers].[Customer Name].&amp;[Ronald Duncan]" c="Ronald Duncan"/>
              <i n="[Customers].[Customer Name].&amp;[Ronald George]" c="Ronald George"/>
              <i n="[Customers].[Customer Name].&amp;[Ronald Watkins]" c="Ronald Watkins"/>
              <i n="[Customers].[Customer Name].&amp;[Roy Bennett]" c="Roy Bennett"/>
              <i n="[Customers].[Customer Name].&amp;[Roy Carpenter]" c="Roy Carpenter"/>
              <i n="[Customers].[Customer Name].&amp;[Roy Hamilton]" c="Roy Hamilton"/>
              <i n="[Customers].[Customer Name].&amp;[Roy Jenkins]" c="Roy Jenkins"/>
              <i n="[Customers].[Customer Name].&amp;[Roy Murphy]" c="Roy Murphy"/>
              <i n="[Customers].[Customer Name].&amp;[Roy Rice]" c="Roy Rice"/>
              <i n="[Customers].[Customer Name].&amp;[Roy Scott]" c="Roy Scott"/>
              <i n="[Customers].[Customer Name].&amp;[Roy Shaw]" c="Roy Shaw"/>
              <i n="[Customers].[Customer Name].&amp;[Roy West]" c="Roy West"/>
              <i n="[Customers].[Customer Name].&amp;[Russell Alexander]" c="Russell Alexander"/>
              <i n="[Customers].[Customer Name].&amp;[Russell Bailey]" c="Russell Bailey"/>
              <i n="[Customers].[Customer Name].&amp;[Russell Boyd]" c="Russell Boyd"/>
              <i n="[Customers].[Customer Name].&amp;[Russell Grant]" c="Russell Grant"/>
              <i n="[Customers].[Customer Name].&amp;[Russell Nelson]" c="Russell Nelson"/>
              <i n="[Customers].[Customer Name].&amp;[Ryan Bailey]" c="Ryan Bailey"/>
              <i n="[Customers].[Customer Name].&amp;[Ryan Ford]" c="Ryan Ford"/>
              <i n="[Customers].[Customer Name].&amp;[Ryan Price]" c="Ryan Price"/>
              <i n="[Customers].[Customer Name].&amp;[Ryan Ruiz]" c="Ryan Ruiz"/>
              <i n="[Customers].[Customer Name].&amp;[Ryan Schmidt]" c="Ryan Schmidt"/>
              <i n="[Customers].[Customer Name].&amp;[Ryan Taylor]" c="Ryan Taylor"/>
              <i n="[Customers].[Customer Name].&amp;[Samuel Burke]" c="Samuel Burke"/>
              <i n="[Customers].[Customer Name].&amp;[Samuel Fields]" c="Samuel Fields"/>
              <i n="[Customers].[Customer Name].&amp;[Samuel Fowler]" c="Samuel Fowler"/>
              <i n="[Customers].[Customer Name].&amp;[Samuel Hamilton]" c="Samuel Hamilton"/>
              <i n="[Customers].[Customer Name].&amp;[Samuel Jenkins]" c="Samuel Jenkins"/>
              <i n="[Customers].[Customer Name].&amp;[Samuel Kim]" c="Samuel Kim"/>
              <i n="[Customers].[Customer Name].&amp;[Samuel Palmer]" c="Samuel Palmer"/>
              <i n="[Customers].[Customer Name].&amp;[Samuel Price]" c="Samuel Price"/>
              <i n="[Customers].[Customer Name].&amp;[Samuel Stewart]" c="Samuel Stewart"/>
              <i n="[Customers].[Customer Name].&amp;[Scott Allen]" c="Scott Allen"/>
              <i n="[Customers].[Customer Name].&amp;[Scott Gordon]" c="Scott Gordon"/>
              <i n="[Customers].[Customer Name].&amp;[Scott Mills]" c="Scott Mills"/>
              <i n="[Customers].[Customer Name].&amp;[Scott Rice]" c="Scott Rice"/>
              <i n="[Customers].[Customer Name].&amp;[Scott Roberts]" c="Scott Roberts"/>
              <i n="[Customers].[Customer Name].&amp;[Sean Alexander]" c="Sean Alexander"/>
              <i n="[Customers].[Customer Name].&amp;[Sean Andrews]" c="Sean Andrews"/>
              <i n="[Customers].[Customer Name].&amp;[Sean Black]" c="Sean Black"/>
              <i n="[Customers].[Customer Name].&amp;[Sean Kelly]" c="Sean Kelly"/>
              <i n="[Customers].[Customer Name].&amp;[Sean Knight]" c="Sean Knight"/>
              <i n="[Customers].[Customer Name].&amp;[Sean Morris]" c="Sean Morris"/>
              <i n="[Customers].[Customer Name].&amp;[Sean Olson]" c="Sean Olson"/>
              <i n="[Customers].[Customer Name].&amp;[Sean Price]" c="Sean Price"/>
              <i n="[Customers].[Customer Name].&amp;[Sean Snyder]" c="Sean Snyder"/>
              <i n="[Customers].[Customer Name].&amp;[Sean Vasquez]" c="Sean Vasquez"/>
              <i n="[Customers].[Customer Name].&amp;[Sean Woods]" c="Sean Woods"/>
              <i n="[Customers].[Customer Name].&amp;[Shawn Bishop]" c="Shawn Bishop"/>
              <i n="[Customers].[Customer Name].&amp;[Shawn Cook]" c="Shawn Cook"/>
              <i n="[Customers].[Customer Name].&amp;[Shawn Day]" c="Shawn Day"/>
              <i n="[Customers].[Customer Name].&amp;[Shawn Fields]" c="Shawn Fields"/>
              <i n="[Customers].[Customer Name].&amp;[Shawn Henderson]" c="Shawn Henderson"/>
              <i n="[Customers].[Customer Name].&amp;[Shawn Long]" c="Shawn Long"/>
              <i n="[Customers].[Customer Name].&amp;[Shawn Owens]" c="Shawn Owens"/>
              <i n="[Customers].[Customer Name].&amp;[Shawn Ramos]" c="Shawn Ramos"/>
              <i n="[Customers].[Customer Name].&amp;[Shawn Ray]" c="Shawn Ray"/>
              <i n="[Customers].[Customer Name].&amp;[Shawn Reynolds]" c="Shawn Reynolds"/>
              <i n="[Customers].[Customer Name].&amp;[Shawn Scott]" c="Shawn Scott"/>
              <i n="[Customers].[Customer Name].&amp;[Shawn Snyder]" c="Shawn Snyder"/>
              <i n="[Customers].[Customer Name].&amp;[Shawn Stephens]" c="Shawn Stephens"/>
              <i n="[Customers].[Customer Name].&amp;[Shawn Torres]" c="Shawn Torres"/>
              <i n="[Customers].[Customer Name].&amp;[Shawn Wallace]" c="Shawn Wallace"/>
              <i n="[Customers].[Customer Name].&amp;[Stephen Andrews]" c="Stephen Andrews"/>
              <i n="[Customers].[Customer Name].&amp;[Stephen Cook]" c="Stephen Cook"/>
              <i n="[Customers].[Customer Name].&amp;[Stephen Greene]" c="Stephen Greene"/>
              <i n="[Customers].[Customer Name].&amp;[Stephen Kelly]" c="Stephen Kelly"/>
              <i n="[Customers].[Customer Name].&amp;[Stephen Larson]" c="Stephen Larson"/>
              <i n="[Customers].[Customer Name].&amp;[Stephen Payne]" c="Stephen Payne"/>
              <i n="[Customers].[Customer Name].&amp;[Stephen Reynolds]" c="Stephen Reynolds"/>
              <i n="[Customers].[Customer Name].&amp;[Stephen Webb]" c="Stephen Webb"/>
              <i n="[Customers].[Customer Name].&amp;[Steve Barnes]" c="Steve Barnes"/>
              <i n="[Customers].[Customer Name].&amp;[Steve Bennett]" c="Steve Bennett"/>
              <i n="[Customers].[Customer Name].&amp;[Steve Diaz]" c="Steve Diaz"/>
              <i n="[Customers].[Customer Name].&amp;[Steve Hunt]" c="Steve Hunt"/>
              <i n="[Customers].[Customer Name].&amp;[Steve Miller]" c="Steve Miller"/>
              <i n="[Customers].[Customer Name].&amp;[Steve Sanchez]" c="Steve Sanchez"/>
              <i n="[Customers].[Customer Name].&amp;[Steve Stewart]" c="Steve Stewart"/>
              <i n="[Customers].[Customer Name].&amp;[Steve Tucker]" c="Steve Tucker"/>
              <i n="[Customers].[Customer Name].&amp;[Steve Wells]" c="Steve Wells"/>
              <i n="[Customers].[Customer Name].&amp;[Steven Carr]" c="Steven Carr"/>
              <i n="[Customers].[Customer Name].&amp;[Steven Hayes]" c="Steven Hayes"/>
              <i n="[Customers].[Customer Name].&amp;[Steven Howard]" c="Steven Howard"/>
              <i n="[Customers].[Customer Name].&amp;[Steven Martinez]" c="Steven Martinez"/>
              <i n="[Customers].[Customer Name].&amp;[Steven Mccoy]" c="Steven Mccoy"/>
              <i n="[Customers].[Customer Name].&amp;[Steven Nichols]" c="Steven Nichols"/>
              <i n="[Customers].[Customer Name].&amp;[Steven Owens]" c="Steven Owens"/>
              <i n="[Customers].[Customer Name].&amp;[Steven Walker]" c="Steven Walker"/>
              <i n="[Customers].[Customer Name].&amp;[Steven Young]" c="Steven Young"/>
              <i n="[Customers].[Customer Name].&amp;[Terry Harris]" c="Terry Harris"/>
              <i n="[Customers].[Customer Name].&amp;[Terry Mills]" c="Terry Mills"/>
              <i n="[Customers].[Customer Name].&amp;[Terry Morris]" c="Terry Morris"/>
              <i n="[Customers].[Customer Name].&amp;[Terry Payne]" c="Terry Payne"/>
              <i n="[Customers].[Customer Name].&amp;[Terry Richards]" c="Terry Richards"/>
              <i n="[Customers].[Customer Name].&amp;[Terry Robinson]" c="Terry Robinson"/>
              <i n="[Customers].[Customer Name].&amp;[Terry Watson]" c="Terry Watson"/>
              <i n="[Customers].[Customer Name].&amp;[Thomas Campbell]" c="Thomas Campbell"/>
              <i n="[Customers].[Customer Name].&amp;[Thomas Chapman]" c="Thomas Chapman"/>
              <i n="[Customers].[Customer Name].&amp;[Thomas Daniels]" c="Thomas Daniels"/>
              <i n="[Customers].[Customer Name].&amp;[Thomas Duncan]" c="Thomas Duncan"/>
              <i n="[Customers].[Customer Name].&amp;[Thomas Gonzales]" c="Thomas Gonzales"/>
              <i n="[Customers].[Customer Name].&amp;[Thomas Gray]" c="Thomas Gray"/>
              <i n="[Customers].[Customer Name].&amp;[Thomas Hawkins]" c="Thomas Hawkins"/>
              <i n="[Customers].[Customer Name].&amp;[Thomas Holmes]" c="Thomas Holmes"/>
              <i n="[Customers].[Customer Name].&amp;[Thomas James]" c="Thomas James"/>
              <i n="[Customers].[Customer Name].&amp;[Thomas Sims]" c="Thomas Sims"/>
              <i n="[Customers].[Customer Name].&amp;[Timothy Bowman]" c="Timothy Bowman"/>
              <i n="[Customers].[Customer Name].&amp;[Timothy Hamilton]" c="Timothy Hamilton"/>
              <i n="[Customers].[Customer Name].&amp;[Timothy Howard]" c="Timothy Howard"/>
              <i n="[Customers].[Customer Name].&amp;[Timothy Lawrence]" c="Timothy Lawrence"/>
              <i n="[Customers].[Customer Name].&amp;[Todd Davis]" c="Todd Davis"/>
              <i n="[Customers].[Customer Name].&amp;[Todd George]" c="Todd George"/>
              <i n="[Customers].[Customer Name].&amp;[Todd Lynch]" c="Todd Lynch"/>
              <i n="[Customers].[Customer Name].&amp;[Todd Price]" c="Todd Price"/>
              <i n="[Customers].[Customer Name].&amp;[Todd Roberts]" c="Todd Roberts"/>
              <i n="[Customers].[Customer Name].&amp;[Todd Watson]" c="Todd Watson"/>
              <i n="[Customers].[Customer Name].&amp;[Victor Chapman]" c="Victor Chapman"/>
              <i n="[Customers].[Customer Name].&amp;[Victor Dean]" c="Victor Dean"/>
              <i n="[Customers].[Customer Name].&amp;[Victor Gray]" c="Victor Gray"/>
              <i n="[Customers].[Customer Name].&amp;[Victor Gutierrez]" c="Victor Gutierrez"/>
              <i n="[Customers].[Customer Name].&amp;[Victor Hughes]" c="Victor Hughes"/>
              <i n="[Customers].[Customer Name].&amp;[Victor Lawson]" c="Victor Lawson"/>
              <i n="[Customers].[Customer Name].&amp;[Victor Lopez]" c="Victor Lopez"/>
              <i n="[Customers].[Customer Name].&amp;[Victor Marshall]" c="Victor Marshall"/>
              <i n="[Customers].[Customer Name].&amp;[Victor Martinez]" c="Victor Martinez"/>
              <i n="[Customers].[Customer Name].&amp;[Victor Medina]" c="Victor Medina"/>
              <i n="[Customers].[Customer Name].&amp;[Victor Ramos]" c="Victor Ramos"/>
              <i n="[Customers].[Customer Name].&amp;[Victor Rogers]" c="Victor Rogers"/>
              <i n="[Customers].[Customer Name].&amp;[Victor Scott]" c="Victor Scott"/>
              <i n="[Customers].[Customer Name].&amp;[Victor Watkins]" c="Victor Watkins"/>
              <i n="[Customers].[Customer Name].&amp;[Walter Baker]" c="Walter Baker"/>
              <i n="[Customers].[Customer Name].&amp;[Walter Duncan]" c="Walter Duncan"/>
              <i n="[Customers].[Customer Name].&amp;[Walter Harris]" c="Walter Harris"/>
              <i n="[Customers].[Customer Name].&amp;[Walter Russell]" c="Walter Russell"/>
              <i n="[Customers].[Customer Name].&amp;[Walter Watson]" c="Walter Watson"/>
              <i n="[Customers].[Customer Name].&amp;[Walter Woods]" c="Walter Woods"/>
              <i n="[Customers].[Customer Name].&amp;[Wayne Gardner]" c="Wayne Gardner"/>
              <i n="[Customers].[Customer Name].&amp;[Wayne Gordon]" c="Wayne Gordon"/>
              <i n="[Customers].[Customer Name].&amp;[Wayne Hunter]" c="Wayne Hunter"/>
              <i n="[Customers].[Customer Name].&amp;[Wayne Johnson]" c="Wayne Johnson"/>
              <i n="[Customers].[Customer Name].&amp;[Wayne Ortiz]" c="Wayne Ortiz"/>
              <i n="[Customers].[Customer Name].&amp;[Wayne Owens]" c="Wayne Owens"/>
              <i n="[Customers].[Customer Name].&amp;[Wayne Rodriguez]" c="Wayne Rodriguez"/>
              <i n="[Customers].[Customer Name].&amp;[Wayne Stewart]" c="Wayne Stewart"/>
              <i n="[Customers].[Customer Name].&amp;[Wayne Stone]" c="Wayne Stone"/>
              <i n="[Customers].[Customer Name].&amp;[Wayne Williams]" c="Wayne Williams"/>
              <i n="[Customers].[Customer Name].&amp;[William Andrews]" c="William Andrews"/>
              <i n="[Customers].[Customer Name].&amp;[William Carpenter]" c="William Carpenter"/>
              <i n="[Customers].[Customer Name].&amp;[William Franklin]" c="William Franklin"/>
              <i n="[Customers].[Customer Name].&amp;[William Hawkins]" c="William Hawkins"/>
              <i n="[Customers].[Customer Name].&amp;[William James]" c="William James"/>
              <i n="[Customers].[Customer Name].&amp;[William Medina]" c="William Medina"/>
              <i n="[Customers].[Customer Name].&amp;[William Montgomery]" c="William Montgomery"/>
              <i n="[Customers].[Customer Name].&amp;[William Schmidt]" c="William Schmidt"/>
              <i n="[Customers].[Customer Name].&amp;[Willie Daniels]" c="Willie Daniels"/>
              <i n="[Customers].[Customer Name].&amp;[Willie Day]" c="Willie Day"/>
              <i n="[Customers].[Customer Name].&amp;[Willie Harrison]" c="Willie Harrison"/>
              <i n="[Customers].[Customer Name].&amp;[Willie Hicks]" c="Willie Hicks"/>
              <i n="[Customers].[Customer Name].&amp;[Willie Mason]" c="Willie Mason"/>
            </range>
          </ranges>
        </level>
      </levels>
      <selections count="1">
        <selection n="[Customers].[Customer Name].[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Name" xr10:uid="{93B8705D-AF43-455D-9130-0B4321D50360}" sourceName="[Retail Sales].[Location Name]">
  <data>
    <olap pivotCacheId="1713585579">
      <levels count="2">
        <level uniqueName="[Retail Sales].[Location Name].[(All)]" sourceCaption="(All)" count="0"/>
        <level uniqueName="[Retail Sales].[Location Name].[Location Name]" sourceCaption="Location Name" count="96">
          <ranges>
            <range startItem="0">
              <i n="[Retail Sales].[Location Name].&amp;[Alexandria]" c="Alexandria"/>
              <i n="[Retail Sales].[Location Name].&amp;[Amherst]" c="Amherst"/>
              <i n="[Retail Sales].[Location Name].&amp;[Arlington]" c="Arlington"/>
              <i n="[Retail Sales].[Location Name].&amp;[Athens]" c="Athens"/>
              <i n="[Retail Sales].[Location Name].&amp;[Atlanta]" c="Atlanta"/>
              <i n="[Retail Sales].[Location Name].&amp;[Augusta]" c="Augusta"/>
              <i n="[Retail Sales].[Location Name].&amp;[Babylon (Town)]" c="Babylon (Town)"/>
              <i n="[Retail Sales].[Location Name].&amp;[Baltimore]" c="Baltimore"/>
              <i n="[Retail Sales].[Location Name].&amp;[Boston]" c="Boston"/>
              <i n="[Retail Sales].[Location Name].&amp;[Brandon]" c="Brandon"/>
              <i n="[Retail Sales].[Location Name].&amp;[Bridgeport]" c="Bridgeport"/>
              <i n="[Retail Sales].[Location Name].&amp;[Bridgeport (Town)]" c="Bridgeport (Town)"/>
              <i n="[Retail Sales].[Location Name].&amp;[Brookhaven]" c="Brookhaven"/>
              <i n="[Retail Sales].[Location Name].&amp;[Brooklyn]" c="Brooklyn"/>
              <i n="[Retail Sales].[Location Name].&amp;[Buffalo]" c="Buffalo"/>
              <i n="[Retail Sales].[Location Name].&amp;[Cambridge]" c="Cambridge"/>
              <i n="[Retail Sales].[Location Name].&amp;[Cape Coral]" c="Cape Coral"/>
              <i n="[Retail Sales].[Location Name].&amp;[Cary]" c="Cary"/>
              <i n="[Retail Sales].[Location Name].&amp;[Charleston]" c="Charleston"/>
              <i n="[Retail Sales].[Location Name].&amp;[Charlotte]" c="Charlotte"/>
              <i n="[Retail Sales].[Location Name].&amp;[Chesapeake]" c="Chesapeake"/>
              <i n="[Retail Sales].[Location Name].&amp;[Clearwater]" c="Clearwater"/>
              <i n="[Retail Sales].[Location Name].&amp;[Columbia]" c="Columbia"/>
              <i n="[Retail Sales].[Location Name].&amp;[Columbus]" c="Columbus"/>
              <i n="[Retail Sales].[Location Name].&amp;[Coral Springs]" c="Coral Springs"/>
              <i n="[Retail Sales].[Location Name].&amp;[Davie]" c="Davie"/>
              <i n="[Retail Sales].[Location Name].&amp;[Durham]" c="Durham"/>
              <i n="[Retail Sales].[Location Name].&amp;[Edison]" c="Edison"/>
              <i n="[Retail Sales].[Location Name].&amp;[Elizabeth]" c="Elizabeth"/>
              <i n="[Retail Sales].[Location Name].&amp;[Fayetteville]" c="Fayetteville"/>
              <i n="[Retail Sales].[Location Name].&amp;[Fort Lauderdale]" c="Fort Lauderdale"/>
              <i n="[Retail Sales].[Location Name].&amp;[Gainesville]" c="Gainesville"/>
              <i n="[Retail Sales].[Location Name].&amp;[Greensboro]" c="Greensboro"/>
              <i n="[Retail Sales].[Location Name].&amp;[Hampton]" c="Hampton"/>
              <i n="[Retail Sales].[Location Name].&amp;[Hartford]" c="Hartford"/>
              <i n="[Retail Sales].[Location Name].&amp;[Hartford (Town)]" c="Hartford (Town)"/>
              <i n="[Retail Sales].[Location Name].&amp;[Hempstead (Town)]" c="Hempstead (Town)"/>
              <i n="[Retail Sales].[Location Name].&amp;[Hialeah]" c="Hialeah"/>
              <i n="[Retail Sales].[Location Name].&amp;[High Point]" c="High Point"/>
              <i n="[Retail Sales].[Location Name].&amp;[Hollywood]" c="Hollywood"/>
              <i n="[Retail Sales].[Location Name].&amp;[Huntington]" c="Huntington"/>
              <i n="[Retail Sales].[Location Name].&amp;[Islip]" c="Islip"/>
              <i n="[Retail Sales].[Location Name].&amp;[Jacksonville]" c="Jacksonville"/>
              <i n="[Retail Sales].[Location Name].&amp;[Jersey City]" c="Jersey City"/>
              <i n="[Retail Sales].[Location Name].&amp;[Lakeland]" c="Lakeland"/>
              <i n="[Retail Sales].[Location Name].&amp;[Lehigh Acres]" c="Lehigh Acres"/>
              <i n="[Retail Sales].[Location Name].&amp;[Lowell]" c="Lowell"/>
              <i n="[Retail Sales].[Location Name].&amp;[Macon]" c="Macon"/>
              <i n="[Retail Sales].[Location Name].&amp;[Manchester]" c="Manchester"/>
              <i n="[Retail Sales].[Location Name].&amp;[Manhattan]" c="Manhattan"/>
              <i n="[Retail Sales].[Location Name].&amp;[Miami]" c="Miami"/>
              <i n="[Retail Sales].[Location Name].&amp;[Miami Gardens]" c="Miami Gardens"/>
              <i n="[Retail Sales].[Location Name].&amp;[Miramar]" c="Miramar"/>
              <i n="[Retail Sales].[Location Name].&amp;[New Haven]" c="New Haven"/>
              <i n="[Retail Sales].[Location Name].&amp;[New Haven (Town)]" c="New Haven (Town)"/>
              <i n="[Retail Sales].[Location Name].&amp;[New York City]" c="New York City"/>
              <i n="[Retail Sales].[Location Name].&amp;[Newark]" c="Newark"/>
              <i n="[Retail Sales].[Location Name].&amp;[Newport News]" c="Newport News"/>
              <i n="[Retail Sales].[Location Name].&amp;[Norfolk]" c="Norfolk"/>
              <i n="[Retail Sales].[Location Name].&amp;[North Charleston]" c="North Charleston"/>
              <i n="[Retail Sales].[Location Name].&amp;[North Hempstead]" c="North Hempstead"/>
              <i n="[Retail Sales].[Location Name].&amp;[Orlando]" c="Orlando"/>
              <i n="[Retail Sales].[Location Name].&amp;[Oyster Bay]" c="Oyster Bay"/>
              <i n="[Retail Sales].[Location Name].&amp;[Palm Bay]" c="Palm Bay"/>
              <i n="[Retail Sales].[Location Name].&amp;[Paterson]" c="Paterson"/>
              <i n="[Retail Sales].[Location Name].&amp;[Pembroke Pines]" c="Pembroke Pines"/>
              <i n="[Retail Sales].[Location Name].&amp;[Pompano Beach]" c="Pompano Beach"/>
              <i n="[Retail Sales].[Location Name].&amp;[Port St. Lucie]" c="Port St. Lucie"/>
              <i n="[Retail Sales].[Location Name].&amp;[Providence]" c="Providence"/>
              <i n="[Retail Sales].[Location Name].&amp;[Queens]" c="Queens"/>
              <i n="[Retail Sales].[Location Name].&amp;[Raleigh]" c="Raleigh"/>
              <i n="[Retail Sales].[Location Name].&amp;[Ramapo]" c="Ramapo"/>
              <i n="[Retail Sales].[Location Name].&amp;[Richmond]" c="Richmond"/>
              <i n="[Retail Sales].[Location Name].&amp;[Rochester]" c="Rochester"/>
              <i n="[Retail Sales].[Location Name].&amp;[Sandy Springs]" c="Sandy Springs"/>
              <i n="[Retail Sales].[Location Name].&amp;[Savannah]" c="Savannah"/>
              <i n="[Retail Sales].[Location Name].&amp;[Smithtown]" c="Smithtown"/>
              <i n="[Retail Sales].[Location Name].&amp;[Spring Hill]" c="Spring Hill"/>
              <i n="[Retail Sales].[Location Name].&amp;[Springfield]" c="Springfield"/>
              <i n="[Retail Sales].[Location Name].&amp;[St. Petersburg]" c="St. Petersburg"/>
              <i n="[Retail Sales].[Location Name].&amp;[Stamford]" c="Stamford"/>
              <i n="[Retail Sales].[Location Name].&amp;[Stamford (Town)]" c="Stamford (Town)"/>
              <i n="[Retail Sales].[Location Name].&amp;[Staten Island]" c="Staten Island"/>
              <i n="[Retail Sales].[Location Name].&amp;[Syracuse]" c="Syracuse"/>
              <i n="[Retail Sales].[Location Name].&amp;[Tallahassee]" c="Tallahassee"/>
              <i n="[Retail Sales].[Location Name].&amp;[Tampa]" c="Tampa"/>
              <i n="[Retail Sales].[Location Name].&amp;[The Bronx]" c="The Bronx"/>
              <i n="[Retail Sales].[Location Name].&amp;[Virginia Beach]" c="Virginia Beach"/>
              <i n="[Retail Sales].[Location Name].&amp;[Waterbury]" c="Waterbury"/>
              <i n="[Retail Sales].[Location Name].&amp;[Waterbury (Town)]" c="Waterbury (Town)"/>
              <i n="[Retail Sales].[Location Name].&amp;[West Palm Beach]" c="West Palm Beach"/>
              <i n="[Retail Sales].[Location Name].&amp;[Wilmington]" c="Wilmington"/>
              <i n="[Retail Sales].[Location Name].&amp;[Winston-Salem]" c="Winston-Salem"/>
              <i n="[Retail Sales].[Location Name].&amp;[Woodbridge (Township)]" c="Woodbridge (Township)"/>
              <i n="[Retail Sales].[Location Name].&amp;[Worcester]" c="Worcester"/>
              <i n="[Retail Sales].[Location Name].&amp;[Yonkers]" c="Yonkers"/>
            </range>
          </ranges>
        </level>
      </levels>
      <selections count="1">
        <selection n="[Retail Sales].[Location Nam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691C938-549F-4BE6-9F43-7C816E38390F}" sourceName="[Retail Sales].[Salesperson]">
  <data>
    <olap pivotCacheId="1713585579">
      <levels count="2">
        <level uniqueName="[Retail Sales].[Salesperson].[(All)]" sourceCaption="(All)" count="0"/>
        <level uniqueName="[Retail Sales].[Salesperson].[Salesperson]" sourceCaption="Salesperson" count="45">
          <ranges>
            <range startItem="0">
              <i n="[Retail Sales].[Salesperson].&amp;[Andrew Bowman]" c="Andrew Bowman"/>
              <i n="[Retail Sales].[Salesperson].&amp;[Arthur Mccoy]" c="Arthur Mccoy"/>
              <i n="[Retail Sales].[Salesperson].&amp;[Bobby Russell]" c="Bobby Russell"/>
              <i n="[Retail Sales].[Salesperson].&amp;[Brian Davis]" c="Brian Davis"/>
              <i n="[Retail Sales].[Salesperson].&amp;[Brian Hansen]" c="Brian Hansen"/>
              <i n="[Retail Sales].[Salesperson].&amp;[Brian Thomas]" c="Brian Thomas"/>
              <i n="[Retail Sales].[Salesperson].&amp;[Carl Elliott]" c="Carl Elliott"/>
              <i n="[Retail Sales].[Salesperson].&amp;[Carl Hall]" c="Carl Hall"/>
              <i n="[Retail Sales].[Salesperson].&amp;[Charles Harper]" c="Charles Harper"/>
              <i n="[Retail Sales].[Salesperson].&amp;[Christopher Tucker]" c="Christopher Tucker"/>
              <i n="[Retail Sales].[Salesperson].&amp;[Clarence Fox]" c="Clarence Fox"/>
              <i n="[Retail Sales].[Salesperson].&amp;[Ernest Wagner]" c="Ernest Wagner"/>
              <i n="[Retail Sales].[Salesperson].&amp;[Ernest Wheeler]" c="Ernest Wheeler"/>
              <i n="[Retail Sales].[Salesperson].&amp;[Eugene Holmes]" c="Eugene Holmes"/>
              <i n="[Retail Sales].[Salesperson].&amp;[Fred Robertson]" c="Fred Robertson"/>
              <i n="[Retail Sales].[Salesperson].&amp;[Gary Rodriguez]" c="Gary Rodriguez"/>
              <i n="[Retail Sales].[Salesperson].&amp;[Henry Nelson]" c="Henry Nelson"/>
              <i n="[Retail Sales].[Salesperson].&amp;[Howard Gardner]" c="Howard Gardner"/>
              <i n="[Retail Sales].[Salesperson].&amp;[Howard Sims]" c="Howard Sims"/>
              <i n="[Retail Sales].[Salesperson].&amp;[Jeremy Mendoza]" c="Jeremy Mendoza"/>
              <i n="[Retail Sales].[Salesperson].&amp;[Jerry Perry]" c="Jerry Perry"/>
              <i n="[Retail Sales].[Salesperson].&amp;[Jimmy Young]" c="Jimmy Young"/>
              <i n="[Retail Sales].[Salesperson].&amp;[Joe Sims]" c="Joe Sims"/>
              <i n="[Retail Sales].[Salesperson].&amp;[John Reyes]" c="John Reyes"/>
              <i n="[Retail Sales].[Salesperson].&amp;[Joshua Cook]" c="Joshua Cook"/>
              <i n="[Retail Sales].[Salesperson].&amp;[Joshua Taylor]" c="Joshua Taylor"/>
              <i n="[Retail Sales].[Salesperson].&amp;[Justin Lynch]" c="Justin Lynch"/>
              <i n="[Retail Sales].[Salesperson].&amp;[Kenneth Bradley]" c="Kenneth Bradley"/>
              <i n="[Retail Sales].[Salesperson].&amp;[Kenneth Fields]" c="Kenneth Fields"/>
              <i n="[Retail Sales].[Salesperson].&amp;[Kevin Butler]" c="Kevin Butler"/>
              <i n="[Retail Sales].[Salesperson].&amp;[Larry Castillo]" c="Larry Castillo"/>
              <i n="[Retail Sales].[Salesperson].&amp;[Larry Marshall]" c="Larry Marshall"/>
              <i n="[Retail Sales].[Salesperson].&amp;[Martin Carr]" c="Martin Carr"/>
              <i n="[Retail Sales].[Salesperson].&amp;[Martin Perry]" c="Martin Perry"/>
              <i n="[Retail Sales].[Salesperson].&amp;[Patrick Ruiz]" c="Patrick Ruiz"/>
              <i n="[Retail Sales].[Salesperson].&amp;[Robert Reed]" c="Robert Reed"/>
              <i n="[Retail Sales].[Salesperson].&amp;[Roger Ramos]" c="Roger Ramos"/>
              <i n="[Retail Sales].[Salesperson].&amp;[Roger Robertson]" c="Roger Robertson"/>
              <i n="[Retail Sales].[Salesperson].&amp;[Ronald Reed]" c="Ronald Reed"/>
              <i n="[Retail Sales].[Salesperson].&amp;[Ryan Butler]" c="Ryan Butler"/>
              <i n="[Retail Sales].[Salesperson].&amp;[Ryan Welch]" c="Ryan Welch"/>
              <i n="[Retail Sales].[Salesperson].&amp;[Scott Clark]" c="Scott Clark"/>
              <i n="[Retail Sales].[Salesperson].&amp;[Scott Mason]" c="Scott Mason"/>
              <i n="[Retail Sales].[Salesperson].&amp;[Sean Miller]" c="Sean Miller"/>
              <i n="[Retail Sales].[Salesperson].&amp;[Walter Cook]" c="Walter Cook"/>
            </range>
          </ranges>
        </level>
      </levels>
      <selections count="1">
        <selection n="[Retail Sales].[Salesperson].[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2" xr10:uid="{2A06C7C5-5CCE-4294-A014-E64DF77DB4AC}" sourceName="[Retail Sales].[Customer Name]">
  <data>
    <olap pivotCacheId="1713585579">
      <levels count="2">
        <level uniqueName="[Retail Sales].[Customer Name].[(All)]" sourceCaption="(All)" count="0"/>
        <level uniqueName="[Retail Sales].[Customer Name].[Customer Name]" sourceCaption="Customer Name" count="801">
          <ranges>
            <range startItem="0">
              <i n="[Retail Sales].[Customer Name].&amp;[Aaron Carr]" c="Aaron Carr"/>
              <i n="[Retail Sales].[Customer Name].&amp;[Aaron Cruz]" c="Aaron Cruz"/>
              <i n="[Retail Sales].[Customer Name].&amp;[Aaron Day]" c="Aaron Day"/>
              <i n="[Retail Sales].[Customer Name].&amp;[Aaron Johnson]" c="Aaron Johnson"/>
              <i n="[Retail Sales].[Customer Name].&amp;[Aaron Miller]" c="Aaron Miller"/>
              <i n="[Retail Sales].[Customer Name].&amp;[Aaron Mills]" c="Aaron Mills"/>
              <i n="[Retail Sales].[Customer Name].&amp;[Aaron Moreno]" c="Aaron Moreno"/>
              <i n="[Retail Sales].[Customer Name].&amp;[Aaron Tucker]" c="Aaron Tucker"/>
              <i n="[Retail Sales].[Customer Name].&amp;[Adam Alexander]" c="Adam Alexander"/>
              <i n="[Retail Sales].[Customer Name].&amp;[Adam Bailey]" c="Adam Bailey"/>
              <i n="[Retail Sales].[Customer Name].&amp;[Adam Duncan]" c="Adam Duncan"/>
              <i n="[Retail Sales].[Customer Name].&amp;[Adam Hernandez]" c="Adam Hernandez"/>
              <i n="[Retail Sales].[Customer Name].&amp;[Adam Hunter]" c="Adam Hunter"/>
              <i n="[Retail Sales].[Customer Name].&amp;[Adam Jenkins]" c="Adam Jenkins"/>
              <i n="[Retail Sales].[Customer Name].&amp;[Adam Mccoy]" c="Adam Mccoy"/>
              <i n="[Retail Sales].[Customer Name].&amp;[Adam Mcdonald]" c="Adam Mcdonald"/>
              <i n="[Retail Sales].[Customer Name].&amp;[Adam Myers]" c="Adam Myers"/>
              <i n="[Retail Sales].[Customer Name].&amp;[Adam Riley]" c="Adam Riley"/>
              <i n="[Retail Sales].[Customer Name].&amp;[Adam Thompson]" c="Adam Thompson"/>
              <i n="[Retail Sales].[Customer Name].&amp;[Adam Wheeler]" c="Adam Wheeler"/>
              <i n="[Retail Sales].[Customer Name].&amp;[Adam White]" c="Adam White"/>
              <i n="[Retail Sales].[Customer Name].&amp;[Alan Gomez]" c="Alan Gomez"/>
              <i n="[Retail Sales].[Customer Name].&amp;[Alan Green]" c="Alan Green"/>
              <i n="[Retail Sales].[Customer Name].&amp;[Alan Miller]" c="Alan Miller"/>
              <i n="[Retail Sales].[Customer Name].&amp;[Alan Parker]" c="Alan Parker"/>
              <i n="[Retail Sales].[Customer Name].&amp;[Alan Perry]" c="Alan Perry"/>
              <i n="[Retail Sales].[Customer Name].&amp;[Alan Scott]" c="Alan Scott"/>
              <i n="[Retail Sales].[Customer Name].&amp;[Alan Sims]" c="Alan Sims"/>
              <i n="[Retail Sales].[Customer Name].&amp;[Alan Thomas]" c="Alan Thomas"/>
              <i n="[Retail Sales].[Customer Name].&amp;[Albert Cunningham]" c="Albert Cunningham"/>
              <i n="[Retail Sales].[Customer Name].&amp;[Albert Jacobs]" c="Albert Jacobs"/>
              <i n="[Retail Sales].[Customer Name].&amp;[Albert Kennedy]" c="Albert Kennedy"/>
              <i n="[Retail Sales].[Customer Name].&amp;[Albert Rice]" c="Albert Rice"/>
              <i n="[Retail Sales].[Customer Name].&amp;[Albert Robinson]" c="Albert Robinson"/>
              <i n="[Retail Sales].[Customer Name].&amp;[Albert Young]" c="Albert Young"/>
              <i n="[Retail Sales].[Customer Name].&amp;[Andrew Adams]" c="Andrew Adams"/>
              <i n="[Retail Sales].[Customer Name].&amp;[Andrew Burns]" c="Andrew Burns"/>
              <i n="[Retail Sales].[Customer Name].&amp;[Andrew Butler]" c="Andrew Butler"/>
              <i n="[Retail Sales].[Customer Name].&amp;[Andrew Fernandez]" c="Andrew Fernandez"/>
              <i n="[Retail Sales].[Customer Name].&amp;[Andrew Graham]" c="Andrew Graham"/>
              <i n="[Retail Sales].[Customer Name].&amp;[Andrew Hansen]" c="Andrew Hansen"/>
              <i n="[Retail Sales].[Customer Name].&amp;[Andrew James]" c="Andrew James"/>
              <i n="[Retail Sales].[Customer Name].&amp;[Andrew Martin]" c="Andrew Martin"/>
              <i n="[Retail Sales].[Customer Name].&amp;[Andrew Peters]" c="Andrew Peters"/>
              <i n="[Retail Sales].[Customer Name].&amp;[Andrew Reynolds]" c="Andrew Reynolds"/>
              <i n="[Retail Sales].[Customer Name].&amp;[Andrew Robinson]" c="Andrew Robinson"/>
              <i n="[Retail Sales].[Customer Name].&amp;[Anthony Banks]" c="Anthony Banks"/>
              <i n="[Retail Sales].[Customer Name].&amp;[Anthony Berry]" c="Anthony Berry"/>
              <i n="[Retail Sales].[Customer Name].&amp;[Anthony Chapman]" c="Anthony Chapman"/>
              <i n="[Retail Sales].[Customer Name].&amp;[Anthony Fisher]" c="Anthony Fisher"/>
              <i n="[Retail Sales].[Customer Name].&amp;[Anthony Little]" c="Anthony Little"/>
              <i n="[Retail Sales].[Customer Name].&amp;[Anthony Parker]" c="Anthony Parker"/>
              <i n="[Retail Sales].[Customer Name].&amp;[Anthony Simpson]" c="Anthony Simpson"/>
              <i n="[Retail Sales].[Customer Name].&amp;[Anthony Torres]" c="Anthony Torres"/>
              <i n="[Retail Sales].[Customer Name].&amp;[Anthony Turner]" c="Anthony Turner"/>
              <i n="[Retail Sales].[Customer Name].&amp;[Antonio Cooper]" c="Antonio Cooper"/>
              <i n="[Retail Sales].[Customer Name].&amp;[Antonio Diaz]" c="Antonio Diaz"/>
              <i n="[Retail Sales].[Customer Name].&amp;[Antonio Dixon]" c="Antonio Dixon"/>
              <i n="[Retail Sales].[Customer Name].&amp;[Antonio Frazier]" c="Antonio Frazier"/>
              <i n="[Retail Sales].[Customer Name].&amp;[Antonio Green]" c="Antonio Green"/>
              <i n="[Retail Sales].[Customer Name].&amp;[Antonio Morris]" c="Antonio Morris"/>
              <i n="[Retail Sales].[Customer Name].&amp;[Antonio Nelson]" c="Antonio Nelson"/>
              <i n="[Retail Sales].[Customer Name].&amp;[Antonio Owens]" c="Antonio Owens"/>
              <i n="[Retail Sales].[Customer Name].&amp;[Antonio Shaw]" c="Antonio Shaw"/>
              <i n="[Retail Sales].[Customer Name].&amp;[Arthur Gilbert]" c="Arthur Gilbert"/>
              <i n="[Retail Sales].[Customer Name].&amp;[Arthur Reid]" c="Arthur Reid"/>
              <i n="[Retail Sales].[Customer Name].&amp;[Arthur Roberts]" c="Arthur Roberts"/>
              <i n="[Retail Sales].[Customer Name].&amp;[Arthur Webb]" c="Arthur Webb"/>
              <i n="[Retail Sales].[Customer Name].&amp;[Arthur Welch]" c="Arthur Welch"/>
              <i n="[Retail Sales].[Customer Name].&amp;[Benjamin Carpenter]" c="Benjamin Carpenter"/>
              <i n="[Retail Sales].[Customer Name].&amp;[Benjamin Carter]" c="Benjamin Carter"/>
              <i n="[Retail Sales].[Customer Name].&amp;[Benjamin Garza]" c="Benjamin Garza"/>
              <i n="[Retail Sales].[Customer Name].&amp;[Benjamin Jacobs]" c="Benjamin Jacobs"/>
              <i n="[Retail Sales].[Customer Name].&amp;[Benjamin Kim]" c="Benjamin Kim"/>
              <i n="[Retail Sales].[Customer Name].&amp;[Benjamin Lynch]" c="Benjamin Lynch"/>
              <i n="[Retail Sales].[Customer Name].&amp;[Benjamin Moreno]" c="Benjamin Moreno"/>
              <i n="[Retail Sales].[Customer Name].&amp;[Benjamin Morgan]" c="Benjamin Morgan"/>
              <i n="[Retail Sales].[Customer Name].&amp;[Benjamin Murray]" c="Benjamin Murray"/>
              <i n="[Retail Sales].[Customer Name].&amp;[Benjamin Ryan]" c="Benjamin Ryan"/>
              <i n="[Retail Sales].[Customer Name].&amp;[Benjamin Stanley]" c="Benjamin Stanley"/>
              <i n="[Retail Sales].[Customer Name].&amp;[Benjamin Vasquez]" c="Benjamin Vasquez"/>
              <i n="[Retail Sales].[Customer Name].&amp;[Billy Adams]" c="Billy Adams"/>
              <i n="[Retail Sales].[Customer Name].&amp;[Billy Cook]" c="Billy Cook"/>
              <i n="[Retail Sales].[Customer Name].&amp;[Billy Evans]" c="Billy Evans"/>
              <i n="[Retail Sales].[Customer Name].&amp;[Billy Gonzales]" c="Billy Gonzales"/>
              <i n="[Retail Sales].[Customer Name].&amp;[Billy Kennedy]" c="Billy Kennedy"/>
              <i n="[Retail Sales].[Customer Name].&amp;[Billy Miller]" c="Billy Miller"/>
              <i n="[Retail Sales].[Customer Name].&amp;[Billy Nelson]" c="Billy Nelson"/>
              <i n="[Retail Sales].[Customer Name].&amp;[Billy Olson]" c="Billy Olson"/>
              <i n="[Retail Sales].[Customer Name].&amp;[Billy Reid]" c="Billy Reid"/>
              <i n="[Retail Sales].[Customer Name].&amp;[Billy West]" c="Billy West"/>
              <i n="[Retail Sales].[Customer Name].&amp;[Bobby Black]" c="Bobby Black"/>
              <i n="[Retail Sales].[Customer Name].&amp;[Bobby Burton]" c="Bobby Burton"/>
              <i n="[Retail Sales].[Customer Name].&amp;[Bobby Coleman]" c="Bobby Coleman"/>
              <i n="[Retail Sales].[Customer Name].&amp;[Bobby Duncan]" c="Bobby Duncan"/>
              <i n="[Retail Sales].[Customer Name].&amp;[Bobby Greene]" c="Bobby Greene"/>
              <i n="[Retail Sales].[Customer Name].&amp;[Bobby Hughes]" c="Bobby Hughes"/>
              <i n="[Retail Sales].[Customer Name].&amp;[Bobby Jackson]" c="Bobby Jackson"/>
              <i n="[Retail Sales].[Customer Name].&amp;[Bobby Murray]" c="Bobby Murray"/>
              <i n="[Retail Sales].[Customer Name].&amp;[Bobby Willis]" c="Bobby Willis"/>
              <i n="[Retail Sales].[Customer Name].&amp;[Brandon Bailey]" c="Brandon Bailey"/>
              <i n="[Retail Sales].[Customer Name].&amp;[Brandon Diaz]" c="Brandon Diaz"/>
              <i n="[Retail Sales].[Customer Name].&amp;[Brandon Dixon]" c="Brandon Dixon"/>
              <i n="[Retail Sales].[Customer Name].&amp;[Brandon Martin]" c="Brandon Martin"/>
              <i n="[Retail Sales].[Customer Name].&amp;[Brandon Wood]" c="Brandon Wood"/>
              <i n="[Retail Sales].[Customer Name].&amp;[Brandon Wright]" c="Brandon Wright"/>
              <i n="[Retail Sales].[Customer Name].&amp;[Brian Hunter]" c="Brian Hunter"/>
              <i n="[Retail Sales].[Customer Name].&amp;[Brian Kim]" c="Brian Kim"/>
              <i n="[Retail Sales].[Customer Name].&amp;[Brian Murphy]" c="Brian Murphy"/>
              <i n="[Retail Sales].[Customer Name].&amp;[Brian Rice]" c="Brian Rice"/>
              <i n="[Retail Sales].[Customer Name].&amp;[Brian Taylor]" c="Brian Taylor"/>
              <i n="[Retail Sales].[Customer Name].&amp;[Brian Warren]" c="Brian Warren"/>
              <i n="[Retail Sales].[Customer Name].&amp;[Bruce Armstrong]" c="Bruce Armstrong"/>
              <i n="[Retail Sales].[Customer Name].&amp;[Bruce Bowman]" c="Bruce Bowman"/>
              <i n="[Retail Sales].[Customer Name].&amp;[Bruce Butler]" c="Bruce Butler"/>
              <i n="[Retail Sales].[Customer Name].&amp;[Bruce Chapman]" c="Bruce Chapman"/>
              <i n="[Retail Sales].[Customer Name].&amp;[Bruce Hamilton]" c="Bruce Hamilton"/>
              <i n="[Retail Sales].[Customer Name].&amp;[Bruce Harris]" c="Bruce Harris"/>
              <i n="[Retail Sales].[Customer Name].&amp;[Bruce King]" c="Bruce King"/>
              <i n="[Retail Sales].[Customer Name].&amp;[Bruce Morrison]" c="Bruce Morrison"/>
              <i n="[Retail Sales].[Customer Name].&amp;[Bruce Oliver]" c="Bruce Oliver"/>
              <i n="[Retail Sales].[Customer Name].&amp;[Bruce Porter]" c="Bruce Porter"/>
              <i n="[Retail Sales].[Customer Name].&amp;[Carl Anderson]" c="Carl Anderson"/>
              <i n="[Retail Sales].[Customer Name].&amp;[Carl Collins]" c="Carl Collins"/>
              <i n="[Retail Sales].[Customer Name].&amp;[Carl Jones]" c="Carl Jones"/>
              <i n="[Retail Sales].[Customer Name].&amp;[Carl Martin]" c="Carl Martin"/>
              <i n="[Retail Sales].[Customer Name].&amp;[Carl Murphy]" c="Carl Murphy"/>
              <i n="[Retail Sales].[Customer Name].&amp;[Carl Nguyen]" c="Carl Nguyen"/>
              <i n="[Retail Sales].[Customer Name].&amp;[Carl Reid]" c="Carl Reid"/>
              <i n="[Retail Sales].[Customer Name].&amp;[Carlos Hunt]" c="Carlos Hunt"/>
              <i n="[Retail Sales].[Customer Name].&amp;[Carlos Kim]" c="Carlos Kim"/>
              <i n="[Retail Sales].[Customer Name].&amp;[Carlos Martinez]" c="Carlos Martinez"/>
              <i n="[Retail Sales].[Customer Name].&amp;[Carlos Miller]" c="Carlos Miller"/>
              <i n="[Retail Sales].[Customer Name].&amp;[Carlos Reed]" c="Carlos Reed"/>
              <i n="[Retail Sales].[Customer Name].&amp;[Carlos Scott]" c="Carlos Scott"/>
              <i n="[Retail Sales].[Customer Name].&amp;[Carlos Smith]" c="Carlos Smith"/>
              <i n="[Retail Sales].[Customer Name].&amp;[Carlos Stewart]" c="Carlos Stewart"/>
              <i n="[Retail Sales].[Customer Name].&amp;[Carlos Wheeler]" c="Carlos Wheeler"/>
              <i n="[Retail Sales].[Customer Name].&amp;[Carlos Young]" c="Carlos Young"/>
              <i n="[Retail Sales].[Customer Name].&amp;[Charles Bell]" c="Charles Bell"/>
              <i n="[Retail Sales].[Customer Name].&amp;[Charles Fields]" c="Charles Fields"/>
              <i n="[Retail Sales].[Customer Name].&amp;[Charles Henderson]" c="Charles Henderson"/>
              <i n="[Retail Sales].[Customer Name].&amp;[Charles Hughes]" c="Charles Hughes"/>
              <i n="[Retail Sales].[Customer Name].&amp;[Charles Montgomery]" c="Charles Montgomery"/>
              <i n="[Retail Sales].[Customer Name].&amp;[Charles Perry]" c="Charles Perry"/>
              <i n="[Retail Sales].[Customer Name].&amp;[Charles Richards]" c="Charles Richards"/>
              <i n="[Retail Sales].[Customer Name].&amp;[Charles Shaw]" c="Charles Shaw"/>
              <i n="[Retail Sales].[Customer Name].&amp;[Charles Sims]" c="Charles Sims"/>
              <i n="[Retail Sales].[Customer Name].&amp;[Chris Armstrong]" c="Chris Armstrong"/>
              <i n="[Retail Sales].[Customer Name].&amp;[Chris Burke]" c="Chris Burke"/>
              <i n="[Retail Sales].[Customer Name].&amp;[Chris Chapman]" c="Chris Chapman"/>
              <i n="[Retail Sales].[Customer Name].&amp;[Chris Fuller]" c="Chris Fuller"/>
              <i n="[Retail Sales].[Customer Name].&amp;[Chris Hall]" c="Chris Hall"/>
              <i n="[Retail Sales].[Customer Name].&amp;[Chris Howard]" c="Chris Howard"/>
              <i n="[Retail Sales].[Customer Name].&amp;[Christopher Arnold]" c="Christopher Arnold"/>
              <i n="[Retail Sales].[Customer Name].&amp;[Christopher Hudson]" c="Christopher Hudson"/>
              <i n="[Retail Sales].[Customer Name].&amp;[Christopher Johnston]" c="Christopher Johnston"/>
              <i n="[Retail Sales].[Customer Name].&amp;[Christopher Kim]" c="Christopher Kim"/>
              <i n="[Retail Sales].[Customer Name].&amp;[Christopher Matthews]" c="Christopher Matthews"/>
              <i n="[Retail Sales].[Customer Name].&amp;[Christopher Miller]" c="Christopher Miller"/>
              <i n="[Retail Sales].[Customer Name].&amp;[Christopher Nguyen]" c="Christopher Nguyen"/>
              <i n="[Retail Sales].[Customer Name].&amp;[Christopher Ramos]" c="Christopher Ramos"/>
              <i n="[Retail Sales].[Customer Name].&amp;[Christopher Weaver]" c="Christopher Weaver"/>
              <i n="[Retail Sales].[Customer Name].&amp;[Christopher Wright]" c="Christopher Wright"/>
              <i n="[Retail Sales].[Customer Name].&amp;[Clarence Austin]" c="Clarence Austin"/>
              <i n="[Retail Sales].[Customer Name].&amp;[Clarence Cunningham]" c="Clarence Cunningham"/>
              <i n="[Retail Sales].[Customer Name].&amp;[Clarence Freeman]" c="Clarence Freeman"/>
              <i n="[Retail Sales].[Customer Name].&amp;[Clarence Grant]" c="Clarence Grant"/>
              <i n="[Retail Sales].[Customer Name].&amp;[Clarence Greene]" c="Clarence Greene"/>
              <i n="[Retail Sales].[Customer Name].&amp;[Clarence Kelley]" c="Clarence Kelley"/>
              <i n="[Retail Sales].[Customer Name].&amp;[Clarence Warren]" c="Clarence Warren"/>
              <i n="[Retail Sales].[Customer Name].&amp;[Craig Mills]" c="Craig Mills"/>
              <i n="[Retail Sales].[Customer Name].&amp;[Craig Reyes]" c="Craig Reyes"/>
              <i n="[Retail Sales].[Customer Name].&amp;[Craig Rodriguez]" c="Craig Rodriguez"/>
              <i n="[Retail Sales].[Customer Name].&amp;[Craig Wright]" c="Craig Wright"/>
              <i n="[Retail Sales].[Customer Name].&amp;[Daniel Barnes]" c="Daniel Barnes"/>
              <i n="[Retail Sales].[Customer Name].&amp;[Daniel Berry]" c="Daniel Berry"/>
              <i n="[Retail Sales].[Customer Name].&amp;[Daniel Carroll]" c="Daniel Carroll"/>
              <i n="[Retail Sales].[Customer Name].&amp;[Daniel Dixon]" c="Daniel Dixon"/>
              <i n="[Retail Sales].[Customer Name].&amp;[Daniel Fernandez]" c="Daniel Fernandez"/>
              <i n="[Retail Sales].[Customer Name].&amp;[Daniel Moreno]" c="Daniel Moreno"/>
              <i n="[Retail Sales].[Customer Name].&amp;[Daniel Nguyen]" c="Daniel Nguyen"/>
              <i n="[Retail Sales].[Customer Name].&amp;[Daniel Perry]" c="Daniel Perry"/>
              <i n="[Retail Sales].[Customer Name].&amp;[Daniel West]" c="Daniel West"/>
              <i n="[Retail Sales].[Customer Name].&amp;[David Ford]" c="David Ford"/>
              <i n="[Retail Sales].[Customer Name].&amp;[David Garrett]" c="David Garrett"/>
              <i n="[Retail Sales].[Customer Name].&amp;[David Mendoza]" c="David Mendoza"/>
              <i n="[Retail Sales].[Customer Name].&amp;[David Nguyen]" c="David Nguyen"/>
              <i n="[Retail Sales].[Customer Name].&amp;[David Olson]" c="David Olson"/>
              <i n="[Retail Sales].[Customer Name].&amp;[David Perkins]" c="David Perkins"/>
              <i n="[Retail Sales].[Customer Name].&amp;[David Smith]" c="David Smith"/>
              <i n="[Retail Sales].[Customer Name].&amp;[David Wheeler]" c="David Wheeler"/>
              <i n="[Retail Sales].[Customer Name].&amp;[David Wilson]" c="David Wilson"/>
              <i n="[Retail Sales].[Customer Name].&amp;[Dennis Morris]" c="Dennis Morris"/>
              <i n="[Retail Sales].[Customer Name].&amp;[Dennis Myers]" c="Dennis Myers"/>
              <i n="[Retail Sales].[Customer Name].&amp;[Dennis Ruiz]" c="Dennis Ruiz"/>
              <i n="[Retail Sales].[Customer Name].&amp;[Dennis Scott]" c="Dennis Scott"/>
              <i n="[Retail Sales].[Customer Name].&amp;[Donald Andrews]" c="Donald Andrews"/>
              <i n="[Retail Sales].[Customer Name].&amp;[Donald Carroll]" c="Donald Carroll"/>
              <i n="[Retail Sales].[Customer Name].&amp;[Donald Collins]" c="Donald Collins"/>
              <i n="[Retail Sales].[Customer Name].&amp;[Donald Diaz]" c="Donald Diaz"/>
              <i n="[Retail Sales].[Customer Name].&amp;[Donald Morris]" c="Donald Morris"/>
              <i n="[Retail Sales].[Customer Name].&amp;[Donald Reynolds]" c="Donald Reynolds"/>
              <i n="[Retail Sales].[Customer Name].&amp;[Donald Stanley]" c="Donald Stanley"/>
              <i n="[Retail Sales].[Customer Name].&amp;[Douglas Diaz]" c="Douglas Diaz"/>
              <i n="[Retail Sales].[Customer Name].&amp;[Douglas Foster]" c="Douglas Foster"/>
              <i n="[Retail Sales].[Customer Name].&amp;[Douglas Franklin]" c="Douglas Franklin"/>
              <i n="[Retail Sales].[Customer Name].&amp;[Douglas Greene]" c="Douglas Greene"/>
              <i n="[Retail Sales].[Customer Name].&amp;[Douglas Kennedy]" c="Douglas Kennedy"/>
              <i n="[Retail Sales].[Customer Name].&amp;[Douglas Perkins]" c="Douglas Perkins"/>
              <i n="[Retail Sales].[Customer Name].&amp;[Douglas Robinson]" c="Douglas Robinson"/>
              <i n="[Retail Sales].[Customer Name].&amp;[Douglas Tucker]" c="Douglas Tucker"/>
              <i n="[Retail Sales].[Customer Name].&amp;[Douglas Wallace]" c="Douglas Wallace"/>
              <i n="[Retail Sales].[Customer Name].&amp;[Earl Franklin]" c="Earl Franklin"/>
              <i n="[Retail Sales].[Customer Name].&amp;[Earl Ortiz]" c="Earl Ortiz"/>
              <i n="[Retail Sales].[Customer Name].&amp;[Earl Phillips]" c="Earl Phillips"/>
              <i n="[Retail Sales].[Customer Name].&amp;[Earl Robinson]" c="Earl Robinson"/>
              <i n="[Retail Sales].[Customer Name].&amp;[Earl Simpson]" c="Earl Simpson"/>
              <i n="[Retail Sales].[Customer Name].&amp;[Edward Gonzalez]" c="Edward Gonzalez"/>
              <i n="[Retail Sales].[Customer Name].&amp;[Edward Mason]" c="Edward Mason"/>
              <i n="[Retail Sales].[Customer Name].&amp;[Edward Walker]" c="Edward Walker"/>
              <i n="[Retail Sales].[Customer Name].&amp;[Edward Williams]" c="Edward Williams"/>
              <i n="[Retail Sales].[Customer Name].&amp;[Edward Wright]" c="Edward Wright"/>
              <i n="[Retail Sales].[Customer Name].&amp;[Eric Alvarez]" c="Eric Alvarez"/>
              <i n="[Retail Sales].[Customer Name].&amp;[Eric Armstrong]" c="Eric Armstrong"/>
              <i n="[Retail Sales].[Customer Name].&amp;[Eric Bowman]" c="Eric Bowman"/>
              <i n="[Retail Sales].[Customer Name].&amp;[Eric Bradley]" c="Eric Bradley"/>
              <i n="[Retail Sales].[Customer Name].&amp;[Eric Moore]" c="Eric Moore"/>
              <i n="[Retail Sales].[Customer Name].&amp;[Eric Shaw]" c="Eric Shaw"/>
              <i n="[Retail Sales].[Customer Name].&amp;[Eric Ward]" c="Eric Ward"/>
              <i n="[Retail Sales].[Customer Name].&amp;[Ernest Austin]" c="Ernest Austin"/>
              <i n="[Retail Sales].[Customer Name].&amp;[Ernest Bradley]" c="Ernest Bradley"/>
              <i n="[Retail Sales].[Customer Name].&amp;[Ernest Fox]" c="Ernest Fox"/>
              <i n="[Retail Sales].[Customer Name].&amp;[Ernest Knight]" c="Ernest Knight"/>
              <i n="[Retail Sales].[Customer Name].&amp;[Ernest Ortiz]" c="Ernest Ortiz"/>
              <i n="[Retail Sales].[Customer Name].&amp;[Ernest Rivera]" c="Ernest Rivera"/>
              <i n="[Retail Sales].[Customer Name].&amp;[Eugene Brooks]" c="Eugene Brooks"/>
              <i n="[Retail Sales].[Customer Name].&amp;[Eugene Castillo]" c="Eugene Castillo"/>
              <i n="[Retail Sales].[Customer Name].&amp;[Eugene Cooper]" c="Eugene Cooper"/>
              <i n="[Retail Sales].[Customer Name].&amp;[Eugene Cunningham]" c="Eugene Cunningham"/>
              <i n="[Retail Sales].[Customer Name].&amp;[Eugene Hunter]" c="Eugene Hunter"/>
              <i n="[Retail Sales].[Customer Name].&amp;[Eugene Murphy]" c="Eugene Murphy"/>
              <i n="[Retail Sales].[Customer Name].&amp;[Eugene Ryan]" c="Eugene Ryan"/>
              <i n="[Retail Sales].[Customer Name].&amp;[Eugene Scott]" c="Eugene Scott"/>
              <i n="[Retail Sales].[Customer Name].&amp;[Eugene Sims]" c="Eugene Sims"/>
              <i n="[Retail Sales].[Customer Name].&amp;[Eugene Weaver]" c="Eugene Weaver"/>
              <i n="[Retail Sales].[Customer Name].&amp;[Frank Brown]" c="Frank Brown"/>
              <i n="[Retail Sales].[Customer Name].&amp;[Frank Gibson]" c="Frank Gibson"/>
              <i n="[Retail Sales].[Customer Name].&amp;[Frank Hawkins]" c="Frank Hawkins"/>
              <i n="[Retail Sales].[Customer Name].&amp;[Frank Mason]" c="Frank Mason"/>
              <i n="[Retail Sales].[Customer Name].&amp;[Frank Ortiz]" c="Frank Ortiz"/>
              <i n="[Retail Sales].[Customer Name].&amp;[Frank Schmidt]" c="Frank Schmidt"/>
              <i n="[Retail Sales].[Customer Name].&amp;[Frank Weaver]" c="Frank Weaver"/>
              <i n="[Retail Sales].[Customer Name].&amp;[Frank Webb]" c="Frank Webb"/>
              <i n="[Retail Sales].[Customer Name].&amp;[Fred Bryant]" c="Fred Bryant"/>
              <i n="[Retail Sales].[Customer Name].&amp;[Fred Evans]" c="Fred Evans"/>
              <i n="[Retail Sales].[Customer Name].&amp;[Fred Howell]" c="Fred Howell"/>
              <i n="[Retail Sales].[Customer Name].&amp;[Fred Jenkins]" c="Fred Jenkins"/>
              <i n="[Retail Sales].[Customer Name].&amp;[Fred Perez]" c="Fred Perez"/>
              <i n="[Retail Sales].[Customer Name].&amp;[Fred Peterson]" c="Fred Peterson"/>
              <i n="[Retail Sales].[Customer Name].&amp;[Fred Reid]" c="Fred Reid"/>
              <i n="[Retail Sales].[Customer Name].&amp;[Fred Romero]" c="Fred Romero"/>
              <i n="[Retail Sales].[Customer Name].&amp;[Fred Russell]" c="Fred Russell"/>
              <i n="[Retail Sales].[Customer Name].&amp;[Fred Stone]" c="Fred Stone"/>
              <i n="[Retail Sales].[Customer Name].&amp;[Gary Baker]" c="Gary Baker"/>
              <i n="[Retail Sales].[Customer Name].&amp;[Gary Hudson]" c="Gary Hudson"/>
              <i n="[Retail Sales].[Customer Name].&amp;[Gary Jones]" c="Gary Jones"/>
              <i n="[Retail Sales].[Customer Name].&amp;[Gary Pierce]" c="Gary Pierce"/>
              <i n="[Retail Sales].[Customer Name].&amp;[Gary Porter]" c="Gary Porter"/>
              <i n="[Retail Sales].[Customer Name].&amp;[George Adams]" c="George Adams"/>
              <i n="[Retail Sales].[Customer Name].&amp;[George Ellis]" c="George Ellis"/>
              <i n="[Retail Sales].[Customer Name].&amp;[George Fowler]" c="George Fowler"/>
              <i n="[Retail Sales].[Customer Name].&amp;[George Hill]" c="George Hill"/>
              <i n="[Retail Sales].[Customer Name].&amp;[George Lee]" c="George Lee"/>
              <i n="[Retail Sales].[Customer Name].&amp;[George Lewis]" c="George Lewis"/>
              <i n="[Retail Sales].[Customer Name].&amp;[George Nichols]" c="George Nichols"/>
              <i n="[Retail Sales].[Customer Name].&amp;[George Stanley]" c="George Stanley"/>
              <i n="[Retail Sales].[Customer Name].&amp;[George Thompson]" c="George Thompson"/>
              <i n="[Retail Sales].[Customer Name].&amp;[Gerald Alvarez]" c="Gerald Alvarez"/>
              <i n="[Retail Sales].[Customer Name].&amp;[Gerald Andrews]" c="Gerald Andrews"/>
              <i n="[Retail Sales].[Customer Name].&amp;[Gerald Clark]" c="Gerald Clark"/>
              <i n="[Retail Sales].[Customer Name].&amp;[Gerald Gray]" c="Gerald Gray"/>
              <i n="[Retail Sales].[Customer Name].&amp;[Gerald Henry]" c="Gerald Henry"/>
              <i n="[Retail Sales].[Customer Name].&amp;[Gerald Palmer]" c="Gerald Palmer"/>
              <i n="[Retail Sales].[Customer Name].&amp;[Gerald Porter]" c="Gerald Porter"/>
              <i n="[Retail Sales].[Customer Name].&amp;[Gerald Reyes]" c="Gerald Reyes"/>
              <i n="[Retail Sales].[Customer Name].&amp;[Gerald Rogers]" c="Gerald Rogers"/>
              <i n="[Retail Sales].[Customer Name].&amp;[Gregory Boyd]" c="Gregory Boyd"/>
              <i n="[Retail Sales].[Customer Name].&amp;[Gregory Chapman]" c="Gregory Chapman"/>
              <i n="[Retail Sales].[Customer Name].&amp;[Gregory Jackson]" c="Gregory Jackson"/>
              <i n="[Retail Sales].[Customer Name].&amp;[Gregory Porter]" c="Gregory Porter"/>
              <i n="[Retail Sales].[Customer Name].&amp;[Gregory Ramirez]" c="Gregory Ramirez"/>
              <i n="[Retail Sales].[Customer Name].&amp;[Gregory Simmons]" c="Gregory Simmons"/>
              <i n="[Retail Sales].[Customer Name].&amp;[Gregory Welch]" c="Gregory Welch"/>
              <i n="[Retail Sales].[Customer Name].&amp;[Harold Adams]" c="Harold Adams"/>
              <i n="[Retail Sales].[Customer Name].&amp;[Harold Matthews]" c="Harold Matthews"/>
              <i n="[Retail Sales].[Customer Name].&amp;[Harold Turner]" c="Harold Turner"/>
              <i n="[Retail Sales].[Customer Name].&amp;[Harry Castillo]" c="Harry Castillo"/>
              <i n="[Retail Sales].[Customer Name].&amp;[Harry Daniels]" c="Harry Daniels"/>
              <i n="[Retail Sales].[Customer Name].&amp;[Harry Diaz]" c="Harry Diaz"/>
              <i n="[Retail Sales].[Customer Name].&amp;[Harry Hudson]" c="Harry Hudson"/>
              <i n="[Retail Sales].[Customer Name].&amp;[Harry Perkins]" c="Harry Perkins"/>
              <i n="[Retail Sales].[Customer Name].&amp;[Henry Andrews]" c="Henry Andrews"/>
              <i n="[Retail Sales].[Customer Name].&amp;[Henry Bishop]" c="Henry Bishop"/>
              <i n="[Retail Sales].[Customer Name].&amp;[Henry Boyd]" c="Henry Boyd"/>
              <i n="[Retail Sales].[Customer Name].&amp;[Henry Cox]" c="Henry Cox"/>
              <i n="[Retail Sales].[Customer Name].&amp;[Henry Diaz]" c="Henry Diaz"/>
              <i n="[Retail Sales].[Customer Name].&amp;[Henry Elliott]" c="Henry Elliott"/>
              <i n="[Retail Sales].[Customer Name].&amp;[Henry Harper]" c="Henry Harper"/>
              <i n="[Retail Sales].[Customer Name].&amp;[Henry Kelley]" c="Henry Kelley"/>
              <i n="[Retail Sales].[Customer Name].&amp;[Henry Reyes]" c="Henry Reyes"/>
              <i n="[Retail Sales].[Customer Name].&amp;[Henry Stanley]" c="Henry Stanley"/>
              <i n="[Retail Sales].[Customer Name].&amp;[Howard Harrison]" c="Howard Harrison"/>
              <i n="[Retail Sales].[Customer Name].&amp;[Howard Lewis]" c="Howard Lewis"/>
              <i n="[Retail Sales].[Customer Name].&amp;[Howard Lynch]" c="Howard Lynch"/>
              <i n="[Retail Sales].[Customer Name].&amp;[Howard Moore]" c="Howard Moore"/>
              <i n="[Retail Sales].[Customer Name].&amp;[Howard Morgan]" c="Howard Morgan"/>
              <i n="[Retail Sales].[Customer Name].&amp;[Jack Howell]" c="Jack Howell"/>
              <i n="[Retail Sales].[Customer Name].&amp;[Jack Jackson]" c="Jack Jackson"/>
              <i n="[Retail Sales].[Customer Name].&amp;[Jack Lewis]" c="Jack Lewis"/>
              <i n="[Retail Sales].[Customer Name].&amp;[Jack Lynch]" c="Jack Lynch"/>
              <i n="[Retail Sales].[Customer Name].&amp;[Jack Phillips]" c="Jack Phillips"/>
              <i n="[Retail Sales].[Customer Name].&amp;[Jack Reid]" c="Jack Reid"/>
              <i n="[Retail Sales].[Customer Name].&amp;[Jack Stevens]" c="Jack Stevens"/>
              <i n="[Retail Sales].[Customer Name].&amp;[James Armstrong]" c="James Armstrong"/>
              <i n="[Retail Sales].[Customer Name].&amp;[James Castillo]" c="James Castillo"/>
              <i n="[Retail Sales].[Customer Name].&amp;[James Dean]" c="James Dean"/>
              <i n="[Retail Sales].[Customer Name].&amp;[James Fisher]" c="James Fisher"/>
              <i n="[Retail Sales].[Customer Name].&amp;[James Foster]" c="James Foster"/>
              <i n="[Retail Sales].[Customer Name].&amp;[James Perkins]" c="James Perkins"/>
              <i n="[Retail Sales].[Customer Name].&amp;[James Simmons]" c="James Simmons"/>
              <i n="[Retail Sales].[Customer Name].&amp;[James Sullivan]" c="James Sullivan"/>
              <i n="[Retail Sales].[Customer Name].&amp;[James Williams]" c="James Williams"/>
              <i n="[Retail Sales].[Customer Name].&amp;[Jason Diaz]" c="Jason Diaz"/>
              <i n="[Retail Sales].[Customer Name].&amp;[Jason Dixon]" c="Jason Dixon"/>
              <i n="[Retail Sales].[Customer Name].&amp;[Jason Duncan]" c="Jason Duncan"/>
              <i n="[Retail Sales].[Customer Name].&amp;[Jason Gray]" c="Jason Gray"/>
              <i n="[Retail Sales].[Customer Name].&amp;[Jason Hanson]" c="Jason Hanson"/>
              <i n="[Retail Sales].[Customer Name].&amp;[Jason Hudson]" c="Jason Hudson"/>
              <i n="[Retail Sales].[Customer Name].&amp;[Jason Murphy]" c="Jason Murphy"/>
              <i n="[Retail Sales].[Customer Name].&amp;[Jason Ross]" c="Jason Ross"/>
              <i n="[Retail Sales].[Customer Name].&amp;[Jason Walker]" c="Jason Walker"/>
              <i n="[Retail Sales].[Customer Name].&amp;[Jeffrey Carpenter]" c="Jeffrey Carpenter"/>
              <i n="[Retail Sales].[Customer Name].&amp;[Jeffrey Gibson]" c="Jeffrey Gibson"/>
              <i n="[Retail Sales].[Customer Name].&amp;[Jeffrey Phillips]" c="Jeffrey Phillips"/>
              <i n="[Retail Sales].[Customer Name].&amp;[Jeffrey Sanders]" c="Jeffrey Sanders"/>
              <i n="[Retail Sales].[Customer Name].&amp;[Jeremy Allen]" c="Jeremy Allen"/>
              <i n="[Retail Sales].[Customer Name].&amp;[Jeremy Arnold]" c="Jeremy Arnold"/>
              <i n="[Retail Sales].[Customer Name].&amp;[Jeremy Gomez]" c="Jeremy Gomez"/>
              <i n="[Retail Sales].[Customer Name].&amp;[Jeremy Jenkins]" c="Jeremy Jenkins"/>
              <i n="[Retail Sales].[Customer Name].&amp;[Jeremy Peterson]" c="Jeremy Peterson"/>
              <i n="[Retail Sales].[Customer Name].&amp;[Jeremy Porter]" c="Jeremy Porter"/>
              <i n="[Retail Sales].[Customer Name].&amp;[Jeremy Rice]" c="Jeremy Rice"/>
              <i n="[Retail Sales].[Customer Name].&amp;[Jeremy Schmidt]" c="Jeremy Schmidt"/>
              <i n="[Retail Sales].[Customer Name].&amp;[Jeremy Vasquez]" c="Jeremy Vasquez"/>
              <i n="[Retail Sales].[Customer Name].&amp;[Jeremy Wilson]" c="Jeremy Wilson"/>
              <i n="[Retail Sales].[Customer Name].&amp;[Jerry Andrews]" c="Jerry Andrews"/>
              <i n="[Retail Sales].[Customer Name].&amp;[Jerry Barnes]" c="Jerry Barnes"/>
              <i n="[Retail Sales].[Customer Name].&amp;[Jerry Green]" c="Jerry Green"/>
              <i n="[Retail Sales].[Customer Name].&amp;[Jerry Harvey]" c="Jerry Harvey"/>
              <i n="[Retail Sales].[Customer Name].&amp;[Jerry Reed]" c="Jerry Reed"/>
              <i n="[Retail Sales].[Customer Name].&amp;[Jerry Rogers]" c="Jerry Rogers"/>
              <i n="[Retail Sales].[Customer Name].&amp;[Jerry Simmons]" c="Jerry Simmons"/>
              <i n="[Retail Sales].[Customer Name].&amp;[Jerry Smith]" c="Jerry Smith"/>
              <i n="[Retail Sales].[Customer Name].&amp;[Jesse Alvarez]" c="Jesse Alvarez"/>
              <i n="[Retail Sales].[Customer Name].&amp;[Jesse Barnes]" c="Jesse Barnes"/>
              <i n="[Retail Sales].[Customer Name].&amp;[Jesse Bishop]" c="Jesse Bishop"/>
              <i n="[Retail Sales].[Customer Name].&amp;[Jesse Castillo]" c="Jesse Castillo"/>
              <i n="[Retail Sales].[Customer Name].&amp;[Jesse Evans]" c="Jesse Evans"/>
              <i n="[Retail Sales].[Customer Name].&amp;[Jesse Garrett]" c="Jesse Garrett"/>
              <i n="[Retail Sales].[Customer Name].&amp;[Jesse Graham]" c="Jesse Graham"/>
              <i n="[Retail Sales].[Customer Name].&amp;[Jesse Hernandez]" c="Jesse Hernandez"/>
              <i n="[Retail Sales].[Customer Name].&amp;[Jesse Hill]" c="Jesse Hill"/>
              <i n="[Retail Sales].[Customer Name].&amp;[Jesse Wells]" c="Jesse Wells"/>
              <i n="[Retail Sales].[Customer Name].&amp;[Jimmy Andrews]" c="Jimmy Andrews"/>
              <i n="[Retail Sales].[Customer Name].&amp;[Jimmy Grant]" c="Jimmy Grant"/>
              <i n="[Retail Sales].[Customer Name].&amp;[Jimmy Harper]" c="Jimmy Harper"/>
              <i n="[Retail Sales].[Customer Name].&amp;[Jimmy Morrison]" c="Jimmy Morrison"/>
              <i n="[Retail Sales].[Customer Name].&amp;[Jimmy Ray]" c="Jimmy Ray"/>
              <i n="[Retail Sales].[Customer Name].&amp;[Jimmy Wood]" c="Jimmy Wood"/>
              <i n="[Retail Sales].[Customer Name].&amp;[Joe Baker]" c="Joe Baker"/>
              <i n="[Retail Sales].[Customer Name].&amp;[Joe Bryant]" c="Joe Bryant"/>
              <i n="[Retail Sales].[Customer Name].&amp;[Joe Carroll]" c="Joe Carroll"/>
              <i n="[Retail Sales].[Customer Name].&amp;[Joe Coleman]" c="Joe Coleman"/>
              <i n="[Retail Sales].[Customer Name].&amp;[Joe Fuller]" c="Joe Fuller"/>
              <i n="[Retail Sales].[Customer Name].&amp;[Joe Gordon]" c="Joe Gordon"/>
              <i n="[Retail Sales].[Customer Name].&amp;[Joe Griffin]" c="Joe Griffin"/>
              <i n="[Retail Sales].[Customer Name].&amp;[Joe Hanson]" c="Joe Hanson"/>
              <i n="[Retail Sales].[Customer Name].&amp;[Joe Powell]" c="Joe Powell"/>
              <i n="[Retail Sales].[Customer Name].&amp;[Joe Price]" c="Joe Price"/>
              <i n="[Retail Sales].[Customer Name].&amp;[Joe Rose]" c="Joe Rose"/>
              <i n="[Retail Sales].[Customer Name].&amp;[John Brooks]" c="John Brooks"/>
              <i n="[Retail Sales].[Customer Name].&amp;[John Hunt]" c="John Hunt"/>
              <i n="[Retail Sales].[Customer Name].&amp;[John Long]" c="John Long"/>
              <i n="[Retail Sales].[Customer Name].&amp;[John Robertson]" c="John Robertson"/>
              <i n="[Retail Sales].[Customer Name].&amp;[Johnny Andrews]" c="Johnny Andrews"/>
              <i n="[Retail Sales].[Customer Name].&amp;[Johnny Butler]" c="Johnny Butler"/>
              <i n="[Retail Sales].[Customer Name].&amp;[Johnny Hawkins]" c="Johnny Hawkins"/>
              <i n="[Retail Sales].[Customer Name].&amp;[Johnny Martinez]" c="Johnny Martinez"/>
              <i n="[Retail Sales].[Customer Name].&amp;[Johnny Ramos]" c="Johnny Ramos"/>
              <i n="[Retail Sales].[Customer Name].&amp;[Johnny Ward]" c="Johnny Ward"/>
              <i n="[Retail Sales].[Customer Name].&amp;[Jonathan Bowman]" c="Jonathan Bowman"/>
              <i n="[Retail Sales].[Customer Name].&amp;[Jonathan Cox]" c="Jonathan Cox"/>
              <i n="[Retail Sales].[Customer Name].&amp;[Jonathan Freeman]" c="Jonathan Freeman"/>
              <i n="[Retail Sales].[Customer Name].&amp;[Jonathan Harris]" c="Jonathan Harris"/>
              <i n="[Retail Sales].[Customer Name].&amp;[Jonathan Hawkins]" c="Jonathan Hawkins"/>
              <i n="[Retail Sales].[Customer Name].&amp;[Jonathan Jones]" c="Jonathan Jones"/>
              <i n="[Retail Sales].[Customer Name].&amp;[Jonathan Lynch]" c="Jonathan Lynch"/>
              <i n="[Retail Sales].[Customer Name].&amp;[Jonathan Moreno]" c="Jonathan Moreno"/>
              <i n="[Retail Sales].[Customer Name].&amp;[Jonathan Pierce]" c="Jonathan Pierce"/>
              <i n="[Retail Sales].[Customer Name].&amp;[Jonathan Reed]" c="Jonathan Reed"/>
              <i n="[Retail Sales].[Customer Name].&amp;[Jose Barnes]" c="Jose Barnes"/>
              <i n="[Retail Sales].[Customer Name].&amp;[Jose Ellis]" c="Jose Ellis"/>
              <i n="[Retail Sales].[Customer Name].&amp;[Jose Griffin]" c="Jose Griffin"/>
              <i n="[Retail Sales].[Customer Name].&amp;[Jose Lewis]" c="Jose Lewis"/>
              <i n="[Retail Sales].[Customer Name].&amp;[Jose Riley]" c="Jose Riley"/>
              <i n="[Retail Sales].[Customer Name].&amp;[Jose Watson]" c="Jose Watson"/>
              <i n="[Retail Sales].[Customer Name].&amp;[Jose Williams]" c="Jose Williams"/>
              <i n="[Retail Sales].[Customer Name].&amp;[Jose Wright]" c="Jose Wright"/>
              <i n="[Retail Sales].[Customer Name].&amp;[Joseph Lawson]" c="Joseph Lawson"/>
              <i n="[Retail Sales].[Customer Name].&amp;[Joseph Lopez]" c="Joseph Lopez"/>
              <i n="[Retail Sales].[Customer Name].&amp;[Joseph Murphy]" c="Joseph Murphy"/>
              <i n="[Retail Sales].[Customer Name].&amp;[Joseph Walker]" c="Joseph Walker"/>
              <i n="[Retail Sales].[Customer Name].&amp;[Joseph Warren]" c="Joseph Warren"/>
              <i n="[Retail Sales].[Customer Name].&amp;[Joshua Anderson]" c="Joshua Anderson"/>
              <i n="[Retail Sales].[Customer Name].&amp;[Joshua Bennett]" c="Joshua Bennett"/>
              <i n="[Retail Sales].[Customer Name].&amp;[Joshua Brooks]" c="Joshua Brooks"/>
              <i n="[Retail Sales].[Customer Name].&amp;[Joshua Collins]" c="Joshua Collins"/>
              <i n="[Retail Sales].[Customer Name].&amp;[Joshua Flores]" c="Joshua Flores"/>
              <i n="[Retail Sales].[Customer Name].&amp;[Joshua Garza]" c="Joshua Garza"/>
              <i n="[Retail Sales].[Customer Name].&amp;[Joshua Hunt]" c="Joshua Hunt"/>
              <i n="[Retail Sales].[Customer Name].&amp;[Joshua Jones]" c="Joshua Jones"/>
              <i n="[Retail Sales].[Customer Name].&amp;[Joshua Little]" c="Joshua Little"/>
              <i n="[Retail Sales].[Customer Name].&amp;[Joshua Peterson]" c="Joshua Peterson"/>
              <i n="[Retail Sales].[Customer Name].&amp;[Joshua Romero]" c="Joshua Romero"/>
              <i n="[Retail Sales].[Customer Name].&amp;[Joshua Rose]" c="Joshua Rose"/>
              <i n="[Retail Sales].[Customer Name].&amp;[Joshua Ryan]" c="Joshua Ryan"/>
              <i n="[Retail Sales].[Customer Name].&amp;[Joshua Watkins]" c="Joshua Watkins"/>
              <i n="[Retail Sales].[Customer Name].&amp;[Joshua Williams]" c="Joshua Williams"/>
              <i n="[Retail Sales].[Customer Name].&amp;[Juan Collins]" c="Juan Collins"/>
              <i n="[Retail Sales].[Customer Name].&amp;[Juan Cruz]" c="Juan Cruz"/>
              <i n="[Retail Sales].[Customer Name].&amp;[Juan Griffin]" c="Juan Griffin"/>
              <i n="[Retail Sales].[Customer Name].&amp;[Juan Harvey]" c="Juan Harvey"/>
              <i n="[Retail Sales].[Customer Name].&amp;[Juan Hunt]" c="Juan Hunt"/>
              <i n="[Retail Sales].[Customer Name].&amp;[Juan Lawrence]" c="Juan Lawrence"/>
              <i n="[Retail Sales].[Customer Name].&amp;[Juan Perez]" c="Juan Perez"/>
              <i n="[Retail Sales].[Customer Name].&amp;[Juan Ramirez]" c="Juan Ramirez"/>
              <i n="[Retail Sales].[Customer Name].&amp;[Juan Rivera]" c="Juan Rivera"/>
              <i n="[Retail Sales].[Customer Name].&amp;[Juan Scott]" c="Juan Scott"/>
              <i n="[Retail Sales].[Customer Name].&amp;[Juan Wood]" c="Juan Wood"/>
              <i n="[Retail Sales].[Customer Name].&amp;[Justin Butler]" c="Justin Butler"/>
              <i n="[Retail Sales].[Customer Name].&amp;[Justin Graham]" c="Justin Graham"/>
              <i n="[Retail Sales].[Customer Name].&amp;[Justin Johnston]" c="Justin Johnston"/>
              <i n="[Retail Sales].[Customer Name].&amp;[Justin Miller]" c="Justin Miller"/>
              <i n="[Retail Sales].[Customer Name].&amp;[Justin Rodriguez]" c="Justin Rodriguez"/>
              <i n="[Retail Sales].[Customer Name].&amp;[Justin Romero]" c="Justin Romero"/>
              <i n="[Retail Sales].[Customer Name].&amp;[Keith Campbell]" c="Keith Campbell"/>
              <i n="[Retail Sales].[Customer Name].&amp;[Keith Griffin]" c="Keith Griffin"/>
              <i n="[Retail Sales].[Customer Name].&amp;[Keith Hamilton]" c="Keith Hamilton"/>
              <i n="[Retail Sales].[Customer Name].&amp;[Keith James]" c="Keith James"/>
              <i n="[Retail Sales].[Customer Name].&amp;[Keith Jordan]" c="Keith Jordan"/>
              <i n="[Retail Sales].[Customer Name].&amp;[Keith Moore]" c="Keith Moore"/>
              <i n="[Retail Sales].[Customer Name].&amp;[Keith Murphy]" c="Keith Murphy"/>
              <i n="[Retail Sales].[Customer Name].&amp;[Keith Murray]" c="Keith Murray"/>
              <i n="[Retail Sales].[Customer Name].&amp;[Keith Robinson]" c="Keith Robinson"/>
              <i n="[Retail Sales].[Customer Name].&amp;[Keith Schmidt]" c="Keith Schmidt"/>
              <i n="[Retail Sales].[Customer Name].&amp;[Keith Stephens]" c="Keith Stephens"/>
              <i n="[Retail Sales].[Customer Name].&amp;[Keith Wheeler]" c="Keith Wheeler"/>
              <i n="[Retail Sales].[Customer Name].&amp;[Kenneth Arnold]" c="Kenneth Arnold"/>
              <i n="[Retail Sales].[Customer Name].&amp;[Kenneth Dunn]" c="Kenneth Dunn"/>
              <i n="[Retail Sales].[Customer Name].&amp;[Kenneth Foster]" c="Kenneth Foster"/>
              <i n="[Retail Sales].[Customer Name].&amp;[Kenneth Hill]" c="Kenneth Hill"/>
              <i n="[Retail Sales].[Customer Name].&amp;[Kenneth Marshall]" c="Kenneth Marshall"/>
              <i n="[Retail Sales].[Customer Name].&amp;[Kenneth Ross]" c="Kenneth Ross"/>
              <i n="[Retail Sales].[Customer Name].&amp;[Kenneth Ryan]" c="Kenneth Ryan"/>
              <i n="[Retail Sales].[Customer Name].&amp;[Kenneth Simpson]" c="Kenneth Simpson"/>
              <i n="[Retail Sales].[Customer Name].&amp;[Kevin Campbell]" c="Kevin Campbell"/>
              <i n="[Retail Sales].[Customer Name].&amp;[Kevin Gilbert]" c="Kevin Gilbert"/>
              <i n="[Retail Sales].[Customer Name].&amp;[Kevin Gomez]" c="Kevin Gomez"/>
              <i n="[Retail Sales].[Customer Name].&amp;[Kevin Jones]" c="Kevin Jones"/>
              <i n="[Retail Sales].[Customer Name].&amp;[Kevin Kim]" c="Kevin Kim"/>
              <i n="[Retail Sales].[Customer Name].&amp;[Kevin Lopez]" c="Kevin Lopez"/>
              <i n="[Retail Sales].[Customer Name].&amp;[Kevin Moreno]" c="Kevin Moreno"/>
              <i n="[Retail Sales].[Customer Name].&amp;[Kevin Webb]" c="Kevin Webb"/>
              <i n="[Retail Sales].[Customer Name].&amp;[Kevin Wheeler]" c="Kevin Wheeler"/>
              <i n="[Retail Sales].[Customer Name].&amp;[Kevin Willis]" c="Kevin Willis"/>
              <i n="[Retail Sales].[Customer Name].&amp;[Kevin Wood]" c="Kevin Wood"/>
              <i n="[Retail Sales].[Customer Name].&amp;[Larry Dunn]" c="Larry Dunn"/>
              <i n="[Retail Sales].[Customer Name].&amp;[Larry Freeman]" c="Larry Freeman"/>
              <i n="[Retail Sales].[Customer Name].&amp;[Larry Ray]" c="Larry Ray"/>
              <i n="[Retail Sales].[Customer Name].&amp;[Larry Ross]" c="Larry Ross"/>
              <i n="[Retail Sales].[Customer Name].&amp;[Larry Stone]" c="Larry Stone"/>
              <i n="[Retail Sales].[Customer Name].&amp;[Lawrence Kelly]" c="Lawrence Kelly"/>
              <i n="[Retail Sales].[Customer Name].&amp;[Lawrence Rogers]" c="Lawrence Rogers"/>
              <i n="[Retail Sales].[Customer Name].&amp;[Lawrence Sanchez]" c="Lawrence Sanchez"/>
              <i n="[Retail Sales].[Customer Name].&amp;[Lawrence Watson]" c="Lawrence Watson"/>
              <i n="[Retail Sales].[Customer Name].&amp;[Louis Austin]" c="Louis Austin"/>
              <i n="[Retail Sales].[Customer Name].&amp;[Louis Chavez]" c="Louis Chavez"/>
              <i n="[Retail Sales].[Customer Name].&amp;[Louis Ellis]" c="Louis Ellis"/>
              <i n="[Retail Sales].[Customer Name].&amp;[Louis Harris]" c="Louis Harris"/>
              <i n="[Retail Sales].[Customer Name].&amp;[Louis Johnston]" c="Louis Johnston"/>
              <i n="[Retail Sales].[Customer Name].&amp;[Louis Mccoy]" c="Louis Mccoy"/>
              <i n="[Retail Sales].[Customer Name].&amp;[Louis Perry]" c="Louis Perry"/>
              <i n="[Retail Sales].[Customer Name].&amp;[Louis Torres]" c="Louis Torres"/>
              <i n="[Retail Sales].[Customer Name].&amp;[Louis White]" c="Louis White"/>
              <i n="[Retail Sales].[Customer Name].&amp;[Mark Elliott]" c="Mark Elliott"/>
              <i n="[Retail Sales].[Customer Name].&amp;[Mark Gonzalez]" c="Mark Gonzalez"/>
              <i n="[Retail Sales].[Customer Name].&amp;[Mark Kim]" c="Mark Kim"/>
              <i n="[Retail Sales].[Customer Name].&amp;[Mark Lee]" c="Mark Lee"/>
              <i n="[Retail Sales].[Customer Name].&amp;[Mark Montgomery]" c="Mark Montgomery"/>
              <i n="[Retail Sales].[Customer Name].&amp;[Mark Morales]" c="Mark Morales"/>
              <i n="[Retail Sales].[Customer Name].&amp;[Mark Simmons]" c="Mark Simmons"/>
              <i n="[Retail Sales].[Customer Name].&amp;[Mark Spencer]" c="Mark Spencer"/>
              <i n="[Retail Sales].[Customer Name].&amp;[Martin Berry]" c="Martin Berry"/>
              <i n="[Retail Sales].[Customer Name].&amp;[Martin Johnston]" c="Martin Johnston"/>
              <i n="[Retail Sales].[Customer Name].&amp;[Martin Mason]" c="Martin Mason"/>
              <i n="[Retail Sales].[Customer Name].&amp;[Martin Olson]" c="Martin Olson"/>
              <i n="[Retail Sales].[Customer Name].&amp;[Martin Reyes]" c="Martin Reyes"/>
              <i n="[Retail Sales].[Customer Name].&amp;[Matthew Campbell]" c="Matthew Campbell"/>
              <i n="[Retail Sales].[Customer Name].&amp;[Matthew Duncan]" c="Matthew Duncan"/>
              <i n="[Retail Sales].[Customer Name].&amp;[Matthew Fernandez]" c="Matthew Fernandez"/>
              <i n="[Retail Sales].[Customer Name].&amp;[Matthew Lewis]" c="Matthew Lewis"/>
              <i n="[Retail Sales].[Customer Name].&amp;[Matthew Nguyen]" c="Matthew Nguyen"/>
              <i n="[Retail Sales].[Customer Name].&amp;[Matthew Phillips]" c="Matthew Phillips"/>
              <i n="[Retail Sales].[Customer Name].&amp;[Matthew Smith]" c="Matthew Smith"/>
              <i n="[Retail Sales].[Customer Name].&amp;[Matthew Walker]" c="Matthew Walker"/>
              <i n="[Retail Sales].[Customer Name].&amp;[Michael Allen]" c="Michael Allen"/>
              <i n="[Retail Sales].[Customer Name].&amp;[Michael Austin]" c="Michael Austin"/>
              <i n="[Retail Sales].[Customer Name].&amp;[Michael Cole]" c="Michael Cole"/>
              <i n="[Retail Sales].[Customer Name].&amp;[Michael Hill]" c="Michael Hill"/>
              <i n="[Retail Sales].[Customer Name].&amp;[Michael Lane]" c="Michael Lane"/>
              <i n="[Retail Sales].[Customer Name].&amp;[Michael Lewis]" c="Michael Lewis"/>
              <i n="[Retail Sales].[Customer Name].&amp;[Michael Mills]" c="Michael Mills"/>
              <i n="[Retail Sales].[Customer Name].&amp;[Michael Reed]" c="Michael Reed"/>
              <i n="[Retail Sales].[Customer Name].&amp;[Michael Thomas]" c="Michael Thomas"/>
              <i n="[Retail Sales].[Customer Name].&amp;[Michael Ward]" c="Michael Ward"/>
              <i n="[Retail Sales].[Customer Name].&amp;[Nicholas Arnold]" c="Nicholas Arnold"/>
              <i n="[Retail Sales].[Customer Name].&amp;[Nicholas Cunningham]" c="Nicholas Cunningham"/>
              <i n="[Retail Sales].[Customer Name].&amp;[Nicholas Garcia]" c="Nicholas Garcia"/>
              <i n="[Retail Sales].[Customer Name].&amp;[Nicholas Gilbert]" c="Nicholas Gilbert"/>
              <i n="[Retail Sales].[Customer Name].&amp;[Nicholas Hamilton]" c="Nicholas Hamilton"/>
              <i n="[Retail Sales].[Customer Name].&amp;[Nicholas Hernandez]" c="Nicholas Hernandez"/>
              <i n="[Retail Sales].[Customer Name].&amp;[Nicholas Morrison]" c="Nicholas Morrison"/>
              <i n="[Retail Sales].[Customer Name].&amp;[Nicholas Sanders]" c="Nicholas Sanders"/>
              <i n="[Retail Sales].[Customer Name].&amp;[Nicholas Simmons]" c="Nicholas Simmons"/>
              <i n="[Retail Sales].[Customer Name].&amp;[Nicholas Stanley]" c="Nicholas Stanley"/>
              <i n="[Retail Sales].[Customer Name].&amp;[Nicholas Ward]" c="Nicholas Ward"/>
              <i n="[Retail Sales].[Customer Name].&amp;[Nicholas West]" c="Nicholas West"/>
              <i n="[Retail Sales].[Customer Name].&amp;[Nicholas Williamson]" c="Nicholas Williamson"/>
              <i n="[Retail Sales].[Customer Name].&amp;[Patrick Brown]" c="Patrick Brown"/>
              <i n="[Retail Sales].[Customer Name].&amp;[Patrick Graham]" c="Patrick Graham"/>
              <i n="[Retail Sales].[Customer Name].&amp;[Patrick Hall]" c="Patrick Hall"/>
              <i n="[Retail Sales].[Customer Name].&amp;[Patrick Morales]" c="Patrick Morales"/>
              <i n="[Retail Sales].[Customer Name].&amp;[Patrick Rivera]" c="Patrick Rivera"/>
              <i n="[Retail Sales].[Customer Name].&amp;[Patrick Wells]" c="Patrick Wells"/>
              <i n="[Retail Sales].[Customer Name].&amp;[Patrick Williamson]" c="Patrick Williamson"/>
              <i n="[Retail Sales].[Customer Name].&amp;[Paul Carpenter]" c="Paul Carpenter"/>
              <i n="[Retail Sales].[Customer Name].&amp;[Paul Chapman]" c="Paul Chapman"/>
              <i n="[Retail Sales].[Customer Name].&amp;[Paul Henderson]" c="Paul Henderson"/>
              <i n="[Retail Sales].[Customer Name].&amp;[Paul Holmes]" c="Paul Holmes"/>
              <i n="[Retail Sales].[Customer Name].&amp;[Paul Johnson]" c="Paul Johnson"/>
              <i n="[Retail Sales].[Customer Name].&amp;[Paul Lane]" c="Paul Lane"/>
              <i n="[Retail Sales].[Customer Name].&amp;[Paul Larson]" c="Paul Larson"/>
              <i n="[Retail Sales].[Customer Name].&amp;[Paul Richardson]" c="Paul Richardson"/>
              <i n="[Retail Sales].[Customer Name].&amp;[Paul Taylor]" c="Paul Taylor"/>
              <i n="[Retail Sales].[Customer Name].&amp;[Peter Boyd]" c="Peter Boyd"/>
              <i n="[Retail Sales].[Customer Name].&amp;[Peter Bradley]" c="Peter Bradley"/>
              <i n="[Retail Sales].[Customer Name].&amp;[Peter Castillo]" c="Peter Castillo"/>
              <i n="[Retail Sales].[Customer Name].&amp;[Peter Cook]" c="Peter Cook"/>
              <i n="[Retail Sales].[Customer Name].&amp;[Peter Fernandez]" c="Peter Fernandez"/>
              <i n="[Retail Sales].[Customer Name].&amp;[Peter Freeman]" c="Peter Freeman"/>
              <i n="[Retail Sales].[Customer Name].&amp;[Peter Gilbert]" c="Peter Gilbert"/>
              <i n="[Retail Sales].[Customer Name].&amp;[Peter Gray]" c="Peter Gray"/>
              <i n="[Retail Sales].[Customer Name].&amp;[Peter Meyer]" c="Peter Meyer"/>
              <i n="[Retail Sales].[Customer Name].&amp;[Peter Warren]" c="Peter Warren"/>
              <i n="[Retail Sales].[Customer Name].&amp;[Peter Wells]" c="Peter Wells"/>
              <i n="[Retail Sales].[Customer Name].&amp;[Philip Bailey]" c="Philip Bailey"/>
              <i n="[Retail Sales].[Customer Name].&amp;[Philip Burton]" c="Philip Burton"/>
              <i n="[Retail Sales].[Customer Name].&amp;[Philip Crawford]" c="Philip Crawford"/>
              <i n="[Retail Sales].[Customer Name].&amp;[Philip Cunningham]" c="Philip Cunningham"/>
              <i n="[Retail Sales].[Customer Name].&amp;[Philip Foster]" c="Philip Foster"/>
              <i n="[Retail Sales].[Customer Name].&amp;[Philip Wheeler]" c="Philip Wheeler"/>
              <i n="[Retail Sales].[Customer Name].&amp;[Phillip Carpenter]" c="Phillip Carpenter"/>
              <i n="[Retail Sales].[Customer Name].&amp;[Phillip Coleman]" c="Phillip Coleman"/>
              <i n="[Retail Sales].[Customer Name].&amp;[Phillip Edwards]" c="Phillip Edwards"/>
              <i n="[Retail Sales].[Customer Name].&amp;[Phillip Ellis]" c="Phillip Ellis"/>
              <i n="[Retail Sales].[Customer Name].&amp;[Phillip Harvey]" c="Phillip Harvey"/>
              <i n="[Retail Sales].[Customer Name].&amp;[Phillip Morrison]" c="Phillip Morrison"/>
              <i n="[Retail Sales].[Customer Name].&amp;[Phillip Peters]" c="Phillip Peters"/>
              <i n="[Retail Sales].[Customer Name].&amp;[Phillip Tucker]" c="Phillip Tucker"/>
              <i n="[Retail Sales].[Customer Name].&amp;[Phillip Watkins]" c="Phillip Watkins"/>
              <i n="[Retail Sales].[Customer Name].&amp;[Phillip Webb]" c="Phillip Webb"/>
              <i n="[Retail Sales].[Customer Name].&amp;[Ralph Banks]" c="Ralph Banks"/>
              <i n="[Retail Sales].[Customer Name].&amp;[Ralph Cooper]" c="Ralph Cooper"/>
              <i n="[Retail Sales].[Customer Name].&amp;[Ralph Davis]" c="Ralph Davis"/>
              <i n="[Retail Sales].[Customer Name].&amp;[Ralph Elliott]" c="Ralph Elliott"/>
              <i n="[Retail Sales].[Customer Name].&amp;[Ralph Jacobs]" c="Ralph Jacobs"/>
              <i n="[Retail Sales].[Customer Name].&amp;[Ralph Kelley]" c="Ralph Kelley"/>
              <i n="[Retail Sales].[Customer Name].&amp;[Ralph Nichols]" c="Ralph Nichols"/>
              <i n="[Retail Sales].[Customer Name].&amp;[Ralph Oliver]" c="Ralph Oliver"/>
              <i n="[Retail Sales].[Customer Name].&amp;[Ralph Olson]" c="Ralph Olson"/>
              <i n="[Retail Sales].[Customer Name].&amp;[Ralph Richardson]" c="Ralph Richardson"/>
              <i n="[Retail Sales].[Customer Name].&amp;[Ralph Wheeler]" c="Ralph Wheeler"/>
              <i n="[Retail Sales].[Customer Name].&amp;[Ralph Willis]" c="Ralph Willis"/>
              <i n="[Retail Sales].[Customer Name].&amp;[Ralph Wood]" c="Ralph Wood"/>
              <i n="[Retail Sales].[Customer Name].&amp;[Randy Hayes]" c="Randy Hayes"/>
              <i n="[Retail Sales].[Customer Name].&amp;[Randy Simpson]" c="Randy Simpson"/>
              <i n="[Retail Sales].[Customer Name].&amp;[Randy Webb]" c="Randy Webb"/>
              <i n="[Retail Sales].[Customer Name].&amp;[Raymond Alexander]" c="Raymond Alexander"/>
              <i n="[Retail Sales].[Customer Name].&amp;[Raymond Allen]" c="Raymond Allen"/>
              <i n="[Retail Sales].[Customer Name].&amp;[Raymond Arnold]" c="Raymond Arnold"/>
              <i n="[Retail Sales].[Customer Name].&amp;[Raymond Barnes]" c="Raymond Barnes"/>
              <i n="[Retail Sales].[Customer Name].&amp;[Raymond Burke]" c="Raymond Burke"/>
              <i n="[Retail Sales].[Customer Name].&amp;[Raymond Fields]" c="Raymond Fields"/>
              <i n="[Retail Sales].[Customer Name].&amp;[Raymond Hall]" c="Raymond Hall"/>
              <i n="[Retail Sales].[Customer Name].&amp;[Raymond Roberts]" c="Raymond Roberts"/>
              <i n="[Retail Sales].[Customer Name].&amp;[Raymond Spencer]" c="Raymond Spencer"/>
              <i n="[Retail Sales].[Customer Name].&amp;[Raymond Young]" c="Raymond Young"/>
              <i n="[Retail Sales].[Customer Name].&amp;[Richard Carr]" c="Richard Carr"/>
              <i n="[Retail Sales].[Customer Name].&amp;[Richard Cunningham]" c="Richard Cunningham"/>
              <i n="[Retail Sales].[Customer Name].&amp;[Richard Hudson]" c="Richard Hudson"/>
              <i n="[Retail Sales].[Customer Name].&amp;[Richard Jordan]" c="Richard Jordan"/>
              <i n="[Retail Sales].[Customer Name].&amp;[Richard Peters]" c="Richard Peters"/>
              <i n="[Retail Sales].[Customer Name].&amp;[Richard Peterson]" c="Richard Peterson"/>
              <i n="[Retail Sales].[Customer Name].&amp;[Richard Young]" c="Richard Young"/>
              <i n="[Retail Sales].[Customer Name].&amp;[Robert Carr]" c="Robert Carr"/>
              <i n="[Retail Sales].[Customer Name].&amp;[Robert Ferguson]" c="Robert Ferguson"/>
              <i n="[Retail Sales].[Customer Name].&amp;[Robert Jackson]" c="Robert Jackson"/>
              <i n="[Retail Sales].[Customer Name].&amp;[Robert Murphy]" c="Robert Murphy"/>
              <i n="[Retail Sales].[Customer Name].&amp;[Robert Price]" c="Robert Price"/>
              <i n="[Retail Sales].[Customer Name].&amp;[Roger Alexander]" c="Roger Alexander"/>
              <i n="[Retail Sales].[Customer Name].&amp;[Roger Elliott]" c="Roger Elliott"/>
              <i n="[Retail Sales].[Customer Name].&amp;[Roger Miller]" c="Roger Miller"/>
              <i n="[Retail Sales].[Customer Name].&amp;[Roger Mills]" c="Roger Mills"/>
              <i n="[Retail Sales].[Customer Name].&amp;[Roger Price]" c="Roger Price"/>
              <i n="[Retail Sales].[Customer Name].&amp;[Roger Thompson]" c="Roger Thompson"/>
              <i n="[Retail Sales].[Customer Name].&amp;[Roger Tucker]" c="Roger Tucker"/>
              <i n="[Retail Sales].[Customer Name].&amp;[Ronald Anderson]" c="Ronald Anderson"/>
              <i n="[Retail Sales].[Customer Name].&amp;[Ronald Arnold]" c="Ronald Arnold"/>
              <i n="[Retail Sales].[Customer Name].&amp;[Ronald Barnes]" c="Ronald Barnes"/>
              <i n="[Retail Sales].[Customer Name].&amp;[Ronald Bradley]" c="Ronald Bradley"/>
              <i n="[Retail Sales].[Customer Name].&amp;[Ronald Burns]" c="Ronald Burns"/>
              <i n="[Retail Sales].[Customer Name].&amp;[Ronald Duncan]" c="Ronald Duncan"/>
              <i n="[Retail Sales].[Customer Name].&amp;[Ronald George]" c="Ronald George"/>
              <i n="[Retail Sales].[Customer Name].&amp;[Ronald Watkins]" c="Ronald Watkins"/>
              <i n="[Retail Sales].[Customer Name].&amp;[Roy Bennett]" c="Roy Bennett"/>
              <i n="[Retail Sales].[Customer Name].&amp;[Roy Carpenter]" c="Roy Carpenter"/>
              <i n="[Retail Sales].[Customer Name].&amp;[Roy Hamilton]" c="Roy Hamilton"/>
              <i n="[Retail Sales].[Customer Name].&amp;[Roy Jenkins]" c="Roy Jenkins"/>
              <i n="[Retail Sales].[Customer Name].&amp;[Roy Murphy]" c="Roy Murphy"/>
              <i n="[Retail Sales].[Customer Name].&amp;[Roy Rice]" c="Roy Rice"/>
              <i n="[Retail Sales].[Customer Name].&amp;[Roy Scott]" c="Roy Scott"/>
              <i n="[Retail Sales].[Customer Name].&amp;[Roy Shaw]" c="Roy Shaw"/>
              <i n="[Retail Sales].[Customer Name].&amp;[Roy West]" c="Roy West"/>
              <i n="[Retail Sales].[Customer Name].&amp;[Russell Alexander]" c="Russell Alexander"/>
              <i n="[Retail Sales].[Customer Name].&amp;[Russell Bailey]" c="Russell Bailey"/>
              <i n="[Retail Sales].[Customer Name].&amp;[Russell Boyd]" c="Russell Boyd"/>
              <i n="[Retail Sales].[Customer Name].&amp;[Russell Grant]" c="Russell Grant"/>
              <i n="[Retail Sales].[Customer Name].&amp;[Russell Nelson]" c="Russell Nelson"/>
              <i n="[Retail Sales].[Customer Name].&amp;[Ryan Bailey]" c="Ryan Bailey"/>
              <i n="[Retail Sales].[Customer Name].&amp;[Ryan Ford]" c="Ryan Ford"/>
              <i n="[Retail Sales].[Customer Name].&amp;[Ryan Price]" c="Ryan Price"/>
              <i n="[Retail Sales].[Customer Name].&amp;[Ryan Ruiz]" c="Ryan Ruiz"/>
              <i n="[Retail Sales].[Customer Name].&amp;[Ryan Schmidt]" c="Ryan Schmidt"/>
              <i n="[Retail Sales].[Customer Name].&amp;[Ryan Taylor]" c="Ryan Taylor"/>
              <i n="[Retail Sales].[Customer Name].&amp;[Samuel Burke]" c="Samuel Burke"/>
              <i n="[Retail Sales].[Customer Name].&amp;[Samuel Fields]" c="Samuel Fields"/>
              <i n="[Retail Sales].[Customer Name].&amp;[Samuel Fowler]" c="Samuel Fowler"/>
              <i n="[Retail Sales].[Customer Name].&amp;[Samuel Hamilton]" c="Samuel Hamilton"/>
              <i n="[Retail Sales].[Customer Name].&amp;[Samuel Jenkins]" c="Samuel Jenkins"/>
              <i n="[Retail Sales].[Customer Name].&amp;[Samuel Kim]" c="Samuel Kim"/>
              <i n="[Retail Sales].[Customer Name].&amp;[Samuel Palmer]" c="Samuel Palmer"/>
              <i n="[Retail Sales].[Customer Name].&amp;[Samuel Price]" c="Samuel Price"/>
              <i n="[Retail Sales].[Customer Name].&amp;[Samuel Stewart]" c="Samuel Stewart"/>
              <i n="[Retail Sales].[Customer Name].&amp;[Scott Allen]" c="Scott Allen"/>
              <i n="[Retail Sales].[Customer Name].&amp;[Scott Gordon]" c="Scott Gordon"/>
              <i n="[Retail Sales].[Customer Name].&amp;[Scott Mills]" c="Scott Mills"/>
              <i n="[Retail Sales].[Customer Name].&amp;[Scott Rice]" c="Scott Rice"/>
              <i n="[Retail Sales].[Customer Name].&amp;[Scott Roberts]" c="Scott Roberts"/>
              <i n="[Retail Sales].[Customer Name].&amp;[Sean Alexander]" c="Sean Alexander"/>
              <i n="[Retail Sales].[Customer Name].&amp;[Sean Andrews]" c="Sean Andrews"/>
              <i n="[Retail Sales].[Customer Name].&amp;[Sean Black]" c="Sean Black"/>
              <i n="[Retail Sales].[Customer Name].&amp;[Sean Kelly]" c="Sean Kelly"/>
              <i n="[Retail Sales].[Customer Name].&amp;[Sean Knight]" c="Sean Knight"/>
              <i n="[Retail Sales].[Customer Name].&amp;[Sean Morris]" c="Sean Morris"/>
              <i n="[Retail Sales].[Customer Name].&amp;[Sean Olson]" c="Sean Olson"/>
              <i n="[Retail Sales].[Customer Name].&amp;[Sean Price]" c="Sean Price"/>
              <i n="[Retail Sales].[Customer Name].&amp;[Sean Snyder]" c="Sean Snyder"/>
              <i n="[Retail Sales].[Customer Name].&amp;[Sean Vasquez]" c="Sean Vasquez"/>
              <i n="[Retail Sales].[Customer Name].&amp;[Sean Woods]" c="Sean Woods"/>
              <i n="[Retail Sales].[Customer Name].&amp;[Shawn Bishop]" c="Shawn Bishop"/>
              <i n="[Retail Sales].[Customer Name].&amp;[Shawn Cook]" c="Shawn Cook"/>
              <i n="[Retail Sales].[Customer Name].&amp;[Shawn Day]" c="Shawn Day"/>
              <i n="[Retail Sales].[Customer Name].&amp;[Shawn Fields]" c="Shawn Fields"/>
              <i n="[Retail Sales].[Customer Name].&amp;[Shawn Henderson]" c="Shawn Henderson"/>
              <i n="[Retail Sales].[Customer Name].&amp;[Shawn Long]" c="Shawn Long"/>
              <i n="[Retail Sales].[Customer Name].&amp;[Shawn Owens]" c="Shawn Owens"/>
              <i n="[Retail Sales].[Customer Name].&amp;[Shawn Ramos]" c="Shawn Ramos"/>
              <i n="[Retail Sales].[Customer Name].&amp;[Shawn Ray]" c="Shawn Ray"/>
              <i n="[Retail Sales].[Customer Name].&amp;[Shawn Reynolds]" c="Shawn Reynolds"/>
              <i n="[Retail Sales].[Customer Name].&amp;[Shawn Scott]" c="Shawn Scott"/>
              <i n="[Retail Sales].[Customer Name].&amp;[Shawn Snyder]" c="Shawn Snyder"/>
              <i n="[Retail Sales].[Customer Name].&amp;[Shawn Stephens]" c="Shawn Stephens"/>
              <i n="[Retail Sales].[Customer Name].&amp;[Shawn Torres]" c="Shawn Torres"/>
              <i n="[Retail Sales].[Customer Name].&amp;[Shawn Wallace]" c="Shawn Wallace"/>
              <i n="[Retail Sales].[Customer Name].&amp;[Stephen Andrews]" c="Stephen Andrews"/>
              <i n="[Retail Sales].[Customer Name].&amp;[Stephen Cook]" c="Stephen Cook"/>
              <i n="[Retail Sales].[Customer Name].&amp;[Stephen Greene]" c="Stephen Greene"/>
              <i n="[Retail Sales].[Customer Name].&amp;[Stephen Kelly]" c="Stephen Kelly"/>
              <i n="[Retail Sales].[Customer Name].&amp;[Stephen Larson]" c="Stephen Larson"/>
              <i n="[Retail Sales].[Customer Name].&amp;[Stephen Payne]" c="Stephen Payne"/>
              <i n="[Retail Sales].[Customer Name].&amp;[Stephen Reynolds]" c="Stephen Reynolds"/>
              <i n="[Retail Sales].[Customer Name].&amp;[Stephen Webb]" c="Stephen Webb"/>
              <i n="[Retail Sales].[Customer Name].&amp;[Steve Barnes]" c="Steve Barnes"/>
              <i n="[Retail Sales].[Customer Name].&amp;[Steve Bennett]" c="Steve Bennett"/>
              <i n="[Retail Sales].[Customer Name].&amp;[Steve Diaz]" c="Steve Diaz"/>
              <i n="[Retail Sales].[Customer Name].&amp;[Steve Hunt]" c="Steve Hunt"/>
              <i n="[Retail Sales].[Customer Name].&amp;[Steve Miller]" c="Steve Miller"/>
              <i n="[Retail Sales].[Customer Name].&amp;[Steve Sanchez]" c="Steve Sanchez"/>
              <i n="[Retail Sales].[Customer Name].&amp;[Steve Stewart]" c="Steve Stewart"/>
              <i n="[Retail Sales].[Customer Name].&amp;[Steve Tucker]" c="Steve Tucker"/>
              <i n="[Retail Sales].[Customer Name].&amp;[Steve Wells]" c="Steve Wells"/>
              <i n="[Retail Sales].[Customer Name].&amp;[Steven Carr]" c="Steven Carr"/>
              <i n="[Retail Sales].[Customer Name].&amp;[Steven Hayes]" c="Steven Hayes"/>
              <i n="[Retail Sales].[Customer Name].&amp;[Steven Howard]" c="Steven Howard"/>
              <i n="[Retail Sales].[Customer Name].&amp;[Steven Martinez]" c="Steven Martinez"/>
              <i n="[Retail Sales].[Customer Name].&amp;[Steven Mccoy]" c="Steven Mccoy"/>
              <i n="[Retail Sales].[Customer Name].&amp;[Steven Nichols]" c="Steven Nichols"/>
              <i n="[Retail Sales].[Customer Name].&amp;[Steven Owens]" c="Steven Owens"/>
              <i n="[Retail Sales].[Customer Name].&amp;[Steven Walker]" c="Steven Walker"/>
              <i n="[Retail Sales].[Customer Name].&amp;[Steven Young]" c="Steven Young"/>
              <i n="[Retail Sales].[Customer Name].&amp;[Terry Harris]" c="Terry Harris"/>
              <i n="[Retail Sales].[Customer Name].&amp;[Terry Mills]" c="Terry Mills"/>
              <i n="[Retail Sales].[Customer Name].&amp;[Terry Morris]" c="Terry Morris"/>
              <i n="[Retail Sales].[Customer Name].&amp;[Terry Payne]" c="Terry Payne"/>
              <i n="[Retail Sales].[Customer Name].&amp;[Terry Richards]" c="Terry Richards"/>
              <i n="[Retail Sales].[Customer Name].&amp;[Terry Robinson]" c="Terry Robinson"/>
              <i n="[Retail Sales].[Customer Name].&amp;[Terry Watson]" c="Terry Watson"/>
              <i n="[Retail Sales].[Customer Name].&amp;[Thomas Campbell]" c="Thomas Campbell"/>
              <i n="[Retail Sales].[Customer Name].&amp;[Thomas Chapman]" c="Thomas Chapman"/>
              <i n="[Retail Sales].[Customer Name].&amp;[Thomas Daniels]" c="Thomas Daniels"/>
              <i n="[Retail Sales].[Customer Name].&amp;[Thomas Duncan]" c="Thomas Duncan"/>
              <i n="[Retail Sales].[Customer Name].&amp;[Thomas Gonzales]" c="Thomas Gonzales"/>
              <i n="[Retail Sales].[Customer Name].&amp;[Thomas Gray]" c="Thomas Gray"/>
              <i n="[Retail Sales].[Customer Name].&amp;[Thomas Hawkins]" c="Thomas Hawkins"/>
              <i n="[Retail Sales].[Customer Name].&amp;[Thomas Holmes]" c="Thomas Holmes"/>
              <i n="[Retail Sales].[Customer Name].&amp;[Thomas James]" c="Thomas James"/>
              <i n="[Retail Sales].[Customer Name].&amp;[Thomas Sims]" c="Thomas Sims"/>
              <i n="[Retail Sales].[Customer Name].&amp;[Timothy Bowman]" c="Timothy Bowman"/>
              <i n="[Retail Sales].[Customer Name].&amp;[Timothy Hamilton]" c="Timothy Hamilton"/>
              <i n="[Retail Sales].[Customer Name].&amp;[Timothy Howard]" c="Timothy Howard"/>
              <i n="[Retail Sales].[Customer Name].&amp;[Timothy Lawrence]" c="Timothy Lawrence"/>
              <i n="[Retail Sales].[Customer Name].&amp;[Todd Davis]" c="Todd Davis"/>
              <i n="[Retail Sales].[Customer Name].&amp;[Todd George]" c="Todd George"/>
              <i n="[Retail Sales].[Customer Name].&amp;[Todd Lynch]" c="Todd Lynch"/>
              <i n="[Retail Sales].[Customer Name].&amp;[Todd Price]" c="Todd Price"/>
              <i n="[Retail Sales].[Customer Name].&amp;[Todd Roberts]" c="Todd Roberts"/>
              <i n="[Retail Sales].[Customer Name].&amp;[Todd Watson]" c="Todd Watson"/>
              <i n="[Retail Sales].[Customer Name].&amp;[Victor Chapman]" c="Victor Chapman"/>
              <i n="[Retail Sales].[Customer Name].&amp;[Victor Dean]" c="Victor Dean"/>
              <i n="[Retail Sales].[Customer Name].&amp;[Victor Gray]" c="Victor Gray"/>
              <i n="[Retail Sales].[Customer Name].&amp;[Victor Gutierrez]" c="Victor Gutierrez"/>
              <i n="[Retail Sales].[Customer Name].&amp;[Victor Hughes]" c="Victor Hughes"/>
              <i n="[Retail Sales].[Customer Name].&amp;[Victor Lawson]" c="Victor Lawson"/>
              <i n="[Retail Sales].[Customer Name].&amp;[Victor Lopez]" c="Victor Lopez"/>
              <i n="[Retail Sales].[Customer Name].&amp;[Victor Marshall]" c="Victor Marshall"/>
              <i n="[Retail Sales].[Customer Name].&amp;[Victor Martinez]" c="Victor Martinez"/>
              <i n="[Retail Sales].[Customer Name].&amp;[Victor Medina]" c="Victor Medina"/>
              <i n="[Retail Sales].[Customer Name].&amp;[Victor Ramos]" c="Victor Ramos"/>
              <i n="[Retail Sales].[Customer Name].&amp;[Victor Rogers]" c="Victor Rogers"/>
              <i n="[Retail Sales].[Customer Name].&amp;[Victor Scott]" c="Victor Scott"/>
              <i n="[Retail Sales].[Customer Name].&amp;[Victor Watkins]" c="Victor Watkins"/>
              <i n="[Retail Sales].[Customer Name].&amp;[Walter Baker]" c="Walter Baker"/>
              <i n="[Retail Sales].[Customer Name].&amp;[Walter Duncan]" c="Walter Duncan"/>
              <i n="[Retail Sales].[Customer Name].&amp;[Walter Harris]" c="Walter Harris"/>
              <i n="[Retail Sales].[Customer Name].&amp;[Walter Russell]" c="Walter Russell"/>
              <i n="[Retail Sales].[Customer Name].&amp;[Walter Watson]" c="Walter Watson"/>
              <i n="[Retail Sales].[Customer Name].&amp;[Walter Woods]" c="Walter Woods"/>
              <i n="[Retail Sales].[Customer Name].&amp;[Wayne Gardner]" c="Wayne Gardner"/>
              <i n="[Retail Sales].[Customer Name].&amp;[Wayne Gordon]" c="Wayne Gordon"/>
              <i n="[Retail Sales].[Customer Name].&amp;[Wayne Hunter]" c="Wayne Hunter"/>
              <i n="[Retail Sales].[Customer Name].&amp;[Wayne Johnson]" c="Wayne Johnson"/>
              <i n="[Retail Sales].[Customer Name].&amp;[Wayne Ortiz]" c="Wayne Ortiz"/>
              <i n="[Retail Sales].[Customer Name].&amp;[Wayne Owens]" c="Wayne Owens"/>
              <i n="[Retail Sales].[Customer Name].&amp;[Wayne Rodriguez]" c="Wayne Rodriguez"/>
              <i n="[Retail Sales].[Customer Name].&amp;[Wayne Stewart]" c="Wayne Stewart"/>
              <i n="[Retail Sales].[Customer Name].&amp;[Wayne Stone]" c="Wayne Stone"/>
              <i n="[Retail Sales].[Customer Name].&amp;[Wayne Williams]" c="Wayne Williams"/>
              <i n="[Retail Sales].[Customer Name].&amp;[William Andrews]" c="William Andrews"/>
              <i n="[Retail Sales].[Customer Name].&amp;[William Carpenter]" c="William Carpenter"/>
              <i n="[Retail Sales].[Customer Name].&amp;[William Franklin]" c="William Franklin"/>
              <i n="[Retail Sales].[Customer Name].&amp;[William Hawkins]" c="William Hawkins"/>
              <i n="[Retail Sales].[Customer Name].&amp;[William James]" c="William James"/>
              <i n="[Retail Sales].[Customer Name].&amp;[William Medina]" c="William Medina"/>
              <i n="[Retail Sales].[Customer Name].&amp;[William Montgomery]" c="William Montgomery"/>
              <i n="[Retail Sales].[Customer Name].&amp;[William Schmidt]" c="William Schmidt"/>
              <i n="[Retail Sales].[Customer Name].&amp;[Willie Daniels]" c="Willie Daniels"/>
              <i n="[Retail Sales].[Customer Name].&amp;[Willie Day]" c="Willie Day"/>
              <i n="[Retail Sales].[Customer Name].&amp;[Willie Harrison]" c="Willie Harrison"/>
              <i n="[Retail Sales].[Customer Name].&amp;[Willie Hicks]" c="Willie Hicks"/>
              <i n="[Retail Sales].[Customer Name].&amp;[Willie Mason]" c="Willie Mason"/>
            </range>
          </ranges>
        </level>
      </levels>
      <selections count="1">
        <selection n="[Retail Sales].[Customer Nam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1" xr10:uid="{0EAACB65-A6BF-461D-88DE-EC3E8E10E805}" sourceName="[Calendar].[Date Hierarchy]">
  <pivotTables>
    <pivotTable tabId="4" name="Customer profit "/>
  </pivotTables>
  <data>
    <olap pivotCacheId="403831451">
      <levels count="4">
        <level uniqueName="[Calendar].[Date Hierarchy].[(All)]" sourceCaption="(All)" count="0"/>
        <level uniqueName="[Calendar].[Date Hierarchy].[Year]" sourceCaption="Year" count="4">
          <ranges>
            <range startItem="0">
              <i n="[Calendar].[Date Hierarchy].[Year].&amp;[2016]" c="2016"/>
              <i n="[Calendar].[Date Hierarchy].[Year].&amp;[2017]" c="2017"/>
              <i n="[Calendar].[Date Hierarchy].[Year].&amp;[2018]" c="2018"/>
              <i n="[Calendar].[Date Hierarchy].[Year].&amp;[2019]" c="2019"/>
            </range>
          </ranges>
        </level>
        <level uniqueName="[Calendar].[Date Hierarchy].[Quarter]" sourceCaption="Quarter" count="16">
          <ranges>
            <range startItem="0">
              <i n="[Calendar].[Date Hierarchy].[Year].&amp;[2016].&amp;[Q3]" c="Q3">
                <p n="[Calendar].[Date Hierarchy].[Year].&amp;[2016]"/>
              </i>
              <i n="[Calendar].[Date Hierarchy].[Year].&amp;[2016].&amp;[Q4]" c="Q4">
                <p n="[Calendar].[Date Hierarchy].[Year].&amp;[2016]"/>
              </i>
              <i n="[Calendar].[Date Hierarchy].[Year].&amp;[2017].&amp;[Q1]" c="Q1">
                <p n="[Calendar].[Date Hierarchy].[Year].&amp;[2017]"/>
              </i>
              <i n="[Calendar].[Date Hierarchy].[Year].&amp;[2017].&amp;[Q2]" c="Q2">
                <p n="[Calendar].[Date Hierarchy].[Year].&amp;[2017]"/>
              </i>
              <i n="[Calendar].[Date Hierarchy].[Year].&amp;[2017].&amp;[Q3]" c="Q3">
                <p n="[Calendar].[Date Hierarchy].[Year].&amp;[2017]"/>
              </i>
              <i n="[Calendar].[Date Hierarchy].[Year].&amp;[2017].&amp;[Q4]" c="Q4">
                <p n="[Calendar].[Date Hierarchy].[Year].&amp;[2017]"/>
              </i>
              <i n="[Calendar].[Date Hierarchy].[Year].&amp;[2018].&amp;[Q1]" c="Q1">
                <p n="[Calendar].[Date Hierarchy].[Year].&amp;[2018]"/>
              </i>
              <i n="[Calendar].[Date Hierarchy].[Year].&amp;[2018].&amp;[Q2]" c="Q2">
                <p n="[Calendar].[Date Hierarchy].[Year].&amp;[2018]"/>
              </i>
              <i n="[Calendar].[Date Hierarchy].[Year].&amp;[2018].&amp;[Q3]" c="Q3">
                <p n="[Calendar].[Date Hierarchy].[Year].&amp;[2018]"/>
              </i>
              <i n="[Calendar].[Date Hierarchy].[Year].&amp;[2018].&amp;[Q4]" c="Q4">
                <p n="[Calendar].[Date Hierarchy].[Year].&amp;[2018]"/>
              </i>
              <i n="[Calendar].[Date Hierarchy].[Year].&amp;[2019].&amp;[Q1]" c="Q1">
                <p n="[Calendar].[Date Hierarchy].[Year].&amp;[2019]"/>
              </i>
              <i n="[Calendar].[Date Hierarchy].[Year].&amp;[2019].&amp;[Q2]" c="Q2">
                <p n="[Calendar].[Date Hierarchy].[Year].&amp;[2019]"/>
              </i>
              <i n="[Calendar].[Date Hierarchy].[Year].&amp;[2019].&amp;[Q3]" c="Q3">
                <p n="[Calendar].[Date Hierarchy].[Year].&amp;[2019]"/>
              </i>
              <i n="[Calendar].[Date Hierarchy].[Year].&amp;[2019].&amp;[Q4]" c="Q4">
                <p n="[Calendar].[Date Hierarchy].[Year].&amp;[2019]"/>
              </i>
              <i n="[Calendar].[Date Hierarchy].[Year].&amp;[2016].&amp;[Q1]" c="Q1" nd="1">
                <p n="[Calendar].[Date Hierarchy].[Year].&amp;[2016]"/>
              </i>
              <i n="[Calendar].[Date Hierarchy].[Year].&amp;[2016].&amp;[Q2]" c="Q2" nd="1">
                <p n="[Calendar].[Date Hierarchy].[Year].&amp;[2016]"/>
              </i>
            </range>
          </ranges>
        </level>
        <level uniqueName="[Calendar].[Date Hierarchy].[Month]" sourceCaption="Month" count="48">
          <ranges>
            <range startItem="0">
              <i n="[Calendar].[Date Hierarchy].[Year].&amp;[2016].&amp;[Q3].&amp;[July]" c="July">
                <p n="[Calendar].[Date Hierarchy].[Year].&amp;[2016].&amp;[Q3]"/>
                <p n="[Calendar].[Date Hierarchy].[Year].&amp;[2016]"/>
              </i>
              <i n="[Calendar].[Date Hierarchy].[Year].&amp;[2016].&amp;[Q3].&amp;[August]" c="August">
                <p n="[Calendar].[Date Hierarchy].[Year].&amp;[2016].&amp;[Q3]"/>
                <p n="[Calendar].[Date Hierarchy].[Year].&amp;[2016]"/>
              </i>
              <i n="[Calendar].[Date Hierarchy].[Year].&amp;[2016].&amp;[Q3].&amp;[September]" c="September">
                <p n="[Calendar].[Date Hierarchy].[Year].&amp;[2016].&amp;[Q3]"/>
                <p n="[Calendar].[Date Hierarchy].[Year].&amp;[2016]"/>
              </i>
              <i n="[Calendar].[Date Hierarchy].[Year].&amp;[2016].&amp;[Q4].&amp;[October]" c="October">
                <p n="[Calendar].[Date Hierarchy].[Year].&amp;[2016].&amp;[Q4]"/>
                <p n="[Calendar].[Date Hierarchy].[Year].&amp;[2016]"/>
              </i>
              <i n="[Calendar].[Date Hierarchy].[Year].&amp;[2016].&amp;[Q4].&amp;[November]" c="November">
                <p n="[Calendar].[Date Hierarchy].[Year].&amp;[2016].&amp;[Q4]"/>
                <p n="[Calendar].[Date Hierarchy].[Year].&amp;[2016]"/>
              </i>
              <i n="[Calendar].[Date Hierarchy].[Year].&amp;[2016].&amp;[Q4].&amp;[December]" c="December">
                <p n="[Calendar].[Date Hierarchy].[Year].&amp;[2016].&amp;[Q4]"/>
                <p n="[Calendar].[Date Hierarchy].[Year].&amp;[2016]"/>
              </i>
              <i n="[Calendar].[Date Hierarchy].[Year].&amp;[2017].&amp;[Q1].&amp;[January]" c="January">
                <p n="[Calendar].[Date Hierarchy].[Year].&amp;[2017].&amp;[Q1]"/>
                <p n="[Calendar].[Date Hierarchy].[Year].&amp;[2017]"/>
              </i>
              <i n="[Calendar].[Date Hierarchy].[Year].&amp;[2017].&amp;[Q1].&amp;[February]" c="February">
                <p n="[Calendar].[Date Hierarchy].[Year].&amp;[2017].&amp;[Q1]"/>
                <p n="[Calendar].[Date Hierarchy].[Year].&amp;[2017]"/>
              </i>
              <i n="[Calendar].[Date Hierarchy].[Year].&amp;[2017].&amp;[Q1].&amp;[March]" c="March">
                <p n="[Calendar].[Date Hierarchy].[Year].&amp;[2017].&amp;[Q1]"/>
                <p n="[Calendar].[Date Hierarchy].[Year].&amp;[2017]"/>
              </i>
              <i n="[Calendar].[Date Hierarchy].[Year].&amp;[2017].&amp;[Q2].&amp;[April]" c="April">
                <p n="[Calendar].[Date Hierarchy].[Year].&amp;[2017].&amp;[Q2]"/>
                <p n="[Calendar].[Date Hierarchy].[Year].&amp;[2017]"/>
              </i>
              <i n="[Calendar].[Date Hierarchy].[Year].&amp;[2017].&amp;[Q2].&amp;[May]" c="May">
                <p n="[Calendar].[Date Hierarchy].[Year].&amp;[2017].&amp;[Q2]"/>
                <p n="[Calendar].[Date Hierarchy].[Year].&amp;[2017]"/>
              </i>
              <i n="[Calendar].[Date Hierarchy].[Year].&amp;[2017].&amp;[Q2].&amp;[June]" c="June">
                <p n="[Calendar].[Date Hierarchy].[Year].&amp;[2017].&amp;[Q2]"/>
                <p n="[Calendar].[Date Hierarchy].[Year].&amp;[2017]"/>
              </i>
              <i n="[Calendar].[Date Hierarchy].[Year].&amp;[2017].&amp;[Q3].&amp;[July]" c="July">
                <p n="[Calendar].[Date Hierarchy].[Year].&amp;[2017].&amp;[Q3]"/>
                <p n="[Calendar].[Date Hierarchy].[Year].&amp;[2017]"/>
              </i>
              <i n="[Calendar].[Date Hierarchy].[Year].&amp;[2017].&amp;[Q3].&amp;[August]" c="August">
                <p n="[Calendar].[Date Hierarchy].[Year].&amp;[2017].&amp;[Q3]"/>
                <p n="[Calendar].[Date Hierarchy].[Year].&amp;[2017]"/>
              </i>
              <i n="[Calendar].[Date Hierarchy].[Year].&amp;[2017].&amp;[Q3].&amp;[September]" c="September">
                <p n="[Calendar].[Date Hierarchy].[Year].&amp;[2017].&amp;[Q3]"/>
                <p n="[Calendar].[Date Hierarchy].[Year].&amp;[2017]"/>
              </i>
              <i n="[Calendar].[Date Hierarchy].[Year].&amp;[2017].&amp;[Q4].&amp;[October]" c="October">
                <p n="[Calendar].[Date Hierarchy].[Year].&amp;[2017].&amp;[Q4]"/>
                <p n="[Calendar].[Date Hierarchy].[Year].&amp;[2017]"/>
              </i>
              <i n="[Calendar].[Date Hierarchy].[Year].&amp;[2017].&amp;[Q4].&amp;[November]" c="November">
                <p n="[Calendar].[Date Hierarchy].[Year].&amp;[2017].&amp;[Q4]"/>
                <p n="[Calendar].[Date Hierarchy].[Year].&amp;[2017]"/>
              </i>
              <i n="[Calendar].[Date Hierarchy].[Year].&amp;[2017].&amp;[Q4].&amp;[December]" c="December">
                <p n="[Calendar].[Date Hierarchy].[Year].&amp;[2017].&amp;[Q4]"/>
                <p n="[Calendar].[Date Hierarchy].[Year].&amp;[2017]"/>
              </i>
              <i n="[Calendar].[Date Hierarchy].[Year].&amp;[2018].&amp;[Q1].&amp;[January]" c="January">
                <p n="[Calendar].[Date Hierarchy].[Year].&amp;[2018].&amp;[Q1]"/>
                <p n="[Calendar].[Date Hierarchy].[Year].&amp;[2018]"/>
              </i>
              <i n="[Calendar].[Date Hierarchy].[Year].&amp;[2018].&amp;[Q1].&amp;[February]" c="February">
                <p n="[Calendar].[Date Hierarchy].[Year].&amp;[2018].&amp;[Q1]"/>
                <p n="[Calendar].[Date Hierarchy].[Year].&amp;[2018]"/>
              </i>
              <i n="[Calendar].[Date Hierarchy].[Year].&amp;[2018].&amp;[Q1].&amp;[March]" c="March">
                <p n="[Calendar].[Date Hierarchy].[Year].&amp;[2018].&amp;[Q1]"/>
                <p n="[Calendar].[Date Hierarchy].[Year].&amp;[2018]"/>
              </i>
              <i n="[Calendar].[Date Hierarchy].[Year].&amp;[2018].&amp;[Q2].&amp;[April]" c="April">
                <p n="[Calendar].[Date Hierarchy].[Year].&amp;[2018].&amp;[Q2]"/>
                <p n="[Calendar].[Date Hierarchy].[Year].&amp;[2018]"/>
              </i>
              <i n="[Calendar].[Date Hierarchy].[Year].&amp;[2018].&amp;[Q2].&amp;[May]" c="May">
                <p n="[Calendar].[Date Hierarchy].[Year].&amp;[2018].&amp;[Q2]"/>
                <p n="[Calendar].[Date Hierarchy].[Year].&amp;[2018]"/>
              </i>
              <i n="[Calendar].[Date Hierarchy].[Year].&amp;[2018].&amp;[Q2].&amp;[June]" c="June">
                <p n="[Calendar].[Date Hierarchy].[Year].&amp;[2018].&amp;[Q2]"/>
                <p n="[Calendar].[Date Hierarchy].[Year].&amp;[2018]"/>
              </i>
              <i n="[Calendar].[Date Hierarchy].[Year].&amp;[2018].&amp;[Q3].&amp;[July]" c="July">
                <p n="[Calendar].[Date Hierarchy].[Year].&amp;[2018].&amp;[Q3]"/>
                <p n="[Calendar].[Date Hierarchy].[Year].&amp;[2018]"/>
              </i>
              <i n="[Calendar].[Date Hierarchy].[Year].&amp;[2018].&amp;[Q3].&amp;[August]" c="August">
                <p n="[Calendar].[Date Hierarchy].[Year].&amp;[2018].&amp;[Q3]"/>
                <p n="[Calendar].[Date Hierarchy].[Year].&amp;[2018]"/>
              </i>
              <i n="[Calendar].[Date Hierarchy].[Year].&amp;[2018].&amp;[Q3].&amp;[September]" c="September">
                <p n="[Calendar].[Date Hierarchy].[Year].&amp;[2018].&amp;[Q3]"/>
                <p n="[Calendar].[Date Hierarchy].[Year].&amp;[2018]"/>
              </i>
              <i n="[Calendar].[Date Hierarchy].[Year].&amp;[2018].&amp;[Q4].&amp;[October]" c="October">
                <p n="[Calendar].[Date Hierarchy].[Year].&amp;[2018].&amp;[Q4]"/>
                <p n="[Calendar].[Date Hierarchy].[Year].&amp;[2018]"/>
              </i>
              <i n="[Calendar].[Date Hierarchy].[Year].&amp;[2018].&amp;[Q4].&amp;[November]" c="November">
                <p n="[Calendar].[Date Hierarchy].[Year].&amp;[2018].&amp;[Q4]"/>
                <p n="[Calendar].[Date Hierarchy].[Year].&amp;[2018]"/>
              </i>
              <i n="[Calendar].[Date Hierarchy].[Year].&amp;[2018].&amp;[Q4].&amp;[December]" c="December">
                <p n="[Calendar].[Date Hierarchy].[Year].&amp;[2018].&amp;[Q4]"/>
                <p n="[Calendar].[Date Hierarchy].[Year].&amp;[2018]"/>
              </i>
              <i n="[Calendar].[Date Hierarchy].[Year].&amp;[2019].&amp;[Q1].&amp;[January]" c="January">
                <p n="[Calendar].[Date Hierarchy].[Year].&amp;[2019].&amp;[Q1]"/>
                <p n="[Calendar].[Date Hierarchy].[Year].&amp;[2019]"/>
              </i>
              <i n="[Calendar].[Date Hierarchy].[Year].&amp;[2019].&amp;[Q1].&amp;[February]" c="February">
                <p n="[Calendar].[Date Hierarchy].[Year].&amp;[2019].&amp;[Q1]"/>
                <p n="[Calendar].[Date Hierarchy].[Year].&amp;[2019]"/>
              </i>
              <i n="[Calendar].[Date Hierarchy].[Year].&amp;[2019].&amp;[Q1].&amp;[March]" c="March">
                <p n="[Calendar].[Date Hierarchy].[Year].&amp;[2019].&amp;[Q1]"/>
                <p n="[Calendar].[Date Hierarchy].[Year].&amp;[2019]"/>
              </i>
              <i n="[Calendar].[Date Hierarchy].[Year].&amp;[2019].&amp;[Q2].&amp;[April]" c="April">
                <p n="[Calendar].[Date Hierarchy].[Year].&amp;[2019].&amp;[Q2]"/>
                <p n="[Calendar].[Date Hierarchy].[Year].&amp;[2019]"/>
              </i>
              <i n="[Calendar].[Date Hierarchy].[Year].&amp;[2019].&amp;[Q2].&amp;[May]" c="May">
                <p n="[Calendar].[Date Hierarchy].[Year].&amp;[2019].&amp;[Q2]"/>
                <p n="[Calendar].[Date Hierarchy].[Year].&amp;[2019]"/>
              </i>
              <i n="[Calendar].[Date Hierarchy].[Year].&amp;[2019].&amp;[Q2].&amp;[June]" c="June">
                <p n="[Calendar].[Date Hierarchy].[Year].&amp;[2019].&amp;[Q2]"/>
                <p n="[Calendar].[Date Hierarchy].[Year].&amp;[2019]"/>
              </i>
              <i n="[Calendar].[Date Hierarchy].[Year].&amp;[2019].&amp;[Q3].&amp;[July]" c="July">
                <p n="[Calendar].[Date Hierarchy].[Year].&amp;[2019].&amp;[Q3]"/>
                <p n="[Calendar].[Date Hierarchy].[Year].&amp;[2019]"/>
              </i>
              <i n="[Calendar].[Date Hierarchy].[Year].&amp;[2019].&amp;[Q3].&amp;[August]" c="August">
                <p n="[Calendar].[Date Hierarchy].[Year].&amp;[2019].&amp;[Q3]"/>
                <p n="[Calendar].[Date Hierarchy].[Year].&amp;[2019]"/>
              </i>
              <i n="[Calendar].[Date Hierarchy].[Year].&amp;[2019].&amp;[Q3].&amp;[September]" c="September">
                <p n="[Calendar].[Date Hierarchy].[Year].&amp;[2019].&amp;[Q3]"/>
                <p n="[Calendar].[Date Hierarchy].[Year].&amp;[2019]"/>
              </i>
              <i n="[Calendar].[Date Hierarchy].[Year].&amp;[2019].&amp;[Q4].&amp;[October]" c="October">
                <p n="[Calendar].[Date Hierarchy].[Year].&amp;[2019].&amp;[Q4]"/>
                <p n="[Calendar].[Date Hierarchy].[Year].&amp;[2019]"/>
              </i>
              <i n="[Calendar].[Date Hierarchy].[Year].&amp;[2019].&amp;[Q4].&amp;[November]" c="November">
                <p n="[Calendar].[Date Hierarchy].[Year].&amp;[2019].&amp;[Q4]"/>
                <p n="[Calendar].[Date Hierarchy].[Year].&amp;[2019]"/>
              </i>
              <i n="[Calendar].[Date Hierarchy].[Year].&amp;[2019].&amp;[Q4].&amp;[December]" c="December">
                <p n="[Calendar].[Date Hierarchy].[Year].&amp;[2019].&amp;[Q4]"/>
                <p n="[Calendar].[Date Hierarchy].[Year].&amp;[2019]"/>
              </i>
              <i n="[Calendar].[Date Hierarchy].[Year].&amp;[2016].&amp;[Q1].&amp;[January]" c="January" nd="1">
                <p n="[Calendar].[Date Hierarchy].[Year].&amp;[2016].&amp;[Q1]"/>
                <p n="[Calendar].[Date Hierarchy].[Year].&amp;[2016]"/>
              </i>
              <i n="[Calendar].[Date Hierarchy].[Year].&amp;[2016].&amp;[Q1].&amp;[February]" c="February" nd="1">
                <p n="[Calendar].[Date Hierarchy].[Year].&amp;[2016].&amp;[Q1]"/>
                <p n="[Calendar].[Date Hierarchy].[Year].&amp;[2016]"/>
              </i>
              <i n="[Calendar].[Date Hierarchy].[Year].&amp;[2016].&amp;[Q1].&amp;[March]" c="March" nd="1">
                <p n="[Calendar].[Date Hierarchy].[Year].&amp;[2016].&amp;[Q1]"/>
                <p n="[Calendar].[Date Hierarchy].[Year].&amp;[2016]"/>
              </i>
              <i n="[Calendar].[Date Hierarchy].[Year].&amp;[2016].&amp;[Q2].&amp;[April]" c="April" nd="1">
                <p n="[Calendar].[Date Hierarchy].[Year].&amp;[2016].&amp;[Q2]"/>
                <p n="[Calendar].[Date Hierarchy].[Year].&amp;[2016]"/>
              </i>
              <i n="[Calendar].[Date Hierarchy].[Year].&amp;[2016].&amp;[Q2].&amp;[May]" c="May" nd="1">
                <p n="[Calendar].[Date Hierarchy].[Year].&amp;[2016].&amp;[Q2]"/>
                <p n="[Calendar].[Date Hierarchy].[Year].&amp;[2016]"/>
              </i>
              <i n="[Calendar].[Date Hierarchy].[Year].&amp;[2016].&amp;[Q2].&amp;[June]" c="June" nd="1">
                <p n="[Calendar].[Date Hierarchy].[Year].&amp;[2016].&amp;[Q2]"/>
                <p n="[Calendar].[Date Hierarchy].[Year].&amp;[2016]"/>
              </i>
            </range>
          </ranges>
        </level>
      </levels>
      <selections count="1">
        <selection n="[Calendar].[Date Hierarchy].[All]"/>
      </selections>
    </olap>
  </data>
  <extLst>
    <x:ext xmlns:x15="http://schemas.microsoft.com/office/spreadsheetml/2010/11/main" uri="{470722E0-AACD-4C17-9CDC-17EF765DBC7E}">
      <x15:slicerCacheHideItemsWithNoData count="1">
        <x15:slicerCacheOlapLevelName uniqueName="[Calendar].[Date Hierarchy].[Quarter]" count="2"/>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4117270-6577-40C5-A471-92B5083A0600}" sourceName="[Locations].[State]">
  <data>
    <olap pivotCacheId="2086889294">
      <levels count="2">
        <level uniqueName="[Locations].[State].[(All)]" sourceCaption="(All)" count="0"/>
        <level uniqueName="[Locations].[State].[State]" sourceCaption="State" count="12">
          <ranges>
            <range startItem="0">
              <i n="[Locations].[State].&amp;[Connecticut]" c="Connecticut"/>
              <i n="[Locations].[State].&amp;[Florida]" c="Florida"/>
              <i n="[Locations].[State].&amp;[Georgia]" c="Georgia"/>
              <i n="[Locations].[State].&amp;[Maryland]" c="Maryland"/>
              <i n="[Locations].[State].&amp;[Massachusetts]" c="Massachusetts"/>
              <i n="[Locations].[State].&amp;[New Hampshire]" c="New Hampshire"/>
              <i n="[Locations].[State].&amp;[New Jersey]" c="New Jersey"/>
              <i n="[Locations].[State].&amp;[New York]" c="New York"/>
              <i n="[Locations].[State].&amp;[North Carolina]" c="North Carolina"/>
              <i n="[Locations].[State].&amp;[Rhode Island]" c="Rhode Island"/>
              <i n="[Locations].[State].&amp;[South Carolina]" c="South Carolina"/>
              <i n="[Locations].[State].&amp;[Virginia]" c="Virginia"/>
            </range>
          </ranges>
        </level>
      </levels>
      <selections count="1">
        <selection n="[Locations].[State].[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9EB2999-26FE-4E76-886F-C579F07C1FB2}" sourceName="[Products].[Product Name]">
  <data>
    <olap pivotCacheId="2086889294">
      <levels count="2">
        <level uniqueName="[Products].[Product Name].[(All)]" sourceCaption="(All)" count="0"/>
        <level uniqueName="[Products].[Product Name].[Product Name]" sourceCaption="Product Name" count="101">
          <ranges>
            <range startItem="0">
              <i n="[Products].[Product Name].&amp;[Product 1]" c="Product 1"/>
              <i n="[Products].[Product Name].&amp;[Product 10]" c="Product 10"/>
              <i n="[Products].[Product Name].&amp;[Product 100]" c="Product 100"/>
              <i n="[Products].[Product Name].&amp;[Product 101]" c="Product 101"/>
              <i n="[Products].[Product Name].&amp;[Product 11]" c="Product 11"/>
              <i n="[Products].[Product Name].&amp;[Product 12]" c="Product 12"/>
              <i n="[Products].[Product Name].&amp;[Product 13]" c="Product 13"/>
              <i n="[Products].[Product Name].&amp;[Product 14]" c="Product 14"/>
              <i n="[Products].[Product Name].&amp;[Product 15]" c="Product 15"/>
              <i n="[Products].[Product Name].&amp;[Product 16]" c="Product 16"/>
              <i n="[Products].[Product Name].&amp;[Product 17]" c="Product 17"/>
              <i n="[Products].[Product Name].&amp;[Product 18]" c="Product 18"/>
              <i n="[Products].[Product Name].&amp;[Product 19]" c="Product 19"/>
              <i n="[Products].[Product Name].&amp;[Product 2]" c="Product 2"/>
              <i n="[Products].[Product Name].&amp;[Product 20]" c="Product 20"/>
              <i n="[Products].[Product Name].&amp;[Product 21]" c="Product 21"/>
              <i n="[Products].[Product Name].&amp;[Product 22]" c="Product 22"/>
              <i n="[Products].[Product Name].&amp;[Product 23]" c="Product 23"/>
              <i n="[Products].[Product Name].&amp;[Product 24]" c="Product 24"/>
              <i n="[Products].[Product Name].&amp;[Product 25]" c="Product 25"/>
              <i n="[Products].[Product Name].&amp;[Product 26]" c="Product 26"/>
              <i n="[Products].[Product Name].&amp;[Product 27]" c="Product 27"/>
              <i n="[Products].[Product Name].&amp;[Product 28]" c="Product 28"/>
              <i n="[Products].[Product Name].&amp;[Product 29]" c="Product 29"/>
              <i n="[Products].[Product Name].&amp;[Product 3]" c="Product 3"/>
              <i n="[Products].[Product Name].&amp;[Product 30]" c="Product 30"/>
              <i n="[Products].[Product Name].&amp;[Product 31]" c="Product 31"/>
              <i n="[Products].[Product Name].&amp;[Product 32]" c="Product 32"/>
              <i n="[Products].[Product Name].&amp;[Product 33]" c="Product 33"/>
              <i n="[Products].[Product Name].&amp;[Product 34]" c="Product 34"/>
              <i n="[Products].[Product Name].&amp;[Product 35]" c="Product 35"/>
              <i n="[Products].[Product Name].&amp;[Product 36]" c="Product 36"/>
              <i n="[Products].[Product Name].&amp;[Product 37]" c="Product 37"/>
              <i n="[Products].[Product Name].&amp;[Product 38]" c="Product 38"/>
              <i n="[Products].[Product Name].&amp;[Product 39]" c="Product 39"/>
              <i n="[Products].[Product Name].&amp;[Product 4]" c="Product 4"/>
              <i n="[Products].[Product Name].&amp;[Product 40]" c="Product 40"/>
              <i n="[Products].[Product Name].&amp;[Product 41]" c="Product 41"/>
              <i n="[Products].[Product Name].&amp;[Product 42]" c="Product 42"/>
              <i n="[Products].[Product Name].&amp;[Product 43]" c="Product 43"/>
              <i n="[Products].[Product Name].&amp;[Product 44]" c="Product 44"/>
              <i n="[Products].[Product Name].&amp;[Product 45]" c="Product 45"/>
              <i n="[Products].[Product Name].&amp;[Product 46]" c="Product 46"/>
              <i n="[Products].[Product Name].&amp;[Product 47]" c="Product 47"/>
              <i n="[Products].[Product Name].&amp;[Product 48]" c="Product 48"/>
              <i n="[Products].[Product Name].&amp;[Product 49]" c="Product 49"/>
              <i n="[Products].[Product Name].&amp;[Product 5]" c="Product 5"/>
              <i n="[Products].[Product Name].&amp;[Product 50]" c="Product 50"/>
              <i n="[Products].[Product Name].&amp;[Product 51]" c="Product 51"/>
              <i n="[Products].[Product Name].&amp;[Product 52]" c="Product 52"/>
              <i n="[Products].[Product Name].&amp;[Product 53]" c="Product 53"/>
              <i n="[Products].[Product Name].&amp;[Product 54]" c="Product 54"/>
              <i n="[Products].[Product Name].&amp;[Product 55]" c="Product 55"/>
              <i n="[Products].[Product Name].&amp;[Product 56]" c="Product 56"/>
              <i n="[Products].[Product Name].&amp;[Product 57]" c="Product 57"/>
              <i n="[Products].[Product Name].&amp;[Product 58]" c="Product 58"/>
              <i n="[Products].[Product Name].&amp;[Product 59]" c="Product 59"/>
              <i n="[Products].[Product Name].&amp;[Product 6]" c="Product 6"/>
              <i n="[Products].[Product Name].&amp;[Product 60]" c="Product 60"/>
              <i n="[Products].[Product Name].&amp;[Product 61]" c="Product 61"/>
              <i n="[Products].[Product Name].&amp;[Product 62]" c="Product 62"/>
              <i n="[Products].[Product Name].&amp;[Product 63]" c="Product 63"/>
              <i n="[Products].[Product Name].&amp;[Product 64]" c="Product 64"/>
              <i n="[Products].[Product Name].&amp;[Product 65]" c="Product 65"/>
              <i n="[Products].[Product Name].&amp;[Product 66]" c="Product 66"/>
              <i n="[Products].[Product Name].&amp;[Product 67]" c="Product 67"/>
              <i n="[Products].[Product Name].&amp;[Product 68]" c="Product 68"/>
              <i n="[Products].[Product Name].&amp;[Product 69]" c="Product 69"/>
              <i n="[Products].[Product Name].&amp;[Product 7]" c="Product 7"/>
              <i n="[Products].[Product Name].&amp;[Product 70]" c="Product 70"/>
              <i n="[Products].[Product Name].&amp;[Product 71]" c="Product 71"/>
              <i n="[Products].[Product Name].&amp;[Product 72]" c="Product 72"/>
              <i n="[Products].[Product Name].&amp;[Product 73]" c="Product 73"/>
              <i n="[Products].[Product Name].&amp;[Product 74]" c="Product 74"/>
              <i n="[Products].[Product Name].&amp;[Product 75]" c="Product 75"/>
              <i n="[Products].[Product Name].&amp;[Product 76]" c="Product 76"/>
              <i n="[Products].[Product Name].&amp;[Product 77]" c="Product 77"/>
              <i n="[Products].[Product Name].&amp;[Product 78]" c="Product 78"/>
              <i n="[Products].[Product Name].&amp;[Product 79]" c="Product 79"/>
              <i n="[Products].[Product Name].&amp;[Product 8]" c="Product 8"/>
              <i n="[Products].[Product Name].&amp;[Product 80]" c="Product 80"/>
              <i n="[Products].[Product Name].&amp;[Product 81]" c="Product 81"/>
              <i n="[Products].[Product Name].&amp;[Product 82]" c="Product 82"/>
              <i n="[Products].[Product Name].&amp;[Product 83]" c="Product 83"/>
              <i n="[Products].[Product Name].&amp;[Product 84]" c="Product 84"/>
              <i n="[Products].[Product Name].&amp;[Product 85]" c="Product 85"/>
              <i n="[Products].[Product Name].&amp;[Product 86]" c="Product 86"/>
              <i n="[Products].[Product Name].&amp;[Product 87]" c="Product 87"/>
              <i n="[Products].[Product Name].&amp;[Product 88]" c="Product 88"/>
              <i n="[Products].[Product Name].&amp;[Product 89]" c="Product 89"/>
              <i n="[Products].[Product Name].&amp;[Product 9]" c="Product 9"/>
              <i n="[Products].[Product Name].&amp;[Product 90]" c="Product 90"/>
              <i n="[Products].[Product Name].&amp;[Product 91]" c="Product 91"/>
              <i n="[Products].[Product Name].&amp;[Product 92]" c="Product 92"/>
              <i n="[Products].[Product Name].&amp;[Product 93]" c="Product 93"/>
              <i n="[Products].[Product Name].&amp;[Product 94]" c="Product 94"/>
              <i n="[Products].[Product Name].&amp;[Product 95]" c="Product 95"/>
              <i n="[Products].[Product Name].&amp;[Product 96]" c="Product 96"/>
              <i n="[Products].[Product Name].&amp;[Product 97]" c="Product 97"/>
              <i n="[Products].[Product Name].&amp;[Product 98]" c="Product 98"/>
              <i n="[Products].[Product Name].&amp;[Product 99]" c="Product 99"/>
            </range>
          </ranges>
        </level>
      </levels>
      <selections count="1">
        <selection n="[Products].[Product Name].[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Name" xr10:uid="{2435CF65-164B-4818-B1ED-9ABDDBC0F78E}" sourceName="[Sales People].[Salesperson Name]">
  <data>
    <olap pivotCacheId="2086889294">
      <levels count="2">
        <level uniqueName="[Sales People].[Salesperson Name].[(All)]" sourceCaption="(All)" count="0"/>
        <level uniqueName="[Sales People].[Salesperson Name].[Salesperson Name]" sourceCaption="Salesperson Name" count="45">
          <ranges>
            <range startItem="0">
              <i n="[Sales People].[Salesperson Name].&amp;[Andrew Bowman]" c="Andrew Bowman"/>
              <i n="[Sales People].[Salesperson Name].&amp;[Arthur Mccoy]" c="Arthur Mccoy"/>
              <i n="[Sales People].[Salesperson Name].&amp;[Bobby Russell]" c="Bobby Russell"/>
              <i n="[Sales People].[Salesperson Name].&amp;[Brian Davis]" c="Brian Davis"/>
              <i n="[Sales People].[Salesperson Name].&amp;[Brian Hansen]" c="Brian Hansen"/>
              <i n="[Sales People].[Salesperson Name].&amp;[Brian Thomas]" c="Brian Thomas"/>
              <i n="[Sales People].[Salesperson Name].&amp;[Carl Elliott]" c="Carl Elliott"/>
              <i n="[Sales People].[Salesperson Name].&amp;[Carl Hall]" c="Carl Hall"/>
              <i n="[Sales People].[Salesperson Name].&amp;[Charles Harper]" c="Charles Harper"/>
              <i n="[Sales People].[Salesperson Name].&amp;[Christopher Tucker]" c="Christopher Tucker"/>
              <i n="[Sales People].[Salesperson Name].&amp;[Clarence Fox]" c="Clarence Fox"/>
              <i n="[Sales People].[Salesperson Name].&amp;[Ernest Wagner]" c="Ernest Wagner"/>
              <i n="[Sales People].[Salesperson Name].&amp;[Ernest Wheeler]" c="Ernest Wheeler"/>
              <i n="[Sales People].[Salesperson Name].&amp;[Eugene Holmes]" c="Eugene Holmes"/>
              <i n="[Sales People].[Salesperson Name].&amp;[Fred Robertson]" c="Fred Robertson"/>
              <i n="[Sales People].[Salesperson Name].&amp;[Gary Rodriguez]" c="Gary Rodriguez"/>
              <i n="[Sales People].[Salesperson Name].&amp;[Henry Nelson]" c="Henry Nelson"/>
              <i n="[Sales People].[Salesperson Name].&amp;[Howard Gardner]" c="Howard Gardner"/>
              <i n="[Sales People].[Salesperson Name].&amp;[Howard Sims]" c="Howard Sims"/>
              <i n="[Sales People].[Salesperson Name].&amp;[Jeremy Mendoza]" c="Jeremy Mendoza"/>
              <i n="[Sales People].[Salesperson Name].&amp;[Jerry Perry]" c="Jerry Perry"/>
              <i n="[Sales People].[Salesperson Name].&amp;[Jimmy Young]" c="Jimmy Young"/>
              <i n="[Sales People].[Salesperson Name].&amp;[Joe Sims]" c="Joe Sims"/>
              <i n="[Sales People].[Salesperson Name].&amp;[John Reyes]" c="John Reyes"/>
              <i n="[Sales People].[Salesperson Name].&amp;[Joshua Cook]" c="Joshua Cook"/>
              <i n="[Sales People].[Salesperson Name].&amp;[Joshua Taylor]" c="Joshua Taylor"/>
              <i n="[Sales People].[Salesperson Name].&amp;[Justin Lynch]" c="Justin Lynch"/>
              <i n="[Sales People].[Salesperson Name].&amp;[Kenneth Bradley]" c="Kenneth Bradley"/>
              <i n="[Sales People].[Salesperson Name].&amp;[Kenneth Fields]" c="Kenneth Fields"/>
              <i n="[Sales People].[Salesperson Name].&amp;[Kevin Butler]" c="Kevin Butler"/>
              <i n="[Sales People].[Salesperson Name].&amp;[Larry Castillo]" c="Larry Castillo"/>
              <i n="[Sales People].[Salesperson Name].&amp;[Larry Marshall]" c="Larry Marshall"/>
              <i n="[Sales People].[Salesperson Name].&amp;[Martin Carr]" c="Martin Carr"/>
              <i n="[Sales People].[Salesperson Name].&amp;[Martin Perry]" c="Martin Perry"/>
              <i n="[Sales People].[Salesperson Name].&amp;[Patrick Ruiz]" c="Patrick Ruiz"/>
              <i n="[Sales People].[Salesperson Name].&amp;[Robert Reed]" c="Robert Reed"/>
              <i n="[Sales People].[Salesperson Name].&amp;[Roger Ramos]" c="Roger Ramos"/>
              <i n="[Sales People].[Salesperson Name].&amp;[Roger Robertson]" c="Roger Robertson"/>
              <i n="[Sales People].[Salesperson Name].&amp;[Ronald Reed]" c="Ronald Reed"/>
              <i n="[Sales People].[Salesperson Name].&amp;[Ryan Butler]" c="Ryan Butler"/>
              <i n="[Sales People].[Salesperson Name].&amp;[Ryan Welch]" c="Ryan Welch"/>
              <i n="[Sales People].[Salesperson Name].&amp;[Scott Clark]" c="Scott Clark"/>
              <i n="[Sales People].[Salesperson Name].&amp;[Scott Mason]" c="Scott Mason"/>
              <i n="[Sales People].[Salesperson Name].&amp;[Sean Miller]" c="Sean Miller"/>
              <i n="[Sales People].[Salesperson Name].&amp;[Walter Cook]" c="Walter Cook"/>
            </range>
          </ranges>
        </level>
      </levels>
      <selections count="1">
        <selection n="[Sales People].[Salesperson Name].[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D7E9DC67-0ED3-4EB8-83F4-47640893B2BD}" sourceName="[Calendar].[Date Hierarchy]">
  <pivotTables>
    <pivotTable tabId="2" name="Sales Comparision"/>
  </pivotTables>
  <data>
    <olap pivotCacheId="2086889294">
      <levels count="4">
        <level uniqueName="[Calendar].[Date Hierarchy].[(All)]" sourceCaption="(All)" count="0"/>
        <level uniqueName="[Calendar].[Date Hierarchy].[Year]" sourceCaption="Year" count="4">
          <ranges>
            <range startItem="0">
              <i n="[Calendar].[Date Hierarchy].[Year].&amp;[2016]" c="2016"/>
              <i n="[Calendar].[Date Hierarchy].[Year].&amp;[2017]" c="2017"/>
              <i n="[Calendar].[Date Hierarchy].[Year].&amp;[2018]" c="2018"/>
              <i n="[Calendar].[Date Hierarchy].[Year].&amp;[2019]" c="2019"/>
            </range>
          </ranges>
        </level>
        <level uniqueName="[Calendar].[Date Hierarchy].[Quarter]" sourceCaption="Quarter" count="0"/>
        <level uniqueName="[Calendar].[Date Hierarchy].[Month]" sourceCaption="Month" count="0"/>
      </levels>
      <selections count="1">
        <selection n="[Calendar].[Date Hierarch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CE891496-C7AC-4630-B33C-1C87181AEE88}" sourceName="[Products].[Product Name]">
  <data>
    <olap pivotCacheId="969687726">
      <levels count="2">
        <level uniqueName="[Products].[Product Name].[(All)]" sourceCaption="(All)" count="0"/>
        <level uniqueName="[Products].[Product Name].[Product Name]" sourceCaption="Product Name" count="101">
          <ranges>
            <range startItem="0">
              <i n="[Products].[Product Name].&amp;[Product 1]" c="Product 1"/>
              <i n="[Products].[Product Name].&amp;[Product 10]" c="Product 10"/>
              <i n="[Products].[Product Name].&amp;[Product 100]" c="Product 100"/>
              <i n="[Products].[Product Name].&amp;[Product 101]" c="Product 101"/>
              <i n="[Products].[Product Name].&amp;[Product 11]" c="Product 11"/>
              <i n="[Products].[Product Name].&amp;[Product 12]" c="Product 12"/>
              <i n="[Products].[Product Name].&amp;[Product 13]" c="Product 13"/>
              <i n="[Products].[Product Name].&amp;[Product 14]" c="Product 14"/>
              <i n="[Products].[Product Name].&amp;[Product 15]" c="Product 15"/>
              <i n="[Products].[Product Name].&amp;[Product 16]" c="Product 16"/>
              <i n="[Products].[Product Name].&amp;[Product 17]" c="Product 17"/>
              <i n="[Products].[Product Name].&amp;[Product 18]" c="Product 18"/>
              <i n="[Products].[Product Name].&amp;[Product 19]" c="Product 19"/>
              <i n="[Products].[Product Name].&amp;[Product 2]" c="Product 2"/>
              <i n="[Products].[Product Name].&amp;[Product 20]" c="Product 20"/>
              <i n="[Products].[Product Name].&amp;[Product 21]" c="Product 21"/>
              <i n="[Products].[Product Name].&amp;[Product 22]" c="Product 22"/>
              <i n="[Products].[Product Name].&amp;[Product 23]" c="Product 23"/>
              <i n="[Products].[Product Name].&amp;[Product 24]" c="Product 24"/>
              <i n="[Products].[Product Name].&amp;[Product 25]" c="Product 25"/>
              <i n="[Products].[Product Name].&amp;[Product 26]" c="Product 26"/>
              <i n="[Products].[Product Name].&amp;[Product 27]" c="Product 27"/>
              <i n="[Products].[Product Name].&amp;[Product 28]" c="Product 28"/>
              <i n="[Products].[Product Name].&amp;[Product 29]" c="Product 29"/>
              <i n="[Products].[Product Name].&amp;[Product 3]" c="Product 3"/>
              <i n="[Products].[Product Name].&amp;[Product 30]" c="Product 30"/>
              <i n="[Products].[Product Name].&amp;[Product 31]" c="Product 31"/>
              <i n="[Products].[Product Name].&amp;[Product 32]" c="Product 32"/>
              <i n="[Products].[Product Name].&amp;[Product 33]" c="Product 33"/>
              <i n="[Products].[Product Name].&amp;[Product 34]" c="Product 34"/>
              <i n="[Products].[Product Name].&amp;[Product 35]" c="Product 35"/>
              <i n="[Products].[Product Name].&amp;[Product 36]" c="Product 36"/>
              <i n="[Products].[Product Name].&amp;[Product 37]" c="Product 37"/>
              <i n="[Products].[Product Name].&amp;[Product 38]" c="Product 38"/>
              <i n="[Products].[Product Name].&amp;[Product 39]" c="Product 39"/>
              <i n="[Products].[Product Name].&amp;[Product 4]" c="Product 4"/>
              <i n="[Products].[Product Name].&amp;[Product 40]" c="Product 40"/>
              <i n="[Products].[Product Name].&amp;[Product 41]" c="Product 41"/>
              <i n="[Products].[Product Name].&amp;[Product 42]" c="Product 42"/>
              <i n="[Products].[Product Name].&amp;[Product 43]" c="Product 43"/>
              <i n="[Products].[Product Name].&amp;[Product 44]" c="Product 44"/>
              <i n="[Products].[Product Name].&amp;[Product 45]" c="Product 45"/>
              <i n="[Products].[Product Name].&amp;[Product 46]" c="Product 46"/>
              <i n="[Products].[Product Name].&amp;[Product 47]" c="Product 47"/>
              <i n="[Products].[Product Name].&amp;[Product 48]" c="Product 48"/>
              <i n="[Products].[Product Name].&amp;[Product 49]" c="Product 49"/>
              <i n="[Products].[Product Name].&amp;[Product 5]" c="Product 5"/>
              <i n="[Products].[Product Name].&amp;[Product 50]" c="Product 50"/>
              <i n="[Products].[Product Name].&amp;[Product 51]" c="Product 51"/>
              <i n="[Products].[Product Name].&amp;[Product 52]" c="Product 52"/>
              <i n="[Products].[Product Name].&amp;[Product 53]" c="Product 53"/>
              <i n="[Products].[Product Name].&amp;[Product 54]" c="Product 54"/>
              <i n="[Products].[Product Name].&amp;[Product 55]" c="Product 55"/>
              <i n="[Products].[Product Name].&amp;[Product 56]" c="Product 56"/>
              <i n="[Products].[Product Name].&amp;[Product 57]" c="Product 57"/>
              <i n="[Products].[Product Name].&amp;[Product 58]" c="Product 58"/>
              <i n="[Products].[Product Name].&amp;[Product 59]" c="Product 59"/>
              <i n="[Products].[Product Name].&amp;[Product 6]" c="Product 6"/>
              <i n="[Products].[Product Name].&amp;[Product 60]" c="Product 60"/>
              <i n="[Products].[Product Name].&amp;[Product 61]" c="Product 61"/>
              <i n="[Products].[Product Name].&amp;[Product 62]" c="Product 62"/>
              <i n="[Products].[Product Name].&amp;[Product 63]" c="Product 63"/>
              <i n="[Products].[Product Name].&amp;[Product 64]" c="Product 64"/>
              <i n="[Products].[Product Name].&amp;[Product 65]" c="Product 65"/>
              <i n="[Products].[Product Name].&amp;[Product 66]" c="Product 66"/>
              <i n="[Products].[Product Name].&amp;[Product 67]" c="Product 67"/>
              <i n="[Products].[Product Name].&amp;[Product 68]" c="Product 68"/>
              <i n="[Products].[Product Name].&amp;[Product 69]" c="Product 69"/>
              <i n="[Products].[Product Name].&amp;[Product 7]" c="Product 7"/>
              <i n="[Products].[Product Name].&amp;[Product 70]" c="Product 70"/>
              <i n="[Products].[Product Name].&amp;[Product 71]" c="Product 71"/>
              <i n="[Products].[Product Name].&amp;[Product 72]" c="Product 72"/>
              <i n="[Products].[Product Name].&amp;[Product 73]" c="Product 73"/>
              <i n="[Products].[Product Name].&amp;[Product 74]" c="Product 74"/>
              <i n="[Products].[Product Name].&amp;[Product 75]" c="Product 75"/>
              <i n="[Products].[Product Name].&amp;[Product 76]" c="Product 76"/>
              <i n="[Products].[Product Name].&amp;[Product 77]" c="Product 77"/>
              <i n="[Products].[Product Name].&amp;[Product 78]" c="Product 78"/>
              <i n="[Products].[Product Name].&amp;[Product 79]" c="Product 79"/>
              <i n="[Products].[Product Name].&amp;[Product 8]" c="Product 8"/>
              <i n="[Products].[Product Name].&amp;[Product 80]" c="Product 80"/>
              <i n="[Products].[Product Name].&amp;[Product 81]" c="Product 81"/>
              <i n="[Products].[Product Name].&amp;[Product 82]" c="Product 82"/>
              <i n="[Products].[Product Name].&amp;[Product 83]" c="Product 83"/>
              <i n="[Products].[Product Name].&amp;[Product 84]" c="Product 84"/>
              <i n="[Products].[Product Name].&amp;[Product 85]" c="Product 85"/>
              <i n="[Products].[Product Name].&amp;[Product 86]" c="Product 86"/>
              <i n="[Products].[Product Name].&amp;[Product 87]" c="Product 87"/>
              <i n="[Products].[Product Name].&amp;[Product 88]" c="Product 88"/>
              <i n="[Products].[Product Name].&amp;[Product 89]" c="Product 89"/>
              <i n="[Products].[Product Name].&amp;[Product 9]" c="Product 9"/>
              <i n="[Products].[Product Name].&amp;[Product 90]" c="Product 90"/>
              <i n="[Products].[Product Name].&amp;[Product 91]" c="Product 91"/>
              <i n="[Products].[Product Name].&amp;[Product 92]" c="Product 92"/>
              <i n="[Products].[Product Name].&amp;[Product 93]" c="Product 93"/>
              <i n="[Products].[Product Name].&amp;[Product 94]" c="Product 94"/>
              <i n="[Products].[Product Name].&amp;[Product 95]" c="Product 95"/>
              <i n="[Products].[Product Name].&amp;[Product 96]" c="Product 96"/>
              <i n="[Products].[Product Name].&amp;[Product 97]" c="Product 97"/>
              <i n="[Products].[Product Name].&amp;[Product 98]" c="Product 98"/>
              <i n="[Products].[Product Name].&amp;[Product 99]" c="Product 99"/>
            </range>
          </ranges>
        </level>
      </levels>
      <selections count="1">
        <selection n="[Products].[Product 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86DF7235-7F67-4608-AB1F-6E1D7FFE7610}" sourceName="[Customers].[Customer Name]">
  <data>
    <olap pivotCacheId="969687726">
      <levels count="2">
        <level uniqueName="[Customers].[Customer Name].[(All)]" sourceCaption="(All)" count="0"/>
        <level uniqueName="[Customers].[Customer Name].[Customer Name]" sourceCaption="Customer Name" count="801">
          <ranges>
            <range startItem="0">
              <i n="[Customers].[Customer Name].&amp;[Aaron Carr]" c="Aaron Carr"/>
              <i n="[Customers].[Customer Name].&amp;[Aaron Cruz]" c="Aaron Cruz"/>
              <i n="[Customers].[Customer Name].&amp;[Aaron Day]" c="Aaron Day"/>
              <i n="[Customers].[Customer Name].&amp;[Aaron Johnson]" c="Aaron Johnson"/>
              <i n="[Customers].[Customer Name].&amp;[Aaron Miller]" c="Aaron Miller"/>
              <i n="[Customers].[Customer Name].&amp;[Aaron Mills]" c="Aaron Mills"/>
              <i n="[Customers].[Customer Name].&amp;[Aaron Moreno]" c="Aaron Moreno"/>
              <i n="[Customers].[Customer Name].&amp;[Aaron Tucker]" c="Aaron Tucker"/>
              <i n="[Customers].[Customer Name].&amp;[Adam Alexander]" c="Adam Alexander"/>
              <i n="[Customers].[Customer Name].&amp;[Adam Bailey]" c="Adam Bailey"/>
              <i n="[Customers].[Customer Name].&amp;[Adam Duncan]" c="Adam Duncan"/>
              <i n="[Customers].[Customer Name].&amp;[Adam Hernandez]" c="Adam Hernandez"/>
              <i n="[Customers].[Customer Name].&amp;[Adam Hunter]" c="Adam Hunter"/>
              <i n="[Customers].[Customer Name].&amp;[Adam Jenkins]" c="Adam Jenkins"/>
              <i n="[Customers].[Customer Name].&amp;[Adam Mccoy]" c="Adam Mccoy"/>
              <i n="[Customers].[Customer Name].&amp;[Adam Mcdonald]" c="Adam Mcdonald"/>
              <i n="[Customers].[Customer Name].&amp;[Adam Myers]" c="Adam Myers"/>
              <i n="[Customers].[Customer Name].&amp;[Adam Riley]" c="Adam Riley"/>
              <i n="[Customers].[Customer Name].&amp;[Adam Thompson]" c="Adam Thompson"/>
              <i n="[Customers].[Customer Name].&amp;[Adam Wheeler]" c="Adam Wheeler"/>
              <i n="[Customers].[Customer Name].&amp;[Adam White]" c="Adam White"/>
              <i n="[Customers].[Customer Name].&amp;[Alan Gomez]" c="Alan Gomez"/>
              <i n="[Customers].[Customer Name].&amp;[Alan Green]" c="Alan Green"/>
              <i n="[Customers].[Customer Name].&amp;[Alan Miller]" c="Alan Miller"/>
              <i n="[Customers].[Customer Name].&amp;[Alan Parker]" c="Alan Parker"/>
              <i n="[Customers].[Customer Name].&amp;[Alan Perry]" c="Alan Perry"/>
              <i n="[Customers].[Customer Name].&amp;[Alan Scott]" c="Alan Scott"/>
              <i n="[Customers].[Customer Name].&amp;[Alan Sims]" c="Alan Sims"/>
              <i n="[Customers].[Customer Name].&amp;[Alan Thomas]" c="Alan Thomas"/>
              <i n="[Customers].[Customer Name].&amp;[Albert Cunningham]" c="Albert Cunningham"/>
              <i n="[Customers].[Customer Name].&amp;[Albert Jacobs]" c="Albert Jacobs"/>
              <i n="[Customers].[Customer Name].&amp;[Albert Kennedy]" c="Albert Kennedy"/>
              <i n="[Customers].[Customer Name].&amp;[Albert Rice]" c="Albert Rice"/>
              <i n="[Customers].[Customer Name].&amp;[Albert Robinson]" c="Albert Robinson"/>
              <i n="[Customers].[Customer Name].&amp;[Albert Young]" c="Albert Young"/>
              <i n="[Customers].[Customer Name].&amp;[Andrew Adams]" c="Andrew Adams"/>
              <i n="[Customers].[Customer Name].&amp;[Andrew Burns]" c="Andrew Burns"/>
              <i n="[Customers].[Customer Name].&amp;[Andrew Butler]" c="Andrew Butler"/>
              <i n="[Customers].[Customer Name].&amp;[Andrew Fernandez]" c="Andrew Fernandez"/>
              <i n="[Customers].[Customer Name].&amp;[Andrew Graham]" c="Andrew Graham"/>
              <i n="[Customers].[Customer Name].&amp;[Andrew Hansen]" c="Andrew Hansen"/>
              <i n="[Customers].[Customer Name].&amp;[Andrew James]" c="Andrew James"/>
              <i n="[Customers].[Customer Name].&amp;[Andrew Martin]" c="Andrew Martin"/>
              <i n="[Customers].[Customer Name].&amp;[Andrew Peters]" c="Andrew Peters"/>
              <i n="[Customers].[Customer Name].&amp;[Andrew Reynolds]" c="Andrew Reynolds"/>
              <i n="[Customers].[Customer Name].&amp;[Andrew Robinson]" c="Andrew Robinson"/>
              <i n="[Customers].[Customer Name].&amp;[Anthony Banks]" c="Anthony Banks"/>
              <i n="[Customers].[Customer Name].&amp;[Anthony Berry]" c="Anthony Berry"/>
              <i n="[Customers].[Customer Name].&amp;[Anthony Chapman]" c="Anthony Chapman"/>
              <i n="[Customers].[Customer Name].&amp;[Anthony Fisher]" c="Anthony Fisher"/>
              <i n="[Customers].[Customer Name].&amp;[Anthony Little]" c="Anthony Little"/>
              <i n="[Customers].[Customer Name].&amp;[Anthony Parker]" c="Anthony Parker"/>
              <i n="[Customers].[Customer Name].&amp;[Anthony Simpson]" c="Anthony Simpson"/>
              <i n="[Customers].[Customer Name].&amp;[Anthony Torres]" c="Anthony Torres"/>
              <i n="[Customers].[Customer Name].&amp;[Anthony Turner]" c="Anthony Turner"/>
              <i n="[Customers].[Customer Name].&amp;[Antonio Cooper]" c="Antonio Cooper"/>
              <i n="[Customers].[Customer Name].&amp;[Antonio Diaz]" c="Antonio Diaz"/>
              <i n="[Customers].[Customer Name].&amp;[Antonio Dixon]" c="Antonio Dixon"/>
              <i n="[Customers].[Customer Name].&amp;[Antonio Frazier]" c="Antonio Frazier"/>
              <i n="[Customers].[Customer Name].&amp;[Antonio Green]" c="Antonio Green"/>
              <i n="[Customers].[Customer Name].&amp;[Antonio Morris]" c="Antonio Morris"/>
              <i n="[Customers].[Customer Name].&amp;[Antonio Nelson]" c="Antonio Nelson"/>
              <i n="[Customers].[Customer Name].&amp;[Antonio Owens]" c="Antonio Owens"/>
              <i n="[Customers].[Customer Name].&amp;[Antonio Shaw]" c="Antonio Shaw"/>
              <i n="[Customers].[Customer Name].&amp;[Arthur Gilbert]" c="Arthur Gilbert"/>
              <i n="[Customers].[Customer Name].&amp;[Arthur Reid]" c="Arthur Reid"/>
              <i n="[Customers].[Customer Name].&amp;[Arthur Roberts]" c="Arthur Roberts"/>
              <i n="[Customers].[Customer Name].&amp;[Arthur Webb]" c="Arthur Webb"/>
              <i n="[Customers].[Customer Name].&amp;[Arthur Welch]" c="Arthur Welch"/>
              <i n="[Customers].[Customer Name].&amp;[Benjamin Carpenter]" c="Benjamin Carpenter"/>
              <i n="[Customers].[Customer Name].&amp;[Benjamin Carter]" c="Benjamin Carter"/>
              <i n="[Customers].[Customer Name].&amp;[Benjamin Garza]" c="Benjamin Garza"/>
              <i n="[Customers].[Customer Name].&amp;[Benjamin Jacobs]" c="Benjamin Jacobs"/>
              <i n="[Customers].[Customer Name].&amp;[Benjamin Kim]" c="Benjamin Kim"/>
              <i n="[Customers].[Customer Name].&amp;[Benjamin Lynch]" c="Benjamin Lynch"/>
              <i n="[Customers].[Customer Name].&amp;[Benjamin Moreno]" c="Benjamin Moreno"/>
              <i n="[Customers].[Customer Name].&amp;[Benjamin Morgan]" c="Benjamin Morgan"/>
              <i n="[Customers].[Customer Name].&amp;[Benjamin Murray]" c="Benjamin Murray"/>
              <i n="[Customers].[Customer Name].&amp;[Benjamin Ryan]" c="Benjamin Ryan"/>
              <i n="[Customers].[Customer Name].&amp;[Benjamin Stanley]" c="Benjamin Stanley"/>
              <i n="[Customers].[Customer Name].&amp;[Benjamin Vasquez]" c="Benjamin Vasquez"/>
              <i n="[Customers].[Customer Name].&amp;[Billy Adams]" c="Billy Adams"/>
              <i n="[Customers].[Customer Name].&amp;[Billy Cook]" c="Billy Cook"/>
              <i n="[Customers].[Customer Name].&amp;[Billy Evans]" c="Billy Evans"/>
              <i n="[Customers].[Customer Name].&amp;[Billy Gonzales]" c="Billy Gonzales"/>
              <i n="[Customers].[Customer Name].&amp;[Billy Kennedy]" c="Billy Kennedy"/>
              <i n="[Customers].[Customer Name].&amp;[Billy Miller]" c="Billy Miller"/>
              <i n="[Customers].[Customer Name].&amp;[Billy Nelson]" c="Billy Nelson"/>
              <i n="[Customers].[Customer Name].&amp;[Billy Olson]" c="Billy Olson"/>
              <i n="[Customers].[Customer Name].&amp;[Billy Reid]" c="Billy Reid"/>
              <i n="[Customers].[Customer Name].&amp;[Billy West]" c="Billy West"/>
              <i n="[Customers].[Customer Name].&amp;[Bobby Black]" c="Bobby Black"/>
              <i n="[Customers].[Customer Name].&amp;[Bobby Burton]" c="Bobby Burton"/>
              <i n="[Customers].[Customer Name].&amp;[Bobby Coleman]" c="Bobby Coleman"/>
              <i n="[Customers].[Customer Name].&amp;[Bobby Duncan]" c="Bobby Duncan"/>
              <i n="[Customers].[Customer Name].&amp;[Bobby Greene]" c="Bobby Greene"/>
              <i n="[Customers].[Customer Name].&amp;[Bobby Hughes]" c="Bobby Hughes"/>
              <i n="[Customers].[Customer Name].&amp;[Bobby Jackson]" c="Bobby Jackson"/>
              <i n="[Customers].[Customer Name].&amp;[Bobby Murray]" c="Bobby Murray"/>
              <i n="[Customers].[Customer Name].&amp;[Bobby Willis]" c="Bobby Willis"/>
              <i n="[Customers].[Customer Name].&amp;[Brandon Bailey]" c="Brandon Bailey"/>
              <i n="[Customers].[Customer Name].&amp;[Brandon Diaz]" c="Brandon Diaz"/>
              <i n="[Customers].[Customer Name].&amp;[Brandon Dixon]" c="Brandon Dixon"/>
              <i n="[Customers].[Customer Name].&amp;[Brandon Martin]" c="Brandon Martin"/>
              <i n="[Customers].[Customer Name].&amp;[Brandon Wood]" c="Brandon Wood"/>
              <i n="[Customers].[Customer Name].&amp;[Brandon Wright]" c="Brandon Wright"/>
              <i n="[Customers].[Customer Name].&amp;[Brian Hunter]" c="Brian Hunter"/>
              <i n="[Customers].[Customer Name].&amp;[Brian Kim]" c="Brian Kim"/>
              <i n="[Customers].[Customer Name].&amp;[Brian Murphy]" c="Brian Murphy"/>
              <i n="[Customers].[Customer Name].&amp;[Brian Rice]" c="Brian Rice"/>
              <i n="[Customers].[Customer Name].&amp;[Brian Taylor]" c="Brian Taylor"/>
              <i n="[Customers].[Customer Name].&amp;[Brian Warren]" c="Brian Warren"/>
              <i n="[Customers].[Customer Name].&amp;[Bruce Armstrong]" c="Bruce Armstrong"/>
              <i n="[Customers].[Customer Name].&amp;[Bruce Bowman]" c="Bruce Bowman"/>
              <i n="[Customers].[Customer Name].&amp;[Bruce Butler]" c="Bruce Butler"/>
              <i n="[Customers].[Customer Name].&amp;[Bruce Chapman]" c="Bruce Chapman"/>
              <i n="[Customers].[Customer Name].&amp;[Bruce Hamilton]" c="Bruce Hamilton"/>
              <i n="[Customers].[Customer Name].&amp;[Bruce Harris]" c="Bruce Harris"/>
              <i n="[Customers].[Customer Name].&amp;[Bruce King]" c="Bruce King"/>
              <i n="[Customers].[Customer Name].&amp;[Bruce Morrison]" c="Bruce Morrison"/>
              <i n="[Customers].[Customer Name].&amp;[Bruce Oliver]" c="Bruce Oliver"/>
              <i n="[Customers].[Customer Name].&amp;[Bruce Porter]" c="Bruce Porter"/>
              <i n="[Customers].[Customer Name].&amp;[Carl Anderson]" c="Carl Anderson"/>
              <i n="[Customers].[Customer Name].&amp;[Carl Collins]" c="Carl Collins"/>
              <i n="[Customers].[Customer Name].&amp;[Carl Jones]" c="Carl Jones"/>
              <i n="[Customers].[Customer Name].&amp;[Carl Martin]" c="Carl Martin"/>
              <i n="[Customers].[Customer Name].&amp;[Carl Murphy]" c="Carl Murphy"/>
              <i n="[Customers].[Customer Name].&amp;[Carl Nguyen]" c="Carl Nguyen"/>
              <i n="[Customers].[Customer Name].&amp;[Carl Reid]" c="Carl Reid"/>
              <i n="[Customers].[Customer Name].&amp;[Carlos Hunt]" c="Carlos Hunt"/>
              <i n="[Customers].[Customer Name].&amp;[Carlos Kim]" c="Carlos Kim"/>
              <i n="[Customers].[Customer Name].&amp;[Carlos Martinez]" c="Carlos Martinez"/>
              <i n="[Customers].[Customer Name].&amp;[Carlos Miller]" c="Carlos Miller"/>
              <i n="[Customers].[Customer Name].&amp;[Carlos Reed]" c="Carlos Reed"/>
              <i n="[Customers].[Customer Name].&amp;[Carlos Scott]" c="Carlos Scott"/>
              <i n="[Customers].[Customer Name].&amp;[Carlos Smith]" c="Carlos Smith"/>
              <i n="[Customers].[Customer Name].&amp;[Carlos Stewart]" c="Carlos Stewart"/>
              <i n="[Customers].[Customer Name].&amp;[Carlos Wheeler]" c="Carlos Wheeler"/>
              <i n="[Customers].[Customer Name].&amp;[Carlos Young]" c="Carlos Young"/>
              <i n="[Customers].[Customer Name].&amp;[Charles Bell]" c="Charles Bell"/>
              <i n="[Customers].[Customer Name].&amp;[Charles Fields]" c="Charles Fields"/>
              <i n="[Customers].[Customer Name].&amp;[Charles Henderson]" c="Charles Henderson"/>
              <i n="[Customers].[Customer Name].&amp;[Charles Hughes]" c="Charles Hughes"/>
              <i n="[Customers].[Customer Name].&amp;[Charles Montgomery]" c="Charles Montgomery"/>
              <i n="[Customers].[Customer Name].&amp;[Charles Perry]" c="Charles Perry"/>
              <i n="[Customers].[Customer Name].&amp;[Charles Richards]" c="Charles Richards"/>
              <i n="[Customers].[Customer Name].&amp;[Charles Shaw]" c="Charles Shaw"/>
              <i n="[Customers].[Customer Name].&amp;[Charles Sims]" c="Charles Sims"/>
              <i n="[Customers].[Customer Name].&amp;[Chris Armstrong]" c="Chris Armstrong"/>
              <i n="[Customers].[Customer Name].&amp;[Chris Burke]" c="Chris Burke"/>
              <i n="[Customers].[Customer Name].&amp;[Chris Chapman]" c="Chris Chapman"/>
              <i n="[Customers].[Customer Name].&amp;[Chris Fuller]" c="Chris Fuller"/>
              <i n="[Customers].[Customer Name].&amp;[Chris Hall]" c="Chris Hall"/>
              <i n="[Customers].[Customer Name].&amp;[Chris Howard]" c="Chris Howard"/>
              <i n="[Customers].[Customer Name].&amp;[Christopher Arnold]" c="Christopher Arnold"/>
              <i n="[Customers].[Customer Name].&amp;[Christopher Hudson]" c="Christopher Hudson"/>
              <i n="[Customers].[Customer Name].&amp;[Christopher Johnston]" c="Christopher Johnston"/>
              <i n="[Customers].[Customer Name].&amp;[Christopher Kim]" c="Christopher Kim"/>
              <i n="[Customers].[Customer Name].&amp;[Christopher Matthews]" c="Christopher Matthews"/>
              <i n="[Customers].[Customer Name].&amp;[Christopher Miller]" c="Christopher Miller"/>
              <i n="[Customers].[Customer Name].&amp;[Christopher Nguyen]" c="Christopher Nguyen"/>
              <i n="[Customers].[Customer Name].&amp;[Christopher Ramos]" c="Christopher Ramos"/>
              <i n="[Customers].[Customer Name].&amp;[Christopher Weaver]" c="Christopher Weaver"/>
              <i n="[Customers].[Customer Name].&amp;[Christopher Wright]" c="Christopher Wright"/>
              <i n="[Customers].[Customer Name].&amp;[Clarence Austin]" c="Clarence Austin"/>
              <i n="[Customers].[Customer Name].&amp;[Clarence Cunningham]" c="Clarence Cunningham"/>
              <i n="[Customers].[Customer Name].&amp;[Clarence Freeman]" c="Clarence Freeman"/>
              <i n="[Customers].[Customer Name].&amp;[Clarence Grant]" c="Clarence Grant"/>
              <i n="[Customers].[Customer Name].&amp;[Clarence Greene]" c="Clarence Greene"/>
              <i n="[Customers].[Customer Name].&amp;[Clarence Kelley]" c="Clarence Kelley"/>
              <i n="[Customers].[Customer Name].&amp;[Clarence Warren]" c="Clarence Warren"/>
              <i n="[Customers].[Customer Name].&amp;[Craig Mills]" c="Craig Mills"/>
              <i n="[Customers].[Customer Name].&amp;[Craig Reyes]" c="Craig Reyes"/>
              <i n="[Customers].[Customer Name].&amp;[Craig Rodriguez]" c="Craig Rodriguez"/>
              <i n="[Customers].[Customer Name].&amp;[Craig Wright]" c="Craig Wright"/>
              <i n="[Customers].[Customer Name].&amp;[Daniel Barnes]" c="Daniel Barnes"/>
              <i n="[Customers].[Customer Name].&amp;[Daniel Berry]" c="Daniel Berry"/>
              <i n="[Customers].[Customer Name].&amp;[Daniel Carroll]" c="Daniel Carroll"/>
              <i n="[Customers].[Customer Name].&amp;[Daniel Dixon]" c="Daniel Dixon"/>
              <i n="[Customers].[Customer Name].&amp;[Daniel Fernandez]" c="Daniel Fernandez"/>
              <i n="[Customers].[Customer Name].&amp;[Daniel Moreno]" c="Daniel Moreno"/>
              <i n="[Customers].[Customer Name].&amp;[Daniel Nguyen]" c="Daniel Nguyen"/>
              <i n="[Customers].[Customer Name].&amp;[Daniel Perry]" c="Daniel Perry"/>
              <i n="[Customers].[Customer Name].&amp;[Daniel West]" c="Daniel West"/>
              <i n="[Customers].[Customer Name].&amp;[David Ford]" c="David Ford"/>
              <i n="[Customers].[Customer Name].&amp;[David Garrett]" c="David Garrett"/>
              <i n="[Customers].[Customer Name].&amp;[David Mendoza]" c="David Mendoza"/>
              <i n="[Customers].[Customer Name].&amp;[David Nguyen]" c="David Nguyen"/>
              <i n="[Customers].[Customer Name].&amp;[David Olson]" c="David Olson"/>
              <i n="[Customers].[Customer Name].&amp;[David Perkins]" c="David Perkins"/>
              <i n="[Customers].[Customer Name].&amp;[David Smith]" c="David Smith"/>
              <i n="[Customers].[Customer Name].&amp;[David Wheeler]" c="David Wheeler"/>
              <i n="[Customers].[Customer Name].&amp;[David Wilson]" c="David Wilson"/>
              <i n="[Customers].[Customer Name].&amp;[Dennis Morris]" c="Dennis Morris"/>
              <i n="[Customers].[Customer Name].&amp;[Dennis Myers]" c="Dennis Myers"/>
              <i n="[Customers].[Customer Name].&amp;[Dennis Ruiz]" c="Dennis Ruiz"/>
              <i n="[Customers].[Customer Name].&amp;[Dennis Scott]" c="Dennis Scott"/>
              <i n="[Customers].[Customer Name].&amp;[Donald Andrews]" c="Donald Andrews"/>
              <i n="[Customers].[Customer Name].&amp;[Donald Carroll]" c="Donald Carroll"/>
              <i n="[Customers].[Customer Name].&amp;[Donald Collins]" c="Donald Collins"/>
              <i n="[Customers].[Customer Name].&amp;[Donald Diaz]" c="Donald Diaz"/>
              <i n="[Customers].[Customer Name].&amp;[Donald Morris]" c="Donald Morris"/>
              <i n="[Customers].[Customer Name].&amp;[Donald Reynolds]" c="Donald Reynolds"/>
              <i n="[Customers].[Customer Name].&amp;[Donald Stanley]" c="Donald Stanley"/>
              <i n="[Customers].[Customer Name].&amp;[Douglas Diaz]" c="Douglas Diaz"/>
              <i n="[Customers].[Customer Name].&amp;[Douglas Foster]" c="Douglas Foster"/>
              <i n="[Customers].[Customer Name].&amp;[Douglas Franklin]" c="Douglas Franklin"/>
              <i n="[Customers].[Customer Name].&amp;[Douglas Greene]" c="Douglas Greene"/>
              <i n="[Customers].[Customer Name].&amp;[Douglas Kennedy]" c="Douglas Kennedy"/>
              <i n="[Customers].[Customer Name].&amp;[Douglas Perkins]" c="Douglas Perkins"/>
              <i n="[Customers].[Customer Name].&amp;[Douglas Robinson]" c="Douglas Robinson"/>
              <i n="[Customers].[Customer Name].&amp;[Douglas Tucker]" c="Douglas Tucker"/>
              <i n="[Customers].[Customer Name].&amp;[Douglas Wallace]" c="Douglas Wallace"/>
              <i n="[Customers].[Customer Name].&amp;[Earl Franklin]" c="Earl Franklin"/>
              <i n="[Customers].[Customer Name].&amp;[Earl Ortiz]" c="Earl Ortiz"/>
              <i n="[Customers].[Customer Name].&amp;[Earl Phillips]" c="Earl Phillips"/>
              <i n="[Customers].[Customer Name].&amp;[Earl Robinson]" c="Earl Robinson"/>
              <i n="[Customers].[Customer Name].&amp;[Earl Simpson]" c="Earl Simpson"/>
              <i n="[Customers].[Customer Name].&amp;[Edward Gonzalez]" c="Edward Gonzalez"/>
              <i n="[Customers].[Customer Name].&amp;[Edward Mason]" c="Edward Mason"/>
              <i n="[Customers].[Customer Name].&amp;[Edward Walker]" c="Edward Walker"/>
              <i n="[Customers].[Customer Name].&amp;[Edward Williams]" c="Edward Williams"/>
              <i n="[Customers].[Customer Name].&amp;[Edward Wright]" c="Edward Wright"/>
              <i n="[Customers].[Customer Name].&amp;[Eric Alvarez]" c="Eric Alvarez"/>
              <i n="[Customers].[Customer Name].&amp;[Eric Armstrong]" c="Eric Armstrong"/>
              <i n="[Customers].[Customer Name].&amp;[Eric Bowman]" c="Eric Bowman"/>
              <i n="[Customers].[Customer Name].&amp;[Eric Bradley]" c="Eric Bradley"/>
              <i n="[Customers].[Customer Name].&amp;[Eric Moore]" c="Eric Moore"/>
              <i n="[Customers].[Customer Name].&amp;[Eric Shaw]" c="Eric Shaw"/>
              <i n="[Customers].[Customer Name].&amp;[Eric Ward]" c="Eric Ward"/>
              <i n="[Customers].[Customer Name].&amp;[Ernest Austin]" c="Ernest Austin"/>
              <i n="[Customers].[Customer Name].&amp;[Ernest Bradley]" c="Ernest Bradley"/>
              <i n="[Customers].[Customer Name].&amp;[Ernest Fox]" c="Ernest Fox"/>
              <i n="[Customers].[Customer Name].&amp;[Ernest Knight]" c="Ernest Knight"/>
              <i n="[Customers].[Customer Name].&amp;[Ernest Ortiz]" c="Ernest Ortiz"/>
              <i n="[Customers].[Customer Name].&amp;[Ernest Rivera]" c="Ernest Rivera"/>
              <i n="[Customers].[Customer Name].&amp;[Eugene Brooks]" c="Eugene Brooks"/>
              <i n="[Customers].[Customer Name].&amp;[Eugene Castillo]" c="Eugene Castillo"/>
              <i n="[Customers].[Customer Name].&amp;[Eugene Cooper]" c="Eugene Cooper"/>
              <i n="[Customers].[Customer Name].&amp;[Eugene Cunningham]" c="Eugene Cunningham"/>
              <i n="[Customers].[Customer Name].&amp;[Eugene Hunter]" c="Eugene Hunter"/>
              <i n="[Customers].[Customer Name].&amp;[Eugene Murphy]" c="Eugene Murphy"/>
              <i n="[Customers].[Customer Name].&amp;[Eugene Ryan]" c="Eugene Ryan"/>
              <i n="[Customers].[Customer Name].&amp;[Eugene Scott]" c="Eugene Scott"/>
              <i n="[Customers].[Customer Name].&amp;[Eugene Sims]" c="Eugene Sims"/>
              <i n="[Customers].[Customer Name].&amp;[Eugene Weaver]" c="Eugene Weaver"/>
              <i n="[Customers].[Customer Name].&amp;[Frank Brown]" c="Frank Brown"/>
              <i n="[Customers].[Customer Name].&amp;[Frank Gibson]" c="Frank Gibson"/>
              <i n="[Customers].[Customer Name].&amp;[Frank Hawkins]" c="Frank Hawkins"/>
              <i n="[Customers].[Customer Name].&amp;[Frank Mason]" c="Frank Mason"/>
              <i n="[Customers].[Customer Name].&amp;[Frank Ortiz]" c="Frank Ortiz"/>
              <i n="[Customers].[Customer Name].&amp;[Frank Schmidt]" c="Frank Schmidt"/>
              <i n="[Customers].[Customer Name].&amp;[Frank Weaver]" c="Frank Weaver"/>
              <i n="[Customers].[Customer Name].&amp;[Frank Webb]" c="Frank Webb"/>
              <i n="[Customers].[Customer Name].&amp;[Fred Bryant]" c="Fred Bryant"/>
              <i n="[Customers].[Customer Name].&amp;[Fred Evans]" c="Fred Evans"/>
              <i n="[Customers].[Customer Name].&amp;[Fred Howell]" c="Fred Howell"/>
              <i n="[Customers].[Customer Name].&amp;[Fred Jenkins]" c="Fred Jenkins"/>
              <i n="[Customers].[Customer Name].&amp;[Fred Perez]" c="Fred Perez"/>
              <i n="[Customers].[Customer Name].&amp;[Fred Peterson]" c="Fred Peterson"/>
              <i n="[Customers].[Customer Name].&amp;[Fred Reid]" c="Fred Reid"/>
              <i n="[Customers].[Customer Name].&amp;[Fred Romero]" c="Fred Romero"/>
              <i n="[Customers].[Customer Name].&amp;[Fred Russell]" c="Fred Russell"/>
              <i n="[Customers].[Customer Name].&amp;[Fred Stone]" c="Fred Stone"/>
              <i n="[Customers].[Customer Name].&amp;[Gary Baker]" c="Gary Baker"/>
              <i n="[Customers].[Customer Name].&amp;[Gary Hudson]" c="Gary Hudson"/>
              <i n="[Customers].[Customer Name].&amp;[Gary Jones]" c="Gary Jones"/>
              <i n="[Customers].[Customer Name].&amp;[Gary Pierce]" c="Gary Pierce"/>
              <i n="[Customers].[Customer Name].&amp;[Gary Porter]" c="Gary Porter"/>
              <i n="[Customers].[Customer Name].&amp;[George Adams]" c="George Adams"/>
              <i n="[Customers].[Customer Name].&amp;[George Ellis]" c="George Ellis"/>
              <i n="[Customers].[Customer Name].&amp;[George Fowler]" c="George Fowler"/>
              <i n="[Customers].[Customer Name].&amp;[George Hill]" c="George Hill"/>
              <i n="[Customers].[Customer Name].&amp;[George Lee]" c="George Lee"/>
              <i n="[Customers].[Customer Name].&amp;[George Lewis]" c="George Lewis"/>
              <i n="[Customers].[Customer Name].&amp;[George Nichols]" c="George Nichols"/>
              <i n="[Customers].[Customer Name].&amp;[George Stanley]" c="George Stanley"/>
              <i n="[Customers].[Customer Name].&amp;[George Thompson]" c="George Thompson"/>
              <i n="[Customers].[Customer Name].&amp;[Gerald Alvarez]" c="Gerald Alvarez"/>
              <i n="[Customers].[Customer Name].&amp;[Gerald Andrews]" c="Gerald Andrews"/>
              <i n="[Customers].[Customer Name].&amp;[Gerald Clark]" c="Gerald Clark"/>
              <i n="[Customers].[Customer Name].&amp;[Gerald Gray]" c="Gerald Gray"/>
              <i n="[Customers].[Customer Name].&amp;[Gerald Henry]" c="Gerald Henry"/>
              <i n="[Customers].[Customer Name].&amp;[Gerald Palmer]" c="Gerald Palmer"/>
              <i n="[Customers].[Customer Name].&amp;[Gerald Porter]" c="Gerald Porter"/>
              <i n="[Customers].[Customer Name].&amp;[Gerald Reyes]" c="Gerald Reyes"/>
              <i n="[Customers].[Customer Name].&amp;[Gerald Rogers]" c="Gerald Rogers"/>
              <i n="[Customers].[Customer Name].&amp;[Gregory Boyd]" c="Gregory Boyd"/>
              <i n="[Customers].[Customer Name].&amp;[Gregory Chapman]" c="Gregory Chapman"/>
              <i n="[Customers].[Customer Name].&amp;[Gregory Jackson]" c="Gregory Jackson"/>
              <i n="[Customers].[Customer Name].&amp;[Gregory Porter]" c="Gregory Porter"/>
              <i n="[Customers].[Customer Name].&amp;[Gregory Ramirez]" c="Gregory Ramirez"/>
              <i n="[Customers].[Customer Name].&amp;[Gregory Simmons]" c="Gregory Simmons"/>
              <i n="[Customers].[Customer Name].&amp;[Gregory Welch]" c="Gregory Welch"/>
              <i n="[Customers].[Customer Name].&amp;[Harold Adams]" c="Harold Adams"/>
              <i n="[Customers].[Customer Name].&amp;[Harold Matthews]" c="Harold Matthews"/>
              <i n="[Customers].[Customer Name].&amp;[Harold Turner]" c="Harold Turner"/>
              <i n="[Customers].[Customer Name].&amp;[Harry Castillo]" c="Harry Castillo"/>
              <i n="[Customers].[Customer Name].&amp;[Harry Daniels]" c="Harry Daniels"/>
              <i n="[Customers].[Customer Name].&amp;[Harry Diaz]" c="Harry Diaz"/>
              <i n="[Customers].[Customer Name].&amp;[Harry Hudson]" c="Harry Hudson"/>
              <i n="[Customers].[Customer Name].&amp;[Harry Perkins]" c="Harry Perkins"/>
              <i n="[Customers].[Customer Name].&amp;[Henry Andrews]" c="Henry Andrews"/>
              <i n="[Customers].[Customer Name].&amp;[Henry Bishop]" c="Henry Bishop"/>
              <i n="[Customers].[Customer Name].&amp;[Henry Boyd]" c="Henry Boyd"/>
              <i n="[Customers].[Customer Name].&amp;[Henry Cox]" c="Henry Cox"/>
              <i n="[Customers].[Customer Name].&amp;[Henry Diaz]" c="Henry Diaz"/>
              <i n="[Customers].[Customer Name].&amp;[Henry Elliott]" c="Henry Elliott"/>
              <i n="[Customers].[Customer Name].&amp;[Henry Harper]" c="Henry Harper"/>
              <i n="[Customers].[Customer Name].&amp;[Henry Kelley]" c="Henry Kelley"/>
              <i n="[Customers].[Customer Name].&amp;[Henry Reyes]" c="Henry Reyes"/>
              <i n="[Customers].[Customer Name].&amp;[Henry Stanley]" c="Henry Stanley"/>
              <i n="[Customers].[Customer Name].&amp;[Howard Harrison]" c="Howard Harrison"/>
              <i n="[Customers].[Customer Name].&amp;[Howard Lewis]" c="Howard Lewis"/>
              <i n="[Customers].[Customer Name].&amp;[Howard Lynch]" c="Howard Lynch"/>
              <i n="[Customers].[Customer Name].&amp;[Howard Moore]" c="Howard Moore"/>
              <i n="[Customers].[Customer Name].&amp;[Howard Morgan]" c="Howard Morgan"/>
              <i n="[Customers].[Customer Name].&amp;[Jack Howell]" c="Jack Howell"/>
              <i n="[Customers].[Customer Name].&amp;[Jack Jackson]" c="Jack Jackson"/>
              <i n="[Customers].[Customer Name].&amp;[Jack Lewis]" c="Jack Lewis"/>
              <i n="[Customers].[Customer Name].&amp;[Jack Lynch]" c="Jack Lynch"/>
              <i n="[Customers].[Customer Name].&amp;[Jack Phillips]" c="Jack Phillips"/>
              <i n="[Customers].[Customer Name].&amp;[Jack Reid]" c="Jack Reid"/>
              <i n="[Customers].[Customer Name].&amp;[Jack Stevens]" c="Jack Stevens"/>
              <i n="[Customers].[Customer Name].&amp;[James Armstrong]" c="James Armstrong"/>
              <i n="[Customers].[Customer Name].&amp;[James Castillo]" c="James Castillo"/>
              <i n="[Customers].[Customer Name].&amp;[James Dean]" c="James Dean"/>
              <i n="[Customers].[Customer Name].&amp;[James Fisher]" c="James Fisher"/>
              <i n="[Customers].[Customer Name].&amp;[James Foster]" c="James Foster"/>
              <i n="[Customers].[Customer Name].&amp;[James Perkins]" c="James Perkins"/>
              <i n="[Customers].[Customer Name].&amp;[James Simmons]" c="James Simmons"/>
              <i n="[Customers].[Customer Name].&amp;[James Sullivan]" c="James Sullivan"/>
              <i n="[Customers].[Customer Name].&amp;[James Williams]" c="James Williams"/>
              <i n="[Customers].[Customer Name].&amp;[Jason Diaz]" c="Jason Diaz"/>
              <i n="[Customers].[Customer Name].&amp;[Jason Dixon]" c="Jason Dixon"/>
              <i n="[Customers].[Customer Name].&amp;[Jason Duncan]" c="Jason Duncan"/>
              <i n="[Customers].[Customer Name].&amp;[Jason Gray]" c="Jason Gray"/>
              <i n="[Customers].[Customer Name].&amp;[Jason Hanson]" c="Jason Hanson"/>
              <i n="[Customers].[Customer Name].&amp;[Jason Hudson]" c="Jason Hudson"/>
              <i n="[Customers].[Customer Name].&amp;[Jason Murphy]" c="Jason Murphy"/>
              <i n="[Customers].[Customer Name].&amp;[Jason Ross]" c="Jason Ross"/>
              <i n="[Customers].[Customer Name].&amp;[Jason Walker]" c="Jason Walker"/>
              <i n="[Customers].[Customer Name].&amp;[Jeffrey Carpenter]" c="Jeffrey Carpenter"/>
              <i n="[Customers].[Customer Name].&amp;[Jeffrey Gibson]" c="Jeffrey Gibson"/>
              <i n="[Customers].[Customer Name].&amp;[Jeffrey Phillips]" c="Jeffrey Phillips"/>
              <i n="[Customers].[Customer Name].&amp;[Jeffrey Sanders]" c="Jeffrey Sanders"/>
              <i n="[Customers].[Customer Name].&amp;[Jeremy Allen]" c="Jeremy Allen"/>
              <i n="[Customers].[Customer Name].&amp;[Jeremy Arnold]" c="Jeremy Arnold"/>
              <i n="[Customers].[Customer Name].&amp;[Jeremy Gomez]" c="Jeremy Gomez"/>
              <i n="[Customers].[Customer Name].&amp;[Jeremy Jenkins]" c="Jeremy Jenkins"/>
              <i n="[Customers].[Customer Name].&amp;[Jeremy Peterson]" c="Jeremy Peterson"/>
              <i n="[Customers].[Customer Name].&amp;[Jeremy Porter]" c="Jeremy Porter"/>
              <i n="[Customers].[Customer Name].&amp;[Jeremy Rice]" c="Jeremy Rice"/>
              <i n="[Customers].[Customer Name].&amp;[Jeremy Schmidt]" c="Jeremy Schmidt"/>
              <i n="[Customers].[Customer Name].&amp;[Jeremy Vasquez]" c="Jeremy Vasquez"/>
              <i n="[Customers].[Customer Name].&amp;[Jeremy Wilson]" c="Jeremy Wilson"/>
              <i n="[Customers].[Customer Name].&amp;[Jerry Andrews]" c="Jerry Andrews"/>
              <i n="[Customers].[Customer Name].&amp;[Jerry Barnes]" c="Jerry Barnes"/>
              <i n="[Customers].[Customer Name].&amp;[Jerry Green]" c="Jerry Green"/>
              <i n="[Customers].[Customer Name].&amp;[Jerry Harvey]" c="Jerry Harvey"/>
              <i n="[Customers].[Customer Name].&amp;[Jerry Reed]" c="Jerry Reed"/>
              <i n="[Customers].[Customer Name].&amp;[Jerry Rogers]" c="Jerry Rogers"/>
              <i n="[Customers].[Customer Name].&amp;[Jerry Simmons]" c="Jerry Simmons"/>
              <i n="[Customers].[Customer Name].&amp;[Jerry Smith]" c="Jerry Smith"/>
              <i n="[Customers].[Customer Name].&amp;[Jesse Alvarez]" c="Jesse Alvarez"/>
              <i n="[Customers].[Customer Name].&amp;[Jesse Barnes]" c="Jesse Barnes"/>
              <i n="[Customers].[Customer Name].&amp;[Jesse Bishop]" c="Jesse Bishop"/>
              <i n="[Customers].[Customer Name].&amp;[Jesse Castillo]" c="Jesse Castillo"/>
              <i n="[Customers].[Customer Name].&amp;[Jesse Evans]" c="Jesse Evans"/>
              <i n="[Customers].[Customer Name].&amp;[Jesse Garrett]" c="Jesse Garrett"/>
              <i n="[Customers].[Customer Name].&amp;[Jesse Graham]" c="Jesse Graham"/>
              <i n="[Customers].[Customer Name].&amp;[Jesse Hernandez]" c="Jesse Hernandez"/>
              <i n="[Customers].[Customer Name].&amp;[Jesse Hill]" c="Jesse Hill"/>
              <i n="[Customers].[Customer Name].&amp;[Jesse Wells]" c="Jesse Wells"/>
              <i n="[Customers].[Customer Name].&amp;[Jimmy Andrews]" c="Jimmy Andrews"/>
              <i n="[Customers].[Customer Name].&amp;[Jimmy Grant]" c="Jimmy Grant"/>
              <i n="[Customers].[Customer Name].&amp;[Jimmy Harper]" c="Jimmy Harper"/>
              <i n="[Customers].[Customer Name].&amp;[Jimmy Morrison]" c="Jimmy Morrison"/>
              <i n="[Customers].[Customer Name].&amp;[Jimmy Ray]" c="Jimmy Ray"/>
              <i n="[Customers].[Customer Name].&amp;[Jimmy Wood]" c="Jimmy Wood"/>
              <i n="[Customers].[Customer Name].&amp;[Joe Baker]" c="Joe Baker"/>
              <i n="[Customers].[Customer Name].&amp;[Joe Bryant]" c="Joe Bryant"/>
              <i n="[Customers].[Customer Name].&amp;[Joe Carroll]" c="Joe Carroll"/>
              <i n="[Customers].[Customer Name].&amp;[Joe Coleman]" c="Joe Coleman"/>
              <i n="[Customers].[Customer Name].&amp;[Joe Fuller]" c="Joe Fuller"/>
              <i n="[Customers].[Customer Name].&amp;[Joe Gordon]" c="Joe Gordon"/>
              <i n="[Customers].[Customer Name].&amp;[Joe Griffin]" c="Joe Griffin"/>
              <i n="[Customers].[Customer Name].&amp;[Joe Hanson]" c="Joe Hanson"/>
              <i n="[Customers].[Customer Name].&amp;[Joe Powell]" c="Joe Powell"/>
              <i n="[Customers].[Customer Name].&amp;[Joe Price]" c="Joe Price"/>
              <i n="[Customers].[Customer Name].&amp;[Joe Rose]" c="Joe Rose"/>
              <i n="[Customers].[Customer Name].&amp;[John Brooks]" c="John Brooks"/>
              <i n="[Customers].[Customer Name].&amp;[John Hunt]" c="John Hunt"/>
              <i n="[Customers].[Customer Name].&amp;[John Long]" c="John Long"/>
              <i n="[Customers].[Customer Name].&amp;[John Robertson]" c="John Robertson"/>
              <i n="[Customers].[Customer Name].&amp;[Johnny Andrews]" c="Johnny Andrews"/>
              <i n="[Customers].[Customer Name].&amp;[Johnny Butler]" c="Johnny Butler"/>
              <i n="[Customers].[Customer Name].&amp;[Johnny Hawkins]" c="Johnny Hawkins"/>
              <i n="[Customers].[Customer Name].&amp;[Johnny Martinez]" c="Johnny Martinez"/>
              <i n="[Customers].[Customer Name].&amp;[Johnny Ramos]" c="Johnny Ramos"/>
              <i n="[Customers].[Customer Name].&amp;[Johnny Ward]" c="Johnny Ward"/>
              <i n="[Customers].[Customer Name].&amp;[Jonathan Bowman]" c="Jonathan Bowman"/>
              <i n="[Customers].[Customer Name].&amp;[Jonathan Cox]" c="Jonathan Cox"/>
              <i n="[Customers].[Customer Name].&amp;[Jonathan Freeman]" c="Jonathan Freeman"/>
              <i n="[Customers].[Customer Name].&amp;[Jonathan Harris]" c="Jonathan Harris"/>
              <i n="[Customers].[Customer Name].&amp;[Jonathan Hawkins]" c="Jonathan Hawkins"/>
              <i n="[Customers].[Customer Name].&amp;[Jonathan Jones]" c="Jonathan Jones"/>
              <i n="[Customers].[Customer Name].&amp;[Jonathan Lynch]" c="Jonathan Lynch"/>
              <i n="[Customers].[Customer Name].&amp;[Jonathan Moreno]" c="Jonathan Moreno"/>
              <i n="[Customers].[Customer Name].&amp;[Jonathan Pierce]" c="Jonathan Pierce"/>
              <i n="[Customers].[Customer Name].&amp;[Jonathan Reed]" c="Jonathan Reed"/>
              <i n="[Customers].[Customer Name].&amp;[Jose Barnes]" c="Jose Barnes"/>
              <i n="[Customers].[Customer Name].&amp;[Jose Ellis]" c="Jose Ellis"/>
              <i n="[Customers].[Customer Name].&amp;[Jose Griffin]" c="Jose Griffin"/>
              <i n="[Customers].[Customer Name].&amp;[Jose Lewis]" c="Jose Lewis"/>
              <i n="[Customers].[Customer Name].&amp;[Jose Riley]" c="Jose Riley"/>
              <i n="[Customers].[Customer Name].&amp;[Jose Watson]" c="Jose Watson"/>
              <i n="[Customers].[Customer Name].&amp;[Jose Williams]" c="Jose Williams"/>
              <i n="[Customers].[Customer Name].&amp;[Jose Wright]" c="Jose Wright"/>
              <i n="[Customers].[Customer Name].&amp;[Joseph Lawson]" c="Joseph Lawson"/>
              <i n="[Customers].[Customer Name].&amp;[Joseph Lopez]" c="Joseph Lopez"/>
              <i n="[Customers].[Customer Name].&amp;[Joseph Murphy]" c="Joseph Murphy"/>
              <i n="[Customers].[Customer Name].&amp;[Joseph Walker]" c="Joseph Walker"/>
              <i n="[Customers].[Customer Name].&amp;[Joseph Warren]" c="Joseph Warren"/>
              <i n="[Customers].[Customer Name].&amp;[Joshua Anderson]" c="Joshua Anderson"/>
              <i n="[Customers].[Customer Name].&amp;[Joshua Bennett]" c="Joshua Bennett"/>
              <i n="[Customers].[Customer Name].&amp;[Joshua Brooks]" c="Joshua Brooks"/>
              <i n="[Customers].[Customer Name].&amp;[Joshua Collins]" c="Joshua Collins"/>
              <i n="[Customers].[Customer Name].&amp;[Joshua Flores]" c="Joshua Flores"/>
              <i n="[Customers].[Customer Name].&amp;[Joshua Garza]" c="Joshua Garza"/>
              <i n="[Customers].[Customer Name].&amp;[Joshua Hunt]" c="Joshua Hunt"/>
              <i n="[Customers].[Customer Name].&amp;[Joshua Jones]" c="Joshua Jones"/>
              <i n="[Customers].[Customer Name].&amp;[Joshua Little]" c="Joshua Little"/>
              <i n="[Customers].[Customer Name].&amp;[Joshua Peterson]" c="Joshua Peterson"/>
              <i n="[Customers].[Customer Name].&amp;[Joshua Romero]" c="Joshua Romero"/>
              <i n="[Customers].[Customer Name].&amp;[Joshua Rose]" c="Joshua Rose"/>
              <i n="[Customers].[Customer Name].&amp;[Joshua Ryan]" c="Joshua Ryan"/>
              <i n="[Customers].[Customer Name].&amp;[Joshua Watkins]" c="Joshua Watkins"/>
              <i n="[Customers].[Customer Name].&amp;[Joshua Williams]" c="Joshua Williams"/>
              <i n="[Customers].[Customer Name].&amp;[Juan Collins]" c="Juan Collins"/>
              <i n="[Customers].[Customer Name].&amp;[Juan Cruz]" c="Juan Cruz"/>
              <i n="[Customers].[Customer Name].&amp;[Juan Griffin]" c="Juan Griffin"/>
              <i n="[Customers].[Customer Name].&amp;[Juan Harvey]" c="Juan Harvey"/>
              <i n="[Customers].[Customer Name].&amp;[Juan Hunt]" c="Juan Hunt"/>
              <i n="[Customers].[Customer Name].&amp;[Juan Lawrence]" c="Juan Lawrence"/>
              <i n="[Customers].[Customer Name].&amp;[Juan Perez]" c="Juan Perez"/>
              <i n="[Customers].[Customer Name].&amp;[Juan Ramirez]" c="Juan Ramirez"/>
              <i n="[Customers].[Customer Name].&amp;[Juan Rivera]" c="Juan Rivera"/>
              <i n="[Customers].[Customer Name].&amp;[Juan Scott]" c="Juan Scott"/>
              <i n="[Customers].[Customer Name].&amp;[Juan Wood]" c="Juan Wood"/>
              <i n="[Customers].[Customer Name].&amp;[Justin Butler]" c="Justin Butler"/>
              <i n="[Customers].[Customer Name].&amp;[Justin Graham]" c="Justin Graham"/>
              <i n="[Customers].[Customer Name].&amp;[Justin Johnston]" c="Justin Johnston"/>
              <i n="[Customers].[Customer Name].&amp;[Justin Miller]" c="Justin Miller"/>
              <i n="[Customers].[Customer Name].&amp;[Justin Rodriguez]" c="Justin Rodriguez"/>
              <i n="[Customers].[Customer Name].&amp;[Justin Romero]" c="Justin Romero"/>
              <i n="[Customers].[Customer Name].&amp;[Keith Campbell]" c="Keith Campbell"/>
              <i n="[Customers].[Customer Name].&amp;[Keith Griffin]" c="Keith Griffin"/>
              <i n="[Customers].[Customer Name].&amp;[Keith Hamilton]" c="Keith Hamilton"/>
              <i n="[Customers].[Customer Name].&amp;[Keith James]" c="Keith James"/>
              <i n="[Customers].[Customer Name].&amp;[Keith Jordan]" c="Keith Jordan"/>
              <i n="[Customers].[Customer Name].&amp;[Keith Moore]" c="Keith Moore"/>
              <i n="[Customers].[Customer Name].&amp;[Keith Murphy]" c="Keith Murphy"/>
              <i n="[Customers].[Customer Name].&amp;[Keith Murray]" c="Keith Murray"/>
              <i n="[Customers].[Customer Name].&amp;[Keith Robinson]" c="Keith Robinson"/>
              <i n="[Customers].[Customer Name].&amp;[Keith Schmidt]" c="Keith Schmidt"/>
              <i n="[Customers].[Customer Name].&amp;[Keith Stephens]" c="Keith Stephens"/>
              <i n="[Customers].[Customer Name].&amp;[Keith Wheeler]" c="Keith Wheeler"/>
              <i n="[Customers].[Customer Name].&amp;[Kenneth Arnold]" c="Kenneth Arnold"/>
              <i n="[Customers].[Customer Name].&amp;[Kenneth Dunn]" c="Kenneth Dunn"/>
              <i n="[Customers].[Customer Name].&amp;[Kenneth Foster]" c="Kenneth Foster"/>
              <i n="[Customers].[Customer Name].&amp;[Kenneth Hill]" c="Kenneth Hill"/>
              <i n="[Customers].[Customer Name].&amp;[Kenneth Marshall]" c="Kenneth Marshall"/>
              <i n="[Customers].[Customer Name].&amp;[Kenneth Ross]" c="Kenneth Ross"/>
              <i n="[Customers].[Customer Name].&amp;[Kenneth Ryan]" c="Kenneth Ryan"/>
              <i n="[Customers].[Customer Name].&amp;[Kenneth Simpson]" c="Kenneth Simpson"/>
              <i n="[Customers].[Customer Name].&amp;[Kevin Campbell]" c="Kevin Campbell"/>
              <i n="[Customers].[Customer Name].&amp;[Kevin Gilbert]" c="Kevin Gilbert"/>
              <i n="[Customers].[Customer Name].&amp;[Kevin Gomez]" c="Kevin Gomez"/>
              <i n="[Customers].[Customer Name].&amp;[Kevin Jones]" c="Kevin Jones"/>
              <i n="[Customers].[Customer Name].&amp;[Kevin Kim]" c="Kevin Kim"/>
              <i n="[Customers].[Customer Name].&amp;[Kevin Lopez]" c="Kevin Lopez"/>
              <i n="[Customers].[Customer Name].&amp;[Kevin Moreno]" c="Kevin Moreno"/>
              <i n="[Customers].[Customer Name].&amp;[Kevin Webb]" c="Kevin Webb"/>
              <i n="[Customers].[Customer Name].&amp;[Kevin Wheeler]" c="Kevin Wheeler"/>
              <i n="[Customers].[Customer Name].&amp;[Kevin Willis]" c="Kevin Willis"/>
              <i n="[Customers].[Customer Name].&amp;[Kevin Wood]" c="Kevin Wood"/>
              <i n="[Customers].[Customer Name].&amp;[Larry Dunn]" c="Larry Dunn"/>
              <i n="[Customers].[Customer Name].&amp;[Larry Freeman]" c="Larry Freeman"/>
              <i n="[Customers].[Customer Name].&amp;[Larry Ray]" c="Larry Ray"/>
              <i n="[Customers].[Customer Name].&amp;[Larry Ross]" c="Larry Ross"/>
              <i n="[Customers].[Customer Name].&amp;[Larry Stone]" c="Larry Stone"/>
              <i n="[Customers].[Customer Name].&amp;[Lawrence Kelly]" c="Lawrence Kelly"/>
              <i n="[Customers].[Customer Name].&amp;[Lawrence Rogers]" c="Lawrence Rogers"/>
              <i n="[Customers].[Customer Name].&amp;[Lawrence Sanchez]" c="Lawrence Sanchez"/>
              <i n="[Customers].[Customer Name].&amp;[Lawrence Watson]" c="Lawrence Watson"/>
              <i n="[Customers].[Customer Name].&amp;[Louis Austin]" c="Louis Austin"/>
              <i n="[Customers].[Customer Name].&amp;[Louis Chavez]" c="Louis Chavez"/>
              <i n="[Customers].[Customer Name].&amp;[Louis Ellis]" c="Louis Ellis"/>
              <i n="[Customers].[Customer Name].&amp;[Louis Harris]" c="Louis Harris"/>
              <i n="[Customers].[Customer Name].&amp;[Louis Johnston]" c="Louis Johnston"/>
              <i n="[Customers].[Customer Name].&amp;[Louis Mccoy]" c="Louis Mccoy"/>
              <i n="[Customers].[Customer Name].&amp;[Louis Perry]" c="Louis Perry"/>
              <i n="[Customers].[Customer Name].&amp;[Louis Torres]" c="Louis Torres"/>
              <i n="[Customers].[Customer Name].&amp;[Louis White]" c="Louis White"/>
              <i n="[Customers].[Customer Name].&amp;[Mark Elliott]" c="Mark Elliott"/>
              <i n="[Customers].[Customer Name].&amp;[Mark Gonzalez]" c="Mark Gonzalez"/>
              <i n="[Customers].[Customer Name].&amp;[Mark Kim]" c="Mark Kim"/>
              <i n="[Customers].[Customer Name].&amp;[Mark Lee]" c="Mark Lee"/>
              <i n="[Customers].[Customer Name].&amp;[Mark Montgomery]" c="Mark Montgomery"/>
              <i n="[Customers].[Customer Name].&amp;[Mark Morales]" c="Mark Morales"/>
              <i n="[Customers].[Customer Name].&amp;[Mark Simmons]" c="Mark Simmons"/>
              <i n="[Customers].[Customer Name].&amp;[Mark Spencer]" c="Mark Spencer"/>
              <i n="[Customers].[Customer Name].&amp;[Martin Berry]" c="Martin Berry"/>
              <i n="[Customers].[Customer Name].&amp;[Martin Johnston]" c="Martin Johnston"/>
              <i n="[Customers].[Customer Name].&amp;[Martin Mason]" c="Martin Mason"/>
              <i n="[Customers].[Customer Name].&amp;[Martin Olson]" c="Martin Olson"/>
              <i n="[Customers].[Customer Name].&amp;[Martin Reyes]" c="Martin Reyes"/>
              <i n="[Customers].[Customer Name].&amp;[Matthew Campbell]" c="Matthew Campbell"/>
              <i n="[Customers].[Customer Name].&amp;[Matthew Duncan]" c="Matthew Duncan"/>
              <i n="[Customers].[Customer Name].&amp;[Matthew Fernandez]" c="Matthew Fernandez"/>
              <i n="[Customers].[Customer Name].&amp;[Matthew Lewis]" c="Matthew Lewis"/>
              <i n="[Customers].[Customer Name].&amp;[Matthew Nguyen]" c="Matthew Nguyen"/>
              <i n="[Customers].[Customer Name].&amp;[Matthew Phillips]" c="Matthew Phillips"/>
              <i n="[Customers].[Customer Name].&amp;[Matthew Smith]" c="Matthew Smith"/>
              <i n="[Customers].[Customer Name].&amp;[Matthew Walker]" c="Matthew Walker"/>
              <i n="[Customers].[Customer Name].&amp;[Michael Allen]" c="Michael Allen"/>
              <i n="[Customers].[Customer Name].&amp;[Michael Austin]" c="Michael Austin"/>
              <i n="[Customers].[Customer Name].&amp;[Michael Cole]" c="Michael Cole"/>
              <i n="[Customers].[Customer Name].&amp;[Michael Hill]" c="Michael Hill"/>
              <i n="[Customers].[Customer Name].&amp;[Michael Lane]" c="Michael Lane"/>
              <i n="[Customers].[Customer Name].&amp;[Michael Lewis]" c="Michael Lewis"/>
              <i n="[Customers].[Customer Name].&amp;[Michael Mills]" c="Michael Mills"/>
              <i n="[Customers].[Customer Name].&amp;[Michael Reed]" c="Michael Reed"/>
              <i n="[Customers].[Customer Name].&amp;[Michael Thomas]" c="Michael Thomas"/>
              <i n="[Customers].[Customer Name].&amp;[Michael Ward]" c="Michael Ward"/>
              <i n="[Customers].[Customer Name].&amp;[Nicholas Arnold]" c="Nicholas Arnold"/>
              <i n="[Customers].[Customer Name].&amp;[Nicholas Cunningham]" c="Nicholas Cunningham"/>
              <i n="[Customers].[Customer Name].&amp;[Nicholas Garcia]" c="Nicholas Garcia"/>
              <i n="[Customers].[Customer Name].&amp;[Nicholas Gilbert]" c="Nicholas Gilbert"/>
              <i n="[Customers].[Customer Name].&amp;[Nicholas Hamilton]" c="Nicholas Hamilton"/>
              <i n="[Customers].[Customer Name].&amp;[Nicholas Hernandez]" c="Nicholas Hernandez"/>
              <i n="[Customers].[Customer Name].&amp;[Nicholas Morrison]" c="Nicholas Morrison"/>
              <i n="[Customers].[Customer Name].&amp;[Nicholas Sanders]" c="Nicholas Sanders"/>
              <i n="[Customers].[Customer Name].&amp;[Nicholas Simmons]" c="Nicholas Simmons"/>
              <i n="[Customers].[Customer Name].&amp;[Nicholas Stanley]" c="Nicholas Stanley"/>
              <i n="[Customers].[Customer Name].&amp;[Nicholas Ward]" c="Nicholas Ward"/>
              <i n="[Customers].[Customer Name].&amp;[Nicholas West]" c="Nicholas West"/>
              <i n="[Customers].[Customer Name].&amp;[Nicholas Williamson]" c="Nicholas Williamson"/>
              <i n="[Customers].[Customer Name].&amp;[Patrick Brown]" c="Patrick Brown"/>
              <i n="[Customers].[Customer Name].&amp;[Patrick Graham]" c="Patrick Graham"/>
              <i n="[Customers].[Customer Name].&amp;[Patrick Hall]" c="Patrick Hall"/>
              <i n="[Customers].[Customer Name].&amp;[Patrick Morales]" c="Patrick Morales"/>
              <i n="[Customers].[Customer Name].&amp;[Patrick Rivera]" c="Patrick Rivera"/>
              <i n="[Customers].[Customer Name].&amp;[Patrick Wells]" c="Patrick Wells"/>
              <i n="[Customers].[Customer Name].&amp;[Patrick Williamson]" c="Patrick Williamson"/>
              <i n="[Customers].[Customer Name].&amp;[Paul Carpenter]" c="Paul Carpenter"/>
              <i n="[Customers].[Customer Name].&amp;[Paul Chapman]" c="Paul Chapman"/>
              <i n="[Customers].[Customer Name].&amp;[Paul Henderson]" c="Paul Henderson"/>
              <i n="[Customers].[Customer Name].&amp;[Paul Holmes]" c="Paul Holmes"/>
              <i n="[Customers].[Customer Name].&amp;[Paul Johnson]" c="Paul Johnson"/>
              <i n="[Customers].[Customer Name].&amp;[Paul Lane]" c="Paul Lane"/>
              <i n="[Customers].[Customer Name].&amp;[Paul Larson]" c="Paul Larson"/>
              <i n="[Customers].[Customer Name].&amp;[Paul Richardson]" c="Paul Richardson"/>
              <i n="[Customers].[Customer Name].&amp;[Paul Taylor]" c="Paul Taylor"/>
              <i n="[Customers].[Customer Name].&amp;[Peter Boyd]" c="Peter Boyd"/>
              <i n="[Customers].[Customer Name].&amp;[Peter Bradley]" c="Peter Bradley"/>
              <i n="[Customers].[Customer Name].&amp;[Peter Castillo]" c="Peter Castillo"/>
              <i n="[Customers].[Customer Name].&amp;[Peter Cook]" c="Peter Cook"/>
              <i n="[Customers].[Customer Name].&amp;[Peter Fernandez]" c="Peter Fernandez"/>
              <i n="[Customers].[Customer Name].&amp;[Peter Freeman]" c="Peter Freeman"/>
              <i n="[Customers].[Customer Name].&amp;[Peter Gilbert]" c="Peter Gilbert"/>
              <i n="[Customers].[Customer Name].&amp;[Peter Gray]" c="Peter Gray"/>
              <i n="[Customers].[Customer Name].&amp;[Peter Meyer]" c="Peter Meyer"/>
              <i n="[Customers].[Customer Name].&amp;[Peter Warren]" c="Peter Warren"/>
              <i n="[Customers].[Customer Name].&amp;[Peter Wells]" c="Peter Wells"/>
              <i n="[Customers].[Customer Name].&amp;[Philip Bailey]" c="Philip Bailey"/>
              <i n="[Customers].[Customer Name].&amp;[Philip Burton]" c="Philip Burton"/>
              <i n="[Customers].[Customer Name].&amp;[Philip Crawford]" c="Philip Crawford"/>
              <i n="[Customers].[Customer Name].&amp;[Philip Cunningham]" c="Philip Cunningham"/>
              <i n="[Customers].[Customer Name].&amp;[Philip Foster]" c="Philip Foster"/>
              <i n="[Customers].[Customer Name].&amp;[Philip Wheeler]" c="Philip Wheeler"/>
              <i n="[Customers].[Customer Name].&amp;[Phillip Carpenter]" c="Phillip Carpenter"/>
              <i n="[Customers].[Customer Name].&amp;[Phillip Coleman]" c="Phillip Coleman"/>
              <i n="[Customers].[Customer Name].&amp;[Phillip Edwards]" c="Phillip Edwards"/>
              <i n="[Customers].[Customer Name].&amp;[Phillip Ellis]" c="Phillip Ellis"/>
              <i n="[Customers].[Customer Name].&amp;[Phillip Harvey]" c="Phillip Harvey"/>
              <i n="[Customers].[Customer Name].&amp;[Phillip Morrison]" c="Phillip Morrison"/>
              <i n="[Customers].[Customer Name].&amp;[Phillip Peters]" c="Phillip Peters"/>
              <i n="[Customers].[Customer Name].&amp;[Phillip Tucker]" c="Phillip Tucker"/>
              <i n="[Customers].[Customer Name].&amp;[Phillip Watkins]" c="Phillip Watkins"/>
              <i n="[Customers].[Customer Name].&amp;[Phillip Webb]" c="Phillip Webb"/>
              <i n="[Customers].[Customer Name].&amp;[Ralph Banks]" c="Ralph Banks"/>
              <i n="[Customers].[Customer Name].&amp;[Ralph Cooper]" c="Ralph Cooper"/>
              <i n="[Customers].[Customer Name].&amp;[Ralph Davis]" c="Ralph Davis"/>
              <i n="[Customers].[Customer Name].&amp;[Ralph Elliott]" c="Ralph Elliott"/>
              <i n="[Customers].[Customer Name].&amp;[Ralph Jacobs]" c="Ralph Jacobs"/>
              <i n="[Customers].[Customer Name].&amp;[Ralph Kelley]" c="Ralph Kelley"/>
              <i n="[Customers].[Customer Name].&amp;[Ralph Nichols]" c="Ralph Nichols"/>
              <i n="[Customers].[Customer Name].&amp;[Ralph Oliver]" c="Ralph Oliver"/>
              <i n="[Customers].[Customer Name].&amp;[Ralph Olson]" c="Ralph Olson"/>
              <i n="[Customers].[Customer Name].&amp;[Ralph Richardson]" c="Ralph Richardson"/>
              <i n="[Customers].[Customer Name].&amp;[Ralph Wheeler]" c="Ralph Wheeler"/>
              <i n="[Customers].[Customer Name].&amp;[Ralph Willis]" c="Ralph Willis"/>
              <i n="[Customers].[Customer Name].&amp;[Ralph Wood]" c="Ralph Wood"/>
              <i n="[Customers].[Customer Name].&amp;[Randy Hayes]" c="Randy Hayes"/>
              <i n="[Customers].[Customer Name].&amp;[Randy Simpson]" c="Randy Simpson"/>
              <i n="[Customers].[Customer Name].&amp;[Randy Webb]" c="Randy Webb"/>
              <i n="[Customers].[Customer Name].&amp;[Raymond Alexander]" c="Raymond Alexander"/>
              <i n="[Customers].[Customer Name].&amp;[Raymond Allen]" c="Raymond Allen"/>
              <i n="[Customers].[Customer Name].&amp;[Raymond Arnold]" c="Raymond Arnold"/>
              <i n="[Customers].[Customer Name].&amp;[Raymond Barnes]" c="Raymond Barnes"/>
              <i n="[Customers].[Customer Name].&amp;[Raymond Burke]" c="Raymond Burke"/>
              <i n="[Customers].[Customer Name].&amp;[Raymond Fields]" c="Raymond Fields"/>
              <i n="[Customers].[Customer Name].&amp;[Raymond Hall]" c="Raymond Hall"/>
              <i n="[Customers].[Customer Name].&amp;[Raymond Roberts]" c="Raymond Roberts"/>
              <i n="[Customers].[Customer Name].&amp;[Raymond Spencer]" c="Raymond Spencer"/>
              <i n="[Customers].[Customer Name].&amp;[Raymond Young]" c="Raymond Young"/>
              <i n="[Customers].[Customer Name].&amp;[Richard Carr]" c="Richard Carr"/>
              <i n="[Customers].[Customer Name].&amp;[Richard Cunningham]" c="Richard Cunningham"/>
              <i n="[Customers].[Customer Name].&amp;[Richard Hudson]" c="Richard Hudson"/>
              <i n="[Customers].[Customer Name].&amp;[Richard Jordan]" c="Richard Jordan"/>
              <i n="[Customers].[Customer Name].&amp;[Richard Peters]" c="Richard Peters"/>
              <i n="[Customers].[Customer Name].&amp;[Richard Peterson]" c="Richard Peterson"/>
              <i n="[Customers].[Customer Name].&amp;[Richard Young]" c="Richard Young"/>
              <i n="[Customers].[Customer Name].&amp;[Robert Carr]" c="Robert Carr"/>
              <i n="[Customers].[Customer Name].&amp;[Robert Ferguson]" c="Robert Ferguson"/>
              <i n="[Customers].[Customer Name].&amp;[Robert Jackson]" c="Robert Jackson"/>
              <i n="[Customers].[Customer Name].&amp;[Robert Murphy]" c="Robert Murphy"/>
              <i n="[Customers].[Customer Name].&amp;[Robert Price]" c="Robert Price"/>
              <i n="[Customers].[Customer Name].&amp;[Roger Alexander]" c="Roger Alexander"/>
              <i n="[Customers].[Customer Name].&amp;[Roger Elliott]" c="Roger Elliott"/>
              <i n="[Customers].[Customer Name].&amp;[Roger Miller]" c="Roger Miller"/>
              <i n="[Customers].[Customer Name].&amp;[Roger Mills]" c="Roger Mills"/>
              <i n="[Customers].[Customer Name].&amp;[Roger Price]" c="Roger Price"/>
              <i n="[Customers].[Customer Name].&amp;[Roger Thompson]" c="Roger Thompson"/>
              <i n="[Customers].[Customer Name].&amp;[Roger Tucker]" c="Roger Tucker"/>
              <i n="[Customers].[Customer Name].&amp;[Ronald Anderson]" c="Ronald Anderson"/>
              <i n="[Customers].[Customer Name].&amp;[Ronald Arnold]" c="Ronald Arnold"/>
              <i n="[Customers].[Customer Name].&amp;[Ronald Barnes]" c="Ronald Barnes"/>
              <i n="[Customers].[Customer Name].&amp;[Ronald Bradley]" c="Ronald Bradley"/>
              <i n="[Customers].[Customer Name].&amp;[Ronald Burns]" c="Ronald Burns"/>
              <i n="[Customers].[Customer Name].&amp;[Ronald Duncan]" c="Ronald Duncan"/>
              <i n="[Customers].[Customer Name].&amp;[Ronald George]" c="Ronald George"/>
              <i n="[Customers].[Customer Name].&amp;[Ronald Watkins]" c="Ronald Watkins"/>
              <i n="[Customers].[Customer Name].&amp;[Roy Bennett]" c="Roy Bennett"/>
              <i n="[Customers].[Customer Name].&amp;[Roy Carpenter]" c="Roy Carpenter"/>
              <i n="[Customers].[Customer Name].&amp;[Roy Hamilton]" c="Roy Hamilton"/>
              <i n="[Customers].[Customer Name].&amp;[Roy Jenkins]" c="Roy Jenkins"/>
              <i n="[Customers].[Customer Name].&amp;[Roy Murphy]" c="Roy Murphy"/>
              <i n="[Customers].[Customer Name].&amp;[Roy Rice]" c="Roy Rice"/>
              <i n="[Customers].[Customer Name].&amp;[Roy Scott]" c="Roy Scott"/>
              <i n="[Customers].[Customer Name].&amp;[Roy Shaw]" c="Roy Shaw"/>
              <i n="[Customers].[Customer Name].&amp;[Roy West]" c="Roy West"/>
              <i n="[Customers].[Customer Name].&amp;[Russell Alexander]" c="Russell Alexander"/>
              <i n="[Customers].[Customer Name].&amp;[Russell Bailey]" c="Russell Bailey"/>
              <i n="[Customers].[Customer Name].&amp;[Russell Boyd]" c="Russell Boyd"/>
              <i n="[Customers].[Customer Name].&amp;[Russell Grant]" c="Russell Grant"/>
              <i n="[Customers].[Customer Name].&amp;[Russell Nelson]" c="Russell Nelson"/>
              <i n="[Customers].[Customer Name].&amp;[Ryan Bailey]" c="Ryan Bailey"/>
              <i n="[Customers].[Customer Name].&amp;[Ryan Ford]" c="Ryan Ford"/>
              <i n="[Customers].[Customer Name].&amp;[Ryan Price]" c="Ryan Price"/>
              <i n="[Customers].[Customer Name].&amp;[Ryan Ruiz]" c="Ryan Ruiz"/>
              <i n="[Customers].[Customer Name].&amp;[Ryan Schmidt]" c="Ryan Schmidt"/>
              <i n="[Customers].[Customer Name].&amp;[Ryan Taylor]" c="Ryan Taylor"/>
              <i n="[Customers].[Customer Name].&amp;[Samuel Burke]" c="Samuel Burke"/>
              <i n="[Customers].[Customer Name].&amp;[Samuel Fields]" c="Samuel Fields"/>
              <i n="[Customers].[Customer Name].&amp;[Samuel Fowler]" c="Samuel Fowler"/>
              <i n="[Customers].[Customer Name].&amp;[Samuel Hamilton]" c="Samuel Hamilton"/>
              <i n="[Customers].[Customer Name].&amp;[Samuel Jenkins]" c="Samuel Jenkins"/>
              <i n="[Customers].[Customer Name].&amp;[Samuel Kim]" c="Samuel Kim"/>
              <i n="[Customers].[Customer Name].&amp;[Samuel Palmer]" c="Samuel Palmer"/>
              <i n="[Customers].[Customer Name].&amp;[Samuel Price]" c="Samuel Price"/>
              <i n="[Customers].[Customer Name].&amp;[Samuel Stewart]" c="Samuel Stewart"/>
              <i n="[Customers].[Customer Name].&amp;[Scott Allen]" c="Scott Allen"/>
              <i n="[Customers].[Customer Name].&amp;[Scott Gordon]" c="Scott Gordon"/>
              <i n="[Customers].[Customer Name].&amp;[Scott Mills]" c="Scott Mills"/>
              <i n="[Customers].[Customer Name].&amp;[Scott Rice]" c="Scott Rice"/>
              <i n="[Customers].[Customer Name].&amp;[Scott Roberts]" c="Scott Roberts"/>
              <i n="[Customers].[Customer Name].&amp;[Sean Alexander]" c="Sean Alexander"/>
              <i n="[Customers].[Customer Name].&amp;[Sean Andrews]" c="Sean Andrews"/>
              <i n="[Customers].[Customer Name].&amp;[Sean Black]" c="Sean Black"/>
              <i n="[Customers].[Customer Name].&amp;[Sean Kelly]" c="Sean Kelly"/>
              <i n="[Customers].[Customer Name].&amp;[Sean Knight]" c="Sean Knight"/>
              <i n="[Customers].[Customer Name].&amp;[Sean Morris]" c="Sean Morris"/>
              <i n="[Customers].[Customer Name].&amp;[Sean Olson]" c="Sean Olson"/>
              <i n="[Customers].[Customer Name].&amp;[Sean Price]" c="Sean Price"/>
              <i n="[Customers].[Customer Name].&amp;[Sean Snyder]" c="Sean Snyder"/>
              <i n="[Customers].[Customer Name].&amp;[Sean Vasquez]" c="Sean Vasquez"/>
              <i n="[Customers].[Customer Name].&amp;[Sean Woods]" c="Sean Woods"/>
              <i n="[Customers].[Customer Name].&amp;[Shawn Bishop]" c="Shawn Bishop"/>
              <i n="[Customers].[Customer Name].&amp;[Shawn Cook]" c="Shawn Cook"/>
              <i n="[Customers].[Customer Name].&amp;[Shawn Day]" c="Shawn Day"/>
              <i n="[Customers].[Customer Name].&amp;[Shawn Fields]" c="Shawn Fields"/>
              <i n="[Customers].[Customer Name].&amp;[Shawn Henderson]" c="Shawn Henderson"/>
              <i n="[Customers].[Customer Name].&amp;[Shawn Long]" c="Shawn Long"/>
              <i n="[Customers].[Customer Name].&amp;[Shawn Owens]" c="Shawn Owens"/>
              <i n="[Customers].[Customer Name].&amp;[Shawn Ramos]" c="Shawn Ramos"/>
              <i n="[Customers].[Customer Name].&amp;[Shawn Ray]" c="Shawn Ray"/>
              <i n="[Customers].[Customer Name].&amp;[Shawn Reynolds]" c="Shawn Reynolds"/>
              <i n="[Customers].[Customer Name].&amp;[Shawn Scott]" c="Shawn Scott"/>
              <i n="[Customers].[Customer Name].&amp;[Shawn Snyder]" c="Shawn Snyder"/>
              <i n="[Customers].[Customer Name].&amp;[Shawn Stephens]" c="Shawn Stephens"/>
              <i n="[Customers].[Customer Name].&amp;[Shawn Torres]" c="Shawn Torres"/>
              <i n="[Customers].[Customer Name].&amp;[Shawn Wallace]" c="Shawn Wallace"/>
              <i n="[Customers].[Customer Name].&amp;[Stephen Andrews]" c="Stephen Andrews"/>
              <i n="[Customers].[Customer Name].&amp;[Stephen Cook]" c="Stephen Cook"/>
              <i n="[Customers].[Customer Name].&amp;[Stephen Greene]" c="Stephen Greene"/>
              <i n="[Customers].[Customer Name].&amp;[Stephen Kelly]" c="Stephen Kelly"/>
              <i n="[Customers].[Customer Name].&amp;[Stephen Larson]" c="Stephen Larson"/>
              <i n="[Customers].[Customer Name].&amp;[Stephen Payne]" c="Stephen Payne"/>
              <i n="[Customers].[Customer Name].&amp;[Stephen Reynolds]" c="Stephen Reynolds"/>
              <i n="[Customers].[Customer Name].&amp;[Stephen Webb]" c="Stephen Webb"/>
              <i n="[Customers].[Customer Name].&amp;[Steve Barnes]" c="Steve Barnes"/>
              <i n="[Customers].[Customer Name].&amp;[Steve Bennett]" c="Steve Bennett"/>
              <i n="[Customers].[Customer Name].&amp;[Steve Diaz]" c="Steve Diaz"/>
              <i n="[Customers].[Customer Name].&amp;[Steve Hunt]" c="Steve Hunt"/>
              <i n="[Customers].[Customer Name].&amp;[Steve Miller]" c="Steve Miller"/>
              <i n="[Customers].[Customer Name].&amp;[Steve Sanchez]" c="Steve Sanchez"/>
              <i n="[Customers].[Customer Name].&amp;[Steve Stewart]" c="Steve Stewart"/>
              <i n="[Customers].[Customer Name].&amp;[Steve Tucker]" c="Steve Tucker"/>
              <i n="[Customers].[Customer Name].&amp;[Steve Wells]" c="Steve Wells"/>
              <i n="[Customers].[Customer Name].&amp;[Steven Carr]" c="Steven Carr"/>
              <i n="[Customers].[Customer Name].&amp;[Steven Hayes]" c="Steven Hayes"/>
              <i n="[Customers].[Customer Name].&amp;[Steven Howard]" c="Steven Howard"/>
              <i n="[Customers].[Customer Name].&amp;[Steven Martinez]" c="Steven Martinez"/>
              <i n="[Customers].[Customer Name].&amp;[Steven Mccoy]" c="Steven Mccoy"/>
              <i n="[Customers].[Customer Name].&amp;[Steven Nichols]" c="Steven Nichols"/>
              <i n="[Customers].[Customer Name].&amp;[Steven Owens]" c="Steven Owens"/>
              <i n="[Customers].[Customer Name].&amp;[Steven Walker]" c="Steven Walker"/>
              <i n="[Customers].[Customer Name].&amp;[Steven Young]" c="Steven Young"/>
              <i n="[Customers].[Customer Name].&amp;[Terry Harris]" c="Terry Harris"/>
              <i n="[Customers].[Customer Name].&amp;[Terry Mills]" c="Terry Mills"/>
              <i n="[Customers].[Customer Name].&amp;[Terry Morris]" c="Terry Morris"/>
              <i n="[Customers].[Customer Name].&amp;[Terry Payne]" c="Terry Payne"/>
              <i n="[Customers].[Customer Name].&amp;[Terry Richards]" c="Terry Richards"/>
              <i n="[Customers].[Customer Name].&amp;[Terry Robinson]" c="Terry Robinson"/>
              <i n="[Customers].[Customer Name].&amp;[Terry Watson]" c="Terry Watson"/>
              <i n="[Customers].[Customer Name].&amp;[Thomas Campbell]" c="Thomas Campbell"/>
              <i n="[Customers].[Customer Name].&amp;[Thomas Chapman]" c="Thomas Chapman"/>
              <i n="[Customers].[Customer Name].&amp;[Thomas Daniels]" c="Thomas Daniels"/>
              <i n="[Customers].[Customer Name].&amp;[Thomas Duncan]" c="Thomas Duncan"/>
              <i n="[Customers].[Customer Name].&amp;[Thomas Gonzales]" c="Thomas Gonzales"/>
              <i n="[Customers].[Customer Name].&amp;[Thomas Gray]" c="Thomas Gray"/>
              <i n="[Customers].[Customer Name].&amp;[Thomas Hawkins]" c="Thomas Hawkins"/>
              <i n="[Customers].[Customer Name].&amp;[Thomas Holmes]" c="Thomas Holmes"/>
              <i n="[Customers].[Customer Name].&amp;[Thomas James]" c="Thomas James"/>
              <i n="[Customers].[Customer Name].&amp;[Thomas Sims]" c="Thomas Sims"/>
              <i n="[Customers].[Customer Name].&amp;[Timothy Bowman]" c="Timothy Bowman"/>
              <i n="[Customers].[Customer Name].&amp;[Timothy Hamilton]" c="Timothy Hamilton"/>
              <i n="[Customers].[Customer Name].&amp;[Timothy Howard]" c="Timothy Howard"/>
              <i n="[Customers].[Customer Name].&amp;[Timothy Lawrence]" c="Timothy Lawrence"/>
              <i n="[Customers].[Customer Name].&amp;[Todd Davis]" c="Todd Davis"/>
              <i n="[Customers].[Customer Name].&amp;[Todd George]" c="Todd George"/>
              <i n="[Customers].[Customer Name].&amp;[Todd Lynch]" c="Todd Lynch"/>
              <i n="[Customers].[Customer Name].&amp;[Todd Price]" c="Todd Price"/>
              <i n="[Customers].[Customer Name].&amp;[Todd Roberts]" c="Todd Roberts"/>
              <i n="[Customers].[Customer Name].&amp;[Todd Watson]" c="Todd Watson"/>
              <i n="[Customers].[Customer Name].&amp;[Victor Chapman]" c="Victor Chapman"/>
              <i n="[Customers].[Customer Name].&amp;[Victor Dean]" c="Victor Dean"/>
              <i n="[Customers].[Customer Name].&amp;[Victor Gray]" c="Victor Gray"/>
              <i n="[Customers].[Customer Name].&amp;[Victor Gutierrez]" c="Victor Gutierrez"/>
              <i n="[Customers].[Customer Name].&amp;[Victor Hughes]" c="Victor Hughes"/>
              <i n="[Customers].[Customer Name].&amp;[Victor Lawson]" c="Victor Lawson"/>
              <i n="[Customers].[Customer Name].&amp;[Victor Lopez]" c="Victor Lopez"/>
              <i n="[Customers].[Customer Name].&amp;[Victor Marshall]" c="Victor Marshall"/>
              <i n="[Customers].[Customer Name].&amp;[Victor Martinez]" c="Victor Martinez"/>
              <i n="[Customers].[Customer Name].&amp;[Victor Medina]" c="Victor Medina"/>
              <i n="[Customers].[Customer Name].&amp;[Victor Ramos]" c="Victor Ramos"/>
              <i n="[Customers].[Customer Name].&amp;[Victor Rogers]" c="Victor Rogers"/>
              <i n="[Customers].[Customer Name].&amp;[Victor Scott]" c="Victor Scott"/>
              <i n="[Customers].[Customer Name].&amp;[Victor Watkins]" c="Victor Watkins"/>
              <i n="[Customers].[Customer Name].&amp;[Walter Baker]" c="Walter Baker"/>
              <i n="[Customers].[Customer Name].&amp;[Walter Duncan]" c="Walter Duncan"/>
              <i n="[Customers].[Customer Name].&amp;[Walter Harris]" c="Walter Harris"/>
              <i n="[Customers].[Customer Name].&amp;[Walter Russell]" c="Walter Russell"/>
              <i n="[Customers].[Customer Name].&amp;[Walter Watson]" c="Walter Watson"/>
              <i n="[Customers].[Customer Name].&amp;[Walter Woods]" c="Walter Woods"/>
              <i n="[Customers].[Customer Name].&amp;[Wayne Gardner]" c="Wayne Gardner"/>
              <i n="[Customers].[Customer Name].&amp;[Wayne Gordon]" c="Wayne Gordon"/>
              <i n="[Customers].[Customer Name].&amp;[Wayne Hunter]" c="Wayne Hunter"/>
              <i n="[Customers].[Customer Name].&amp;[Wayne Johnson]" c="Wayne Johnson"/>
              <i n="[Customers].[Customer Name].&amp;[Wayne Ortiz]" c="Wayne Ortiz"/>
              <i n="[Customers].[Customer Name].&amp;[Wayne Owens]" c="Wayne Owens"/>
              <i n="[Customers].[Customer Name].&amp;[Wayne Rodriguez]" c="Wayne Rodriguez"/>
              <i n="[Customers].[Customer Name].&amp;[Wayne Stewart]" c="Wayne Stewart"/>
              <i n="[Customers].[Customer Name].&amp;[Wayne Stone]" c="Wayne Stone"/>
              <i n="[Customers].[Customer Name].&amp;[Wayne Williams]" c="Wayne Williams"/>
              <i n="[Customers].[Customer Name].&amp;[William Andrews]" c="William Andrews"/>
              <i n="[Customers].[Customer Name].&amp;[William Carpenter]" c="William Carpenter"/>
              <i n="[Customers].[Customer Name].&amp;[William Franklin]" c="William Franklin"/>
              <i n="[Customers].[Customer Name].&amp;[William Hawkins]" c="William Hawkins"/>
              <i n="[Customers].[Customer Name].&amp;[William James]" c="William James"/>
              <i n="[Customers].[Customer Name].&amp;[William Medina]" c="William Medina"/>
              <i n="[Customers].[Customer Name].&amp;[William Montgomery]" c="William Montgomery"/>
              <i n="[Customers].[Customer Name].&amp;[William Schmidt]" c="William Schmidt"/>
              <i n="[Customers].[Customer Name].&amp;[Willie Daniels]" c="Willie Daniels"/>
              <i n="[Customers].[Customer Name].&amp;[Willie Day]" c="Willie Day"/>
              <i n="[Customers].[Customer Name].&amp;[Willie Harrison]" c="Willie Harrison"/>
              <i n="[Customers].[Customer Name].&amp;[Willie Hicks]" c="Willie Hicks"/>
              <i n="[Customers].[Customer Name].&amp;[Willie Mason]" c="Willie Mason"/>
            </range>
          </ranges>
        </level>
      </levels>
      <selections count="1">
        <selection n="[Customers].[Customer 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E3D43F3-AB74-44F8-94F6-1BE07E692F48}" sourceName="[Calendar].[Year]">
  <data>
    <olap pivotCacheId="1713585579">
      <levels count="2">
        <level uniqueName="[Calendar].[Year].[(All)]" sourceCaption="(All)" count="0"/>
        <level uniqueName="[Calendar].[Year].[Year]" sourceCaption="Year" count="4">
          <ranges>
            <range startItem="0">
              <i n="[Calendar].[Year].&amp;[2016]" c="2016"/>
              <i n="[Calendar].[Year].&amp;[2017]" c="2017"/>
              <i n="[Calendar].[Year].&amp;[2018]" c="2018"/>
              <i n="[Calendar].[Year].&amp;[2019]" c="2019"/>
            </range>
          </ranges>
        </level>
      </levels>
      <selections count="1">
        <selection n="[Calendar].[Yea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4F137F63-6723-4D1D-8705-8A87E50CC79B}" sourceName="[Retail Sales].[Product Name]">
  <data>
    <olap pivotCacheId="1713585579">
      <levels count="2">
        <level uniqueName="[Retail Sales].[Product Name].[(All)]" sourceCaption="(All)" count="0"/>
        <level uniqueName="[Retail Sales].[Product Name].[Product Name]" sourceCaption="Product Name" count="101">
          <ranges>
            <range startItem="0">
              <i n="[Retail Sales].[Product Name].&amp;[Product 1]" c="Product 1"/>
              <i n="[Retail Sales].[Product Name].&amp;[Product 10]" c="Product 10"/>
              <i n="[Retail Sales].[Product Name].&amp;[Product 100]" c="Product 100"/>
              <i n="[Retail Sales].[Product Name].&amp;[Product 101]" c="Product 101"/>
              <i n="[Retail Sales].[Product Name].&amp;[Product 11]" c="Product 11"/>
              <i n="[Retail Sales].[Product Name].&amp;[Product 12]" c="Product 12"/>
              <i n="[Retail Sales].[Product Name].&amp;[Product 13]" c="Product 13"/>
              <i n="[Retail Sales].[Product Name].&amp;[Product 14]" c="Product 14"/>
              <i n="[Retail Sales].[Product Name].&amp;[Product 15]" c="Product 15"/>
              <i n="[Retail Sales].[Product Name].&amp;[Product 16]" c="Product 16"/>
              <i n="[Retail Sales].[Product Name].&amp;[Product 17]" c="Product 17"/>
              <i n="[Retail Sales].[Product Name].&amp;[Product 18]" c="Product 18"/>
              <i n="[Retail Sales].[Product Name].&amp;[Product 19]" c="Product 19"/>
              <i n="[Retail Sales].[Product Name].&amp;[Product 2]" c="Product 2"/>
              <i n="[Retail Sales].[Product Name].&amp;[Product 20]" c="Product 20"/>
              <i n="[Retail Sales].[Product Name].&amp;[Product 21]" c="Product 21"/>
              <i n="[Retail Sales].[Product Name].&amp;[Product 22]" c="Product 22"/>
              <i n="[Retail Sales].[Product Name].&amp;[Product 23]" c="Product 23"/>
              <i n="[Retail Sales].[Product Name].&amp;[Product 24]" c="Product 24"/>
              <i n="[Retail Sales].[Product Name].&amp;[Product 25]" c="Product 25"/>
              <i n="[Retail Sales].[Product Name].&amp;[Product 26]" c="Product 26"/>
              <i n="[Retail Sales].[Product Name].&amp;[Product 27]" c="Product 27"/>
              <i n="[Retail Sales].[Product Name].&amp;[Product 28]" c="Product 28"/>
              <i n="[Retail Sales].[Product Name].&amp;[Product 29]" c="Product 29"/>
              <i n="[Retail Sales].[Product Name].&amp;[Product 3]" c="Product 3"/>
              <i n="[Retail Sales].[Product Name].&amp;[Product 30]" c="Product 30"/>
              <i n="[Retail Sales].[Product Name].&amp;[Product 31]" c="Product 31"/>
              <i n="[Retail Sales].[Product Name].&amp;[Product 32]" c="Product 32"/>
              <i n="[Retail Sales].[Product Name].&amp;[Product 33]" c="Product 33"/>
              <i n="[Retail Sales].[Product Name].&amp;[Product 34]" c="Product 34"/>
              <i n="[Retail Sales].[Product Name].&amp;[Product 35]" c="Product 35"/>
              <i n="[Retail Sales].[Product Name].&amp;[Product 36]" c="Product 36"/>
              <i n="[Retail Sales].[Product Name].&amp;[Product 37]" c="Product 37"/>
              <i n="[Retail Sales].[Product Name].&amp;[Product 38]" c="Product 38"/>
              <i n="[Retail Sales].[Product Name].&amp;[Product 39]" c="Product 39"/>
              <i n="[Retail Sales].[Product Name].&amp;[Product 4]" c="Product 4"/>
              <i n="[Retail Sales].[Product Name].&amp;[Product 40]" c="Product 40"/>
              <i n="[Retail Sales].[Product Name].&amp;[Product 41]" c="Product 41"/>
              <i n="[Retail Sales].[Product Name].&amp;[Product 42]" c="Product 42"/>
              <i n="[Retail Sales].[Product Name].&amp;[Product 43]" c="Product 43"/>
              <i n="[Retail Sales].[Product Name].&amp;[Product 44]" c="Product 44"/>
              <i n="[Retail Sales].[Product Name].&amp;[Product 45]" c="Product 45"/>
              <i n="[Retail Sales].[Product Name].&amp;[Product 46]" c="Product 46"/>
              <i n="[Retail Sales].[Product Name].&amp;[Product 47]" c="Product 47"/>
              <i n="[Retail Sales].[Product Name].&amp;[Product 48]" c="Product 48"/>
              <i n="[Retail Sales].[Product Name].&amp;[Product 49]" c="Product 49"/>
              <i n="[Retail Sales].[Product Name].&amp;[Product 5]" c="Product 5"/>
              <i n="[Retail Sales].[Product Name].&amp;[Product 50]" c="Product 50"/>
              <i n="[Retail Sales].[Product Name].&amp;[Product 51]" c="Product 51"/>
              <i n="[Retail Sales].[Product Name].&amp;[Product 52]" c="Product 52"/>
              <i n="[Retail Sales].[Product Name].&amp;[Product 53]" c="Product 53"/>
              <i n="[Retail Sales].[Product Name].&amp;[Product 54]" c="Product 54"/>
              <i n="[Retail Sales].[Product Name].&amp;[Product 55]" c="Product 55"/>
              <i n="[Retail Sales].[Product Name].&amp;[Product 56]" c="Product 56"/>
              <i n="[Retail Sales].[Product Name].&amp;[Product 57]" c="Product 57"/>
              <i n="[Retail Sales].[Product Name].&amp;[Product 58]" c="Product 58"/>
              <i n="[Retail Sales].[Product Name].&amp;[Product 59]" c="Product 59"/>
              <i n="[Retail Sales].[Product Name].&amp;[Product 6]" c="Product 6"/>
              <i n="[Retail Sales].[Product Name].&amp;[Product 60]" c="Product 60"/>
              <i n="[Retail Sales].[Product Name].&amp;[Product 61]" c="Product 61"/>
              <i n="[Retail Sales].[Product Name].&amp;[Product 62]" c="Product 62"/>
              <i n="[Retail Sales].[Product Name].&amp;[Product 63]" c="Product 63"/>
              <i n="[Retail Sales].[Product Name].&amp;[Product 64]" c="Product 64"/>
              <i n="[Retail Sales].[Product Name].&amp;[Product 65]" c="Product 65"/>
              <i n="[Retail Sales].[Product Name].&amp;[Product 66]" c="Product 66"/>
              <i n="[Retail Sales].[Product Name].&amp;[Product 67]" c="Product 67"/>
              <i n="[Retail Sales].[Product Name].&amp;[Product 68]" c="Product 68"/>
              <i n="[Retail Sales].[Product Name].&amp;[Product 69]" c="Product 69"/>
              <i n="[Retail Sales].[Product Name].&amp;[Product 7]" c="Product 7"/>
              <i n="[Retail Sales].[Product Name].&amp;[Product 70]" c="Product 70"/>
              <i n="[Retail Sales].[Product Name].&amp;[Product 71]" c="Product 71"/>
              <i n="[Retail Sales].[Product Name].&amp;[Product 72]" c="Product 72"/>
              <i n="[Retail Sales].[Product Name].&amp;[Product 73]" c="Product 73"/>
              <i n="[Retail Sales].[Product Name].&amp;[Product 74]" c="Product 74"/>
              <i n="[Retail Sales].[Product Name].&amp;[Product 75]" c="Product 75"/>
              <i n="[Retail Sales].[Product Name].&amp;[Product 76]" c="Product 76"/>
              <i n="[Retail Sales].[Product Name].&amp;[Product 77]" c="Product 77"/>
              <i n="[Retail Sales].[Product Name].&amp;[Product 78]" c="Product 78"/>
              <i n="[Retail Sales].[Product Name].&amp;[Product 79]" c="Product 79"/>
              <i n="[Retail Sales].[Product Name].&amp;[Product 8]" c="Product 8"/>
              <i n="[Retail Sales].[Product Name].&amp;[Product 80]" c="Product 80"/>
              <i n="[Retail Sales].[Product Name].&amp;[Product 81]" c="Product 81"/>
              <i n="[Retail Sales].[Product Name].&amp;[Product 82]" c="Product 82"/>
              <i n="[Retail Sales].[Product Name].&amp;[Product 83]" c="Product 83"/>
              <i n="[Retail Sales].[Product Name].&amp;[Product 84]" c="Product 84"/>
              <i n="[Retail Sales].[Product Name].&amp;[Product 85]" c="Product 85"/>
              <i n="[Retail Sales].[Product Name].&amp;[Product 86]" c="Product 86"/>
              <i n="[Retail Sales].[Product Name].&amp;[Product 87]" c="Product 87"/>
              <i n="[Retail Sales].[Product Name].&amp;[Product 88]" c="Product 88"/>
              <i n="[Retail Sales].[Product Name].&amp;[Product 89]" c="Product 89"/>
              <i n="[Retail Sales].[Product Name].&amp;[Product 9]" c="Product 9"/>
              <i n="[Retail Sales].[Product Name].&amp;[Product 90]" c="Product 90"/>
              <i n="[Retail Sales].[Product Name].&amp;[Product 91]" c="Product 91"/>
              <i n="[Retail Sales].[Product Name].&amp;[Product 92]" c="Product 92"/>
              <i n="[Retail Sales].[Product Name].&amp;[Product 93]" c="Product 93"/>
              <i n="[Retail Sales].[Product Name].&amp;[Product 94]" c="Product 94"/>
              <i n="[Retail Sales].[Product Name].&amp;[Product 95]" c="Product 95"/>
              <i n="[Retail Sales].[Product Name].&amp;[Product 96]" c="Product 96"/>
              <i n="[Retail Sales].[Product Name].&amp;[Product 97]" c="Product 97"/>
              <i n="[Retail Sales].[Product Name].&amp;[Product 98]" c="Product 98"/>
              <i n="[Retail Sales].[Product Name].&amp;[Product 99]" c="Product 99"/>
            </range>
          </ranges>
        </level>
      </levels>
      <selections count="1">
        <selection n="[Retail Sales].[Produ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A7A18CDE-777F-44D6-BD45-7E6D1689B0AD}" cache="Slicer_Customer_Name" caption="Customer Name" startItem="28" columnCount="2" level="1" style="SlicerStyleLight4" rowHeight="234950"/>
  <slicer name="State" xr10:uid="{2BDC1BE2-0E3A-441D-81EB-DCBDF0DA7028}" cache="Slicer_State" caption="State" startItem="6" columnCount="2" level="1" rowHeight="234950"/>
  <slicer name="Product Name" xr10:uid="{2AEF126E-F1AF-4C3F-A32D-4F7EB9F0BDD5}" cache="Slicer_Product_Name" caption="Product Name" columnCount="3" level="1" style="SlicerStyleLight6" rowHeight="234950"/>
  <slicer name="Salesperson Name" xr10:uid="{9EC757EE-D381-4ED0-8ECD-1BA62968E566}" cache="Slicer_Salesperson_Name" caption="Salesperson Name" startItem="20" columnCount="2" level="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22BE0DF-659A-40F0-B59D-C2403A219197}" cache="Slicer_Date_Hierarchy" caption="Year" columnCount="4" level="1"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F8B2D6AB-2111-49A8-BF29-CA42A133631F}" cache="Slicer_Product_Name1" caption="Product Name" level="1" rowHeight="234950"/>
  <slicer name="Customer Name 1" xr10:uid="{8AD18EC0-2001-4C9F-A7F7-EF415DEBB8F2}" cache="Slicer_Customer_Name1" caption="Customer Name" startItem="1"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E9AB3FB-B4DE-4BD2-81DE-A5DF4B98E721}" cache="Slicer_Year" caption="Year" columnCount="4" level="1" style="SlicerStyleDark1" rowHeight="234950"/>
  <slicer name="Product Name 2" xr10:uid="{0FAD09F1-7F2F-4592-B9DC-3BF187C93F37}" cache="Slicer_Product_Name2" caption="Product Name" columnCount="3" level="1" style="SlicerStyleLight4" rowHeight="234950"/>
  <slicer name="Location Name" xr10:uid="{790253F1-C3DE-4EE2-8892-7A7098B47B87}" cache="Slicer_Location_Name" caption="Location Name" startItem="7" level="1" style="SlicerStyleLight6" rowHeight="234950"/>
  <slicer name="Salesperson" xr10:uid="{C57F5C3D-593B-40DE-B398-DEAD2FB2DD3B}" cache="Slicer_Salesperson" caption="Salesperson" startItem="6" columnCount="2" level="1" style="SlicerStyleLight2" rowHeight="234950"/>
  <slicer name="Customer Name 2" xr10:uid="{DA66A2DF-F797-496D-8F0F-21262A77B58F}" cache="Slicer_Customer_Name2" caption="Customer Name" startItem="471"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33B73EC-AE35-43E9-AC94-5137A9EC408B}" cache="Slicer_Date_Hierarchy1" caption="Year" level="1" rowHeight="234950"/>
  <slicer name="Quarter" xr10:uid="{35FD1B64-2498-40B9-9293-8DE058CF4800}" cache="Slicer_Date_Hierarchy1" caption="Quarter" startItem="6" level="2" rowHeight="234950"/>
  <slicer name="Month" xr10:uid="{2E319B9A-8221-43FA-B97B-DCB61D84A364}" cache="Slicer_Date_Hierarchy1" caption="Month" startItem="12" level="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72B1650C-D54A-4904-A492-4E7B8CC5A7DC}" sourceName="[Calendar].[Date]">
  <pivotTables>
    <pivotTable tabId="2" name="Sales Comparision"/>
    <pivotTable tabId="4294967295" name="PivotChartTable1"/>
    <pivotTable tabId="4294967295" name="PivotChartTable2"/>
  </pivotTables>
  <state minimalRefreshVersion="6" lastRefreshVersion="6" pivotCacheId="1189486469" filterType="unknown">
    <bounds startDate="2016-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BF23B4EF-B914-47BD-ADBC-919E613DBAE7}" sourceName="[Calendar].[Date]">
  <state minimalRefreshVersion="6" lastRefreshVersion="6" pivotCacheId="503941582" filterType="unknown">
    <bounds startDate="2016-01-01T00:00:00" endDate="2020-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2" xr10:uid="{D002371F-CC33-4797-90AC-0ADE98AF3F2F}" sourceName="[Calendar].[Date]">
  <state minimalRefreshVersion="6" lastRefreshVersion="6" pivotCacheId="1920112758" filterType="unknown">
    <bounds startDate="2016-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D3C6694-40C6-4414-9D0D-DA690AE54285}" cache="Timeline_Date" caption="Date" level="2" selectionLevel="2" scrollPosition="2016-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A8E221D-0460-4FF0-8A33-DDECE697BE75}" cache="Timeline_Date1" caption="Date" level="2" selectionLevel="2" scrollPosition="2019-06-06T00:00:00" style="TimeSlicerStyleDark3"/>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26CAD3E-4471-44EA-973C-07387AE3FB6C}" cache="Timeline_Date2" caption="Date" level="2" selectionLevel="2" scrollPosition="2019-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33"/>
  <sheetViews>
    <sheetView showGridLines="0" zoomScale="96" zoomScaleNormal="96" workbookViewId="0">
      <selection activeCell="E33" sqref="E33"/>
    </sheetView>
  </sheetViews>
  <sheetFormatPr defaultRowHeight="14.4" x14ac:dyDescent="0.3"/>
  <cols>
    <col min="1" max="1" width="1.109375" customWidth="1"/>
    <col min="2" max="2" width="12.5546875" bestFit="1" customWidth="1"/>
    <col min="3" max="3" width="12.109375" bestFit="1" customWidth="1"/>
    <col min="4" max="4" width="4.88671875" customWidth="1"/>
    <col min="5" max="5" width="13.77734375" customWidth="1"/>
    <col min="6" max="6" width="10.5546875" customWidth="1"/>
    <col min="7" max="7" width="12.109375" bestFit="1" customWidth="1"/>
    <col min="8" max="8" width="3.33203125" customWidth="1"/>
    <col min="9" max="9" width="14.77734375" bestFit="1" customWidth="1"/>
    <col min="10" max="10" width="3.109375" customWidth="1"/>
    <col min="11" max="11" width="17.88671875" bestFit="1" customWidth="1"/>
    <col min="12" max="12" width="3.33203125" customWidth="1"/>
    <col min="13" max="13" width="14.5546875" bestFit="1" customWidth="1"/>
    <col min="14" max="14" width="2.88671875" customWidth="1"/>
    <col min="15" max="15" width="17.88671875" bestFit="1" customWidth="1"/>
    <col min="16" max="16" width="3.21875" customWidth="1"/>
    <col min="17" max="17" width="15.6640625" bestFit="1" customWidth="1"/>
    <col min="18" max="18" width="3.21875" customWidth="1"/>
    <col min="19" max="19" width="15.6640625" bestFit="1" customWidth="1"/>
  </cols>
  <sheetData>
    <row r="1" spans="3:16" ht="4.8" customHeight="1" x14ac:dyDescent="0.3"/>
    <row r="2" spans="3:16" ht="46.2" x14ac:dyDescent="0.3">
      <c r="C2" s="46" t="s">
        <v>2</v>
      </c>
      <c r="D2" s="46"/>
      <c r="E2" s="46"/>
      <c r="F2" s="46"/>
      <c r="G2" s="46"/>
      <c r="H2" s="46"/>
      <c r="I2" s="46"/>
      <c r="J2" s="46"/>
      <c r="K2" s="46"/>
      <c r="L2" s="46"/>
      <c r="M2" s="46"/>
      <c r="N2" s="46"/>
      <c r="O2" s="46"/>
      <c r="P2" s="46"/>
    </row>
    <row r="23" spans="2:21" ht="44.4" customHeight="1" x14ac:dyDescent="0.3">
      <c r="U23" s="19"/>
    </row>
    <row r="24" spans="2:21" ht="7.8" customHeight="1" x14ac:dyDescent="0.3"/>
    <row r="25" spans="2:21" x14ac:dyDescent="0.3">
      <c r="F25" s="4"/>
    </row>
    <row r="26" spans="2:21" x14ac:dyDescent="0.3">
      <c r="F26" s="4"/>
    </row>
    <row r="27" spans="2:21" x14ac:dyDescent="0.3">
      <c r="F27" s="4"/>
      <c r="H27" s="7"/>
      <c r="J27" s="7"/>
      <c r="L27" s="7"/>
      <c r="N27" s="7"/>
    </row>
    <row r="28" spans="2:21" ht="21" customHeight="1" x14ac:dyDescent="0.3">
      <c r="B28" s="44" t="s">
        <v>25</v>
      </c>
      <c r="C28" s="44"/>
      <c r="D28" s="44"/>
      <c r="E28" s="44"/>
      <c r="F28" s="44"/>
      <c r="G28" s="44"/>
      <c r="H28" s="44"/>
      <c r="I28" s="44"/>
      <c r="J28" s="44"/>
      <c r="K28" s="44"/>
      <c r="L28" s="44"/>
      <c r="M28" s="44"/>
      <c r="N28" s="44"/>
      <c r="O28" s="44"/>
    </row>
    <row r="29" spans="2:21" ht="14.4" customHeight="1" x14ac:dyDescent="0.3">
      <c r="B29" s="45" t="s">
        <v>135</v>
      </c>
      <c r="C29" s="45"/>
      <c r="D29" s="45"/>
      <c r="E29" s="45"/>
      <c r="F29" s="45"/>
      <c r="G29" s="45"/>
      <c r="H29" s="45"/>
      <c r="I29" s="45"/>
      <c r="J29" s="45"/>
      <c r="K29" s="45"/>
      <c r="L29" s="45"/>
      <c r="M29" s="45"/>
    </row>
    <row r="32" spans="2:21" x14ac:dyDescent="0.3">
      <c r="C32" s="42" t="s">
        <v>31</v>
      </c>
      <c r="D32" s="42"/>
      <c r="E32" s="42" t="s">
        <v>29</v>
      </c>
      <c r="F32" s="42"/>
      <c r="G32" s="42" t="s">
        <v>28</v>
      </c>
      <c r="H32" s="42"/>
      <c r="I32" s="42" t="s">
        <v>30</v>
      </c>
      <c r="J32" s="42"/>
      <c r="K32" s="42" t="s">
        <v>32</v>
      </c>
      <c r="L32" s="42"/>
      <c r="M32" s="42" t="s">
        <v>21</v>
      </c>
      <c r="N32" s="42"/>
      <c r="O32" s="41" t="s">
        <v>15</v>
      </c>
      <c r="P32" s="42"/>
      <c r="Q32" s="41" t="s">
        <v>33</v>
      </c>
      <c r="R32" s="42"/>
      <c r="S32" s="41" t="s">
        <v>34</v>
      </c>
    </row>
    <row r="33" spans="3:19" ht="18" x14ac:dyDescent="0.35">
      <c r="C33" s="9">
        <v>15000</v>
      </c>
      <c r="E33" s="31">
        <v>101</v>
      </c>
      <c r="G33" s="31">
        <v>801</v>
      </c>
      <c r="I33" s="31">
        <v>97</v>
      </c>
      <c r="K33" s="31">
        <v>45</v>
      </c>
      <c r="M33" s="12">
        <v>29138</v>
      </c>
      <c r="O33" s="13">
        <v>40641166.749999449</v>
      </c>
      <c r="Q33" s="20">
        <v>23846404</v>
      </c>
      <c r="S33" s="20">
        <v>16794762.749999449</v>
      </c>
    </row>
  </sheetData>
  <mergeCells count="3">
    <mergeCell ref="B29:M29"/>
    <mergeCell ref="C2:P2"/>
    <mergeCell ref="B28:O2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499A7-3A7A-46AC-8273-030AA88F668B}">
  <dimension ref="B1:J22"/>
  <sheetViews>
    <sheetView showGridLines="0" workbookViewId="0">
      <selection activeCell="G19" sqref="G19"/>
    </sheetView>
  </sheetViews>
  <sheetFormatPr defaultRowHeight="14.4" x14ac:dyDescent="0.3"/>
  <cols>
    <col min="1" max="1" width="3.109375" customWidth="1"/>
    <col min="2" max="2" width="14" bestFit="1" customWidth="1"/>
    <col min="3" max="4" width="13.77734375" bestFit="1" customWidth="1"/>
    <col min="5" max="5" width="15.88671875" bestFit="1" customWidth="1"/>
    <col min="6" max="7" width="13.77734375" bestFit="1" customWidth="1"/>
    <col min="8" max="8" width="18.21875" bestFit="1" customWidth="1"/>
    <col min="9" max="9" width="16.33203125" bestFit="1" customWidth="1"/>
    <col min="10" max="10" width="17.88671875" bestFit="1" customWidth="1"/>
    <col min="11" max="11" width="3.77734375" customWidth="1"/>
    <col min="12" max="12" width="12.5546875" bestFit="1" customWidth="1"/>
    <col min="13" max="13" width="13.77734375" bestFit="1" customWidth="1"/>
    <col min="14" max="14" width="12.44140625" bestFit="1" customWidth="1"/>
    <col min="15" max="15" width="13.5546875" bestFit="1" customWidth="1"/>
  </cols>
  <sheetData>
    <row r="1" spans="2:10" ht="10.199999999999999" customHeight="1" x14ac:dyDescent="0.3"/>
    <row r="2" spans="2:10" x14ac:dyDescent="0.3">
      <c r="E2" s="47" t="s">
        <v>22</v>
      </c>
      <c r="F2" s="47"/>
      <c r="G2" s="47"/>
      <c r="H2" s="47"/>
    </row>
    <row r="3" spans="2:10" x14ac:dyDescent="0.3">
      <c r="E3" s="47"/>
      <c r="F3" s="47"/>
      <c r="G3" s="47"/>
      <c r="H3" s="47"/>
    </row>
    <row r="4" spans="2:10" x14ac:dyDescent="0.3">
      <c r="E4" s="47"/>
      <c r="F4" s="47"/>
      <c r="G4" s="47"/>
      <c r="H4" s="47"/>
    </row>
    <row r="6" spans="2:10" x14ac:dyDescent="0.3">
      <c r="B6" s="1" t="s">
        <v>0</v>
      </c>
      <c r="C6" t="s">
        <v>15</v>
      </c>
      <c r="D6" t="s">
        <v>16</v>
      </c>
      <c r="E6" t="s">
        <v>17</v>
      </c>
      <c r="F6" t="s">
        <v>18</v>
      </c>
      <c r="G6" t="s">
        <v>19</v>
      </c>
      <c r="H6" t="s">
        <v>20</v>
      </c>
      <c r="I6" t="s">
        <v>97</v>
      </c>
      <c r="J6" t="s">
        <v>98</v>
      </c>
    </row>
    <row r="7" spans="2:10" x14ac:dyDescent="0.3">
      <c r="B7" s="2" t="s">
        <v>4</v>
      </c>
      <c r="C7" s="3">
        <v>10550187.400000002</v>
      </c>
      <c r="D7" s="3">
        <v>7714332.2499999991</v>
      </c>
      <c r="E7" s="5">
        <v>0.26879666137494418</v>
      </c>
      <c r="F7" s="3">
        <v>2835855.1500000004</v>
      </c>
      <c r="G7" s="3">
        <v>3109404.4999999995</v>
      </c>
      <c r="H7" s="5">
        <v>-10.366886815852457</v>
      </c>
      <c r="I7" s="3">
        <v>38216.800000000003</v>
      </c>
      <c r="J7" s="5">
        <v>3.6223811531537341E-3</v>
      </c>
    </row>
    <row r="8" spans="2:10" x14ac:dyDescent="0.3">
      <c r="B8" s="2" t="s">
        <v>10</v>
      </c>
      <c r="C8" s="3">
        <v>8342964.8000000017</v>
      </c>
      <c r="D8" s="3">
        <v>5944452.3499999996</v>
      </c>
      <c r="E8" s="5">
        <v>0.2874892208582735</v>
      </c>
      <c r="F8" s="3">
        <v>2398512.4499999997</v>
      </c>
      <c r="G8" s="3">
        <v>2503891.5499999998</v>
      </c>
      <c r="H8" s="5">
        <v>-22.760798393609335</v>
      </c>
      <c r="I8" s="3">
        <v>27833.45</v>
      </c>
      <c r="J8" s="5">
        <v>3.3361581484797819E-3</v>
      </c>
    </row>
    <row r="9" spans="2:10" x14ac:dyDescent="0.3">
      <c r="B9" s="2" t="s">
        <v>3</v>
      </c>
      <c r="C9" s="3">
        <v>4266194.1000000015</v>
      </c>
      <c r="D9" s="3">
        <v>3108176.3</v>
      </c>
      <c r="E9" s="5">
        <v>0.27144048602945686</v>
      </c>
      <c r="F9" s="3">
        <v>1158017.8</v>
      </c>
      <c r="G9" s="3">
        <v>1368076.7999999998</v>
      </c>
      <c r="H9" s="5">
        <v>-5.5128216358261311</v>
      </c>
      <c r="I9" s="3">
        <v>1913.6</v>
      </c>
      <c r="J9" s="5">
        <v>4.4854968038139642E-4</v>
      </c>
    </row>
    <row r="10" spans="2:10" x14ac:dyDescent="0.3">
      <c r="B10" s="2" t="s">
        <v>11</v>
      </c>
      <c r="C10" s="3">
        <v>3914333.2000000034</v>
      </c>
      <c r="D10" s="3">
        <v>2804665.9999999963</v>
      </c>
      <c r="E10" s="5">
        <v>0.28348818133315945</v>
      </c>
      <c r="F10" s="3">
        <v>1109667.1999999995</v>
      </c>
      <c r="G10" s="3">
        <v>1209199.6999999997</v>
      </c>
      <c r="H10" s="5">
        <v>-11.148792605430355</v>
      </c>
      <c r="I10" s="3">
        <v>5018.6000000000004</v>
      </c>
      <c r="J10" s="5">
        <v>1.2821085338366176E-3</v>
      </c>
    </row>
    <row r="11" spans="2:10" x14ac:dyDescent="0.3">
      <c r="B11" s="2" t="s">
        <v>14</v>
      </c>
      <c r="C11" s="3">
        <v>3270067.5500000003</v>
      </c>
      <c r="D11" s="3">
        <v>2362941.8000000003</v>
      </c>
      <c r="E11" s="5">
        <v>0.2774027557932251</v>
      </c>
      <c r="F11" s="3">
        <v>907125.75</v>
      </c>
      <c r="G11" s="3">
        <v>973844.14999999956</v>
      </c>
      <c r="H11" s="5">
        <v>-13.596335493657012</v>
      </c>
      <c r="I11" s="3">
        <v>12272.800000000001</v>
      </c>
      <c r="J11" s="5">
        <v>3.7530723180320847E-3</v>
      </c>
    </row>
    <row r="12" spans="2:10" x14ac:dyDescent="0.3">
      <c r="B12" s="2" t="s">
        <v>5</v>
      </c>
      <c r="C12" s="3">
        <v>2752938.9999999991</v>
      </c>
      <c r="D12" s="3">
        <v>1980956.6499999985</v>
      </c>
      <c r="E12" s="5">
        <v>0.28042116080305479</v>
      </c>
      <c r="F12" s="3">
        <v>771982.35</v>
      </c>
      <c r="G12" s="3">
        <v>850091.50000000012</v>
      </c>
      <c r="H12" s="5">
        <v>-9.8833792199761312</v>
      </c>
      <c r="I12" s="3">
        <v>40.25</v>
      </c>
      <c r="J12" s="5">
        <v>1.4620738054857014E-5</v>
      </c>
    </row>
    <row r="13" spans="2:10" x14ac:dyDescent="0.3">
      <c r="B13" s="2" t="s">
        <v>9</v>
      </c>
      <c r="C13" s="3">
        <v>2626305.6000000006</v>
      </c>
      <c r="D13" s="3">
        <v>1862414.6500000004</v>
      </c>
      <c r="E13" s="5">
        <v>0.29086141003545057</v>
      </c>
      <c r="F13" s="3">
        <v>763890.94999999984</v>
      </c>
      <c r="G13" s="3">
        <v>858893.60000000009</v>
      </c>
      <c r="H13" s="5">
        <v>-8.0407330742879051</v>
      </c>
      <c r="I13" s="3"/>
      <c r="J13" s="5"/>
    </row>
    <row r="14" spans="2:10" x14ac:dyDescent="0.3">
      <c r="B14" s="2" t="s">
        <v>7</v>
      </c>
      <c r="C14" s="3">
        <v>2268679.7499999972</v>
      </c>
      <c r="D14" s="3">
        <v>1672001.0999999989</v>
      </c>
      <c r="E14" s="5">
        <v>0.26300699779243808</v>
      </c>
      <c r="F14" s="3">
        <v>596678.65000000014</v>
      </c>
      <c r="G14" s="3">
        <v>764924.79999999993</v>
      </c>
      <c r="H14" s="5">
        <v>-3.5464624301952874</v>
      </c>
      <c r="I14" s="3">
        <v>1281.0999999999999</v>
      </c>
      <c r="J14" s="5">
        <v>5.6468966146500034E-4</v>
      </c>
    </row>
    <row r="15" spans="2:10" x14ac:dyDescent="0.3">
      <c r="B15" s="2" t="s">
        <v>13</v>
      </c>
      <c r="C15" s="3">
        <v>1134440.4999999998</v>
      </c>
      <c r="D15" s="3">
        <v>874914.25000000012</v>
      </c>
      <c r="E15" s="5">
        <v>0.22877026163998879</v>
      </c>
      <c r="F15" s="3">
        <v>259526.24999999994</v>
      </c>
      <c r="G15" s="3">
        <v>363180.35000000021</v>
      </c>
      <c r="H15" s="5">
        <v>-2.5037721614485031</v>
      </c>
      <c r="I15" s="3">
        <v>12137.1</v>
      </c>
      <c r="J15" s="5">
        <v>1.0698754143562401E-2</v>
      </c>
    </row>
    <row r="16" spans="2:10" x14ac:dyDescent="0.3">
      <c r="B16" s="2" t="s">
        <v>6</v>
      </c>
      <c r="C16" s="3">
        <v>715489.75</v>
      </c>
      <c r="D16" s="3">
        <v>495493.60000000009</v>
      </c>
      <c r="E16" s="5">
        <v>0.30747631255374364</v>
      </c>
      <c r="F16" s="3">
        <v>219996.15</v>
      </c>
      <c r="G16" s="3">
        <v>188307.9</v>
      </c>
      <c r="H16" s="5">
        <v>6.9425149700598805</v>
      </c>
      <c r="I16" s="3">
        <v>2172.35</v>
      </c>
      <c r="J16" s="5">
        <v>3.0361720765391814E-3</v>
      </c>
    </row>
    <row r="17" spans="2:10" x14ac:dyDescent="0.3">
      <c r="B17" s="2" t="s">
        <v>8</v>
      </c>
      <c r="C17" s="3">
        <v>451527.95000000007</v>
      </c>
      <c r="D17" s="3">
        <v>334967.40000000008</v>
      </c>
      <c r="E17" s="5">
        <v>0.2581469209159698</v>
      </c>
      <c r="F17" s="3">
        <v>116560.55</v>
      </c>
      <c r="G17" s="3">
        <v>134196.95000000001</v>
      </c>
      <c r="H17" s="5">
        <v>-6.6090897235263402</v>
      </c>
      <c r="I17" s="3"/>
      <c r="J17" s="5"/>
    </row>
    <row r="18" spans="2:10" x14ac:dyDescent="0.3">
      <c r="B18" s="2" t="s">
        <v>12</v>
      </c>
      <c r="C18" s="3">
        <v>348037.15000000008</v>
      </c>
      <c r="D18" s="3">
        <v>269844.05000000005</v>
      </c>
      <c r="E18" s="5">
        <v>0.2246688320485328</v>
      </c>
      <c r="F18" s="3">
        <v>78193.100000000006</v>
      </c>
      <c r="G18" s="3">
        <v>116907.85</v>
      </c>
      <c r="H18" s="5">
        <v>-2.0197237487004309</v>
      </c>
      <c r="I18" s="3"/>
      <c r="J18" s="5"/>
    </row>
    <row r="19" spans="2:10" x14ac:dyDescent="0.3">
      <c r="B19" s="2" t="s">
        <v>1</v>
      </c>
      <c r="C19" s="3">
        <v>40641166.749999449</v>
      </c>
      <c r="D19" s="3">
        <v>29425160.399999581</v>
      </c>
      <c r="E19" s="5">
        <v>0.27597648509931177</v>
      </c>
      <c r="F19" s="3">
        <v>11216006.34999994</v>
      </c>
      <c r="G19" s="3">
        <v>12440919.650000142</v>
      </c>
      <c r="H19" s="5">
        <v>-9.1565716120464131</v>
      </c>
      <c r="I19" s="3">
        <v>100886.04999999999</v>
      </c>
      <c r="J19" s="5">
        <v>2.4823610655813999E-3</v>
      </c>
    </row>
    <row r="21" spans="2:10" x14ac:dyDescent="0.3">
      <c r="B21" s="48" t="s">
        <v>26</v>
      </c>
      <c r="C21" s="48"/>
      <c r="D21" s="48"/>
      <c r="E21" s="48"/>
    </row>
    <row r="22" spans="2:10" ht="25.2" customHeight="1" x14ac:dyDescent="0.3">
      <c r="B22" s="45" t="s">
        <v>134</v>
      </c>
      <c r="C22" s="45"/>
      <c r="D22" s="45"/>
      <c r="E22" s="45"/>
      <c r="F22" s="45"/>
      <c r="G22" s="45"/>
      <c r="H22" s="45"/>
      <c r="I22" s="45"/>
      <c r="J22" s="45"/>
    </row>
  </sheetData>
  <mergeCells count="3">
    <mergeCell ref="E2:H4"/>
    <mergeCell ref="B21:E21"/>
    <mergeCell ref="B22:J2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43B6-7EF7-4EDE-97DD-D73F94F75839}">
  <dimension ref="B2:R15"/>
  <sheetViews>
    <sheetView showGridLines="0" workbookViewId="0">
      <selection activeCell="B3" sqref="B3"/>
    </sheetView>
  </sheetViews>
  <sheetFormatPr defaultRowHeight="14.4" x14ac:dyDescent="0.3"/>
  <cols>
    <col min="1" max="1" width="2.44140625" customWidth="1"/>
    <col min="2" max="2" width="16" bestFit="1" customWidth="1"/>
    <col min="3" max="3" width="14.6640625" bestFit="1" customWidth="1"/>
    <col min="4" max="5" width="14.6640625" customWidth="1"/>
    <col min="6" max="6" width="7.6640625" customWidth="1"/>
    <col min="12" max="12" width="6.6640625" customWidth="1"/>
    <col min="14" max="14" width="12.44140625" customWidth="1"/>
    <col min="15" max="15" width="14.77734375" customWidth="1"/>
    <col min="16" max="16" width="4.77734375" customWidth="1"/>
    <col min="17" max="17" width="14" bestFit="1" customWidth="1"/>
    <col min="18" max="18" width="22.6640625" bestFit="1" customWidth="1"/>
    <col min="20" max="20" width="11" customWidth="1"/>
  </cols>
  <sheetData>
    <row r="2" spans="2:18" ht="28.8" x14ac:dyDescent="0.5">
      <c r="B2" s="8" t="s">
        <v>23</v>
      </c>
      <c r="C2" s="8" t="str" vm="9">
        <f>CUBEMEMBER("ThisWorkbookDataModel","[Measures].[Total Sales]")</f>
        <v>Total Sales</v>
      </c>
      <c r="D2" s="17" t="s">
        <v>101</v>
      </c>
      <c r="E2" s="17" t="s">
        <v>102</v>
      </c>
      <c r="G2" s="52" t="s">
        <v>24</v>
      </c>
      <c r="H2" s="52"/>
      <c r="I2" s="52"/>
      <c r="J2" s="52"/>
      <c r="K2" s="52"/>
      <c r="L2" s="52"/>
      <c r="M2" s="52"/>
      <c r="N2" s="52"/>
      <c r="O2" s="52"/>
      <c r="Q2" s="1" t="s">
        <v>0</v>
      </c>
      <c r="R2" t="s">
        <v>99</v>
      </c>
    </row>
    <row r="3" spans="2:18" x14ac:dyDescent="0.3">
      <c r="B3" s="21" t="str" vm="7">
        <f>CUBEMEMBER("ThisWorkbookDataModel","[Locations].[Region].[State].&amp;[Florida]")</f>
        <v>Florida</v>
      </c>
      <c r="C3" s="21" vm="15">
        <f>CUBEVALUE("ThisWorkbookDataModel",$B3,C$2,Timeline_Date1)</f>
        <v>10550187.400000002</v>
      </c>
      <c r="D3" s="22">
        <f>C3/$C$15</f>
        <v>0.25959361513655366</v>
      </c>
      <c r="E3" s="23">
        <f>D3</f>
        <v>0.25959361513655366</v>
      </c>
      <c r="Q3" s="27" t="s">
        <v>4</v>
      </c>
      <c r="R3" s="21">
        <v>3927</v>
      </c>
    </row>
    <row r="4" spans="2:18" ht="14.4" customHeight="1" x14ac:dyDescent="0.3">
      <c r="B4" s="21" t="str" vm="8">
        <f>CUBEMEMBER("ThisWorkbookDataModel","[Locations].[Region].[State].&amp;[New York]")</f>
        <v>New York</v>
      </c>
      <c r="C4" s="21" vm="24">
        <f>CUBEVALUE("ThisWorkbookDataModel",$B4,C$2,Timeline_Date1)</f>
        <v>8342964.8000000017</v>
      </c>
      <c r="D4" s="22">
        <f t="shared" ref="D4:D15" si="0">C4/$C$15</f>
        <v>0.2052835946202258</v>
      </c>
      <c r="E4" s="23">
        <f>D4+E3</f>
        <v>0.46487720975677949</v>
      </c>
      <c r="G4" s="50" t="s">
        <v>27</v>
      </c>
      <c r="H4" s="50"/>
      <c r="I4" s="50"/>
      <c r="J4" s="50"/>
      <c r="K4" s="50"/>
      <c r="L4" s="50"/>
      <c r="M4" s="50"/>
      <c r="N4" s="50"/>
      <c r="O4" s="50"/>
      <c r="Q4" s="27" t="s">
        <v>10</v>
      </c>
      <c r="R4" s="21">
        <v>3055</v>
      </c>
    </row>
    <row r="5" spans="2:18" x14ac:dyDescent="0.3">
      <c r="B5" s="21" t="str" vm="12">
        <f>CUBEMEMBER("ThisWorkbookDataModel","[Locations].[Region].[State].&amp;[Connecticut]")</f>
        <v>Connecticut</v>
      </c>
      <c r="C5" s="21" vm="20">
        <f>CUBEVALUE("ThisWorkbookDataModel",$B5,C$2,Timeline_Date1)</f>
        <v>4266194.1000000015</v>
      </c>
      <c r="D5" s="22">
        <f t="shared" si="0"/>
        <v>0.10497223483378465</v>
      </c>
      <c r="E5" s="23">
        <f t="shared" ref="E5:E14" si="1">D5+E4</f>
        <v>0.56984944459056419</v>
      </c>
      <c r="G5" s="51" t="s">
        <v>104</v>
      </c>
      <c r="H5" s="51"/>
      <c r="I5" s="51"/>
      <c r="J5" s="51"/>
      <c r="K5" s="51"/>
      <c r="L5" s="51"/>
      <c r="M5" s="51"/>
      <c r="N5" s="51"/>
      <c r="O5" s="51"/>
      <c r="Q5" s="27" t="s">
        <v>3</v>
      </c>
      <c r="R5" s="21">
        <v>1575</v>
      </c>
    </row>
    <row r="6" spans="2:18" ht="14.4" customHeight="1" x14ac:dyDescent="0.3">
      <c r="B6" s="21" t="str" vm="11">
        <f>CUBEMEMBER("ThisWorkbookDataModel","[Locations].[Region].[State].&amp;[North Carolina]")</f>
        <v>North Carolina</v>
      </c>
      <c r="C6" s="21" vm="19">
        <f>CUBEVALUE("ThisWorkbookDataModel",$B6,C$2,Timeline_Date1)</f>
        <v>3914333.2000000034</v>
      </c>
      <c r="D6" s="22">
        <f t="shared" si="0"/>
        <v>9.6314488805860937E-2</v>
      </c>
      <c r="E6" s="23">
        <f t="shared" si="1"/>
        <v>0.6661639333964251</v>
      </c>
      <c r="G6" s="51" t="s">
        <v>105</v>
      </c>
      <c r="H6" s="51"/>
      <c r="I6" s="51"/>
      <c r="J6" s="51"/>
      <c r="K6" s="51"/>
      <c r="L6" s="51"/>
      <c r="M6" s="51"/>
      <c r="N6" s="51"/>
      <c r="O6" s="51"/>
      <c r="Q6" s="27" t="s">
        <v>11</v>
      </c>
      <c r="R6" s="21">
        <v>1389</v>
      </c>
    </row>
    <row r="7" spans="2:18" x14ac:dyDescent="0.3">
      <c r="B7" s="21" t="str" vm="2">
        <f>CUBEMEMBER("ThisWorkbookDataModel","[Locations].[Region].[State].&amp;[Virginia]")</f>
        <v>Virginia</v>
      </c>
      <c r="C7" s="21" vm="25">
        <f>CUBEVALUE("ThisWorkbookDataModel",$B7,C$2,Timeline_Date1)</f>
        <v>3270067.5500000003</v>
      </c>
      <c r="D7" s="22">
        <f t="shared" si="0"/>
        <v>8.0461950566416737E-2</v>
      </c>
      <c r="E7" s="23">
        <f t="shared" si="1"/>
        <v>0.7466258839628418</v>
      </c>
      <c r="G7" s="49" t="s">
        <v>106</v>
      </c>
      <c r="H7" s="49"/>
      <c r="I7" s="49"/>
      <c r="J7" s="49"/>
      <c r="K7" s="49"/>
      <c r="L7" s="49"/>
      <c r="M7" s="49"/>
      <c r="N7" s="49"/>
      <c r="O7" s="49"/>
      <c r="Q7" s="27" t="s">
        <v>14</v>
      </c>
      <c r="R7" s="21">
        <v>1224</v>
      </c>
    </row>
    <row r="8" spans="2:18" x14ac:dyDescent="0.3">
      <c r="B8" s="21" t="str" vm="5">
        <f>CUBEMEMBER("ThisWorkbookDataModel","[Locations].[Region].[State].&amp;[Georgia]")</f>
        <v>Georgia</v>
      </c>
      <c r="C8" s="21" vm="16">
        <f>CUBEVALUE("ThisWorkbookDataModel",$B8,C$2,Timeline_Date1)</f>
        <v>2752938.9999999991</v>
      </c>
      <c r="D8" s="22">
        <f t="shared" si="0"/>
        <v>6.7737696039447459E-2</v>
      </c>
      <c r="E8" s="23">
        <f t="shared" si="1"/>
        <v>0.81436358000228926</v>
      </c>
      <c r="Q8" s="27" t="s">
        <v>5</v>
      </c>
      <c r="R8" s="21">
        <v>1051</v>
      </c>
    </row>
    <row r="9" spans="2:18" x14ac:dyDescent="0.3">
      <c r="B9" t="str" vm="13">
        <f>CUBEMEMBER("ThisWorkbookDataModel","[Locations].[Region].[State].&amp;[New Jersey]")</f>
        <v>New Jersey</v>
      </c>
      <c r="C9" vm="22">
        <f>CUBEVALUE("ThisWorkbookDataModel",$B9,C$2,Timeline_Date1)</f>
        <v>2626305.6000000006</v>
      </c>
      <c r="D9" s="16">
        <f t="shared" si="0"/>
        <v>6.4621806164066389E-2</v>
      </c>
      <c r="E9" s="18">
        <f t="shared" si="1"/>
        <v>0.87898538616635569</v>
      </c>
      <c r="Q9" s="2" t="s">
        <v>9</v>
      </c>
      <c r="R9">
        <v>927</v>
      </c>
    </row>
    <row r="10" spans="2:18" x14ac:dyDescent="0.3">
      <c r="B10" t="str" vm="1">
        <f>CUBEMEMBER("ThisWorkbookDataModel","[Locations].[Region].[State].&amp;[Massachusetts]")</f>
        <v>Massachusetts</v>
      </c>
      <c r="C10" vm="18">
        <f>CUBEVALUE("ThisWorkbookDataModel",$B10,C$2,Timeline_Date1)</f>
        <v>2268679.7499999972</v>
      </c>
      <c r="D10" s="16">
        <f t="shared" si="0"/>
        <v>5.5822210123925561E-2</v>
      </c>
      <c r="E10" s="18">
        <f t="shared" si="1"/>
        <v>0.93480759629028121</v>
      </c>
      <c r="Q10" s="2" t="s">
        <v>7</v>
      </c>
      <c r="R10">
        <v>818</v>
      </c>
    </row>
    <row r="11" spans="2:18" x14ac:dyDescent="0.3">
      <c r="B11" t="str" vm="4">
        <f>CUBEMEMBER("ThisWorkbookDataModel","[Locations].[Region].[State].&amp;[South Carolina]")</f>
        <v>South Carolina</v>
      </c>
      <c r="C11" vm="14">
        <f>CUBEVALUE("ThisWorkbookDataModel",$B11,C$2,Timeline_Date1)</f>
        <v>1134440.4999999998</v>
      </c>
      <c r="D11" s="16">
        <f t="shared" si="0"/>
        <v>2.791358099973839E-2</v>
      </c>
      <c r="E11" s="18">
        <f t="shared" si="1"/>
        <v>0.9627211772900196</v>
      </c>
      <c r="Q11" s="2" t="s">
        <v>13</v>
      </c>
      <c r="R11">
        <v>447</v>
      </c>
    </row>
    <row r="12" spans="2:18" x14ac:dyDescent="0.3">
      <c r="B12" t="str" vm="3">
        <f>CUBEMEMBER("ThisWorkbookDataModel","[Locations].[Region].[State].&amp;[Maryland]")</f>
        <v>Maryland</v>
      </c>
      <c r="C12" vm="21">
        <f>CUBEVALUE("ThisWorkbookDataModel",$B12,C$2,Timeline_Date1)</f>
        <v>715489.75</v>
      </c>
      <c r="D12" s="16">
        <f t="shared" si="0"/>
        <v>1.7605049441647733E-2</v>
      </c>
      <c r="E12" s="18">
        <f t="shared" si="1"/>
        <v>0.98032622673166736</v>
      </c>
      <c r="Q12" s="2" t="s">
        <v>6</v>
      </c>
      <c r="R12">
        <v>291</v>
      </c>
    </row>
    <row r="13" spans="2:18" x14ac:dyDescent="0.3">
      <c r="B13" t="str" vm="10">
        <f>CUBEMEMBER("ThisWorkbookDataModel","[Locations].[Region].[State].&amp;[New Hampshire]")</f>
        <v>New Hampshire</v>
      </c>
      <c r="C13" vm="17">
        <f>CUBEVALUE("ThisWorkbookDataModel",$B13,C$2,Timeline_Date1)</f>
        <v>451527.95000000007</v>
      </c>
      <c r="D13" s="16">
        <f t="shared" si="0"/>
        <v>1.1110112875880956E-2</v>
      </c>
      <c r="E13" s="18">
        <f t="shared" si="1"/>
        <v>0.99143633960754829</v>
      </c>
      <c r="Q13" s="2" t="s">
        <v>8</v>
      </c>
      <c r="R13">
        <v>164</v>
      </c>
    </row>
    <row r="14" spans="2:18" x14ac:dyDescent="0.3">
      <c r="B14" s="24" t="str" vm="6">
        <f>CUBEMEMBER("ThisWorkbookDataModel","[Locations].[Region].[State].&amp;[Rhode Island]")</f>
        <v>Rhode Island</v>
      </c>
      <c r="C14" s="24" vm="23">
        <f>CUBEVALUE("ThisWorkbookDataModel",$B14,C$2,Timeline_Date1)</f>
        <v>348037.15000000008</v>
      </c>
      <c r="D14" s="25">
        <f t="shared" si="0"/>
        <v>8.5636603924517003E-3</v>
      </c>
      <c r="E14" s="26">
        <f t="shared" si="1"/>
        <v>1</v>
      </c>
      <c r="Q14" s="2" t="s">
        <v>12</v>
      </c>
      <c r="R14">
        <v>132</v>
      </c>
    </row>
    <row r="15" spans="2:18" x14ac:dyDescent="0.3">
      <c r="B15" s="15" t="s">
        <v>100</v>
      </c>
      <c r="C15" s="14">
        <f>SUM(C3:C14)</f>
        <v>40641166.750000007</v>
      </c>
      <c r="D15" s="16">
        <f t="shared" si="0"/>
        <v>1</v>
      </c>
      <c r="E15" s="18"/>
      <c r="F15" s="14"/>
      <c r="Q15" s="2" t="s">
        <v>1</v>
      </c>
      <c r="R15">
        <v>15000</v>
      </c>
    </row>
  </sheetData>
  <sortState xmlns:xlrd2="http://schemas.microsoft.com/office/spreadsheetml/2017/richdata2" ref="B3:C14">
    <sortCondition descending="1" ref="C3:C14"/>
  </sortState>
  <mergeCells count="5">
    <mergeCell ref="G7:O7"/>
    <mergeCell ref="G4:O4"/>
    <mergeCell ref="G5:O5"/>
    <mergeCell ref="G6:O6"/>
    <mergeCell ref="G2:O2"/>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D76DA-553F-41F7-991E-F30D2F8A6F43}">
  <dimension ref="B1:J129"/>
  <sheetViews>
    <sheetView showGridLines="0" workbookViewId="0">
      <selection activeCell="C26" sqref="C26:C29"/>
    </sheetView>
  </sheetViews>
  <sheetFormatPr defaultRowHeight="14.4" x14ac:dyDescent="0.3"/>
  <cols>
    <col min="1" max="1" width="3.109375" customWidth="1"/>
    <col min="2" max="2" width="18.21875" customWidth="1"/>
    <col min="3" max="3" width="21" customWidth="1"/>
    <col min="4" max="4" width="11" bestFit="1" customWidth="1"/>
    <col min="5" max="5" width="20.5546875" bestFit="1" customWidth="1"/>
    <col min="6" max="6" width="24.109375" bestFit="1" customWidth="1"/>
    <col min="7" max="7" width="19.21875" bestFit="1" customWidth="1"/>
    <col min="8" max="8" width="20.21875" bestFit="1" customWidth="1"/>
    <col min="9" max="9" width="12.6640625" bestFit="1" customWidth="1"/>
    <col min="10" max="10" width="19.21875" customWidth="1"/>
    <col min="11" max="11" width="13.33203125" bestFit="1" customWidth="1"/>
    <col min="12" max="12" width="11.88671875" bestFit="1" customWidth="1"/>
    <col min="13" max="13" width="13.44140625" bestFit="1" customWidth="1"/>
    <col min="14" max="14" width="12.6640625" bestFit="1" customWidth="1"/>
    <col min="15" max="15" width="13.77734375" bestFit="1" customWidth="1"/>
  </cols>
  <sheetData>
    <row r="1" spans="2:10" ht="6" customHeight="1" x14ac:dyDescent="0.3"/>
    <row r="2" spans="2:10" ht="34.799999999999997" customHeight="1" x14ac:dyDescent="0.4">
      <c r="B2" s="55" t="s">
        <v>113</v>
      </c>
      <c r="C2" s="55"/>
      <c r="D2" s="55"/>
      <c r="E2" s="55"/>
      <c r="F2" s="55"/>
      <c r="G2" s="55"/>
      <c r="H2" s="55"/>
      <c r="I2" s="55"/>
      <c r="J2" s="55"/>
    </row>
    <row r="4" spans="2:10" x14ac:dyDescent="0.3">
      <c r="B4" s="53"/>
      <c r="C4" s="53"/>
      <c r="D4" s="53"/>
      <c r="E4" s="53"/>
    </row>
    <row r="13" spans="2:10" ht="14.4" customHeight="1" x14ac:dyDescent="0.3">
      <c r="B13" s="56" t="s">
        <v>107</v>
      </c>
      <c r="C13" s="56"/>
      <c r="D13" s="56"/>
    </row>
    <row r="14" spans="2:10" x14ac:dyDescent="0.3">
      <c r="B14" s="56"/>
      <c r="C14" s="56"/>
      <c r="D14" s="56"/>
    </row>
    <row r="15" spans="2:10" ht="8.4" customHeight="1" x14ac:dyDescent="0.3"/>
    <row r="16" spans="2:10" x14ac:dyDescent="0.3">
      <c r="B16" s="57" t="s">
        <v>96</v>
      </c>
      <c r="C16" s="57"/>
      <c r="D16" s="57"/>
    </row>
    <row r="17" spans="2:8" x14ac:dyDescent="0.3">
      <c r="B17" s="28" t="s">
        <v>151</v>
      </c>
    </row>
    <row r="18" spans="2:8" x14ac:dyDescent="0.3">
      <c r="B18" s="11" t="s">
        <v>81</v>
      </c>
    </row>
    <row r="19" spans="2:8" x14ac:dyDescent="0.3">
      <c r="B19" s="29" t="s">
        <v>82</v>
      </c>
      <c r="C19" s="28" t="s">
        <v>87</v>
      </c>
    </row>
    <row r="20" spans="2:8" x14ac:dyDescent="0.3">
      <c r="B20" s="29" t="s">
        <v>83</v>
      </c>
      <c r="C20" s="28" t="s">
        <v>88</v>
      </c>
    </row>
    <row r="21" spans="2:8" x14ac:dyDescent="0.3">
      <c r="B21" s="29" t="s">
        <v>84</v>
      </c>
      <c r="C21" s="28" t="s">
        <v>89</v>
      </c>
    </row>
    <row r="22" spans="2:8" x14ac:dyDescent="0.3">
      <c r="B22" s="29" t="s">
        <v>85</v>
      </c>
      <c r="C22" s="28" t="s">
        <v>90</v>
      </c>
    </row>
    <row r="23" spans="2:8" x14ac:dyDescent="0.3">
      <c r="B23" s="29" t="s">
        <v>86</v>
      </c>
      <c r="C23" s="28" t="s">
        <v>91</v>
      </c>
    </row>
    <row r="25" spans="2:8" ht="15.6" x14ac:dyDescent="0.3">
      <c r="B25" s="54" t="s">
        <v>103</v>
      </c>
      <c r="C25" s="54"/>
    </row>
    <row r="26" spans="2:8" x14ac:dyDescent="0.3">
      <c r="B26" s="29" t="s">
        <v>92</v>
      </c>
      <c r="C26" s="30">
        <f>CORREL($D$33:$D$129, E33:E129)</f>
        <v>0.10431484891497263</v>
      </c>
    </row>
    <row r="27" spans="2:8" x14ac:dyDescent="0.3">
      <c r="B27" s="29" t="s">
        <v>93</v>
      </c>
      <c r="C27" s="30">
        <f>CORREL($D$33:$D$129, F33:F129)</f>
        <v>-0.16593635454894451</v>
      </c>
    </row>
    <row r="28" spans="2:8" x14ac:dyDescent="0.3">
      <c r="B28" s="29" t="s">
        <v>94</v>
      </c>
      <c r="C28" s="30">
        <f>CORREL($D$33:$D$129, G33:G129)</f>
        <v>-7.263465966076145E-2</v>
      </c>
    </row>
    <row r="29" spans="2:8" x14ac:dyDescent="0.3">
      <c r="B29" s="29" t="s">
        <v>95</v>
      </c>
      <c r="C29" s="30">
        <f>CORREL($D$33:$D$129, H33:H129)</f>
        <v>-6.8147891534083242E-3</v>
      </c>
    </row>
    <row r="32" spans="2:8" x14ac:dyDescent="0.3">
      <c r="B32" s="10" t="s">
        <v>23</v>
      </c>
      <c r="C32" s="10" t="s">
        <v>80</v>
      </c>
      <c r="D32" s="10" t="str" vm="9">
        <f>CUBEMEMBER("ThisWorkbookDataModel","[Measures].[Total Sales]")</f>
        <v>Total Sales</v>
      </c>
      <c r="E32" s="10" t="str" vm="330">
        <f>CUBEMEMBER("ThisWorkbookDataModel","[Measures].[Average of Households]")</f>
        <v>Average of Households</v>
      </c>
      <c r="F32" s="10" t="str" vm="35">
        <f>CUBEMEMBER("ThisWorkbookDataModel","[Measures].[Average of Median Income]")</f>
        <v>Average of Median Income</v>
      </c>
      <c r="G32" s="10" t="str" vm="332">
        <f>CUBEMEMBER("ThisWorkbookDataModel","[Measures].[Average of Land Area]")</f>
        <v>Average of Land Area</v>
      </c>
      <c r="H32" s="10" t="str" vm="331">
        <f>CUBEMEMBER("ThisWorkbookDataModel","[Measures].[Average of Water Area]")</f>
        <v>Average of Water Area</v>
      </c>
    </row>
    <row r="33" spans="2:8" x14ac:dyDescent="0.3">
      <c r="B33" t="str" vm="32">
        <f t="shared" ref="B33:B42" si="0">CUBEMEMBER("ThisWorkbookDataModel","[Locations].[State].&amp;[Connecticut]")</f>
        <v>Connecticut</v>
      </c>
      <c r="C33" t="str" vm="72">
        <f>CUBEMEMBER("ThisWorkbookDataModel",{"[Locations].[State].&amp;[Connecticut]","[Locations].[Location Name].&amp;[Bridgeport]"})</f>
        <v>Bridgeport</v>
      </c>
      <c r="D33" vm="203">
        <f>CUBEVALUE("ThisWorkbookDataModel",$C33,D$32,Slicer_Product_Name1,Slicer_Customer_Name1,Timeline_Date2)</f>
        <v>376818.2</v>
      </c>
      <c r="E33" vm="528">
        <f>CUBEVALUE("ThisWorkbookDataModel",$C33,E$32,Slicer_Product_Name1,Slicer_Customer_Name1,Timeline_Date2)</f>
        <v>50367</v>
      </c>
      <c r="F33" vm="202">
        <f>CUBEVALUE("ThisWorkbookDataModel",$C33,F$32,Slicer_Product_Name1,Slicer_Customer_Name1,Timeline_Date2)</f>
        <v>41801</v>
      </c>
      <c r="G33" vm="529">
        <f>CUBEVALUE("ThisWorkbookDataModel",$C33,G$32,Slicer_Product_Name1,Slicer_Customer_Name1,Timeline_Date2)</f>
        <v>41591056</v>
      </c>
      <c r="H33" vm="527">
        <f>CUBEVALUE("ThisWorkbookDataModel",$C33,H$32,Slicer_Product_Name1,Slicer_Customer_Name1,Timeline_Date2)</f>
        <v>8721419</v>
      </c>
    </row>
    <row r="34" spans="2:8" x14ac:dyDescent="0.3">
      <c r="B34" t="str" vm="32">
        <f t="shared" si="0"/>
        <v>Connecticut</v>
      </c>
      <c r="C34" t="str" vm="62">
        <f>CUBEMEMBER("ThisWorkbookDataModel",{"[Locations].[State].&amp;[Connecticut]","[Locations].[Location Name].&amp;[Bridgeport (Town)]"})</f>
        <v>Bridgeport (Town)</v>
      </c>
      <c r="D34" vm="142">
        <f>CUBEVALUE("ThisWorkbookDataModel",$C34,D$32,Slicer_Product_Name1,Slicer_Customer_Name1,Timeline_Date2)</f>
        <v>475213.35000000015</v>
      </c>
      <c r="E34" vm="352">
        <f>CUBEVALUE("ThisWorkbookDataModel",$C34,E$32,Slicer_Product_Name1,Slicer_Customer_Name1,Timeline_Date2)</f>
        <v>50367</v>
      </c>
      <c r="F34" vm="160">
        <f>CUBEVALUE("ThisWorkbookDataModel",$C34,F$32,Slicer_Product_Name1,Slicer_Customer_Name1,Timeline_Date2)</f>
        <v>41801</v>
      </c>
      <c r="G34" vm="568">
        <f>CUBEVALUE("ThisWorkbookDataModel",$C34,G$32,Slicer_Product_Name1,Slicer_Customer_Name1,Timeline_Date2)</f>
        <v>41591056</v>
      </c>
      <c r="H34" vm="484">
        <f>CUBEVALUE("ThisWorkbookDataModel",$C34,H$32,Slicer_Product_Name1,Slicer_Customer_Name1,Timeline_Date2)</f>
        <v>8721419</v>
      </c>
    </row>
    <row r="35" spans="2:8" x14ac:dyDescent="0.3">
      <c r="B35" t="str" vm="32">
        <f t="shared" si="0"/>
        <v>Connecticut</v>
      </c>
      <c r="C35" t="str" vm="126">
        <f>CUBEMEMBER("ThisWorkbookDataModel",{"[Locations].[State].&amp;[Connecticut]","[Locations].[Location Name].&amp;[Hartford]"})</f>
        <v>Hartford</v>
      </c>
      <c r="D35" vm="311">
        <f>CUBEVALUE("ThisWorkbookDataModel",$C35,D$32,Slicer_Product_Name1,Slicer_Customer_Name1,Timeline_Date2)</f>
        <v>507523.75000000006</v>
      </c>
      <c r="E35" vm="550">
        <f>CUBEVALUE("ThisWorkbookDataModel",$C35,E$32,Slicer_Product_Name1,Slicer_Customer_Name1,Timeline_Date2)</f>
        <v>45239</v>
      </c>
      <c r="F35" vm="310">
        <f>CUBEVALUE("ThisWorkbookDataModel",$C35,F$32,Slicer_Product_Name1,Slicer_Customer_Name1,Timeline_Date2)</f>
        <v>30630</v>
      </c>
      <c r="G35" vm="548">
        <f>CUBEVALUE("ThisWorkbookDataModel",$C35,G$32,Slicer_Product_Name1,Slicer_Customer_Name1,Timeline_Date2)</f>
        <v>45016120</v>
      </c>
      <c r="H35" vm="549">
        <f>CUBEVALUE("ThisWorkbookDataModel",$C35,H$32,Slicer_Product_Name1,Slicer_Customer_Name1,Timeline_Date2)</f>
        <v>1748078</v>
      </c>
    </row>
    <row r="36" spans="2:8" x14ac:dyDescent="0.3">
      <c r="B36" t="str" vm="32">
        <f t="shared" si="0"/>
        <v>Connecticut</v>
      </c>
      <c r="C36" t="str" vm="111">
        <f>CUBEMEMBER("ThisWorkbookDataModel",{"[Locations].[State].&amp;[Connecticut]","[Locations].[Location Name].&amp;[Hartford (Town)]"})</f>
        <v>Hartford (Town)</v>
      </c>
      <c r="D36" vm="280">
        <f>CUBEVALUE("ThisWorkbookDataModel",$C36,D$32,Slicer_Product_Name1,Slicer_Customer_Name1,Timeline_Date2)</f>
        <v>376651.44999999995</v>
      </c>
      <c r="E36" vm="363">
        <f>CUBEVALUE("ThisWorkbookDataModel",$C36,E$32,Slicer_Product_Name1,Slicer_Customer_Name1,Timeline_Date2)</f>
        <v>45239</v>
      </c>
      <c r="F36" vm="281">
        <f>CUBEVALUE("ThisWorkbookDataModel",$C36,F$32,Slicer_Product_Name1,Slicer_Customer_Name1,Timeline_Date2)</f>
        <v>30630</v>
      </c>
      <c r="G36" vm="462">
        <f>CUBEVALUE("ThisWorkbookDataModel",$C36,G$32,Slicer_Product_Name1,Slicer_Customer_Name1,Timeline_Date2)</f>
        <v>45016120</v>
      </c>
      <c r="H36" vm="463">
        <f>CUBEVALUE("ThisWorkbookDataModel",$C36,H$32,Slicer_Product_Name1,Slicer_Customer_Name1,Timeline_Date2)</f>
        <v>1748078</v>
      </c>
    </row>
    <row r="37" spans="2:8" x14ac:dyDescent="0.3">
      <c r="B37" t="str" vm="32">
        <f t="shared" si="0"/>
        <v>Connecticut</v>
      </c>
      <c r="C37" t="str" vm="87">
        <f>CUBEMEMBER("ThisWorkbookDataModel",{"[Locations].[State].&amp;[Connecticut]","[Locations].[Location Name].&amp;[New Haven]"})</f>
        <v>New Haven</v>
      </c>
      <c r="D37" vm="233">
        <f>CUBEVALUE("ThisWorkbookDataModel",$C37,D$32,Slicer_Product_Name1,Slicer_Customer_Name1,Timeline_Date2)</f>
        <v>459982.74999999994</v>
      </c>
      <c r="E37" vm="541">
        <f>CUBEVALUE("ThisWorkbookDataModel",$C37,E$32,Slicer_Product_Name1,Slicer_Customer_Name1,Timeline_Date2)</f>
        <v>49771</v>
      </c>
      <c r="F37" vm="232">
        <f>CUBEVALUE("ThisWorkbookDataModel",$C37,F$32,Slicer_Product_Name1,Slicer_Customer_Name1,Timeline_Date2)</f>
        <v>37192</v>
      </c>
      <c r="G37" vm="362">
        <f>CUBEVALUE("ThisWorkbookDataModel",$C37,G$32,Slicer_Product_Name1,Slicer_Customer_Name1,Timeline_Date2)</f>
        <v>48407373</v>
      </c>
      <c r="H37" vm="359">
        <f>CUBEVALUE("ThisWorkbookDataModel",$C37,H$32,Slicer_Product_Name1,Slicer_Customer_Name1,Timeline_Date2)</f>
        <v>3739487</v>
      </c>
    </row>
    <row r="38" spans="2:8" x14ac:dyDescent="0.3">
      <c r="B38" t="str" vm="32">
        <f t="shared" si="0"/>
        <v>Connecticut</v>
      </c>
      <c r="C38" t="str" vm="61">
        <f>CUBEMEMBER("ThisWorkbookDataModel",{"[Locations].[State].&amp;[Connecticut]","[Locations].[Location Name].&amp;[New Haven (Town)]"})</f>
        <v>New Haven (Town)</v>
      </c>
      <c r="D38" vm="141">
        <f>CUBEVALUE("ThisWorkbookDataModel",$C38,D$32,Slicer_Product_Name1,Slicer_Customer_Name1,Timeline_Date2)</f>
        <v>410376.35000000021</v>
      </c>
      <c r="E38" vm="396">
        <f>CUBEVALUE("ThisWorkbookDataModel",$C38,E$32,Slicer_Product_Name1,Slicer_Customer_Name1,Timeline_Date2)</f>
        <v>49771</v>
      </c>
      <c r="F38" vm="183">
        <f>CUBEVALUE("ThisWorkbookDataModel",$C38,F$32,Slicer_Product_Name1,Slicer_Customer_Name1,Timeline_Date2)</f>
        <v>37192</v>
      </c>
      <c r="G38" vm="397">
        <f>CUBEVALUE("ThisWorkbookDataModel",$C38,G$32,Slicer_Product_Name1,Slicer_Customer_Name1,Timeline_Date2)</f>
        <v>48407373</v>
      </c>
      <c r="H38" vm="464">
        <f>CUBEVALUE("ThisWorkbookDataModel",$C38,H$32,Slicer_Product_Name1,Slicer_Customer_Name1,Timeline_Date2)</f>
        <v>3739487</v>
      </c>
    </row>
    <row r="39" spans="2:8" x14ac:dyDescent="0.3">
      <c r="B39" t="str" vm="32">
        <f t="shared" si="0"/>
        <v>Connecticut</v>
      </c>
      <c r="C39" t="str" vm="125">
        <f>CUBEMEMBER("ThisWorkbookDataModel",{"[Locations].[State].&amp;[Connecticut]","[Locations].[Location Name].&amp;[Stamford]"})</f>
        <v>Stamford</v>
      </c>
      <c r="D39" vm="309">
        <f>CUBEVALUE("ThisWorkbookDataModel",$C39,D$32,Slicer_Product_Name1,Slicer_Customer_Name1,Timeline_Date2)</f>
        <v>413720.55000000005</v>
      </c>
      <c r="E39" vm="357">
        <f>CUBEVALUE("ThisWorkbookDataModel",$C39,E$32,Slicer_Product_Name1,Slicer_Customer_Name1,Timeline_Date2)</f>
        <v>46974</v>
      </c>
      <c r="F39" vm="308">
        <f>CUBEVALUE("ThisWorkbookDataModel",$C39,F$32,Slicer_Product_Name1,Slicer_Customer_Name1,Timeline_Date2)</f>
        <v>79359</v>
      </c>
      <c r="G39" vm="560">
        <f>CUBEVALUE("ThisWorkbookDataModel",$C39,G$32,Slicer_Product_Name1,Slicer_Customer_Name1,Timeline_Date2)</f>
        <v>97430571</v>
      </c>
      <c r="H39" vm="561">
        <f>CUBEVALUE("ThisWorkbookDataModel",$C39,H$32,Slicer_Product_Name1,Slicer_Customer_Name1,Timeline_Date2)</f>
        <v>37323740</v>
      </c>
    </row>
    <row r="40" spans="2:8" x14ac:dyDescent="0.3">
      <c r="B40" t="str" vm="32">
        <f t="shared" si="0"/>
        <v>Connecticut</v>
      </c>
      <c r="C40" t="str" vm="110">
        <f>CUBEMEMBER("ThisWorkbookDataModel",{"[Locations].[State].&amp;[Connecticut]","[Locations].[Location Name].&amp;[Stamford (Town)]"})</f>
        <v>Stamford (Town)</v>
      </c>
      <c r="D40" vm="279">
        <f>CUBEVALUE("ThisWorkbookDataModel",$C40,D$32,Slicer_Product_Name1,Slicer_Customer_Name1,Timeline_Date2)</f>
        <v>399311.05000000016</v>
      </c>
      <c r="E40" vm="354">
        <f>CUBEVALUE("ThisWorkbookDataModel",$C40,E$32,Slicer_Product_Name1,Slicer_Customer_Name1,Timeline_Date2)</f>
        <v>46974</v>
      </c>
      <c r="F40" vm="278">
        <f>CUBEVALUE("ThisWorkbookDataModel",$C40,F$32,Slicer_Product_Name1,Slicer_Customer_Name1,Timeline_Date2)</f>
        <v>79359</v>
      </c>
      <c r="G40" vm="461">
        <f>CUBEVALUE("ThisWorkbookDataModel",$C40,G$32,Slicer_Product_Name1,Slicer_Customer_Name1,Timeline_Date2)</f>
        <v>97430571</v>
      </c>
      <c r="H40" vm="356">
        <f>CUBEVALUE("ThisWorkbookDataModel",$C40,H$32,Slicer_Product_Name1,Slicer_Customer_Name1,Timeline_Date2)</f>
        <v>37323740</v>
      </c>
    </row>
    <row r="41" spans="2:8" x14ac:dyDescent="0.3">
      <c r="B41" t="str" vm="32">
        <f t="shared" si="0"/>
        <v>Connecticut</v>
      </c>
      <c r="C41" t="str" vm="71">
        <f>CUBEMEMBER("ThisWorkbookDataModel",{"[Locations].[State].&amp;[Connecticut]","[Locations].[Location Name].&amp;[Waterbury]"})</f>
        <v>Waterbury</v>
      </c>
      <c r="D41" vm="201">
        <f>CUBEVALUE("ThisWorkbookDataModel",$C41,D$32,Slicer_Product_Name1,Slicer_Customer_Name1,Timeline_Date2)</f>
        <v>353037.35000000009</v>
      </c>
      <c r="E41" vm="519">
        <f>CUBEVALUE("ThisWorkbookDataModel",$C41,E$32,Slicer_Product_Name1,Slicer_Customer_Name1,Timeline_Date2)</f>
        <v>40213</v>
      </c>
      <c r="F41" vm="200">
        <f>CUBEVALUE("ThisWorkbookDataModel",$C41,F$32,Slicer_Product_Name1,Slicer_Customer_Name1,Timeline_Date2)</f>
        <v>40467</v>
      </c>
      <c r="G41" vm="520">
        <f>CUBEVALUE("ThisWorkbookDataModel",$C41,G$32,Slicer_Product_Name1,Slicer_Customer_Name1,Timeline_Date2)</f>
        <v>73880017</v>
      </c>
      <c r="H41" vm="518">
        <f>CUBEVALUE("ThisWorkbookDataModel",$C41,H$32,Slicer_Product_Name1,Slicer_Customer_Name1,Timeline_Date2)</f>
        <v>1086045</v>
      </c>
    </row>
    <row r="42" spans="2:8" x14ac:dyDescent="0.3">
      <c r="B42" t="str" vm="32">
        <f t="shared" si="0"/>
        <v>Connecticut</v>
      </c>
      <c r="C42" t="str" vm="60">
        <f>CUBEMEMBER("ThisWorkbookDataModel",{"[Locations].[State].&amp;[Connecticut]","[Locations].[Location Name].&amp;[Waterbury (Town)]"})</f>
        <v>Waterbury (Town)</v>
      </c>
      <c r="D42" vm="140">
        <f>CUBEVALUE("ThisWorkbookDataModel",$C42,D$32,Slicer_Product_Name1,Slicer_Customer_Name1,Timeline_Date2)</f>
        <v>493559.30000000045</v>
      </c>
      <c r="E42" vm="351">
        <f>CUBEVALUE("ThisWorkbookDataModel",$C42,E$32,Slicer_Product_Name1,Slicer_Customer_Name1,Timeline_Date2)</f>
        <v>40213</v>
      </c>
      <c r="F42" vm="182">
        <f>CUBEVALUE("ThisWorkbookDataModel",$C42,F$32,Slicer_Product_Name1,Slicer_Customer_Name1,Timeline_Date2)</f>
        <v>40467</v>
      </c>
      <c r="G42" vm="577">
        <f>CUBEVALUE("ThisWorkbookDataModel",$C42,G$32,Slicer_Product_Name1,Slicer_Customer_Name1,Timeline_Date2)</f>
        <v>73880017</v>
      </c>
      <c r="H42" vm="485">
        <f>CUBEVALUE("ThisWorkbookDataModel",$C42,H$32,Slicer_Product_Name1,Slicer_Customer_Name1,Timeline_Date2)</f>
        <v>1086045</v>
      </c>
    </row>
    <row r="43" spans="2:8" x14ac:dyDescent="0.3">
      <c r="B43" t="str" vm="34">
        <f t="shared" ref="B43:B67" si="1">CUBEMEMBER("ThisWorkbookDataModel","[Locations].[State].&amp;[Florida]")</f>
        <v>Florida</v>
      </c>
      <c r="C43" t="str" vm="135">
        <f>CUBEMEMBER("ThisWorkbookDataModel",{"[Locations].[State].&amp;[Florida]","[Locations].[Location Name].&amp;[Brandon]"})</f>
        <v>Brandon</v>
      </c>
      <c r="D43" vm="329">
        <f>CUBEVALUE("ThisWorkbookDataModel",$C43,D$32,Slicer_Product_Name1,Slicer_Customer_Name1,Timeline_Date2)</f>
        <v>345823.4</v>
      </c>
      <c r="E43" vm="605">
        <f>CUBEVALUE("ThisWorkbookDataModel",$C43,E$32,Slicer_Product_Name1,Slicer_Customer_Name1,Timeline_Date2)</f>
        <v>40453</v>
      </c>
      <c r="F43" vm="328">
        <f>CUBEVALUE("ThisWorkbookDataModel",$C43,F$32,Slicer_Product_Name1,Slicer_Customer_Name1,Timeline_Date2)</f>
        <v>56464</v>
      </c>
      <c r="G43" vm="603">
        <f>CUBEVALUE("ThisWorkbookDataModel",$C43,G$32,Slicer_Product_Name1,Slicer_Customer_Name1,Timeline_Date2)</f>
        <v>85738633</v>
      </c>
      <c r="H43" vm="604">
        <f>CUBEVALUE("ThisWorkbookDataModel",$C43,H$32,Slicer_Product_Name1,Slicer_Customer_Name1,Timeline_Date2)</f>
        <v>4903052</v>
      </c>
    </row>
    <row r="44" spans="2:8" x14ac:dyDescent="0.3">
      <c r="B44" t="str" vm="34">
        <f t="shared" si="1"/>
        <v>Florida</v>
      </c>
      <c r="C44" t="str" vm="109">
        <f>CUBEMEMBER("ThisWorkbookDataModel",{"[Locations].[State].&amp;[Florida]","[Locations].[Location Name].&amp;[Cape Coral]"})</f>
        <v>Cape Coral</v>
      </c>
      <c r="D44" vm="277">
        <f>CUBEVALUE("ThisWorkbookDataModel",$C44,D$32,Slicer_Product_Name1,Slicer_Customer_Name1,Timeline_Date2)</f>
        <v>341854.74999999988</v>
      </c>
      <c r="E44" vm="458">
        <f>CUBEVALUE("ThisWorkbookDataModel",$C44,E$32,Slicer_Product_Name1,Slicer_Customer_Name1,Timeline_Date2)</f>
        <v>58967</v>
      </c>
      <c r="F44" vm="276">
        <f>CUBEVALUE("ThisWorkbookDataModel",$C44,F$32,Slicer_Product_Name1,Slicer_Customer_Name1,Timeline_Date2)</f>
        <v>50536</v>
      </c>
      <c r="G44" vm="459">
        <f>CUBEVALUE("ThisWorkbookDataModel",$C44,G$32,Slicer_Product_Name1,Slicer_Customer_Name1,Timeline_Date2)</f>
        <v>273544395</v>
      </c>
      <c r="H44" vm="460">
        <f>CUBEVALUE("ThisWorkbookDataModel",$C44,H$32,Slicer_Product_Name1,Slicer_Customer_Name1,Timeline_Date2)</f>
        <v>35010453</v>
      </c>
    </row>
    <row r="45" spans="2:8" x14ac:dyDescent="0.3">
      <c r="B45" t="str" vm="34">
        <f t="shared" si="1"/>
        <v>Florida</v>
      </c>
      <c r="C45" t="str" vm="86">
        <f>CUBEMEMBER("ThisWorkbookDataModel",{"[Locations].[State].&amp;[Florida]","[Locations].[Location Name].&amp;[Clearwater]"})</f>
        <v>Clearwater</v>
      </c>
      <c r="D45" vm="231">
        <f>CUBEVALUE("ThisWorkbookDataModel",$C45,D$32,Slicer_Product_Name1,Slicer_Customer_Name1,Timeline_Date2)</f>
        <v>387434.99999999977</v>
      </c>
      <c r="E45" vm="601">
        <f>CUBEVALUE("ThisWorkbookDataModel",$C45,E$32,Slicer_Product_Name1,Slicer_Customer_Name1,Timeline_Date2)</f>
        <v>46234</v>
      </c>
      <c r="F45" vm="230">
        <f>CUBEVALUE("ThisWorkbookDataModel",$C45,F$32,Slicer_Product_Name1,Slicer_Customer_Name1,Timeline_Date2)</f>
        <v>44198</v>
      </c>
      <c r="G45" vm="360">
        <f>CUBEVALUE("ThisWorkbookDataModel",$C45,G$32,Slicer_Product_Name1,Slicer_Customer_Name1,Timeline_Date2)</f>
        <v>67027321</v>
      </c>
      <c r="H45" vm="602">
        <f>CUBEVALUE("ThisWorkbookDataModel",$C45,H$32,Slicer_Product_Name1,Slicer_Customer_Name1,Timeline_Date2)</f>
        <v>36469162</v>
      </c>
    </row>
    <row r="46" spans="2:8" x14ac:dyDescent="0.3">
      <c r="B46" t="str" vm="34">
        <f t="shared" si="1"/>
        <v>Florida</v>
      </c>
      <c r="C46" t="str" vm="59">
        <f>CUBEMEMBER("ThisWorkbookDataModel",{"[Locations].[State].&amp;[Florida]","[Locations].[Location Name].&amp;[Coral Springs]"})</f>
        <v>Coral Springs</v>
      </c>
      <c r="D46" vm="159">
        <f>CUBEVALUE("ThisWorkbookDataModel",$C46,D$32,Slicer_Product_Name1,Slicer_Customer_Name1,Timeline_Date2)</f>
        <v>446660.00000000017</v>
      </c>
      <c r="E46" vm="394">
        <f>CUBEVALUE("ThisWorkbookDataModel",$C46,E$32,Slicer_Product_Name1,Slicer_Customer_Name1,Timeline_Date2)</f>
        <v>40571</v>
      </c>
      <c r="F46" vm="181">
        <f>CUBEVALUE("ThisWorkbookDataModel",$C46,F$32,Slicer_Product_Name1,Slicer_Customer_Name1,Timeline_Date2)</f>
        <v>66430</v>
      </c>
      <c r="G46" vm="395">
        <f>CUBEVALUE("ThisWorkbookDataModel",$C46,G$32,Slicer_Product_Name1,Slicer_Customer_Name1,Timeline_Date2)</f>
        <v>61625913</v>
      </c>
      <c r="H46" vm="465">
        <f>CUBEVALUE("ThisWorkbookDataModel",$C46,H$32,Slicer_Product_Name1,Slicer_Customer_Name1,Timeline_Date2)</f>
        <v>520928</v>
      </c>
    </row>
    <row r="47" spans="2:8" x14ac:dyDescent="0.3">
      <c r="B47" t="str" vm="34">
        <f t="shared" si="1"/>
        <v>Florida</v>
      </c>
      <c r="C47" t="str" vm="124">
        <f>CUBEMEMBER("ThisWorkbookDataModel",{"[Locations].[State].&amp;[Florida]","[Locations].[Location Name].&amp;[Davie]"})</f>
        <v>Davie</v>
      </c>
      <c r="D47" vm="307">
        <f>CUBEVALUE("ThisWorkbookDataModel",$C47,D$32,Slicer_Product_Name1,Slicer_Customer_Name1,Timeline_Date2)</f>
        <v>461817</v>
      </c>
      <c r="E47" vm="361">
        <f>CUBEVALUE("ThisWorkbookDataModel",$C47,E$32,Slicer_Product_Name1,Slicer_Customer_Name1,Timeline_Date2)</f>
        <v>33707</v>
      </c>
      <c r="F47" vm="306">
        <f>CUBEVALUE("ThisWorkbookDataModel",$C47,F$32,Slicer_Product_Name1,Slicer_Customer_Name1,Timeline_Date2)</f>
        <v>59680</v>
      </c>
      <c r="G47" vm="536">
        <f>CUBEVALUE("ThisWorkbookDataModel",$C47,G$32,Slicer_Product_Name1,Slicer_Customer_Name1,Timeline_Date2)</f>
        <v>90395673</v>
      </c>
      <c r="H47" vm="537">
        <f>CUBEVALUE("ThisWorkbookDataModel",$C47,H$32,Slicer_Product_Name1,Slicer_Customer_Name1,Timeline_Date2)</f>
        <v>2163582</v>
      </c>
    </row>
    <row r="48" spans="2:8" x14ac:dyDescent="0.3">
      <c r="B48" t="str" vm="34">
        <f t="shared" si="1"/>
        <v>Florida</v>
      </c>
      <c r="C48" t="str" vm="108">
        <f>CUBEMEMBER("ThisWorkbookDataModel",{"[Locations].[State].&amp;[Florida]","[Locations].[Location Name].&amp;[Fort Lauderdale]"})</f>
        <v>Fort Lauderdale</v>
      </c>
      <c r="D48" vm="274">
        <f>CUBEVALUE("ThisWorkbookDataModel",$C48,D$32,Slicer_Product_Name1,Slicer_Customer_Name1,Timeline_Date2)</f>
        <v>412010.49999999983</v>
      </c>
      <c r="E48" vm="353">
        <f>CUBEVALUE("ThisWorkbookDataModel",$C48,E$32,Slicer_Product_Name1,Slicer_Customer_Name1,Timeline_Date2)</f>
        <v>73446</v>
      </c>
      <c r="F48" vm="275">
        <f>CUBEVALUE("ThisWorkbookDataModel",$C48,F$32,Slicer_Product_Name1,Slicer_Customer_Name1,Timeline_Date2)</f>
        <v>50778</v>
      </c>
      <c r="G48" vm="457">
        <f>CUBEVALUE("ThisWorkbookDataModel",$C48,G$32,Slicer_Product_Name1,Slicer_Customer_Name1,Timeline_Date2)</f>
        <v>89672308</v>
      </c>
      <c r="H48" vm="358">
        <f>CUBEVALUE("ThisWorkbookDataModel",$C48,H$32,Slicer_Product_Name1,Slicer_Customer_Name1,Timeline_Date2)</f>
        <v>4372775</v>
      </c>
    </row>
    <row r="49" spans="2:8" x14ac:dyDescent="0.3">
      <c r="B49" t="str" vm="34">
        <f t="shared" si="1"/>
        <v>Florida</v>
      </c>
      <c r="C49" t="str" vm="70">
        <f>CUBEMEMBER("ThisWorkbookDataModel",{"[Locations].[State].&amp;[Florida]","[Locations].[Location Name].&amp;[Gainesville]"})</f>
        <v>Gainesville</v>
      </c>
      <c r="D49" vm="199">
        <f>CUBEVALUE("ThisWorkbookDataModel",$C49,D$32,Slicer_Product_Name1,Slicer_Customer_Name1,Timeline_Date2)</f>
        <v>546028.05000000016</v>
      </c>
      <c r="E49" vm="515">
        <f>CUBEVALUE("ThisWorkbookDataModel",$C49,E$32,Slicer_Product_Name1,Slicer_Customer_Name1,Timeline_Date2)</f>
        <v>47968</v>
      </c>
      <c r="F49" vm="198">
        <f>CUBEVALUE("ThisWorkbookDataModel",$C49,F$32,Slicer_Product_Name1,Slicer_Customer_Name1,Timeline_Date2)</f>
        <v>31818</v>
      </c>
      <c r="G49" vm="516">
        <f>CUBEVALUE("ThisWorkbookDataModel",$C49,G$32,Slicer_Product_Name1,Slicer_Customer_Name1,Timeline_Date2)</f>
        <v>161411152</v>
      </c>
      <c r="H49" vm="517">
        <f>CUBEVALUE("ThisWorkbookDataModel",$C49,H$32,Slicer_Product_Name1,Slicer_Customer_Name1,Timeline_Date2)</f>
        <v>3017660</v>
      </c>
    </row>
    <row r="50" spans="2:8" x14ac:dyDescent="0.3">
      <c r="B50" t="str" vm="34">
        <f t="shared" si="1"/>
        <v>Florida</v>
      </c>
      <c r="C50" t="str" vm="58">
        <f>CUBEMEMBER("ThisWorkbookDataModel",{"[Locations].[State].&amp;[Florida]","[Locations].[Location Name].&amp;[Hialeah]"})</f>
        <v>Hialeah</v>
      </c>
      <c r="D50" vm="139">
        <f>CUBEVALUE("ThisWorkbookDataModel",$C50,D$32,Slicer_Product_Name1,Slicer_Customer_Name1,Timeline_Date2)</f>
        <v>362952.64999999997</v>
      </c>
      <c r="E50" vm="350">
        <f>CUBEVALUE("ThisWorkbookDataModel",$C50,E$32,Slicer_Product_Name1,Slicer_Customer_Name1,Timeline_Date2)</f>
        <v>69219</v>
      </c>
      <c r="F50" vm="180">
        <f>CUBEVALUE("ThisWorkbookDataModel",$C50,F$32,Slicer_Product_Name1,Slicer_Customer_Name1,Timeline_Date2)</f>
        <v>29249</v>
      </c>
      <c r="G50" vm="578">
        <f>CUBEVALUE("ThisWorkbookDataModel",$C50,G$32,Slicer_Product_Name1,Slicer_Customer_Name1,Timeline_Date2)</f>
        <v>55623172</v>
      </c>
      <c r="H50" vm="486">
        <f>CUBEVALUE("ThisWorkbookDataModel",$C50,H$32,Slicer_Product_Name1,Slicer_Customer_Name1,Timeline_Date2)</f>
        <v>3481216</v>
      </c>
    </row>
    <row r="51" spans="2:8" x14ac:dyDescent="0.3">
      <c r="B51" t="str" vm="34">
        <f t="shared" si="1"/>
        <v>Florida</v>
      </c>
      <c r="C51" t="str" vm="123">
        <f>CUBEMEMBER("ThisWorkbookDataModel",{"[Locations].[State].&amp;[Florida]","[Locations].[Location Name].&amp;[Hollywood]"})</f>
        <v>Hollywood</v>
      </c>
      <c r="D51" vm="305">
        <f>CUBEVALUE("ThisWorkbookDataModel",$C51,D$32,Slicer_Product_Name1,Slicer_Customer_Name1,Timeline_Date2)</f>
        <v>417151.00000000035</v>
      </c>
      <c r="E51" vm="544">
        <f>CUBEVALUE("ThisWorkbookDataModel",$C51,E$32,Slicer_Product_Name1,Slicer_Customer_Name1,Timeline_Date2)</f>
        <v>55823</v>
      </c>
      <c r="F51" vm="304">
        <f>CUBEVALUE("ThisWorkbookDataModel",$C51,F$32,Slicer_Product_Name1,Slicer_Customer_Name1,Timeline_Date2)</f>
        <v>46791</v>
      </c>
      <c r="G51" vm="542">
        <f>CUBEVALUE("ThisWorkbookDataModel",$C51,G$32,Slicer_Product_Name1,Slicer_Customer_Name1,Timeline_Date2)</f>
        <v>70639073</v>
      </c>
      <c r="H51" vm="543">
        <f>CUBEVALUE("ThisWorkbookDataModel",$C51,H$32,Slicer_Product_Name1,Slicer_Customer_Name1,Timeline_Date2)</f>
        <v>8937087</v>
      </c>
    </row>
    <row r="52" spans="2:8" x14ac:dyDescent="0.3">
      <c r="B52" t="str" vm="34">
        <f t="shared" si="1"/>
        <v>Florida</v>
      </c>
      <c r="C52" t="str" vm="107">
        <f>CUBEMEMBER("ThisWorkbookDataModel",{"[Locations].[State].&amp;[Florida]","[Locations].[Location Name].&amp;[Jacksonville]"})</f>
        <v>Jacksonville</v>
      </c>
      <c r="D52" vm="273">
        <f>CUBEVALUE("ThisWorkbookDataModel",$C52,D$32,Slicer_Product_Name1,Slicer_Customer_Name1,Timeline_Date2)</f>
        <v>409866.90000000008</v>
      </c>
      <c r="E52" vm="454">
        <f>CUBEVALUE("ThisWorkbookDataModel",$C52,E$32,Slicer_Product_Name1,Slicer_Customer_Name1,Timeline_Date2)</f>
        <v>318575</v>
      </c>
      <c r="F52" vm="272">
        <f>CUBEVALUE("ThisWorkbookDataModel",$C52,F$32,Slicer_Product_Name1,Slicer_Customer_Name1,Timeline_Date2)</f>
        <v>46764</v>
      </c>
      <c r="G52" vm="455">
        <f>CUBEVALUE("ThisWorkbookDataModel",$C52,G$32,Slicer_Product_Name1,Slicer_Customer_Name1,Timeline_Date2)</f>
        <v>1935873371</v>
      </c>
      <c r="H52" vm="456">
        <f>CUBEVALUE("ThisWorkbookDataModel",$C52,H$32,Slicer_Product_Name1,Slicer_Customer_Name1,Timeline_Date2)</f>
        <v>329424471</v>
      </c>
    </row>
    <row r="53" spans="2:8" x14ac:dyDescent="0.3">
      <c r="B53" t="str" vm="34">
        <f t="shared" si="1"/>
        <v>Florida</v>
      </c>
      <c r="C53" t="str" vm="85">
        <f>CUBEMEMBER("ThisWorkbookDataModel",{"[Locations].[State].&amp;[Florida]","[Locations].[Location Name].&amp;[Lakeland]"})</f>
        <v>Lakeland</v>
      </c>
      <c r="D53" vm="229">
        <f>CUBEVALUE("ThisWorkbookDataModel",$C53,D$32,Slicer_Product_Name1,Slicer_Customer_Name1,Timeline_Date2)</f>
        <v>418368.85</v>
      </c>
      <c r="E53" vm="563">
        <f>CUBEVALUE("ThisWorkbookDataModel",$C53,E$32,Slicer_Product_Name1,Slicer_Customer_Name1,Timeline_Date2)</f>
        <v>39376</v>
      </c>
      <c r="F53" vm="228">
        <f>CUBEVALUE("ThisWorkbookDataModel",$C53,F$32,Slicer_Product_Name1,Slicer_Customer_Name1,Timeline_Date2)</f>
        <v>39706</v>
      </c>
      <c r="G53" vm="562">
        <f>CUBEVALUE("ThisWorkbookDataModel",$C53,G$32,Slicer_Product_Name1,Slicer_Customer_Name1,Timeline_Date2)</f>
        <v>170700664</v>
      </c>
      <c r="H53" vm="564">
        <f>CUBEVALUE("ThisWorkbookDataModel",$C53,H$32,Slicer_Product_Name1,Slicer_Customer_Name1,Timeline_Date2)</f>
        <v>23355418</v>
      </c>
    </row>
    <row r="54" spans="2:8" x14ac:dyDescent="0.3">
      <c r="B54" t="str" vm="34">
        <f t="shared" si="1"/>
        <v>Florida</v>
      </c>
      <c r="C54" t="str" vm="57">
        <f>CUBEMEMBER("ThisWorkbookDataModel",{"[Locations].[State].&amp;[Florida]","[Locations].[Location Name].&amp;[Lehigh Acres]"})</f>
        <v>Lehigh Acres</v>
      </c>
      <c r="D54" vm="138">
        <f>CUBEVALUE("ThisWorkbookDataModel",$C54,D$32,Slicer_Product_Name1,Slicer_Customer_Name1,Timeline_Date2)</f>
        <v>389041.55000000022</v>
      </c>
      <c r="E54" vm="392">
        <f>CUBEVALUE("ThisWorkbookDataModel",$C54,E$32,Slicer_Product_Name1,Slicer_Customer_Name1,Timeline_Date2)</f>
        <v>31831</v>
      </c>
      <c r="F54" vm="179">
        <f>CUBEVALUE("ThisWorkbookDataModel",$C54,F$32,Slicer_Product_Name1,Slicer_Customer_Name1,Timeline_Date2)</f>
        <v>40226</v>
      </c>
      <c r="G54" vm="393">
        <f>CUBEVALUE("ThisWorkbookDataModel",$C54,G$32,Slicer_Product_Name1,Slicer_Customer_Name1,Timeline_Date2)</f>
        <v>239916420</v>
      </c>
      <c r="H54" vm="466">
        <f>CUBEVALUE("ThisWorkbookDataModel",$C54,H$32,Slicer_Product_Name1,Slicer_Customer_Name1,Timeline_Date2)</f>
        <v>3912093</v>
      </c>
    </row>
    <row r="55" spans="2:8" x14ac:dyDescent="0.3">
      <c r="B55" t="str" vm="34">
        <f t="shared" si="1"/>
        <v>Florida</v>
      </c>
      <c r="C55" t="str" vm="134">
        <f>CUBEMEMBER("ThisWorkbookDataModel",{"[Locations].[State].&amp;[Florida]","[Locations].[Location Name].&amp;[Miami]"})</f>
        <v>Miami</v>
      </c>
      <c r="D55" vm="327">
        <f>CUBEVALUE("ThisWorkbookDataModel",$C55,D$32,Slicer_Product_Name1,Slicer_Customer_Name1,Timeline_Date2)</f>
        <v>361011.4499999999</v>
      </c>
      <c r="E55" vm="533">
        <f>CUBEVALUE("ThisWorkbookDataModel",$C55,E$32,Slicer_Product_Name1,Slicer_Customer_Name1,Timeline_Date2)</f>
        <v>157347</v>
      </c>
      <c r="F55" vm="326">
        <f>CUBEVALUE("ThisWorkbookDataModel",$C55,F$32,Slicer_Product_Name1,Slicer_Customer_Name1,Timeline_Date2)</f>
        <v>31051</v>
      </c>
      <c r="G55" vm="534">
        <f>CUBEVALUE("ThisWorkbookDataModel",$C55,G$32,Slicer_Product_Name1,Slicer_Customer_Name1,Timeline_Date2)</f>
        <v>93204587</v>
      </c>
      <c r="H55" vm="535">
        <f>CUBEVALUE("ThisWorkbookDataModel",$C55,H$32,Slicer_Product_Name1,Slicer_Customer_Name1,Timeline_Date2)</f>
        <v>51995800</v>
      </c>
    </row>
    <row r="56" spans="2:8" x14ac:dyDescent="0.3">
      <c r="B56" t="str" vm="34">
        <f t="shared" si="1"/>
        <v>Florida</v>
      </c>
      <c r="C56" t="str" vm="106">
        <f>CUBEMEMBER("ThisWorkbookDataModel",{"[Locations].[State].&amp;[Florida]","[Locations].[Location Name].&amp;[Miami Gardens]"})</f>
        <v>Miami Gardens</v>
      </c>
      <c r="D56" vm="271">
        <f>CUBEVALUE("ThisWorkbookDataModel",$C56,D$32,Slicer_Product_Name1,Slicer_Customer_Name1,Timeline_Date2)</f>
        <v>433724.79999999987</v>
      </c>
      <c r="E56" vm="453">
        <f>CUBEVALUE("ThisWorkbookDataModel",$C56,E$32,Slicer_Product_Name1,Slicer_Customer_Name1,Timeline_Date2)</f>
        <v>31003</v>
      </c>
      <c r="F56" vm="270">
        <f>CUBEVALUE("ThisWorkbookDataModel",$C56,F$32,Slicer_Product_Name1,Slicer_Customer_Name1,Timeline_Date2)</f>
        <v>38253</v>
      </c>
      <c r="G56" vm="452">
        <f>CUBEVALUE("ThisWorkbookDataModel",$C56,G$32,Slicer_Product_Name1,Slicer_Customer_Name1,Timeline_Date2)</f>
        <v>47236363</v>
      </c>
      <c r="H56" vm="355">
        <f>CUBEVALUE("ThisWorkbookDataModel",$C56,H$32,Slicer_Product_Name1,Slicer_Customer_Name1,Timeline_Date2)</f>
        <v>2016214</v>
      </c>
    </row>
    <row r="57" spans="2:8" x14ac:dyDescent="0.3">
      <c r="B57" t="str" vm="34">
        <f t="shared" si="1"/>
        <v>Florida</v>
      </c>
      <c r="C57" t="str" vm="69">
        <f>CUBEMEMBER("ThisWorkbookDataModel",{"[Locations].[State].&amp;[Florida]","[Locations].[Location Name].&amp;[Miramar]"})</f>
        <v>Miramar</v>
      </c>
      <c r="D57" vm="197">
        <f>CUBEVALUE("ThisWorkbookDataModel",$C57,D$32,Slicer_Product_Name1,Slicer_Customer_Name1,Timeline_Date2)</f>
        <v>437634.79999999987</v>
      </c>
      <c r="E57" vm="512">
        <f>CUBEVALUE("ThisWorkbookDataModel",$C57,E$32,Slicer_Product_Name1,Slicer_Customer_Name1,Timeline_Date2)</f>
        <v>38474</v>
      </c>
      <c r="F57" vm="196">
        <f>CUBEVALUE("ThisWorkbookDataModel",$C57,F$32,Slicer_Product_Name1,Slicer_Customer_Name1,Timeline_Date2)</f>
        <v>65282</v>
      </c>
      <c r="G57" vm="513">
        <f>CUBEVALUE("ThisWorkbookDataModel",$C57,G$32,Slicer_Product_Name1,Slicer_Customer_Name1,Timeline_Date2)</f>
        <v>76095016</v>
      </c>
      <c r="H57" vm="514">
        <f>CUBEVALUE("ThisWorkbookDataModel",$C57,H$32,Slicer_Product_Name1,Slicer_Customer_Name1,Timeline_Date2)</f>
        <v>4917826</v>
      </c>
    </row>
    <row r="58" spans="2:8" x14ac:dyDescent="0.3">
      <c r="B58" t="str" vm="34">
        <f t="shared" si="1"/>
        <v>Florida</v>
      </c>
      <c r="C58" t="str" vm="56">
        <f>CUBEMEMBER("ThisWorkbookDataModel",{"[Locations].[State].&amp;[Florida]","[Locations].[Location Name].&amp;[Orlando]"})</f>
        <v>Orlando</v>
      </c>
      <c r="D58" vm="158">
        <f>CUBEVALUE("ThisWorkbookDataModel",$C58,D$32,Slicer_Product_Name1,Slicer_Customer_Name1,Timeline_Date2)</f>
        <v>397860.9</v>
      </c>
      <c r="E58" vm="349">
        <f>CUBEVALUE("ThisWorkbookDataModel",$C58,E$32,Slicer_Product_Name1,Slicer_Customer_Name1,Timeline_Date2)</f>
        <v>105359</v>
      </c>
      <c r="F58" vm="178">
        <f>CUBEVALUE("ThisWorkbookDataModel",$C58,F$32,Slicer_Product_Name1,Slicer_Customer_Name1,Timeline_Date2)</f>
        <v>42318</v>
      </c>
      <c r="G58" vm="391">
        <f>CUBEVALUE("ThisWorkbookDataModel",$C58,G$32,Slicer_Product_Name1,Slicer_Customer_Name1,Timeline_Date2)</f>
        <v>272512582</v>
      </c>
      <c r="H58" vm="390">
        <f>CUBEVALUE("ThisWorkbookDataModel",$C58,H$32,Slicer_Product_Name1,Slicer_Customer_Name1,Timeline_Date2)</f>
        <v>22100434</v>
      </c>
    </row>
    <row r="59" spans="2:8" x14ac:dyDescent="0.3">
      <c r="B59" t="str" vm="34">
        <f t="shared" si="1"/>
        <v>Florida</v>
      </c>
      <c r="C59" t="str" vm="122">
        <f>CUBEMEMBER("ThisWorkbookDataModel",{"[Locations].[State].&amp;[Florida]","[Locations].[Location Name].&amp;[Palm Bay]"})</f>
        <v>Palm Bay</v>
      </c>
      <c r="D59" vm="303">
        <f>CUBEVALUE("ThisWorkbookDataModel",$C59,D$32,Slicer_Product_Name1,Slicer_Customer_Name1,Timeline_Date2)</f>
        <v>485258.60000000009</v>
      </c>
      <c r="E59" vm="623">
        <f>CUBEVALUE("ThisWorkbookDataModel",$C59,E$32,Slicer_Product_Name1,Slicer_Customer_Name1,Timeline_Date2)</f>
        <v>37821</v>
      </c>
      <c r="F59" vm="302">
        <f>CUBEVALUE("ThisWorkbookDataModel",$C59,F$32,Slicer_Product_Name1,Slicer_Customer_Name1,Timeline_Date2)</f>
        <v>43163</v>
      </c>
      <c r="G59" vm="621">
        <f>CUBEVALUE("ThisWorkbookDataModel",$C59,G$32,Slicer_Product_Name1,Slicer_Customer_Name1,Timeline_Date2)</f>
        <v>170217927</v>
      </c>
      <c r="H59" vm="622">
        <f>CUBEVALUE("ThisWorkbookDataModel",$C59,H$32,Slicer_Product_Name1,Slicer_Customer_Name1,Timeline_Date2)</f>
        <v>8124203</v>
      </c>
    </row>
    <row r="60" spans="2:8" x14ac:dyDescent="0.3">
      <c r="B60" t="str" vm="34">
        <f t="shared" si="1"/>
        <v>Florida</v>
      </c>
      <c r="C60" t="str" vm="105">
        <f>CUBEMEMBER("ThisWorkbookDataModel",{"[Locations].[State].&amp;[Florida]","[Locations].[Location Name].&amp;[Pembroke Pines]"})</f>
        <v>Pembroke Pines</v>
      </c>
      <c r="D60" vm="269">
        <f>CUBEVALUE("ThisWorkbookDataModel",$C60,D$32,Slicer_Product_Name1,Slicer_Customer_Name1,Timeline_Date2)</f>
        <v>416699.0500000001</v>
      </c>
      <c r="E60" vm="449">
        <f>CUBEVALUE("ThisWorkbookDataModel",$C60,E$32,Slicer_Product_Name1,Slicer_Customer_Name1,Timeline_Date2)</f>
        <v>56171</v>
      </c>
      <c r="F60" vm="268">
        <f>CUBEVALUE("ThisWorkbookDataModel",$C60,F$32,Slicer_Product_Name1,Slicer_Customer_Name1,Timeline_Date2)</f>
        <v>61279</v>
      </c>
      <c r="G60" vm="450">
        <f>CUBEVALUE("ThisWorkbookDataModel",$C60,G$32,Slicer_Product_Name1,Slicer_Customer_Name1,Timeline_Date2)</f>
        <v>85539498</v>
      </c>
      <c r="H60" vm="451">
        <f>CUBEVALUE("ThisWorkbookDataModel",$C60,H$32,Slicer_Product_Name1,Slicer_Customer_Name1,Timeline_Date2)</f>
        <v>5033092</v>
      </c>
    </row>
    <row r="61" spans="2:8" x14ac:dyDescent="0.3">
      <c r="B61" t="str" vm="34">
        <f t="shared" si="1"/>
        <v>Florida</v>
      </c>
      <c r="C61" t="str" vm="68">
        <f>CUBEMEMBER("ThisWorkbookDataModel",{"[Locations].[State].&amp;[Florida]","[Locations].[Location Name].&amp;[Pompano Beach]"})</f>
        <v>Pompano Beach</v>
      </c>
      <c r="D61" vm="195">
        <f>CUBEVALUE("ThisWorkbookDataModel",$C61,D$32,Slicer_Product_Name1,Slicer_Customer_Name1,Timeline_Date2)</f>
        <v>385891.7</v>
      </c>
      <c r="E61" vm="521">
        <f>CUBEVALUE("ThisWorkbookDataModel",$C61,E$32,Slicer_Product_Name1,Slicer_Customer_Name1,Timeline_Date2)</f>
        <v>41422</v>
      </c>
      <c r="F61" vm="194">
        <f>CUBEVALUE("ThisWorkbookDataModel",$C61,F$32,Slicer_Product_Name1,Slicer_Customer_Name1,Timeline_Date2)</f>
        <v>41321</v>
      </c>
      <c r="G61" vm="522">
        <f>CUBEVALUE("ThisWorkbookDataModel",$C61,G$32,Slicer_Product_Name1,Slicer_Customer_Name1,Timeline_Date2)</f>
        <v>62261002</v>
      </c>
      <c r="H61" vm="523">
        <f>CUBEVALUE("ThisWorkbookDataModel",$C61,H$32,Slicer_Product_Name1,Slicer_Customer_Name1,Timeline_Date2)</f>
        <v>1737713</v>
      </c>
    </row>
    <row r="62" spans="2:8" x14ac:dyDescent="0.3">
      <c r="B62" t="str" vm="34">
        <f t="shared" si="1"/>
        <v>Florida</v>
      </c>
      <c r="C62" t="str" vm="55">
        <f>CUBEMEMBER("ThisWorkbookDataModel",{"[Locations].[State].&amp;[Florida]","[Locations].[Location Name].&amp;[Port St. Lucie]"})</f>
        <v>Port St. Lucie</v>
      </c>
      <c r="D62" vm="137">
        <f>CUBEVALUE("ThisWorkbookDataModel",$C62,D$32,Slicer_Product_Name1,Slicer_Customer_Name1,Timeline_Date2)</f>
        <v>491070.69999999995</v>
      </c>
      <c r="E62" vm="388">
        <f>CUBEVALUE("ThisWorkbookDataModel",$C62,E$32,Slicer_Product_Name1,Slicer_Customer_Name1,Timeline_Date2)</f>
        <v>59221</v>
      </c>
      <c r="F62" vm="177">
        <f>CUBEVALUE("ThisWorkbookDataModel",$C62,F$32,Slicer_Product_Name1,Slicer_Customer_Name1,Timeline_Date2)</f>
        <v>49813</v>
      </c>
      <c r="G62" vm="389">
        <f>CUBEVALUE("ThisWorkbookDataModel",$C62,G$32,Slicer_Product_Name1,Slicer_Customer_Name1,Timeline_Date2)</f>
        <v>307920898</v>
      </c>
      <c r="H62" vm="467">
        <f>CUBEVALUE("ThisWorkbookDataModel",$C62,H$32,Slicer_Product_Name1,Slicer_Customer_Name1,Timeline_Date2)</f>
        <v>4193519</v>
      </c>
    </row>
    <row r="63" spans="2:8" x14ac:dyDescent="0.3">
      <c r="B63" t="str" vm="34">
        <f t="shared" si="1"/>
        <v>Florida</v>
      </c>
      <c r="C63" t="str" vm="133">
        <f>CUBEMEMBER("ThisWorkbookDataModel",{"[Locations].[State].&amp;[Florida]","[Locations].[Location Name].&amp;[Spring Hill]"})</f>
        <v>Spring Hill</v>
      </c>
      <c r="D63" vm="325">
        <f>CUBEVALUE("ThisWorkbookDataModel",$C63,D$32,Slicer_Product_Name1,Slicer_Customer_Name1,Timeline_Date2)</f>
        <v>442850.0500000001</v>
      </c>
      <c r="E63" vm="557">
        <f>CUBEVALUE("ThisWorkbookDataModel",$C63,E$32,Slicer_Product_Name1,Slicer_Customer_Name1,Timeline_Date2)</f>
        <v>39038</v>
      </c>
      <c r="F63" vm="324">
        <f>CUBEVALUE("ThisWorkbookDataModel",$C63,F$32,Slicer_Product_Name1,Slicer_Customer_Name1,Timeline_Date2)</f>
        <v>41308</v>
      </c>
      <c r="G63" vm="558">
        <f>CUBEVALUE("ThisWorkbookDataModel",$C63,G$32,Slicer_Product_Name1,Slicer_Customer_Name1,Timeline_Date2)</f>
        <v>154983928</v>
      </c>
      <c r="H63" vm="559">
        <f>CUBEVALUE("ThisWorkbookDataModel",$C63,H$32,Slicer_Product_Name1,Slicer_Customer_Name1,Timeline_Date2)</f>
        <v>6194314</v>
      </c>
    </row>
    <row r="64" spans="2:8" x14ac:dyDescent="0.3">
      <c r="B64" t="str" vm="34">
        <f t="shared" si="1"/>
        <v>Florida</v>
      </c>
      <c r="C64" t="str" vm="104">
        <f>CUBEMEMBER("ThisWorkbookDataModel",{"[Locations].[State].&amp;[Florida]","[Locations].[Location Name].&amp;[St. Petersburg]"})</f>
        <v>St. Petersburg</v>
      </c>
      <c r="D64" vm="267">
        <f>CUBEVALUE("ThisWorkbookDataModel",$C64,D$32,Slicer_Product_Name1,Slicer_Customer_Name1,Timeline_Date2)</f>
        <v>406608.94999999995</v>
      </c>
      <c r="E64" vm="448">
        <f>CUBEVALUE("ThisWorkbookDataModel",$C64,E$32,Slicer_Product_Name1,Slicer_Customer_Name1,Timeline_Date2)</f>
        <v>105443</v>
      </c>
      <c r="F64" vm="266">
        <f>CUBEVALUE("ThisWorkbookDataModel",$C64,F$32,Slicer_Product_Name1,Slicer_Customer_Name1,Timeline_Date2)</f>
        <v>45748</v>
      </c>
      <c r="G64" vm="446">
        <f>CUBEVALUE("ThisWorkbookDataModel",$C64,G$32,Slicer_Product_Name1,Slicer_Customer_Name1,Timeline_Date2)</f>
        <v>159935822</v>
      </c>
      <c r="H64" vm="447">
        <f>CUBEVALUE("ThisWorkbookDataModel",$C64,H$32,Slicer_Product_Name1,Slicer_Customer_Name1,Timeline_Date2)</f>
        <v>196559588</v>
      </c>
    </row>
    <row r="65" spans="2:8" x14ac:dyDescent="0.3">
      <c r="B65" t="str" vm="34">
        <f t="shared" si="1"/>
        <v>Florida</v>
      </c>
      <c r="C65" t="str" vm="84">
        <f>CUBEMEMBER("ThisWorkbookDataModel",{"[Locations].[State].&amp;[Florida]","[Locations].[Location Name].&amp;[Tallahassee]"})</f>
        <v>Tallahassee</v>
      </c>
      <c r="D65" vm="227">
        <f>CUBEVALUE("ThisWorkbookDataModel",$C65,D$32,Slicer_Product_Name1,Slicer_Customer_Name1,Timeline_Date2)</f>
        <v>387714.45000000013</v>
      </c>
      <c r="E65" vm="509">
        <f>CUBEVALUE("ThisWorkbookDataModel",$C65,E$32,Slicer_Product_Name1,Slicer_Customer_Name1,Timeline_Date2)</f>
        <v>74388</v>
      </c>
      <c r="F65" vm="226">
        <f>CUBEVALUE("ThisWorkbookDataModel",$C65,F$32,Slicer_Product_Name1,Slicer_Customer_Name1,Timeline_Date2)</f>
        <v>39681</v>
      </c>
      <c r="G65" vm="510">
        <f>CUBEVALUE("ThisWorkbookDataModel",$C65,G$32,Slicer_Product_Name1,Slicer_Customer_Name1,Timeline_Date2)</f>
        <v>260089732</v>
      </c>
      <c r="H65" vm="511">
        <f>CUBEVALUE("ThisWorkbookDataModel",$C65,H$32,Slicer_Product_Name1,Slicer_Customer_Name1,Timeline_Date2)</f>
        <v>8300437</v>
      </c>
    </row>
    <row r="66" spans="2:8" x14ac:dyDescent="0.3">
      <c r="B66" t="str" vm="34">
        <f t="shared" si="1"/>
        <v>Florida</v>
      </c>
      <c r="C66" t="str" vm="54">
        <f>CUBEMEMBER("ThisWorkbookDataModel",{"[Locations].[State].&amp;[Florida]","[Locations].[Location Name].&amp;[Tampa]"})</f>
        <v>Tampa</v>
      </c>
      <c r="D66" vm="157">
        <f>CUBEVALUE("ThisWorkbookDataModel",$C66,D$32,Slicer_Product_Name1,Slicer_Customer_Name1,Timeline_Date2)</f>
        <v>474023.10000000009</v>
      </c>
      <c r="E66" vm="348">
        <f>CUBEVALUE("ThisWorkbookDataModel",$C66,E$32,Slicer_Product_Name1,Slicer_Customer_Name1,Timeline_Date2)</f>
        <v>142232</v>
      </c>
      <c r="F66" vm="176">
        <f>CUBEVALUE("ThisWorkbookDataModel",$C66,F$32,Slicer_Product_Name1,Slicer_Customer_Name1,Timeline_Date2)</f>
        <v>44185</v>
      </c>
      <c r="G66" vm="579">
        <f>CUBEVALUE("ThisWorkbookDataModel",$C66,G$32,Slicer_Product_Name1,Slicer_Customer_Name1,Timeline_Date2)</f>
        <v>293748385</v>
      </c>
      <c r="H66" vm="487">
        <f>CUBEVALUE("ThisWorkbookDataModel",$C66,H$32,Slicer_Product_Name1,Slicer_Customer_Name1,Timeline_Date2)</f>
        <v>160056620</v>
      </c>
    </row>
    <row r="67" spans="2:8" x14ac:dyDescent="0.3">
      <c r="B67" t="str" vm="34">
        <f t="shared" si="1"/>
        <v>Florida</v>
      </c>
      <c r="C67" t="str" vm="121">
        <f>CUBEMEMBER("ThisWorkbookDataModel",{"[Locations].[State].&amp;[Florida]","[Locations].[Location Name].&amp;[West Palm Beach]"})</f>
        <v>West Palm Beach</v>
      </c>
      <c r="D67" vm="301">
        <f>CUBEVALUE("ThisWorkbookDataModel",$C67,D$32,Slicer_Product_Name1,Slicer_Customer_Name1,Timeline_Date2)</f>
        <v>490829.19999999995</v>
      </c>
      <c r="E67" vm="371">
        <f>CUBEVALUE("ThisWorkbookDataModel",$C67,E$32,Slicer_Product_Name1,Slicer_Customer_Name1,Timeline_Date2)</f>
        <v>41474</v>
      </c>
      <c r="F67" vm="300">
        <f>CUBEVALUE("ThisWorkbookDataModel",$C67,F$32,Slicer_Product_Name1,Slicer_Customer_Name1,Timeline_Date2)</f>
        <v>45800</v>
      </c>
      <c r="G67" vm="569">
        <f>CUBEVALUE("ThisWorkbookDataModel",$C67,G$32,Slicer_Product_Name1,Slicer_Customer_Name1,Timeline_Date2)</f>
        <v>142798170</v>
      </c>
      <c r="H67" vm="476">
        <f>CUBEVALUE("ThisWorkbookDataModel",$C67,H$32,Slicer_Product_Name1,Slicer_Customer_Name1,Timeline_Date2)</f>
        <v>6628847</v>
      </c>
    </row>
    <row r="68" spans="2:8" x14ac:dyDescent="0.3">
      <c r="B68" t="str" vm="28">
        <f t="shared" ref="B68:B74" si="2">CUBEMEMBER("ThisWorkbookDataModel","[Locations].[State].&amp;[Georgia]")</f>
        <v>Georgia</v>
      </c>
      <c r="C68" t="str" vm="103">
        <f>CUBEMEMBER("ThisWorkbookDataModel",{"[Locations].[State].&amp;[Georgia]","[Locations].[Location Name].&amp;[Athens]"})</f>
        <v>Athens</v>
      </c>
      <c r="D68" vm="265">
        <f>CUBEVALUE("ThisWorkbookDataModel",$C68,D$32,Slicer_Product_Name1,Slicer_Customer_Name1,Timeline_Date2)</f>
        <v>395103.20000000007</v>
      </c>
      <c r="E68" vm="443">
        <f>CUBEVALUE("ThisWorkbookDataModel",$C68,E$32,Slicer_Product_Name1,Slicer_Customer_Name1,Timeline_Date2)</f>
        <v>45389</v>
      </c>
      <c r="F68" vm="264">
        <f>CUBEVALUE("ThisWorkbookDataModel",$C68,F$32,Slicer_Product_Name1,Slicer_Customer_Name1,Timeline_Date2)</f>
        <v>39464</v>
      </c>
      <c r="G68" vm="444">
        <f>CUBEVALUE("ThisWorkbookDataModel",$C68,G$32,Slicer_Product_Name1,Slicer_Customer_Name1,Timeline_Date2)</f>
        <v>308738452</v>
      </c>
      <c r="H68" vm="445">
        <f>CUBEVALUE("ThisWorkbookDataModel",$C68,H$32,Slicer_Product_Name1,Slicer_Customer_Name1,Timeline_Date2)</f>
        <v>4741286</v>
      </c>
    </row>
    <row r="69" spans="2:8" x14ac:dyDescent="0.3">
      <c r="B69" t="str" vm="28">
        <f t="shared" si="2"/>
        <v>Georgia</v>
      </c>
      <c r="C69" t="str" vm="67">
        <f>CUBEMEMBER("ThisWorkbookDataModel",{"[Locations].[State].&amp;[Georgia]","[Locations].[Location Name].&amp;[Atlanta]"})</f>
        <v>Atlanta</v>
      </c>
      <c r="D69" vm="193">
        <f>CUBEVALUE("ThisWorkbookDataModel",$C69,D$32,Slicer_Product_Name1,Slicer_Customer_Name1,Timeline_Date2)</f>
        <v>420864.35000000021</v>
      </c>
      <c r="E69" vm="612">
        <f>CUBEVALUE("ThisWorkbookDataModel",$C69,E$32,Slicer_Product_Name1,Slicer_Customer_Name1,Timeline_Date2)</f>
        <v>185820</v>
      </c>
      <c r="F69" vm="192">
        <f>CUBEVALUE("ThisWorkbookDataModel",$C69,F$32,Slicer_Product_Name1,Slicer_Customer_Name1,Timeline_Date2)</f>
        <v>47527</v>
      </c>
      <c r="G69" vm="613">
        <f>CUBEVALUE("ThisWorkbookDataModel",$C69,G$32,Slicer_Product_Name1,Slicer_Customer_Name1,Timeline_Date2)</f>
        <v>345684978</v>
      </c>
      <c r="H69" vm="614">
        <f>CUBEVALUE("ThisWorkbookDataModel",$C69,H$32,Slicer_Product_Name1,Slicer_Customer_Name1,Timeline_Date2)</f>
        <v>2311315</v>
      </c>
    </row>
    <row r="70" spans="2:8" x14ac:dyDescent="0.3">
      <c r="B70" t="str" vm="28">
        <f t="shared" si="2"/>
        <v>Georgia</v>
      </c>
      <c r="C70" t="str" vm="53">
        <f>CUBEMEMBER("ThisWorkbookDataModel",{"[Locations].[State].&amp;[Georgia]","[Locations].[Location Name].&amp;[Augusta]"})</f>
        <v>Augusta</v>
      </c>
      <c r="D70" vm="136">
        <f>CUBEVALUE("ThisWorkbookDataModel",$C70,D$32,Slicer_Product_Name1,Slicer_Customer_Name1,Timeline_Date2)</f>
        <v>362752.55000000005</v>
      </c>
      <c r="E70" vm="386">
        <f>CUBEVALUE("ThisWorkbookDataModel",$C70,E$32,Slicer_Product_Name1,Slicer_Customer_Name1,Timeline_Date2)</f>
        <v>73917</v>
      </c>
      <c r="F70" vm="175">
        <f>CUBEVALUE("ThisWorkbookDataModel",$C70,F$32,Slicer_Product_Name1,Slicer_Customer_Name1,Timeline_Date2)</f>
        <v>39464</v>
      </c>
      <c r="G70" vm="387">
        <f>CUBEVALUE("ThisWorkbookDataModel",$C70,G$32,Slicer_Product_Name1,Slicer_Customer_Name1,Timeline_Date2)</f>
        <v>840008393</v>
      </c>
      <c r="H70" vm="468">
        <f>CUBEVALUE("ThisWorkbookDataModel",$C70,H$32,Slicer_Product_Name1,Slicer_Customer_Name1,Timeline_Date2)</f>
        <v>11042219</v>
      </c>
    </row>
    <row r="71" spans="2:8" x14ac:dyDescent="0.3">
      <c r="B71" t="str" vm="28">
        <f t="shared" si="2"/>
        <v>Georgia</v>
      </c>
      <c r="C71" t="str" vm="120">
        <f>CUBEMEMBER("ThisWorkbookDataModel",{"[Locations].[State].&amp;[Georgia]","[Locations].[Location Name].&amp;[Columbus]"})</f>
        <v>Columbus</v>
      </c>
      <c r="D71" vm="299">
        <f>CUBEVALUE("ThisWorkbookDataModel",$C71,D$32,Slicer_Product_Name1,Slicer_Customer_Name1,Timeline_Date2)</f>
        <v>304078.39999999997</v>
      </c>
      <c r="E71" vm="340">
        <f>CUBEVALUE("ThisWorkbookDataModel",$C71,E$32,Slicer_Product_Name1,Slicer_Customer_Name1,Timeline_Date2)</f>
        <v>72760</v>
      </c>
      <c r="F71" vm="298">
        <f>CUBEVALUE("ThisWorkbookDataModel",$C71,F$32,Slicer_Product_Name1,Slicer_Customer_Name1,Timeline_Date2)</f>
        <v>42306</v>
      </c>
      <c r="G71" vm="587">
        <f>CUBEVALUE("ThisWorkbookDataModel",$C71,G$32,Slicer_Product_Name1,Slicer_Customer_Name1,Timeline_Date2)</f>
        <v>560530243</v>
      </c>
      <c r="H71" vm="495">
        <f>CUBEVALUE("ThisWorkbookDataModel",$C71,H$32,Slicer_Product_Name1,Slicer_Customer_Name1,Timeline_Date2)</f>
        <v>11873622</v>
      </c>
    </row>
    <row r="72" spans="2:8" x14ac:dyDescent="0.3">
      <c r="B72" t="str" vm="28">
        <f t="shared" si="2"/>
        <v>Georgia</v>
      </c>
      <c r="C72" t="str" vm="102">
        <f>CUBEMEMBER("ThisWorkbookDataModel",{"[Locations].[State].&amp;[Georgia]","[Locations].[Location Name].&amp;[Macon]"})</f>
        <v>Macon</v>
      </c>
      <c r="D72" vm="263">
        <f>CUBEVALUE("ThisWorkbookDataModel",$C72,D$32,Slicer_Product_Name1,Slicer_Customer_Name1,Timeline_Date2)</f>
        <v>425887.54999999987</v>
      </c>
      <c r="E72" vm="442">
        <f>CUBEVALUE("ThisWorkbookDataModel",$C72,E$32,Slicer_Product_Name1,Slicer_Customer_Name1,Timeline_Date2)</f>
        <v>57025</v>
      </c>
      <c r="F72" vm="262">
        <f>CUBEVALUE("ThisWorkbookDataModel",$C72,F$32,Slicer_Product_Name1,Slicer_Customer_Name1,Timeline_Date2)</f>
        <v>36568</v>
      </c>
      <c r="G72" vm="440">
        <f>CUBEVALUE("ThisWorkbookDataModel",$C72,G$32,Slicer_Product_Name1,Slicer_Customer_Name1,Timeline_Date2)</f>
        <v>645603627</v>
      </c>
      <c r="H72" vm="441">
        <f>CUBEVALUE("ThisWorkbookDataModel",$C72,H$32,Slicer_Product_Name1,Slicer_Customer_Name1,Timeline_Date2)</f>
        <v>14488557</v>
      </c>
    </row>
    <row r="73" spans="2:8" x14ac:dyDescent="0.3">
      <c r="B73" t="str" vm="28">
        <f t="shared" si="2"/>
        <v>Georgia</v>
      </c>
      <c r="C73" t="str" vm="83">
        <f>CUBEMEMBER("ThisWorkbookDataModel",{"[Locations].[State].&amp;[Georgia]","[Locations].[Location Name].&amp;[Sandy Springs]"})</f>
        <v>Sandy Springs</v>
      </c>
      <c r="D73" vm="225">
        <f>CUBEVALUE("ThisWorkbookDataModel",$C73,D$32,Slicer_Product_Name1,Slicer_Customer_Name1,Timeline_Date2)</f>
        <v>381897.75</v>
      </c>
      <c r="E73" vm="530">
        <f>CUBEVALUE("ThisWorkbookDataModel",$C73,E$32,Slicer_Product_Name1,Slicer_Customer_Name1,Timeline_Date2)</f>
        <v>43058</v>
      </c>
      <c r="F73" vm="224">
        <f>CUBEVALUE("ThisWorkbookDataModel",$C73,F$32,Slicer_Product_Name1,Slicer_Customer_Name1,Timeline_Date2)</f>
        <v>63917</v>
      </c>
      <c r="G73" vm="531">
        <f>CUBEVALUE("ThisWorkbookDataModel",$C73,G$32,Slicer_Product_Name1,Slicer_Customer_Name1,Timeline_Date2)</f>
        <v>97526360</v>
      </c>
      <c r="H73" vm="532">
        <f>CUBEVALUE("ThisWorkbookDataModel",$C73,H$32,Slicer_Product_Name1,Slicer_Customer_Name1,Timeline_Date2)</f>
        <v>2245984</v>
      </c>
    </row>
    <row r="74" spans="2:8" x14ac:dyDescent="0.3">
      <c r="B74" t="str" vm="28">
        <f t="shared" si="2"/>
        <v>Georgia</v>
      </c>
      <c r="C74" t="str" vm="52">
        <f>CUBEMEMBER("ThisWorkbookDataModel",{"[Locations].[State].&amp;[Georgia]","[Locations].[Location Name].&amp;[Savannah]"})</f>
        <v>Savannah</v>
      </c>
      <c r="D74" vm="156">
        <f>CUBEVALUE("ThisWorkbookDataModel",$C74,D$32,Slicer_Product_Name1,Slicer_Customer_Name1,Timeline_Date2)</f>
        <v>462355.20000000001</v>
      </c>
      <c r="E74" vm="347">
        <f>CUBEVALUE("ThisWorkbookDataModel",$C74,E$32,Slicer_Product_Name1,Slicer_Customer_Name1,Timeline_Date2)</f>
        <v>52798</v>
      </c>
      <c r="F74" vm="174">
        <f>CUBEVALUE("ThisWorkbookDataModel",$C74,F$32,Slicer_Product_Name1,Slicer_Customer_Name1,Timeline_Date2)</f>
        <v>36466</v>
      </c>
      <c r="G74" vm="580">
        <f>CUBEVALUE("ThisWorkbookDataModel",$C74,G$32,Slicer_Product_Name1,Slicer_Customer_Name1,Timeline_Date2)</f>
        <v>268318796</v>
      </c>
      <c r="H74" vm="488">
        <f>CUBEVALUE("ThisWorkbookDataModel",$C74,H$32,Slicer_Product_Name1,Slicer_Customer_Name1,Timeline_Date2)</f>
        <v>13908113</v>
      </c>
    </row>
    <row r="75" spans="2:8" x14ac:dyDescent="0.3">
      <c r="B75" t="str" vm="33">
        <f>CUBEMEMBER("ThisWorkbookDataModel","[Locations].[State].&amp;[Maryland]")</f>
        <v>Maryland</v>
      </c>
      <c r="C75" t="str" vm="132">
        <f>CUBEMEMBER("ThisWorkbookDataModel",{"[Locations].[State].&amp;[Maryland]","[Locations].[Location Name].&amp;[Baltimore]"})</f>
        <v>Baltimore</v>
      </c>
      <c r="D75" vm="323">
        <f>CUBEVALUE("ThisWorkbookDataModel",$C75,D$32,Slicer_Product_Name1,Slicer_Customer_Name1,Timeline_Date2)</f>
        <v>398488.80000000005</v>
      </c>
      <c r="E75" vm="370">
        <f>CUBEVALUE("ThisWorkbookDataModel",$C75,E$32,Slicer_Product_Name1,Slicer_Customer_Name1,Timeline_Date2)</f>
        <v>242268</v>
      </c>
      <c r="F75" vm="322">
        <f>CUBEVALUE("ThisWorkbookDataModel",$C75,F$32,Slicer_Product_Name1,Slicer_Customer_Name1,Timeline_Date2)</f>
        <v>42241</v>
      </c>
      <c r="G75" vm="570">
        <f>CUBEVALUE("ThisWorkbookDataModel",$C75,G$32,Slicer_Product_Name1,Slicer_Customer_Name1,Timeline_Date2)</f>
        <v>209643557</v>
      </c>
      <c r="H75" vm="477">
        <f>CUBEVALUE("ThisWorkbookDataModel",$C75,H$32,Slicer_Product_Name1,Slicer_Customer_Name1,Timeline_Date2)</f>
        <v>28767622</v>
      </c>
    </row>
    <row r="76" spans="2:8" x14ac:dyDescent="0.3">
      <c r="B76" t="str" vm="33">
        <f>CUBEMEMBER("ThisWorkbookDataModel","[Locations].[State].&amp;[Maryland]")</f>
        <v>Maryland</v>
      </c>
      <c r="C76" t="str" vm="101">
        <f>CUBEMEMBER("ThisWorkbookDataModel",{"[Locations].[State].&amp;[Maryland]","[Locations].[Location Name].&amp;[Columbia]"})</f>
        <v>Columbia</v>
      </c>
      <c r="D76" vm="261">
        <f>CUBEVALUE("ThisWorkbookDataModel",$C76,D$32,Slicer_Product_Name1,Slicer_Customer_Name1,Timeline_Date2)</f>
        <v>317000.9499999999</v>
      </c>
      <c r="E76" vm="437">
        <f>CUBEVALUE("ThisWorkbookDataModel",$C76,E$32,Slicer_Product_Name1,Slicer_Customer_Name1,Timeline_Date2)</f>
        <v>39893</v>
      </c>
      <c r="F76" vm="260">
        <f>CUBEVALUE("ThisWorkbookDataModel",$C76,F$32,Slicer_Product_Name1,Slicer_Customer_Name1,Timeline_Date2)</f>
        <v>100849</v>
      </c>
      <c r="G76" vm="438">
        <f>CUBEVALUE("ThisWorkbookDataModel",$C76,G$32,Slicer_Product_Name1,Slicer_Customer_Name1,Timeline_Date2)</f>
        <v>82691135</v>
      </c>
      <c r="H76" vm="439">
        <f>CUBEVALUE("ThisWorkbookDataModel",$C76,H$32,Slicer_Product_Name1,Slicer_Customer_Name1,Timeline_Date2)</f>
        <v>667179</v>
      </c>
    </row>
    <row r="77" spans="2:8" x14ac:dyDescent="0.3">
      <c r="B77" t="str" vm="37">
        <f>CUBEMEMBER("ThisWorkbookDataModel","[Locations].[State].&amp;[Massachusetts]")</f>
        <v>Massachusetts</v>
      </c>
      <c r="C77" t="str" vm="66">
        <f>CUBEMEMBER("ThisWorkbookDataModel",{"[Locations].[State].&amp;[Massachusetts]","[Locations].[Location Name].&amp;[Boston]"})</f>
        <v>Boston</v>
      </c>
      <c r="D77" vm="191">
        <f>CUBEVALUE("ThisWorkbookDataModel",$C77,D$32,Slicer_Product_Name1,Slicer_Customer_Name1,Timeline_Date2)</f>
        <v>498001.74999999983</v>
      </c>
      <c r="E77" vm="606">
        <f>CUBEVALUE("ThisWorkbookDataModel",$C77,E$32,Slicer_Product_Name1,Slicer_Customer_Name1,Timeline_Date2)</f>
        <v>256294</v>
      </c>
      <c r="F77" vm="190">
        <f>CUBEVALUE("ThisWorkbookDataModel",$C77,F$32,Slicer_Product_Name1,Slicer_Customer_Name1,Timeline_Date2)</f>
        <v>55777</v>
      </c>
      <c r="G77" vm="607">
        <f>CUBEVALUE("ThisWorkbookDataModel",$C77,G$32,Slicer_Product_Name1,Slicer_Customer_Name1,Timeline_Date2)</f>
        <v>125219114</v>
      </c>
      <c r="H77" vm="608">
        <f>CUBEVALUE("ThisWorkbookDataModel",$C77,H$32,Slicer_Product_Name1,Slicer_Customer_Name1,Timeline_Date2)</f>
        <v>106849577</v>
      </c>
    </row>
    <row r="78" spans="2:8" x14ac:dyDescent="0.3">
      <c r="B78" t="str" vm="37">
        <f>CUBEMEMBER("ThisWorkbookDataModel","[Locations].[State].&amp;[Massachusetts]")</f>
        <v>Massachusetts</v>
      </c>
      <c r="C78" t="str" vm="51">
        <f>CUBEMEMBER("ThisWorkbookDataModel",{"[Locations].[State].&amp;[Massachusetts]","[Locations].[Location Name].&amp;[Cambridge]"})</f>
        <v>Cambridge</v>
      </c>
      <c r="D78" vm="155">
        <f>CUBEVALUE("ThisWorkbookDataModel",$C78,D$32,Slicer_Product_Name1,Slicer_Customer_Name1,Timeline_Date2)</f>
        <v>395560.90000000014</v>
      </c>
      <c r="E78" vm="384">
        <f>CUBEVALUE("ThisWorkbookDataModel",$C78,E$32,Slicer_Product_Name1,Slicer_Customer_Name1,Timeline_Date2)</f>
        <v>43801</v>
      </c>
      <c r="F78" vm="173">
        <f>CUBEVALUE("ThisWorkbookDataModel",$C78,F$32,Slicer_Product_Name1,Slicer_Customer_Name1,Timeline_Date2)</f>
        <v>79416</v>
      </c>
      <c r="G78" vm="385">
        <f>CUBEVALUE("ThisWorkbookDataModel",$C78,G$32,Slicer_Product_Name1,Slicer_Customer_Name1,Timeline_Date2)</f>
        <v>16556713</v>
      </c>
      <c r="H78" vm="469">
        <f>CUBEVALUE("ThisWorkbookDataModel",$C78,H$32,Slicer_Product_Name1,Slicer_Customer_Name1,Timeline_Date2)</f>
        <v>1861901</v>
      </c>
    </row>
    <row r="79" spans="2:8" x14ac:dyDescent="0.3">
      <c r="B79" t="str" vm="37">
        <f>CUBEMEMBER("ThisWorkbookDataModel","[Locations].[State].&amp;[Massachusetts]")</f>
        <v>Massachusetts</v>
      </c>
      <c r="C79" t="str" vm="119">
        <f>CUBEMEMBER("ThisWorkbookDataModel",{"[Locations].[State].&amp;[Massachusetts]","[Locations].[Location Name].&amp;[Lowell]"})</f>
        <v>Lowell</v>
      </c>
      <c r="D79" vm="297">
        <f>CUBEVALUE("ThisWorkbookDataModel",$C79,D$32,Slicer_Product_Name1,Slicer_Customer_Name1,Timeline_Date2)</f>
        <v>439067.70000000019</v>
      </c>
      <c r="E79" vm="339">
        <f>CUBEVALUE("ThisWorkbookDataModel",$C79,E$32,Slicer_Product_Name1,Slicer_Customer_Name1,Timeline_Date2)</f>
        <v>38489</v>
      </c>
      <c r="F79" vm="296">
        <f>CUBEVALUE("ThisWorkbookDataModel",$C79,F$32,Slicer_Product_Name1,Slicer_Customer_Name1,Timeline_Date2)</f>
        <v>48002</v>
      </c>
      <c r="G79" vm="588">
        <f>CUBEVALUE("ThisWorkbookDataModel",$C79,G$32,Slicer_Product_Name1,Slicer_Customer_Name1,Timeline_Date2)</f>
        <v>35187375</v>
      </c>
      <c r="H79" vm="496">
        <f>CUBEVALUE("ThisWorkbookDataModel",$C79,H$32,Slicer_Product_Name1,Slicer_Customer_Name1,Timeline_Date2)</f>
        <v>2442614</v>
      </c>
    </row>
    <row r="80" spans="2:8" x14ac:dyDescent="0.3">
      <c r="B80" t="str" vm="37">
        <f>CUBEMEMBER("ThisWorkbookDataModel","[Locations].[State].&amp;[Massachusetts]")</f>
        <v>Massachusetts</v>
      </c>
      <c r="C80" t="str" vm="100">
        <f>CUBEMEMBER("ThisWorkbookDataModel",{"[Locations].[State].&amp;[Massachusetts]","[Locations].[Location Name].&amp;[Springfield]"})</f>
        <v>Springfield</v>
      </c>
      <c r="D80" vm="259">
        <f>CUBEVALUE("ThisWorkbookDataModel",$C80,D$32,Slicer_Product_Name1,Slicer_Customer_Name1,Timeline_Date2)</f>
        <v>433269.4</v>
      </c>
      <c r="E80" vm="436">
        <f>CUBEVALUE("ThisWorkbookDataModel",$C80,E$32,Slicer_Product_Name1,Slicer_Customer_Name1,Timeline_Date2)</f>
        <v>55644</v>
      </c>
      <c r="F80" vm="258">
        <f>CUBEVALUE("ThisWorkbookDataModel",$C80,F$32,Slicer_Product_Name1,Slicer_Customer_Name1,Timeline_Date2)</f>
        <v>34728</v>
      </c>
      <c r="G80" vm="434">
        <f>CUBEVALUE("ThisWorkbookDataModel",$C80,G$32,Slicer_Product_Name1,Slicer_Customer_Name1,Timeline_Date2)</f>
        <v>82538680</v>
      </c>
      <c r="H80" vm="435">
        <f>CUBEVALUE("ThisWorkbookDataModel",$C80,H$32,Slicer_Product_Name1,Slicer_Customer_Name1,Timeline_Date2)</f>
        <v>3142825</v>
      </c>
    </row>
    <row r="81" spans="2:8" x14ac:dyDescent="0.3">
      <c r="B81" t="str" vm="37">
        <f>CUBEMEMBER("ThisWorkbookDataModel","[Locations].[State].&amp;[Massachusetts]")</f>
        <v>Massachusetts</v>
      </c>
      <c r="C81" t="str" vm="65">
        <f>CUBEMEMBER("ThisWorkbookDataModel",{"[Locations].[State].&amp;[Massachusetts]","[Locations].[Location Name].&amp;[Worcester]"})</f>
        <v>Worcester</v>
      </c>
      <c r="D81" vm="189">
        <f>CUBEVALUE("ThisWorkbookDataModel",$C81,D$32,Slicer_Product_Name1,Slicer_Customer_Name1,Timeline_Date2)</f>
        <v>502780</v>
      </c>
      <c r="E81" vm="598">
        <f>CUBEVALUE("ThisWorkbookDataModel",$C81,E$32,Slicer_Product_Name1,Slicer_Customer_Name1,Timeline_Date2)</f>
        <v>68576</v>
      </c>
      <c r="F81" vm="188">
        <f>CUBEVALUE("ThisWorkbookDataModel",$C81,F$32,Slicer_Product_Name1,Slicer_Customer_Name1,Timeline_Date2)</f>
        <v>45472</v>
      </c>
      <c r="G81" vm="599">
        <f>CUBEVALUE("ThisWorkbookDataModel",$C81,G$32,Slicer_Product_Name1,Slicer_Customer_Name1,Timeline_Date2)</f>
        <v>96758525</v>
      </c>
      <c r="H81" vm="600">
        <f>CUBEVALUE("ThisWorkbookDataModel",$C81,H$32,Slicer_Product_Name1,Slicer_Customer_Name1,Timeline_Date2)</f>
        <v>2814766</v>
      </c>
    </row>
    <row r="82" spans="2:8" x14ac:dyDescent="0.3">
      <c r="B82" t="str" vm="38">
        <f>CUBEMEMBER("ThisWorkbookDataModel","[Locations].[State].&amp;[New Hampshire]")</f>
        <v>New Hampshire</v>
      </c>
      <c r="C82" t="str" vm="50">
        <f>CUBEMEMBER("ThisWorkbookDataModel",{"[Locations].[State].&amp;[New Hampshire]","[Locations].[Location Name].&amp;[Manchester]"})</f>
        <v>Manchester</v>
      </c>
      <c r="D82" vm="154">
        <f>CUBEVALUE("ThisWorkbookDataModel",$C82,D$32,Slicer_Product_Name1,Slicer_Customer_Name1,Timeline_Date2)</f>
        <v>451527.95000000007</v>
      </c>
      <c r="E82" vm="346">
        <f>CUBEVALUE("ThisWorkbookDataModel",$C82,E$32,Slicer_Product_Name1,Slicer_Customer_Name1,Timeline_Date2)</f>
        <v>45145</v>
      </c>
      <c r="F82" vm="172">
        <f>CUBEVALUE("ThisWorkbookDataModel",$C82,F$32,Slicer_Product_Name1,Slicer_Customer_Name1,Timeline_Date2)</f>
        <v>54282</v>
      </c>
      <c r="G82" vm="581">
        <f>CUBEVALUE("ThisWorkbookDataModel",$C82,G$32,Slicer_Product_Name1,Slicer_Customer_Name1,Timeline_Date2)</f>
        <v>85627013</v>
      </c>
      <c r="H82" vm="489">
        <f>CUBEVALUE("ThisWorkbookDataModel",$C82,H$32,Slicer_Product_Name1,Slicer_Customer_Name1,Timeline_Date2)</f>
        <v>4850146</v>
      </c>
    </row>
    <row r="83" spans="2:8" x14ac:dyDescent="0.3">
      <c r="B83" t="str" vm="27">
        <f t="shared" ref="B83:B88" si="3">CUBEMEMBER("ThisWorkbookDataModel","[Locations].[State].&amp;[New Jersey]")</f>
        <v>New Jersey</v>
      </c>
      <c r="C83" t="str" vm="118">
        <f>CUBEMEMBER("ThisWorkbookDataModel",{"[Locations].[State].&amp;[New Jersey]","[Locations].[Location Name].&amp;[Edison]"})</f>
        <v>Edison</v>
      </c>
      <c r="D83" vm="295">
        <f>CUBEVALUE("ThisWorkbookDataModel",$C83,D$32,Slicer_Product_Name1,Slicer_Customer_Name1,Timeline_Date2)</f>
        <v>458962.70000000036</v>
      </c>
      <c r="E83" vm="369">
        <f>CUBEVALUE("ThisWorkbookDataModel",$C83,E$32,Slicer_Product_Name1,Slicer_Customer_Name1,Timeline_Date2)</f>
        <v>35198</v>
      </c>
      <c r="F83" vm="294">
        <f>CUBEVALUE("ThisWorkbookDataModel",$C83,F$32,Slicer_Product_Name1,Slicer_Customer_Name1,Timeline_Date2)</f>
        <v>90515</v>
      </c>
      <c r="G83" vm="571">
        <f>CUBEVALUE("ThisWorkbookDataModel",$C83,G$32,Slicer_Product_Name1,Slicer_Customer_Name1,Timeline_Date2)</f>
        <v>77862691</v>
      </c>
      <c r="H83" vm="478">
        <f>CUBEVALUE("ThisWorkbookDataModel",$C83,H$32,Slicer_Product_Name1,Slicer_Customer_Name1,Timeline_Date2)</f>
        <v>1630832</v>
      </c>
    </row>
    <row r="84" spans="2:8" x14ac:dyDescent="0.3">
      <c r="B84" t="str" vm="27">
        <f t="shared" si="3"/>
        <v>New Jersey</v>
      </c>
      <c r="C84" t="str" vm="99">
        <f>CUBEMEMBER("ThisWorkbookDataModel",{"[Locations].[State].&amp;[New Jersey]","[Locations].[Location Name].&amp;[Elizabeth]"})</f>
        <v>Elizabeth</v>
      </c>
      <c r="D84" vm="257">
        <f>CUBEVALUE("ThisWorkbookDataModel",$C84,D$32,Slicer_Product_Name1,Slicer_Customer_Name1,Timeline_Date2)</f>
        <v>444604.94999999995</v>
      </c>
      <c r="E84" vm="431">
        <f>CUBEVALUE("ThisWorkbookDataModel",$C84,E$32,Slicer_Product_Name1,Slicer_Customer_Name1,Timeline_Date2)</f>
        <v>39433</v>
      </c>
      <c r="F84" vm="256">
        <f>CUBEVALUE("ThisWorkbookDataModel",$C84,F$32,Slicer_Product_Name1,Slicer_Customer_Name1,Timeline_Date2)</f>
        <v>43568</v>
      </c>
      <c r="G84" vm="432">
        <f>CUBEVALUE("ThisWorkbookDataModel",$C84,G$32,Slicer_Product_Name1,Slicer_Customer_Name1,Timeline_Date2)</f>
        <v>31905474</v>
      </c>
      <c r="H84" vm="433">
        <f>CUBEVALUE("ThisWorkbookDataModel",$C84,H$32,Slicer_Product_Name1,Slicer_Customer_Name1,Timeline_Date2)</f>
        <v>3459587</v>
      </c>
    </row>
    <row r="85" spans="2:8" x14ac:dyDescent="0.3">
      <c r="B85" t="str" vm="27">
        <f t="shared" si="3"/>
        <v>New Jersey</v>
      </c>
      <c r="C85" t="str" vm="82">
        <f>CUBEMEMBER("ThisWorkbookDataModel",{"[Locations].[State].&amp;[New Jersey]","[Locations].[Location Name].&amp;[Jersey City]"})</f>
        <v>Jersey City</v>
      </c>
      <c r="D85" vm="223">
        <f>CUBEVALUE("ThisWorkbookDataModel",$C85,D$32,Slicer_Product_Name1,Slicer_Customer_Name1,Timeline_Date2)</f>
        <v>416081.50000000012</v>
      </c>
      <c r="E85" vm="524">
        <f>CUBEVALUE("ThisWorkbookDataModel",$C85,E$32,Slicer_Product_Name1,Slicer_Customer_Name1,Timeline_Date2)</f>
        <v>99058</v>
      </c>
      <c r="F85" vm="222">
        <f>CUBEVALUE("ThisWorkbookDataModel",$C85,F$32,Slicer_Product_Name1,Slicer_Customer_Name1,Timeline_Date2)</f>
        <v>59537</v>
      </c>
      <c r="G85" vm="525">
        <f>CUBEVALUE("ThisWorkbookDataModel",$C85,G$32,Slicer_Product_Name1,Slicer_Customer_Name1,Timeline_Date2)</f>
        <v>38318201</v>
      </c>
      <c r="H85" vm="526">
        <f>CUBEVALUE("ThisWorkbookDataModel",$C85,H$32,Slicer_Product_Name1,Slicer_Customer_Name1,Timeline_Date2)</f>
        <v>16417392</v>
      </c>
    </row>
    <row r="86" spans="2:8" x14ac:dyDescent="0.3">
      <c r="B86" t="str" vm="27">
        <f t="shared" si="3"/>
        <v>New Jersey</v>
      </c>
      <c r="C86" t="str" vm="49">
        <f>CUBEMEMBER("ThisWorkbookDataModel",{"[Locations].[State].&amp;[New Jersey]","[Locations].[Location Name].&amp;[Newark]"})</f>
        <v>Newark</v>
      </c>
      <c r="D86" vm="153">
        <f>CUBEVALUE("ThisWorkbookDataModel",$C86,D$32,Slicer_Product_Name1,Slicer_Customer_Name1,Timeline_Date2)</f>
        <v>402984.15</v>
      </c>
      <c r="E86" vm="382">
        <f>CUBEVALUE("ThisWorkbookDataModel",$C86,E$32,Slicer_Product_Name1,Slicer_Customer_Name1,Timeline_Date2)</f>
        <v>92675</v>
      </c>
      <c r="F86" vm="171">
        <f>CUBEVALUE("ThisWorkbookDataModel",$C86,F$32,Slicer_Product_Name1,Slicer_Customer_Name1,Timeline_Date2)</f>
        <v>33139</v>
      </c>
      <c r="G86" vm="383">
        <f>CUBEVALUE("ThisWorkbookDataModel",$C86,G$32,Slicer_Product_Name1,Slicer_Customer_Name1,Timeline_Date2)</f>
        <v>62531085</v>
      </c>
      <c r="H86" vm="470">
        <f>CUBEVALUE("ThisWorkbookDataModel",$C86,H$32,Slicer_Product_Name1,Slicer_Customer_Name1,Timeline_Date2)</f>
        <v>4509710</v>
      </c>
    </row>
    <row r="87" spans="2:8" x14ac:dyDescent="0.3">
      <c r="B87" t="str" vm="27">
        <f t="shared" si="3"/>
        <v>New Jersey</v>
      </c>
      <c r="C87" t="str" vm="131">
        <f>CUBEMEMBER("ThisWorkbookDataModel",{"[Locations].[State].&amp;[New Jersey]","[Locations].[Location Name].&amp;[Paterson]"})</f>
        <v>Paterson</v>
      </c>
      <c r="D87" vm="321">
        <f>CUBEVALUE("ThisWorkbookDataModel",$C87,D$32,Slicer_Product_Name1,Slicer_Customer_Name1,Timeline_Date2)</f>
        <v>492290.85</v>
      </c>
      <c r="E87" vm="338">
        <f>CUBEVALUE("ThisWorkbookDataModel",$C87,E$32,Slicer_Product_Name1,Slicer_Customer_Name1,Timeline_Date2)</f>
        <v>43037</v>
      </c>
      <c r="F87" vm="320">
        <f>CUBEVALUE("ThisWorkbookDataModel",$C87,F$32,Slicer_Product_Name1,Slicer_Customer_Name1,Timeline_Date2)</f>
        <v>32915</v>
      </c>
      <c r="G87" vm="589">
        <f>CUBEVALUE("ThisWorkbookDataModel",$C87,G$32,Slicer_Product_Name1,Slicer_Customer_Name1,Timeline_Date2)</f>
        <v>21790122</v>
      </c>
      <c r="H87" vm="497">
        <f>CUBEVALUE("ThisWorkbookDataModel",$C87,H$32,Slicer_Product_Name1,Slicer_Customer_Name1,Timeline_Date2)</f>
        <v>762701</v>
      </c>
    </row>
    <row r="88" spans="2:8" x14ac:dyDescent="0.3">
      <c r="B88" t="str" vm="27">
        <f t="shared" si="3"/>
        <v>New Jersey</v>
      </c>
      <c r="C88" t="str" vm="98">
        <f>CUBEMEMBER("ThisWorkbookDataModel",{"[Locations].[State].&amp;[New Jersey]","[Locations].[Location Name].&amp;[Woodbridge (Township)]"})</f>
        <v>Woodbridge (Township)</v>
      </c>
      <c r="D88" vm="255">
        <f>CUBEVALUE("ThisWorkbookDataModel",$C88,D$32,Slicer_Product_Name1,Slicer_Customer_Name1,Timeline_Date2)</f>
        <v>411381.45000000019</v>
      </c>
      <c r="E88" vm="430">
        <f>CUBEVALUE("ThisWorkbookDataModel",$C88,E$32,Slicer_Product_Name1,Slicer_Customer_Name1,Timeline_Date2)</f>
        <v>33375</v>
      </c>
      <c r="F88" vm="254">
        <f>CUBEVALUE("ThisWorkbookDataModel",$C88,F$32,Slicer_Product_Name1,Slicer_Customer_Name1,Timeline_Date2)</f>
        <v>79720</v>
      </c>
      <c r="G88" vm="428">
        <f>CUBEVALUE("ThisWorkbookDataModel",$C88,G$32,Slicer_Product_Name1,Slicer_Customer_Name1,Timeline_Date2)</f>
        <v>60235960</v>
      </c>
      <c r="H88" vm="429">
        <f>CUBEVALUE("ThisWorkbookDataModel",$C88,H$32,Slicer_Product_Name1,Slicer_Customer_Name1,Timeline_Date2)</f>
        <v>3515266</v>
      </c>
    </row>
    <row r="89" spans="2:8" x14ac:dyDescent="0.3">
      <c r="B89" t="str" vm="31">
        <f t="shared" ref="B89:B108" si="4">CUBEMEMBER("ThisWorkbookDataModel","[Locations].[State].&amp;[New York]")</f>
        <v>New York</v>
      </c>
      <c r="C89" t="str" vm="64">
        <f>CUBEMEMBER("ThisWorkbookDataModel",{"[Locations].[State].&amp;[New York]","[Locations].[Location Name].&amp;[Amherst]"})</f>
        <v>Amherst</v>
      </c>
      <c r="D89" vm="187">
        <f>CUBEVALUE("ThisWorkbookDataModel",$C89,D$32,Slicer_Product_Name1,Slicer_Customer_Name1,Timeline_Date2)</f>
        <v>341664.99999999988</v>
      </c>
      <c r="E89" vm="618">
        <f>CUBEVALUE("ThisWorkbookDataModel",$C89,E$32,Slicer_Product_Name1,Slicer_Customer_Name1,Timeline_Date2)</f>
        <v>49558</v>
      </c>
      <c r="F89" vm="186">
        <f>CUBEVALUE("ThisWorkbookDataModel",$C89,F$32,Slicer_Product_Name1,Slicer_Customer_Name1,Timeline_Date2)</f>
        <v>68294</v>
      </c>
      <c r="G89" vm="619">
        <f>CUBEVALUE("ThisWorkbookDataModel",$C89,G$32,Slicer_Product_Name1,Slicer_Customer_Name1,Timeline_Date2)</f>
        <v>137777476</v>
      </c>
      <c r="H89" vm="620">
        <f>CUBEVALUE("ThisWorkbookDataModel",$C89,H$32,Slicer_Product_Name1,Slicer_Customer_Name1,Timeline_Date2)</f>
        <v>1003270</v>
      </c>
    </row>
    <row r="90" spans="2:8" x14ac:dyDescent="0.3">
      <c r="B90" t="str" vm="31">
        <f t="shared" si="4"/>
        <v>New York</v>
      </c>
      <c r="C90" t="str" vm="48">
        <f>CUBEMEMBER("ThisWorkbookDataModel",{"[Locations].[State].&amp;[New York]","[Locations].[Location Name].&amp;[Babylon (Town)]"})</f>
        <v>Babylon (Town)</v>
      </c>
      <c r="D90" vm="152">
        <f>CUBEVALUE("ThisWorkbookDataModel",$C90,D$32,Slicer_Product_Name1,Slicer_Customer_Name1,Timeline_Date2)</f>
        <v>387853.60000000015</v>
      </c>
      <c r="E90" vm="345">
        <f>CUBEVALUE("ThisWorkbookDataModel",$C90,E$32,Slicer_Product_Name1,Slicer_Customer_Name1,Timeline_Date2)</f>
        <v>68789</v>
      </c>
      <c r="F90" vm="170">
        <f>CUBEVALUE("ThisWorkbookDataModel",$C90,F$32,Slicer_Product_Name1,Slicer_Customer_Name1,Timeline_Date2)</f>
        <v>80327</v>
      </c>
      <c r="G90" vm="582">
        <f>CUBEVALUE("ThisWorkbookDataModel",$C90,G$32,Slicer_Product_Name1,Slicer_Customer_Name1,Timeline_Date2)</f>
        <v>135481314</v>
      </c>
      <c r="H90" vm="490">
        <f>CUBEVALUE("ThisWorkbookDataModel",$C90,H$32,Slicer_Product_Name1,Slicer_Customer_Name1,Timeline_Date2)</f>
        <v>160302131</v>
      </c>
    </row>
    <row r="91" spans="2:8" x14ac:dyDescent="0.3">
      <c r="B91" t="str" vm="31">
        <f t="shared" si="4"/>
        <v>New York</v>
      </c>
      <c r="C91" t="str" vm="117">
        <f>CUBEMEMBER("ThisWorkbookDataModel",{"[Locations].[State].&amp;[New York]","[Locations].[Location Name].&amp;[Brookhaven]"})</f>
        <v>Brookhaven</v>
      </c>
      <c r="D91" vm="293">
        <f>CUBEVALUE("ThisWorkbookDataModel",$C91,D$32,Slicer_Product_Name1,Slicer_Customer_Name1,Timeline_Date2)</f>
        <v>450866.7000000003</v>
      </c>
      <c r="E91" vm="368">
        <f>CUBEVALUE("ThisWorkbookDataModel",$C91,E$32,Slicer_Product_Name1,Slicer_Customer_Name1,Timeline_Date2)</f>
        <v>161116</v>
      </c>
      <c r="F91" vm="292">
        <f>CUBEVALUE("ThisWorkbookDataModel",$C91,F$32,Slicer_Product_Name1,Slicer_Customer_Name1,Timeline_Date2)</f>
        <v>87040</v>
      </c>
      <c r="G91" vm="572">
        <f>CUBEVALUE("ThisWorkbookDataModel",$C91,G$32,Slicer_Product_Name1,Slicer_Customer_Name1,Timeline_Date2)</f>
        <v>671934794</v>
      </c>
      <c r="H91" vm="479">
        <f>CUBEVALUE("ThisWorkbookDataModel",$C91,H$32,Slicer_Product_Name1,Slicer_Customer_Name1,Timeline_Date2)</f>
        <v>704749682</v>
      </c>
    </row>
    <row r="92" spans="2:8" x14ac:dyDescent="0.3">
      <c r="B92" t="str" vm="31">
        <f t="shared" si="4"/>
        <v>New York</v>
      </c>
      <c r="C92" t="str" vm="97">
        <f>CUBEMEMBER("ThisWorkbookDataModel",{"[Locations].[State].&amp;[New York]","[Locations].[Location Name].&amp;[Brooklyn]"})</f>
        <v>Brooklyn</v>
      </c>
      <c r="D92" vm="253">
        <f>CUBEVALUE("ThisWorkbookDataModel",$C92,D$32,Slicer_Product_Name1,Slicer_Customer_Name1,Timeline_Date2)</f>
        <v>397745.89999999991</v>
      </c>
      <c r="E92" vm="425">
        <f>CUBEVALUE("ThisWorkbookDataModel",$C92,E$32,Slicer_Product_Name1,Slicer_Customer_Name1,Timeline_Date2)</f>
        <v>880727</v>
      </c>
      <c r="F92" vm="252">
        <f>CUBEVALUE("ThisWorkbookDataModel",$C92,F$32,Slicer_Product_Name1,Slicer_Customer_Name1,Timeline_Date2)</f>
        <v>32135</v>
      </c>
      <c r="G92" vm="426">
        <f>CUBEVALUE("ThisWorkbookDataModel",$C92,G$32,Slicer_Product_Name1,Slicer_Customer_Name1,Timeline_Date2)</f>
        <v>180000000</v>
      </c>
      <c r="H92" vm="427">
        <f>CUBEVALUE("ThisWorkbookDataModel",$C92,H$32,Slicer_Product_Name1,Slicer_Customer_Name1,Timeline_Date2)</f>
        <v>70000000</v>
      </c>
    </row>
    <row r="93" spans="2:8" x14ac:dyDescent="0.3">
      <c r="B93" t="str" vm="31">
        <f t="shared" si="4"/>
        <v>New York</v>
      </c>
      <c r="C93" t="str" vm="81">
        <f>CUBEMEMBER("ThisWorkbookDataModel",{"[Locations].[State].&amp;[New York]","[Locations].[Location Name].&amp;[Buffalo]"})</f>
        <v>Buffalo</v>
      </c>
      <c r="D93" vm="221">
        <f>CUBEVALUE("ThisWorkbookDataModel",$C93,D$32,Slicer_Product_Name1,Slicer_Customer_Name1,Timeline_Date2)</f>
        <v>414583.04999999993</v>
      </c>
      <c r="E93" vm="565">
        <f>CUBEVALUE("ThisWorkbookDataModel",$C93,E$32,Slicer_Product_Name1,Slicer_Customer_Name1,Timeline_Date2)</f>
        <v>110549</v>
      </c>
      <c r="F93" vm="220">
        <f>CUBEVALUE("ThisWorkbookDataModel",$C93,F$32,Slicer_Product_Name1,Slicer_Customer_Name1,Timeline_Date2)</f>
        <v>31918</v>
      </c>
      <c r="G93" vm="566">
        <f>CUBEVALUE("ThisWorkbookDataModel",$C93,G$32,Slicer_Product_Name1,Slicer_Customer_Name1,Timeline_Date2)</f>
        <v>104592941</v>
      </c>
      <c r="H93" vm="567">
        <f>CUBEVALUE("ThisWorkbookDataModel",$C93,H$32,Slicer_Product_Name1,Slicer_Customer_Name1,Timeline_Date2)</f>
        <v>31362925</v>
      </c>
    </row>
    <row r="94" spans="2:8" x14ac:dyDescent="0.3">
      <c r="B94" t="str" vm="31">
        <f t="shared" si="4"/>
        <v>New York</v>
      </c>
      <c r="C94" t="str" vm="47">
        <f>CUBEMEMBER("ThisWorkbookDataModel",{"[Locations].[State].&amp;[New York]","[Locations].[Location Name].&amp;[Hempstead (Town)]"})</f>
        <v>Hempstead (Town)</v>
      </c>
      <c r="D94" vm="151">
        <f>CUBEVALUE("ThisWorkbookDataModel",$C94,D$32,Slicer_Product_Name1,Slicer_Customer_Name1,Timeline_Date2)</f>
        <v>371430.45000000007</v>
      </c>
      <c r="E94" vm="380">
        <f>CUBEVALUE("ThisWorkbookDataModel",$C94,E$32,Slicer_Product_Name1,Slicer_Customer_Name1,Timeline_Date2)</f>
        <v>241539</v>
      </c>
      <c r="F94" vm="169">
        <f>CUBEVALUE("ThisWorkbookDataModel",$C94,F$32,Slicer_Product_Name1,Slicer_Customer_Name1,Timeline_Date2)</f>
        <v>94999</v>
      </c>
      <c r="G94" vm="381">
        <f>CUBEVALUE("ThisWorkbookDataModel",$C94,G$32,Slicer_Product_Name1,Slicer_Customer_Name1,Timeline_Date2)</f>
        <v>307389025</v>
      </c>
      <c r="H94" vm="471">
        <f>CUBEVALUE("ThisWorkbookDataModel",$C94,H$32,Slicer_Product_Name1,Slicer_Customer_Name1,Timeline_Date2)</f>
        <v>189288363</v>
      </c>
    </row>
    <row r="95" spans="2:8" x14ac:dyDescent="0.3">
      <c r="B95" t="str" vm="31">
        <f t="shared" si="4"/>
        <v>New York</v>
      </c>
      <c r="C95" t="str" vm="116">
        <f>CUBEMEMBER("ThisWorkbookDataModel",{"[Locations].[State].&amp;[New York]","[Locations].[Location Name].&amp;[Huntington]"})</f>
        <v>Huntington</v>
      </c>
      <c r="D95" vm="291">
        <f>CUBEVALUE("ThisWorkbookDataModel",$C95,D$32,Slicer_Product_Name1,Slicer_Customer_Name1,Timeline_Date2)</f>
        <v>411987.50000000006</v>
      </c>
      <c r="E95" vm="337">
        <f>CUBEVALUE("ThisWorkbookDataModel",$C95,E$32,Slicer_Product_Name1,Slicer_Customer_Name1,Timeline_Date2)</f>
        <v>69000</v>
      </c>
      <c r="F95" vm="290">
        <f>CUBEVALUE("ThisWorkbookDataModel",$C95,F$32,Slicer_Product_Name1,Slicer_Customer_Name1,Timeline_Date2)</f>
        <v>105451</v>
      </c>
      <c r="G95" vm="590">
        <f>CUBEVALUE("ThisWorkbookDataModel",$C95,G$32,Slicer_Product_Name1,Slicer_Customer_Name1,Timeline_Date2)</f>
        <v>243808665</v>
      </c>
      <c r="H95" vm="498">
        <f>CUBEVALUE("ThisWorkbookDataModel",$C95,H$32,Slicer_Product_Name1,Slicer_Customer_Name1,Timeline_Date2)</f>
        <v>111325968</v>
      </c>
    </row>
    <row r="96" spans="2:8" x14ac:dyDescent="0.3">
      <c r="B96" t="str" vm="31">
        <f t="shared" si="4"/>
        <v>New York</v>
      </c>
      <c r="C96" t="str" vm="96">
        <f>CUBEMEMBER("ThisWorkbookDataModel",{"[Locations].[State].&amp;[New York]","[Locations].[Location Name].&amp;[Islip]"})</f>
        <v>Islip</v>
      </c>
      <c r="D96" vm="251">
        <f>CUBEVALUE("ThisWorkbookDataModel",$C96,D$32,Slicer_Product_Name1,Slicer_Customer_Name1,Timeline_Date2)</f>
        <v>443431.94999999984</v>
      </c>
      <c r="E96" vm="424">
        <f>CUBEVALUE("ThisWorkbookDataModel",$C96,E$32,Slicer_Product_Name1,Slicer_Customer_Name1,Timeline_Date2)</f>
        <v>101387</v>
      </c>
      <c r="F96" vm="250">
        <f>CUBEVALUE("ThisWorkbookDataModel",$C96,F$32,Slicer_Product_Name1,Slicer_Customer_Name1,Timeline_Date2)</f>
        <v>86864</v>
      </c>
      <c r="G96" vm="422">
        <f>CUBEVALUE("ThisWorkbookDataModel",$C96,G$32,Slicer_Product_Name1,Slicer_Customer_Name1,Timeline_Date2)</f>
        <v>268844871</v>
      </c>
      <c r="H96" vm="423">
        <f>CUBEVALUE("ThisWorkbookDataModel",$C96,H$32,Slicer_Product_Name1,Slicer_Customer_Name1,Timeline_Date2)</f>
        <v>153259682</v>
      </c>
    </row>
    <row r="97" spans="2:8" x14ac:dyDescent="0.3">
      <c r="B97" t="str" vm="31">
        <f t="shared" si="4"/>
        <v>New York</v>
      </c>
      <c r="C97" t="str" vm="63">
        <f>CUBEMEMBER("ThisWorkbookDataModel",{"[Locations].[State].&amp;[New York]","[Locations].[Location Name].&amp;[Manhattan]"})</f>
        <v>Manhattan</v>
      </c>
      <c r="D97" vm="185">
        <f>CUBEVALUE("ThisWorkbookDataModel",$C97,D$32,Slicer_Product_Name1,Slicer_Customer_Name1,Timeline_Date2)</f>
        <v>405854.55000000034</v>
      </c>
      <c r="E97" vm="506">
        <f>CUBEVALUE("ThisWorkbookDataModel",$C97,E$32,Slicer_Product_Name1,Slicer_Customer_Name1,Timeline_Date2)</f>
        <v>738644</v>
      </c>
      <c r="F97" vm="184">
        <f>CUBEVALUE("ThisWorkbookDataModel",$C97,F$32,Slicer_Product_Name1,Slicer_Customer_Name1,Timeline_Date2)</f>
        <v>47030</v>
      </c>
      <c r="G97" vm="507">
        <f>CUBEVALUE("ThisWorkbookDataModel",$C97,G$32,Slicer_Product_Name1,Slicer_Customer_Name1,Timeline_Date2)</f>
        <v>59100000</v>
      </c>
      <c r="H97" vm="508">
        <f>CUBEVALUE("ThisWorkbookDataModel",$C97,H$32,Slicer_Product_Name1,Slicer_Customer_Name1,Timeline_Date2)</f>
        <v>28000000</v>
      </c>
    </row>
    <row r="98" spans="2:8" x14ac:dyDescent="0.3">
      <c r="B98" t="str" vm="31">
        <f t="shared" si="4"/>
        <v>New York</v>
      </c>
      <c r="C98" t="str" vm="46">
        <f>CUBEMEMBER("ThisWorkbookDataModel",{"[Locations].[State].&amp;[New York]","[Locations].[Location Name].&amp;[New York City]"})</f>
        <v>New York City</v>
      </c>
      <c r="D98" vm="150">
        <f>CUBEVALUE("ThisWorkbookDataModel",$C98,D$32,Slicer_Product_Name1,Slicer_Customer_Name1,Timeline_Date2)</f>
        <v>469500.15000000008</v>
      </c>
      <c r="E98" vm="344">
        <f>CUBEVALUE("ThisWorkbookDataModel",$C98,E$32,Slicer_Product_Name1,Slicer_Customer_Name1,Timeline_Date2)</f>
        <v>3113535</v>
      </c>
      <c r="F98" vm="168">
        <f>CUBEVALUE("ThisWorkbookDataModel",$C98,F$32,Slicer_Product_Name1,Slicer_Customer_Name1,Timeline_Date2)</f>
        <v>53373</v>
      </c>
      <c r="G98" vm="583">
        <f>CUBEVALUE("ThisWorkbookDataModel",$C98,G$32,Slicer_Product_Name1,Slicer_Customer_Name1,Timeline_Date2)</f>
        <v>780785193</v>
      </c>
      <c r="H98" vm="491">
        <f>CUBEVALUE("ThisWorkbookDataModel",$C98,H$32,Slicer_Product_Name1,Slicer_Customer_Name1,Timeline_Date2)</f>
        <v>431834008</v>
      </c>
    </row>
    <row r="99" spans="2:8" x14ac:dyDescent="0.3">
      <c r="B99" t="str" vm="31">
        <f t="shared" si="4"/>
        <v>New York</v>
      </c>
      <c r="C99" t="str" vm="130">
        <f>CUBEMEMBER("ThisWorkbookDataModel",{"[Locations].[State].&amp;[New York]","[Locations].[Location Name].&amp;[North Hempstead]"})</f>
        <v>North Hempstead</v>
      </c>
      <c r="D99" vm="319">
        <f>CUBEVALUE("ThisWorkbookDataModel",$C99,D$32,Slicer_Product_Name1,Slicer_Customer_Name1,Timeline_Date2)</f>
        <v>354262.10000000003</v>
      </c>
      <c r="E99" vm="367">
        <f>CUBEVALUE("ThisWorkbookDataModel",$C99,E$32,Slicer_Product_Name1,Slicer_Customer_Name1,Timeline_Date2)</f>
        <v>76523</v>
      </c>
      <c r="F99" vm="318">
        <f>CUBEVALUE("ThisWorkbookDataModel",$C99,F$32,Slicer_Product_Name1,Slicer_Customer_Name1,Timeline_Date2)</f>
        <v>104698</v>
      </c>
      <c r="G99" vm="573">
        <f>CUBEVALUE("ThisWorkbookDataModel",$C99,G$32,Slicer_Product_Name1,Slicer_Customer_Name1,Timeline_Date2)</f>
        <v>138598541</v>
      </c>
      <c r="H99" vm="480">
        <f>CUBEVALUE("ThisWorkbookDataModel",$C99,H$32,Slicer_Product_Name1,Slicer_Customer_Name1,Timeline_Date2)</f>
        <v>40538082</v>
      </c>
    </row>
    <row r="100" spans="2:8" x14ac:dyDescent="0.3">
      <c r="B100" t="str" vm="31">
        <f t="shared" si="4"/>
        <v>New York</v>
      </c>
      <c r="C100" t="str" vm="95">
        <f>CUBEMEMBER("ThisWorkbookDataModel",{"[Locations].[State].&amp;[New York]","[Locations].[Location Name].&amp;[Oyster Bay]"})</f>
        <v>Oyster Bay</v>
      </c>
      <c r="D100" vm="249">
        <f>CUBEVALUE("ThisWorkbookDataModel",$C100,D$32,Slicer_Product_Name1,Slicer_Customer_Name1,Timeline_Date2)</f>
        <v>420167.45000000013</v>
      </c>
      <c r="E100" vm="419">
        <f>CUBEVALUE("ThisWorkbookDataModel",$C100,E$32,Slicer_Product_Name1,Slicer_Customer_Name1,Timeline_Date2)</f>
        <v>98509</v>
      </c>
      <c r="F100" vm="248">
        <f>CUBEVALUE("ThisWorkbookDataModel",$C100,F$32,Slicer_Product_Name1,Slicer_Customer_Name1,Timeline_Date2)</f>
        <v>112162</v>
      </c>
      <c r="G100" vm="420">
        <f>CUBEVALUE("ThisWorkbookDataModel",$C100,G$32,Slicer_Product_Name1,Slicer_Customer_Name1,Timeline_Date2)</f>
        <v>268689279</v>
      </c>
      <c r="H100" vm="421">
        <f>CUBEVALUE("ThisWorkbookDataModel",$C100,H$32,Slicer_Product_Name1,Slicer_Customer_Name1,Timeline_Date2)</f>
        <v>170041808</v>
      </c>
    </row>
    <row r="101" spans="2:8" x14ac:dyDescent="0.3">
      <c r="B101" t="str" vm="31">
        <f t="shared" si="4"/>
        <v>New York</v>
      </c>
      <c r="C101" t="str" vm="80">
        <f>CUBEMEMBER("ThisWorkbookDataModel",{"[Locations].[State].&amp;[New York]","[Locations].[Location Name].&amp;[Queens]"})</f>
        <v>Queens</v>
      </c>
      <c r="D101" vm="219">
        <f>CUBEVALUE("ThisWorkbookDataModel",$C101,D$32,Slicer_Product_Name1,Slicer_Customer_Name1,Timeline_Date2)</f>
        <v>450346.90000000008</v>
      </c>
      <c r="E101" vm="609">
        <f>CUBEVALUE("ThisWorkbookDataModel",$C101,E$32,Slicer_Product_Name1,Slicer_Customer_Name1,Timeline_Date2)</f>
        <v>782664</v>
      </c>
      <c r="F101" vm="218">
        <f>CUBEVALUE("ThisWorkbookDataModel",$C101,F$32,Slicer_Product_Name1,Slicer_Customer_Name1,Timeline_Date2)</f>
        <v>42439</v>
      </c>
      <c r="G101" vm="610">
        <f>CUBEVALUE("ThisWorkbookDataModel",$C101,G$32,Slicer_Product_Name1,Slicer_Customer_Name1,Timeline_Date2)</f>
        <v>109000000</v>
      </c>
      <c r="H101" vm="611">
        <f>CUBEVALUE("ThisWorkbookDataModel",$C101,H$32,Slicer_Product_Name1,Slicer_Customer_Name1,Timeline_Date2)</f>
        <v>70000000</v>
      </c>
    </row>
    <row r="102" spans="2:8" x14ac:dyDescent="0.3">
      <c r="B102" t="str" vm="31">
        <f t="shared" si="4"/>
        <v>New York</v>
      </c>
      <c r="C102" t="str" vm="45">
        <f>CUBEMEMBER("ThisWorkbookDataModel",{"[Locations].[State].&amp;[New York]","[Locations].[Location Name].&amp;[Ramapo]"})</f>
        <v>Ramapo</v>
      </c>
      <c r="D102" vm="149">
        <f>CUBEVALUE("ThisWorkbookDataModel",$C102,D$32,Slicer_Product_Name1,Slicer_Customer_Name1,Timeline_Date2)</f>
        <v>423030.95000000013</v>
      </c>
      <c r="E102" vm="378">
        <f>CUBEVALUE("ThisWorkbookDataModel",$C102,E$32,Slicer_Product_Name1,Slicer_Customer_Name1,Timeline_Date2)</f>
        <v>34566</v>
      </c>
      <c r="F102" vm="167">
        <f>CUBEVALUE("ThisWorkbookDataModel",$C102,F$32,Slicer_Product_Name1,Slicer_Customer_Name1,Timeline_Date2)</f>
        <v>66911</v>
      </c>
      <c r="G102" vm="379">
        <f>CUBEVALUE("ThisWorkbookDataModel",$C102,G$32,Slicer_Product_Name1,Slicer_Customer_Name1,Timeline_Date2)</f>
        <v>158352484</v>
      </c>
      <c r="H102" vm="472">
        <f>CUBEVALUE("ThisWorkbookDataModel",$C102,H$32,Slicer_Product_Name1,Slicer_Customer_Name1,Timeline_Date2)</f>
        <v>1803573</v>
      </c>
    </row>
    <row r="103" spans="2:8" x14ac:dyDescent="0.3">
      <c r="B103" t="str" vm="31">
        <f t="shared" si="4"/>
        <v>New York</v>
      </c>
      <c r="C103" t="str" vm="115">
        <f>CUBEMEMBER("ThisWorkbookDataModel",{"[Locations].[State].&amp;[New York]","[Locations].[Location Name].&amp;[Rochester]"})</f>
        <v>Rochester</v>
      </c>
      <c r="D103" vm="289">
        <f>CUBEVALUE("ThisWorkbookDataModel",$C103,D$32,Slicer_Product_Name1,Slicer_Customer_Name1,Timeline_Date2)</f>
        <v>446948.65000000008</v>
      </c>
      <c r="E103" vm="336">
        <f>CUBEVALUE("ThisWorkbookDataModel",$C103,E$32,Slicer_Product_Name1,Slicer_Customer_Name1,Timeline_Date2)</f>
        <v>85741</v>
      </c>
      <c r="F103" vm="288">
        <f>CUBEVALUE("ThisWorkbookDataModel",$C103,F$32,Slicer_Product_Name1,Slicer_Customer_Name1,Timeline_Date2)</f>
        <v>30960</v>
      </c>
      <c r="G103" vm="591">
        <f>CUBEVALUE("ThisWorkbookDataModel",$C103,G$32,Slicer_Product_Name1,Slicer_Customer_Name1,Timeline_Date2)</f>
        <v>92678538</v>
      </c>
      <c r="H103" vm="499">
        <f>CUBEVALUE("ThisWorkbookDataModel",$C103,H$32,Slicer_Product_Name1,Slicer_Customer_Name1,Timeline_Date2)</f>
        <v>3546651</v>
      </c>
    </row>
    <row r="104" spans="2:8" x14ac:dyDescent="0.3">
      <c r="B104" t="str" vm="31">
        <f t="shared" si="4"/>
        <v>New York</v>
      </c>
      <c r="C104" t="str" vm="94">
        <f>CUBEMEMBER("ThisWorkbookDataModel",{"[Locations].[State].&amp;[New York]","[Locations].[Location Name].&amp;[Smithtown]"})</f>
        <v>Smithtown</v>
      </c>
      <c r="D104" vm="247">
        <f>CUBEVALUE("ThisWorkbookDataModel",$C104,D$32,Slicer_Product_Name1,Slicer_Customer_Name1,Timeline_Date2)</f>
        <v>412041.54999999987</v>
      </c>
      <c r="E104" vm="418">
        <f>CUBEVALUE("ThisWorkbookDataModel",$C104,E$32,Slicer_Product_Name1,Slicer_Customer_Name1,Timeline_Date2)</f>
        <v>39425</v>
      </c>
      <c r="F104" vm="246">
        <f>CUBEVALUE("ThisWorkbookDataModel",$C104,F$32,Slicer_Product_Name1,Slicer_Customer_Name1,Timeline_Date2)</f>
        <v>112693</v>
      </c>
      <c r="G104" vm="416">
        <f>CUBEVALUE("ThisWorkbookDataModel",$C104,G$32,Slicer_Product_Name1,Slicer_Customer_Name1,Timeline_Date2)</f>
        <v>139096977</v>
      </c>
      <c r="H104" vm="417">
        <f>CUBEVALUE("ThisWorkbookDataModel",$C104,H$32,Slicer_Product_Name1,Slicer_Customer_Name1,Timeline_Date2)</f>
        <v>149547375</v>
      </c>
    </row>
    <row r="105" spans="2:8" x14ac:dyDescent="0.3">
      <c r="B105" t="str" vm="31">
        <f t="shared" si="4"/>
        <v>New York</v>
      </c>
      <c r="C105" t="str" vm="79">
        <f>CUBEMEMBER("ThisWorkbookDataModel",{"[Locations].[State].&amp;[New York]","[Locations].[Location Name].&amp;[Staten Island]"})</f>
        <v>Staten Island</v>
      </c>
      <c r="D105" vm="217">
        <f>CUBEVALUE("ThisWorkbookDataModel",$C105,D$32,Slicer_Product_Name1,Slicer_Customer_Name1,Timeline_Date2)</f>
        <v>427688.44999999995</v>
      </c>
      <c r="E105" vm="554">
        <f>CUBEVALUE("ThisWorkbookDataModel",$C105,E$32,Slicer_Product_Name1,Slicer_Customer_Name1,Timeline_Date2)</f>
        <v>156341</v>
      </c>
      <c r="F105" vm="216">
        <f>CUBEVALUE("ThisWorkbookDataModel",$C105,F$32,Slicer_Product_Name1,Slicer_Customer_Name1,Timeline_Date2)</f>
        <v>55039</v>
      </c>
      <c r="G105" vm="555">
        <f>CUBEVALUE("ThisWorkbookDataModel",$C105,G$32,Slicer_Product_Name1,Slicer_Customer_Name1,Timeline_Date2)</f>
        <v>152000000</v>
      </c>
      <c r="H105" vm="556">
        <f>CUBEVALUE("ThisWorkbookDataModel",$C105,H$32,Slicer_Product_Name1,Slicer_Customer_Name1,Timeline_Date2)</f>
        <v>110000000</v>
      </c>
    </row>
    <row r="106" spans="2:8" x14ac:dyDescent="0.3">
      <c r="B106" t="str" vm="31">
        <f t="shared" si="4"/>
        <v>New York</v>
      </c>
      <c r="C106" t="str" vm="44">
        <f>CUBEMEMBER("ThisWorkbookDataModel",{"[Locations].[State].&amp;[New York]","[Locations].[Location Name].&amp;[Syracuse]"})</f>
        <v>Syracuse</v>
      </c>
      <c r="D106" vm="148">
        <f>CUBEVALUE("ThisWorkbookDataModel",$C106,D$32,Slicer_Product_Name1,Slicer_Customer_Name1,Timeline_Date2)</f>
        <v>468283.45000000019</v>
      </c>
      <c r="E106" vm="343">
        <f>CUBEVALUE("ThisWorkbookDataModel",$C106,E$32,Slicer_Product_Name1,Slicer_Customer_Name1,Timeline_Date2)</f>
        <v>54781</v>
      </c>
      <c r="F106" vm="166">
        <f>CUBEVALUE("ThisWorkbookDataModel",$C106,F$32,Slicer_Product_Name1,Slicer_Customer_Name1,Timeline_Date2)</f>
        <v>31881</v>
      </c>
      <c r="G106" vm="584">
        <f>CUBEVALUE("ThisWorkbookDataModel",$C106,G$32,Slicer_Product_Name1,Slicer_Customer_Name1,Timeline_Date2)</f>
        <v>64867329</v>
      </c>
      <c r="H106" vm="492">
        <f>CUBEVALUE("ThisWorkbookDataModel",$C106,H$32,Slicer_Product_Name1,Slicer_Customer_Name1,Timeline_Date2)</f>
        <v>1463257</v>
      </c>
    </row>
    <row r="107" spans="2:8" x14ac:dyDescent="0.3">
      <c r="B107" t="str" vm="31">
        <f t="shared" si="4"/>
        <v>New York</v>
      </c>
      <c r="C107" t="str" vm="129">
        <f>CUBEMEMBER("ThisWorkbookDataModel",{"[Locations].[State].&amp;[New York]","[Locations].[Location Name].&amp;[The Bronx]"})</f>
        <v>The Bronx</v>
      </c>
      <c r="D107" vm="317">
        <f>CUBEVALUE("ThisWorkbookDataModel",$C107,D$32,Slicer_Product_Name1,Slicer_Customer_Name1,Timeline_Date2)</f>
        <v>453815.30000000045</v>
      </c>
      <c r="E107" vm="366">
        <f>CUBEVALUE("ThisWorkbookDataModel",$C107,E$32,Slicer_Product_Name1,Slicer_Customer_Name1,Timeline_Date2)</f>
        <v>523690</v>
      </c>
      <c r="F107" vm="316">
        <f>CUBEVALUE("ThisWorkbookDataModel",$C107,F$32,Slicer_Product_Name1,Slicer_Customer_Name1,Timeline_Date2)</f>
        <v>34299</v>
      </c>
      <c r="G107" vm="574">
        <f>CUBEVALUE("ThisWorkbookDataModel",$C107,G$32,Slicer_Product_Name1,Slicer_Customer_Name1,Timeline_Date2)</f>
        <v>110000000</v>
      </c>
      <c r="H107" vm="481">
        <f>CUBEVALUE("ThisWorkbookDataModel",$C107,H$32,Slicer_Product_Name1,Slicer_Customer_Name1,Timeline_Date2)</f>
        <v>40000000</v>
      </c>
    </row>
    <row r="108" spans="2:8" x14ac:dyDescent="0.3">
      <c r="B108" t="str" vm="31">
        <f t="shared" si="4"/>
        <v>New York</v>
      </c>
      <c r="C108" t="str" vm="93">
        <f>CUBEMEMBER("ThisWorkbookDataModel",{"[Locations].[State].&amp;[New York]","[Locations].[Location Name].&amp;[Yonkers]"})</f>
        <v>Yonkers</v>
      </c>
      <c r="D108" vm="245">
        <f>CUBEVALUE("ThisWorkbookDataModel",$C108,D$32,Slicer_Product_Name1,Slicer_Customer_Name1,Timeline_Date2)</f>
        <v>391461.14999999991</v>
      </c>
      <c r="E108" vm="413">
        <f>CUBEVALUE("ThisWorkbookDataModel",$C108,E$32,Slicer_Product_Name1,Slicer_Customer_Name1,Timeline_Date2)</f>
        <v>73073</v>
      </c>
      <c r="F108" vm="244">
        <f>CUBEVALUE("ThisWorkbookDataModel",$C108,F$32,Slicer_Product_Name1,Slicer_Customer_Name1,Timeline_Date2)</f>
        <v>59049</v>
      </c>
      <c r="G108" vm="414">
        <f>CUBEVALUE("ThisWorkbookDataModel",$C108,G$32,Slicer_Product_Name1,Slicer_Customer_Name1,Timeline_Date2)</f>
        <v>46651457</v>
      </c>
      <c r="H108" vm="415">
        <f>CUBEVALUE("ThisWorkbookDataModel",$C108,H$32,Slicer_Product_Name1,Slicer_Customer_Name1,Timeline_Date2)</f>
        <v>5916223</v>
      </c>
    </row>
    <row r="109" spans="2:8" x14ac:dyDescent="0.3">
      <c r="B109" t="str" vm="36">
        <f t="shared" ref="B109:B117" si="5">CUBEMEMBER("ThisWorkbookDataModel","[Locations].[State].&amp;[North Carolina]")</f>
        <v>North Carolina</v>
      </c>
      <c r="C109" t="str" vm="78">
        <f>CUBEMEMBER("ThisWorkbookDataModel",{"[Locations].[State].&amp;[North Carolina]","[Locations].[Location Name].&amp;[Cary]"})</f>
        <v>Cary</v>
      </c>
      <c r="D109" vm="215">
        <f>CUBEVALUE("ThisWorkbookDataModel",$C109,D$32,Slicer_Product_Name1,Slicer_Customer_Name1,Timeline_Date2)</f>
        <v>441258.44999999966</v>
      </c>
      <c r="E109" vm="545">
        <f>CUBEVALUE("ThisWorkbookDataModel",$C109,E$32,Slicer_Product_Name1,Slicer_Customer_Name1,Timeline_Date2)</f>
        <v>56034</v>
      </c>
      <c r="F109" vm="214">
        <f>CUBEVALUE("ThisWorkbookDataModel",$C109,F$32,Slicer_Product_Name1,Slicer_Customer_Name1,Timeline_Date2)</f>
        <v>91579</v>
      </c>
      <c r="G109" vm="546">
        <f>CUBEVALUE("ThisWorkbookDataModel",$C109,G$32,Slicer_Product_Name1,Slicer_Customer_Name1,Timeline_Date2)</f>
        <v>146322917</v>
      </c>
      <c r="H109" vm="547">
        <f>CUBEVALUE("ThisWorkbookDataModel",$C109,H$32,Slicer_Product_Name1,Slicer_Customer_Name1,Timeline_Date2)</f>
        <v>2815890</v>
      </c>
    </row>
    <row r="110" spans="2:8" x14ac:dyDescent="0.3">
      <c r="B110" t="str" vm="36">
        <f t="shared" si="5"/>
        <v>North Carolina</v>
      </c>
      <c r="C110" t="str" vm="43">
        <f>CUBEMEMBER("ThisWorkbookDataModel",{"[Locations].[State].&amp;[North Carolina]","[Locations].[Location Name].&amp;[Charlotte]"})</f>
        <v>Charlotte</v>
      </c>
      <c r="D110" vm="147">
        <f>CUBEVALUE("ThisWorkbookDataModel",$C110,D$32,Slicer_Product_Name1,Slicer_Customer_Name1,Timeline_Date2)</f>
        <v>404560.80000000005</v>
      </c>
      <c r="E110" vm="376">
        <f>CUBEVALUE("ThisWorkbookDataModel",$C110,E$32,Slicer_Product_Name1,Slicer_Customer_Name1,Timeline_Date2)</f>
        <v>305488</v>
      </c>
      <c r="F110" vm="165">
        <f>CUBEVALUE("ThisWorkbookDataModel",$C110,F$32,Slicer_Product_Name1,Slicer_Customer_Name1,Timeline_Date2)</f>
        <v>53637</v>
      </c>
      <c r="G110" vm="377">
        <f>CUBEVALUE("ThisWorkbookDataModel",$C110,G$32,Slicer_Product_Name1,Slicer_Customer_Name1,Timeline_Date2)</f>
        <v>790925550</v>
      </c>
      <c r="H110" vm="473">
        <f>CUBEVALUE("ThisWorkbookDataModel",$C110,H$32,Slicer_Product_Name1,Slicer_Customer_Name1,Timeline_Date2)</f>
        <v>5215849</v>
      </c>
    </row>
    <row r="111" spans="2:8" x14ac:dyDescent="0.3">
      <c r="B111" t="str" vm="36">
        <f t="shared" si="5"/>
        <v>North Carolina</v>
      </c>
      <c r="C111" t="str" vm="114">
        <f>CUBEMEMBER("ThisWorkbookDataModel",{"[Locations].[State].&amp;[North Carolina]","[Locations].[Location Name].&amp;[Durham]"})</f>
        <v>Durham</v>
      </c>
      <c r="D111" vm="287">
        <f>CUBEVALUE("ThisWorkbookDataModel",$C111,D$32,Slicer_Product_Name1,Slicer_Customer_Name1,Timeline_Date2)</f>
        <v>461928.54999999987</v>
      </c>
      <c r="E111" vm="335">
        <f>CUBEVALUE("ThisWorkbookDataModel",$C111,E$32,Slicer_Product_Name1,Slicer_Customer_Name1,Timeline_Date2)</f>
        <v>100513</v>
      </c>
      <c r="F111" vm="286">
        <f>CUBEVALUE("ThisWorkbookDataModel",$C111,F$32,Slicer_Product_Name1,Slicer_Customer_Name1,Timeline_Date2)</f>
        <v>50420</v>
      </c>
      <c r="G111" vm="592">
        <f>CUBEVALUE("ThisWorkbookDataModel",$C111,G$32,Slicer_Product_Name1,Slicer_Customer_Name1,Timeline_Date2)</f>
        <v>284339132</v>
      </c>
      <c r="H111" vm="500">
        <f>CUBEVALUE("ThisWorkbookDataModel",$C111,H$32,Slicer_Product_Name1,Slicer_Customer_Name1,Timeline_Date2)</f>
        <v>2323182</v>
      </c>
    </row>
    <row r="112" spans="2:8" x14ac:dyDescent="0.3">
      <c r="B112" t="str" vm="36">
        <f t="shared" si="5"/>
        <v>North Carolina</v>
      </c>
      <c r="C112" t="str" vm="92">
        <f>CUBEMEMBER("ThisWorkbookDataModel",{"[Locations].[State].&amp;[North Carolina]","[Locations].[Location Name].&amp;[Fayetteville]"})</f>
        <v>Fayetteville</v>
      </c>
      <c r="D112" vm="243">
        <f>CUBEVALUE("ThisWorkbookDataModel",$C112,D$32,Slicer_Product_Name1,Slicer_Customer_Name1,Timeline_Date2)</f>
        <v>431075.20000000013</v>
      </c>
      <c r="E112" vm="412">
        <f>CUBEVALUE("ThisWorkbookDataModel",$C112,E$32,Slicer_Product_Name1,Slicer_Customer_Name1,Timeline_Date2)</f>
        <v>78439</v>
      </c>
      <c r="F112" vm="242">
        <f>CUBEVALUE("ThisWorkbookDataModel",$C112,F$32,Slicer_Product_Name1,Slicer_Customer_Name1,Timeline_Date2)</f>
        <v>43630</v>
      </c>
      <c r="G112" vm="410">
        <f>CUBEVALUE("ThisWorkbookDataModel",$C112,G$32,Slicer_Product_Name1,Slicer_Customer_Name1,Timeline_Date2)</f>
        <v>382659645</v>
      </c>
      <c r="H112" vm="411">
        <f>CUBEVALUE("ThisWorkbookDataModel",$C112,H$32,Slicer_Product_Name1,Slicer_Customer_Name1,Timeline_Date2)</f>
        <v>4765966</v>
      </c>
    </row>
    <row r="113" spans="2:8" x14ac:dyDescent="0.3">
      <c r="B113" t="str" vm="36">
        <f t="shared" si="5"/>
        <v>North Carolina</v>
      </c>
      <c r="C113" t="str" vm="77">
        <f>CUBEMEMBER("ThisWorkbookDataModel",{"[Locations].[State].&amp;[North Carolina]","[Locations].[Location Name].&amp;[Greensboro]"})</f>
        <v>Greensboro</v>
      </c>
      <c r="D113" vm="213">
        <f>CUBEVALUE("ThisWorkbookDataModel",$C113,D$32,Slicer_Product_Name1,Slicer_Customer_Name1,Timeline_Date2)</f>
        <v>404793.10000000033</v>
      </c>
      <c r="E113" vm="538">
        <f>CUBEVALUE("ThisWorkbookDataModel",$C113,E$32,Slicer_Product_Name1,Slicer_Customer_Name1,Timeline_Date2)</f>
        <v>114080</v>
      </c>
      <c r="F113" vm="212">
        <f>CUBEVALUE("ThisWorkbookDataModel",$C113,F$32,Slicer_Product_Name1,Slicer_Customer_Name1,Timeline_Date2)</f>
        <v>41628</v>
      </c>
      <c r="G113" vm="539">
        <f>CUBEVALUE("ThisWorkbookDataModel",$C113,G$32,Slicer_Product_Name1,Slicer_Customer_Name1,Timeline_Date2)</f>
        <v>332338206</v>
      </c>
      <c r="H113" vm="540">
        <f>CUBEVALUE("ThisWorkbookDataModel",$C113,H$32,Slicer_Product_Name1,Slicer_Customer_Name1,Timeline_Date2)</f>
        <v>13707999</v>
      </c>
    </row>
    <row r="114" spans="2:8" x14ac:dyDescent="0.3">
      <c r="B114" t="str" vm="36">
        <f t="shared" si="5"/>
        <v>North Carolina</v>
      </c>
      <c r="C114" t="str" vm="42">
        <f>CUBEMEMBER("ThisWorkbookDataModel",{"[Locations].[State].&amp;[North Carolina]","[Locations].[Location Name].&amp;[High Point]"})</f>
        <v>High Point</v>
      </c>
      <c r="D114" vm="146">
        <f>CUBEVALUE("ThisWorkbookDataModel",$C114,D$32,Slicer_Product_Name1,Slicer_Customer_Name1,Timeline_Date2)</f>
        <v>454887.10000000015</v>
      </c>
      <c r="E114" vm="342">
        <f>CUBEVALUE("ThisWorkbookDataModel",$C114,E$32,Slicer_Product_Name1,Slicer_Customer_Name1,Timeline_Date2)</f>
        <v>40973</v>
      </c>
      <c r="F114" vm="164">
        <f>CUBEVALUE("ThisWorkbookDataModel",$C114,F$32,Slicer_Product_Name1,Slicer_Customer_Name1,Timeline_Date2)</f>
        <v>42299</v>
      </c>
      <c r="G114" vm="585">
        <f>CUBEVALUE("ThisWorkbookDataModel",$C114,G$32,Slicer_Product_Name1,Slicer_Customer_Name1,Timeline_Date2)</f>
        <v>142972062</v>
      </c>
      <c r="H114" vm="493">
        <f>CUBEVALUE("ThisWorkbookDataModel",$C114,H$32,Slicer_Product_Name1,Slicer_Customer_Name1,Timeline_Date2)</f>
        <v>3925954</v>
      </c>
    </row>
    <row r="115" spans="2:8" x14ac:dyDescent="0.3">
      <c r="B115" t="str" vm="36">
        <f t="shared" si="5"/>
        <v>North Carolina</v>
      </c>
      <c r="C115" t="str" vm="113">
        <f>CUBEMEMBER("ThisWorkbookDataModel",{"[Locations].[State].&amp;[North Carolina]","[Locations].[Location Name].&amp;[Raleigh]"})</f>
        <v>Raleigh</v>
      </c>
      <c r="D115" vm="285">
        <f>CUBEVALUE("ThisWorkbookDataModel",$C115,D$32,Slicer_Product_Name1,Slicer_Customer_Name1,Timeline_Date2)</f>
        <v>402129.70000000007</v>
      </c>
      <c r="E115" vm="365">
        <f>CUBEVALUE("ThisWorkbookDataModel",$C115,E$32,Slicer_Product_Name1,Slicer_Customer_Name1,Timeline_Date2)</f>
        <v>170366</v>
      </c>
      <c r="F115" vm="284">
        <f>CUBEVALUE("ThisWorkbookDataModel",$C115,F$32,Slicer_Product_Name1,Slicer_Customer_Name1,Timeline_Date2)</f>
        <v>55398</v>
      </c>
      <c r="G115" vm="575">
        <f>CUBEVALUE("ThisWorkbookDataModel",$C115,G$32,Slicer_Product_Name1,Slicer_Customer_Name1,Timeline_Date2)</f>
        <v>375740493</v>
      </c>
      <c r="H115" vm="482">
        <f>CUBEVALUE("ThisWorkbookDataModel",$C115,H$32,Slicer_Product_Name1,Slicer_Customer_Name1,Timeline_Date2)</f>
        <v>2876470</v>
      </c>
    </row>
    <row r="116" spans="2:8" x14ac:dyDescent="0.3">
      <c r="B116" t="str" vm="36">
        <f t="shared" si="5"/>
        <v>North Carolina</v>
      </c>
      <c r="C116" t="str" vm="91">
        <f>CUBEMEMBER("ThisWorkbookDataModel",{"[Locations].[State].&amp;[North Carolina]","[Locations].[Location Name].&amp;[Wilmington]"})</f>
        <v>Wilmington</v>
      </c>
      <c r="D116" vm="241">
        <f>CUBEVALUE("ThisWorkbookDataModel",$C116,D$32,Slicer_Product_Name1,Slicer_Customer_Name1,Timeline_Date2)</f>
        <v>471924.34999999992</v>
      </c>
      <c r="E116" vm="407">
        <f>CUBEVALUE("ThisWorkbookDataModel",$C116,E$32,Slicer_Product_Name1,Slicer_Customer_Name1,Timeline_Date2)</f>
        <v>48425</v>
      </c>
      <c r="F116" vm="240">
        <f>CUBEVALUE("ThisWorkbookDataModel",$C116,F$32,Slicer_Product_Name1,Slicer_Customer_Name1,Timeline_Date2)</f>
        <v>42128</v>
      </c>
      <c r="G116" vm="408">
        <f>CUBEVALUE("ThisWorkbookDataModel",$C116,G$32,Slicer_Product_Name1,Slicer_Customer_Name1,Timeline_Date2)</f>
        <v>133663628</v>
      </c>
      <c r="H116" vm="409">
        <f>CUBEVALUE("ThisWorkbookDataModel",$C116,H$32,Slicer_Product_Name1,Slicer_Customer_Name1,Timeline_Date2)</f>
        <v>3951737</v>
      </c>
    </row>
    <row r="117" spans="2:8" x14ac:dyDescent="0.3">
      <c r="B117" t="str" vm="36">
        <f t="shared" si="5"/>
        <v>North Carolina</v>
      </c>
      <c r="C117" t="str" vm="76">
        <f>CUBEMEMBER("ThisWorkbookDataModel",{"[Locations].[State].&amp;[North Carolina]","[Locations].[Location Name].&amp;[Winston-Salem]"})</f>
        <v>Winston-Salem</v>
      </c>
      <c r="D117" vm="211">
        <f>CUBEVALUE("ThisWorkbookDataModel",$C117,D$32,Slicer_Product_Name1,Slicer_Customer_Name1,Timeline_Date2)</f>
        <v>441775.94999999995</v>
      </c>
      <c r="E117" vm="551">
        <f>CUBEVALUE("ThisWorkbookDataModel",$C117,E$32,Slicer_Product_Name1,Slicer_Customer_Name1,Timeline_Date2)</f>
        <v>93267</v>
      </c>
      <c r="F117" vm="210">
        <f>CUBEVALUE("ThisWorkbookDataModel",$C117,F$32,Slicer_Product_Name1,Slicer_Customer_Name1,Timeline_Date2)</f>
        <v>39882</v>
      </c>
      <c r="G117" vm="552">
        <f>CUBEVALUE("ThisWorkbookDataModel",$C117,G$32,Slicer_Product_Name1,Slicer_Customer_Name1,Timeline_Date2)</f>
        <v>343173025</v>
      </c>
      <c r="H117" vm="553">
        <f>CUBEVALUE("ThisWorkbookDataModel",$C117,H$32,Slicer_Product_Name1,Slicer_Customer_Name1,Timeline_Date2)</f>
        <v>3173027</v>
      </c>
    </row>
    <row r="118" spans="2:8" x14ac:dyDescent="0.3">
      <c r="B118" t="str" vm="26">
        <f>CUBEMEMBER("ThisWorkbookDataModel","[Locations].[State].&amp;[Rhode Island]")</f>
        <v>Rhode Island</v>
      </c>
      <c r="C118" t="str" vm="41">
        <f>CUBEMEMBER("ThisWorkbookDataModel",{"[Locations].[State].&amp;[Rhode Island]","[Locations].[Location Name].&amp;[Providence]"})</f>
        <v>Providence</v>
      </c>
      <c r="D118" vm="145">
        <f>CUBEVALUE("ThisWorkbookDataModel",$C118,D$32,Slicer_Product_Name1,Slicer_Customer_Name1,Timeline_Date2)</f>
        <v>348037.15000000008</v>
      </c>
      <c r="E118" vm="374">
        <f>CUBEVALUE("ThisWorkbookDataModel",$C118,E$32,Slicer_Product_Name1,Slicer_Customer_Name1,Timeline_Date2)</f>
        <v>61481</v>
      </c>
      <c r="F118" vm="163">
        <f>CUBEVALUE("ThisWorkbookDataModel",$C118,F$32,Slicer_Product_Name1,Slicer_Customer_Name1,Timeline_Date2)</f>
        <v>37501</v>
      </c>
      <c r="G118" vm="375">
        <f>CUBEVALUE("ThisWorkbookDataModel",$C118,G$32,Slicer_Product_Name1,Slicer_Customer_Name1,Timeline_Date2)</f>
        <v>47655935</v>
      </c>
      <c r="H118" vm="474">
        <f>CUBEVALUE("ThisWorkbookDataModel",$C118,H$32,Slicer_Product_Name1,Slicer_Customer_Name1,Timeline_Date2)</f>
        <v>5618032</v>
      </c>
    </row>
    <row r="119" spans="2:8" x14ac:dyDescent="0.3">
      <c r="B119" t="str" vm="30">
        <f>CUBEMEMBER("ThisWorkbookDataModel","[Locations].[State].&amp;[South Carolina]")</f>
        <v>South Carolina</v>
      </c>
      <c r="C119" t="str" vm="128">
        <f>CUBEMEMBER("ThisWorkbookDataModel",{"[Locations].[State].&amp;[South Carolina]","[Locations].[Location Name].&amp;[Charleston]"})</f>
        <v>Charleston</v>
      </c>
      <c r="D119" vm="315">
        <f>CUBEVALUE("ThisWorkbookDataModel",$C119,D$32,Slicer_Product_Name1,Slicer_Customer_Name1,Timeline_Date2)</f>
        <v>409623.10000000009</v>
      </c>
      <c r="E119" vm="334">
        <f>CUBEVALUE("ThisWorkbookDataModel",$C119,E$32,Slicer_Product_Name1,Slicer_Customer_Name1,Timeline_Date2)</f>
        <v>52450</v>
      </c>
      <c r="F119" vm="314">
        <f>CUBEVALUE("ThisWorkbookDataModel",$C119,F$32,Slicer_Product_Name1,Slicer_Customer_Name1,Timeline_Date2)</f>
        <v>55546</v>
      </c>
      <c r="G119" vm="593">
        <f>CUBEVALUE("ThisWorkbookDataModel",$C119,G$32,Slicer_Product_Name1,Slicer_Customer_Name1,Timeline_Date2)</f>
        <v>282372739</v>
      </c>
      <c r="H119" vm="501">
        <f>CUBEVALUE("ThisWorkbookDataModel",$C119,H$32,Slicer_Product_Name1,Slicer_Customer_Name1,Timeline_Date2)</f>
        <v>47927393</v>
      </c>
    </row>
    <row r="120" spans="2:8" x14ac:dyDescent="0.3">
      <c r="B120" t="str" vm="30">
        <f>CUBEMEMBER("ThisWorkbookDataModel","[Locations].[State].&amp;[South Carolina]")</f>
        <v>South Carolina</v>
      </c>
      <c r="C120" t="str" vm="90">
        <f>CUBEMEMBER("ThisWorkbookDataModel",{"[Locations].[State].&amp;[South Carolina]","[Locations].[Location Name].&amp;[Columbia]"})</f>
        <v>Columbia</v>
      </c>
      <c r="D120" vm="239">
        <f>CUBEVALUE("ThisWorkbookDataModel",$C120,D$32,Slicer_Product_Name1,Slicer_Customer_Name1,Timeline_Date2)</f>
        <v>366124.35</v>
      </c>
      <c r="E120" vm="406">
        <f>CUBEVALUE("ThisWorkbookDataModel",$C120,E$32,Slicer_Product_Name1,Slicer_Customer_Name1,Timeline_Date2)</f>
        <v>44506</v>
      </c>
      <c r="F120" vm="238">
        <f>CUBEVALUE("ThisWorkbookDataModel",$C120,F$32,Slicer_Product_Name1,Slicer_Customer_Name1,Timeline_Date2)</f>
        <v>41260</v>
      </c>
      <c r="G120" vm="404">
        <f>CUBEVALUE("ThisWorkbookDataModel",$C120,G$32,Slicer_Product_Name1,Slicer_Customer_Name1,Timeline_Date2)</f>
        <v>345805347</v>
      </c>
      <c r="H120" vm="405">
        <f>CUBEVALUE("ThisWorkbookDataModel",$C120,H$32,Slicer_Product_Name1,Slicer_Customer_Name1,Timeline_Date2)</f>
        <v>6998722</v>
      </c>
    </row>
    <row r="121" spans="2:8" x14ac:dyDescent="0.3">
      <c r="B121" t="str" vm="30">
        <f>CUBEMEMBER("ThisWorkbookDataModel","[Locations].[State].&amp;[South Carolina]")</f>
        <v>South Carolina</v>
      </c>
      <c r="C121" t="str" vm="75">
        <f>CUBEMEMBER("ThisWorkbookDataModel",{"[Locations].[State].&amp;[South Carolina]","[Locations].[Location Name].&amp;[North Charleston]"})</f>
        <v>North Charleston</v>
      </c>
      <c r="D121" vm="209">
        <f>CUBEVALUE("ThisWorkbookDataModel",$C121,D$32,Slicer_Product_Name1,Slicer_Customer_Name1,Timeline_Date2)</f>
        <v>358693.05000000005</v>
      </c>
      <c r="E121" vm="503">
        <f>CUBEVALUE("ThisWorkbookDataModel",$C121,E$32,Slicer_Product_Name1,Slicer_Customer_Name1,Timeline_Date2)</f>
        <v>37597</v>
      </c>
      <c r="F121" vm="208">
        <f>CUBEVALUE("ThisWorkbookDataModel",$C121,F$32,Slicer_Product_Name1,Slicer_Customer_Name1,Timeline_Date2)</f>
        <v>39543</v>
      </c>
      <c r="G121" vm="504">
        <f>CUBEVALUE("ThisWorkbookDataModel",$C121,G$32,Slicer_Product_Name1,Slicer_Customer_Name1,Timeline_Date2)</f>
        <v>190807625</v>
      </c>
      <c r="H121" vm="505">
        <f>CUBEVALUE("ThisWorkbookDataModel",$C121,H$32,Slicer_Product_Name1,Slicer_Customer_Name1,Timeline_Date2)</f>
        <v>8969264</v>
      </c>
    </row>
    <row r="122" spans="2:8" x14ac:dyDescent="0.3">
      <c r="B122" t="str" vm="29">
        <f t="shared" ref="B122:B129" si="6">CUBEMEMBER("ThisWorkbookDataModel","[Locations].[State].&amp;[Virginia]")</f>
        <v>Virginia</v>
      </c>
      <c r="C122" t="str" vm="40">
        <f>CUBEMEMBER("ThisWorkbookDataModel",{"[Locations].[State].&amp;[Virginia]","[Locations].[Location Name].&amp;[Alexandria]"})</f>
        <v>Alexandria</v>
      </c>
      <c r="D122" vm="144">
        <f>CUBEVALUE("ThisWorkbookDataModel",$C122,D$32,Slicer_Product_Name1,Slicer_Customer_Name1,Timeline_Date2)</f>
        <v>402936.99999999988</v>
      </c>
      <c r="E122" vm="341">
        <f>CUBEVALUE("ThisWorkbookDataModel",$C122,E$32,Slicer_Product_Name1,Slicer_Customer_Name1,Timeline_Date2)</f>
        <v>66879</v>
      </c>
      <c r="F122" vm="162">
        <f>CUBEVALUE("ThisWorkbookDataModel",$C122,F$32,Slicer_Product_Name1,Slicer_Customer_Name1,Timeline_Date2)</f>
        <v>89134</v>
      </c>
      <c r="G122" vm="586">
        <f>CUBEVALUE("ThisWorkbookDataModel",$C122,G$32,Slicer_Product_Name1,Slicer_Customer_Name1,Timeline_Date2)</f>
        <v>38977688</v>
      </c>
      <c r="H122" vm="494">
        <f>CUBEVALUE("ThisWorkbookDataModel",$C122,H$32,Slicer_Product_Name1,Slicer_Customer_Name1,Timeline_Date2)</f>
        <v>1127171</v>
      </c>
    </row>
    <row r="123" spans="2:8" x14ac:dyDescent="0.3">
      <c r="B123" t="str" vm="29">
        <f t="shared" si="6"/>
        <v>Virginia</v>
      </c>
      <c r="C123" t="str" vm="112">
        <f>CUBEMEMBER("ThisWorkbookDataModel",{"[Locations].[State].&amp;[Virginia]","[Locations].[Location Name].&amp;[Arlington]"})</f>
        <v>Arlington</v>
      </c>
      <c r="D123" vm="283">
        <f>CUBEVALUE("ThisWorkbookDataModel",$C123,D$32,Slicer_Product_Name1,Slicer_Customer_Name1,Timeline_Date2)</f>
        <v>405034.60000000027</v>
      </c>
      <c r="E123" vm="364">
        <f>CUBEVALUE("ThisWorkbookDataModel",$C123,E$32,Slicer_Product_Name1,Slicer_Customer_Name1,Timeline_Date2)</f>
        <v>98441</v>
      </c>
      <c r="F123" vm="282">
        <f>CUBEVALUE("ThisWorkbookDataModel",$C123,F$32,Slicer_Product_Name1,Slicer_Customer_Name1,Timeline_Date2)</f>
        <v>105763</v>
      </c>
      <c r="G123" vm="576">
        <f>CUBEVALUE("ThisWorkbookDataModel",$C123,G$32,Slicer_Product_Name1,Slicer_Customer_Name1,Timeline_Date2)</f>
        <v>67318429</v>
      </c>
      <c r="H123" vm="483">
        <f>CUBEVALUE("ThisWorkbookDataModel",$C123,H$32,Slicer_Product_Name1,Slicer_Customer_Name1,Timeline_Date2)</f>
        <v>244142</v>
      </c>
    </row>
    <row r="124" spans="2:8" x14ac:dyDescent="0.3">
      <c r="B124" t="str" vm="29">
        <f t="shared" si="6"/>
        <v>Virginia</v>
      </c>
      <c r="C124" t="str" vm="89">
        <f>CUBEMEMBER("ThisWorkbookDataModel",{"[Locations].[State].&amp;[Virginia]","[Locations].[Location Name].&amp;[Chesapeake]"})</f>
        <v>Chesapeake</v>
      </c>
      <c r="D124" vm="237">
        <f>CUBEVALUE("ThisWorkbookDataModel",$C124,D$32,Slicer_Product_Name1,Slicer_Customer_Name1,Timeline_Date2)</f>
        <v>446034.4</v>
      </c>
      <c r="E124" vm="401">
        <f>CUBEVALUE("ThisWorkbookDataModel",$C124,E$32,Slicer_Product_Name1,Slicer_Customer_Name1,Timeline_Date2)</f>
        <v>81518</v>
      </c>
      <c r="F124" vm="236">
        <f>CUBEVALUE("ThisWorkbookDataModel",$C124,F$32,Slicer_Product_Name1,Slicer_Customer_Name1,Timeline_Date2)</f>
        <v>68620</v>
      </c>
      <c r="G124" vm="402">
        <f>CUBEVALUE("ThisWorkbookDataModel",$C124,G$32,Slicer_Product_Name1,Slicer_Customer_Name1,Timeline_Date2)</f>
        <v>876737780</v>
      </c>
      <c r="H124" vm="403">
        <f>CUBEVALUE("ThisWorkbookDataModel",$C124,H$32,Slicer_Product_Name1,Slicer_Customer_Name1,Timeline_Date2)</f>
        <v>32210024</v>
      </c>
    </row>
    <row r="125" spans="2:8" x14ac:dyDescent="0.3">
      <c r="B125" t="str" vm="29">
        <f t="shared" si="6"/>
        <v>Virginia</v>
      </c>
      <c r="C125" t="str" vm="74">
        <f>CUBEMEMBER("ThisWorkbookDataModel",{"[Locations].[State].&amp;[Virginia]","[Locations].[Location Name].&amp;[Hampton]"})</f>
        <v>Hampton</v>
      </c>
      <c r="D125" vm="207">
        <f>CUBEVALUE("ThisWorkbookDataModel",$C125,D$32,Slicer_Product_Name1,Slicer_Customer_Name1,Timeline_Date2)</f>
        <v>407019.49999999994</v>
      </c>
      <c r="E125" vm="615">
        <f>CUBEVALUE("ThisWorkbookDataModel",$C125,E$32,Slicer_Product_Name1,Slicer_Customer_Name1,Timeline_Date2)</f>
        <v>52940</v>
      </c>
      <c r="F125" vm="206">
        <f>CUBEVALUE("ThisWorkbookDataModel",$C125,F$32,Slicer_Product_Name1,Slicer_Customer_Name1,Timeline_Date2)</f>
        <v>49190</v>
      </c>
      <c r="G125" vm="616">
        <f>CUBEVALUE("ThisWorkbookDataModel",$C125,G$32,Slicer_Product_Name1,Slicer_Customer_Name1,Timeline_Date2)</f>
        <v>133308913</v>
      </c>
      <c r="H125" vm="617">
        <f>CUBEVALUE("ThisWorkbookDataModel",$C125,H$32,Slicer_Product_Name1,Slicer_Customer_Name1,Timeline_Date2)</f>
        <v>219591352</v>
      </c>
    </row>
    <row r="126" spans="2:8" x14ac:dyDescent="0.3">
      <c r="B126" t="str" vm="29">
        <f t="shared" si="6"/>
        <v>Virginia</v>
      </c>
      <c r="C126" t="str" vm="39">
        <f>CUBEMEMBER("ThisWorkbookDataModel",{"[Locations].[State].&amp;[Virginia]","[Locations].[Location Name].&amp;[Newport News]"})</f>
        <v>Newport News</v>
      </c>
      <c r="D126" vm="143">
        <f>CUBEVALUE("ThisWorkbookDataModel",$C126,D$32,Slicer_Product_Name1,Slicer_Customer_Name1,Timeline_Date2)</f>
        <v>443198.49999999994</v>
      </c>
      <c r="E126" vm="372">
        <f>CUBEVALUE("ThisWorkbookDataModel",$C126,E$32,Slicer_Product_Name1,Slicer_Customer_Name1,Timeline_Date2)</f>
        <v>69073</v>
      </c>
      <c r="F126" vm="161">
        <f>CUBEVALUE("ThisWorkbookDataModel",$C126,F$32,Slicer_Product_Name1,Slicer_Customer_Name1,Timeline_Date2)</f>
        <v>50077</v>
      </c>
      <c r="G126" vm="373">
        <f>CUBEVALUE("ThisWorkbookDataModel",$C126,G$32,Slicer_Product_Name1,Slicer_Customer_Name1,Timeline_Date2)</f>
        <v>178921044</v>
      </c>
      <c r="H126" vm="475">
        <f>CUBEVALUE("ThisWorkbookDataModel",$C126,H$32,Slicer_Product_Name1,Slicer_Customer_Name1,Timeline_Date2)</f>
        <v>130901482</v>
      </c>
    </row>
    <row r="127" spans="2:8" x14ac:dyDescent="0.3">
      <c r="B127" t="str" vm="29">
        <f t="shared" si="6"/>
        <v>Virginia</v>
      </c>
      <c r="C127" t="str" vm="127">
        <f>CUBEMEMBER("ThisWorkbookDataModel",{"[Locations].[State].&amp;[Virginia]","[Locations].[Location Name].&amp;[Norfolk]"})</f>
        <v>Norfolk</v>
      </c>
      <c r="D127" vm="313">
        <f>CUBEVALUE("ThisWorkbookDataModel",$C127,D$32,Slicer_Product_Name1,Slicer_Customer_Name1,Timeline_Date2)</f>
        <v>421415.20000000007</v>
      </c>
      <c r="E127" vm="333">
        <f>CUBEVALUE("ThisWorkbookDataModel",$C127,E$32,Slicer_Product_Name1,Slicer_Customer_Name1,Timeline_Date2)</f>
        <v>87045</v>
      </c>
      <c r="F127" vm="312">
        <f>CUBEVALUE("ThisWorkbookDataModel",$C127,F$32,Slicer_Product_Name1,Slicer_Customer_Name1,Timeline_Date2)</f>
        <v>44480</v>
      </c>
      <c r="G127" vm="594">
        <f>CUBEVALUE("ThisWorkbookDataModel",$C127,G$32,Slicer_Product_Name1,Slicer_Customer_Name1,Timeline_Date2)</f>
        <v>137985835</v>
      </c>
      <c r="H127" vm="502">
        <f>CUBEVALUE("ThisWorkbookDataModel",$C127,H$32,Slicer_Product_Name1,Slicer_Customer_Name1,Timeline_Date2)</f>
        <v>111697132</v>
      </c>
    </row>
    <row r="128" spans="2:8" x14ac:dyDescent="0.3">
      <c r="B128" t="str" vm="29">
        <f t="shared" si="6"/>
        <v>Virginia</v>
      </c>
      <c r="C128" t="str" vm="88">
        <f>CUBEMEMBER("ThisWorkbookDataModel",{"[Locations].[State].&amp;[Virginia]","[Locations].[Location Name].&amp;[Richmond]"})</f>
        <v>Richmond</v>
      </c>
      <c r="D128" vm="235">
        <f>CUBEVALUE("ThisWorkbookDataModel",$C128,D$32,Slicer_Product_Name1,Slicer_Customer_Name1,Timeline_Date2)</f>
        <v>385000.45</v>
      </c>
      <c r="E128" vm="400">
        <f>CUBEVALUE("ThisWorkbookDataModel",$C128,E$32,Slicer_Product_Name1,Slicer_Customer_Name1,Timeline_Date2)</f>
        <v>87224</v>
      </c>
      <c r="F128" vm="234">
        <f>CUBEVALUE("ThisWorkbookDataModel",$C128,F$32,Slicer_Product_Name1,Slicer_Customer_Name1,Timeline_Date2)</f>
        <v>40758</v>
      </c>
      <c r="G128" vm="398">
        <f>CUBEVALUE("ThisWorkbookDataModel",$C128,G$32,Slicer_Product_Name1,Slicer_Customer_Name1,Timeline_Date2)</f>
        <v>154942138</v>
      </c>
      <c r="H128" vm="399">
        <f>CUBEVALUE("ThisWorkbookDataModel",$C128,H$32,Slicer_Product_Name1,Slicer_Customer_Name1,Timeline_Date2)</f>
        <v>6879776</v>
      </c>
    </row>
    <row r="129" spans="2:8" x14ac:dyDescent="0.3">
      <c r="B129" t="str" vm="29">
        <f t="shared" si="6"/>
        <v>Virginia</v>
      </c>
      <c r="C129" t="str" vm="73">
        <f>CUBEMEMBER("ThisWorkbookDataModel",{"[Locations].[State].&amp;[Virginia]","[Locations].[Location Name].&amp;[Virginia Beach]"})</f>
        <v>Virginia Beach</v>
      </c>
      <c r="D129" vm="205">
        <f>CUBEVALUE("ThisWorkbookDataModel",$C129,D$32,Slicer_Product_Name1,Slicer_Customer_Name1,Timeline_Date2)</f>
        <v>359427.9</v>
      </c>
      <c r="E129" vm="595">
        <f>CUBEVALUE("ThisWorkbookDataModel",$C129,E$32,Slicer_Product_Name1,Slicer_Customer_Name1,Timeline_Date2)</f>
        <v>166242</v>
      </c>
      <c r="F129" vm="204">
        <f>CUBEVALUE("ThisWorkbookDataModel",$C129,F$32,Slicer_Product_Name1,Slicer_Customer_Name1,Timeline_Date2)</f>
        <v>66634</v>
      </c>
      <c r="G129" vm="596">
        <f>CUBEVALUE("ThisWorkbookDataModel",$C129,G$32,Slicer_Product_Name1,Slicer_Customer_Name1,Timeline_Date2)</f>
        <v>633821720</v>
      </c>
      <c r="H129" vm="597">
        <f>CUBEVALUE("ThisWorkbookDataModel",$C129,H$32,Slicer_Product_Name1,Slicer_Customer_Name1,Timeline_Date2)</f>
        <v>654694207</v>
      </c>
    </row>
  </sheetData>
  <sortState xmlns:xlrd2="http://schemas.microsoft.com/office/spreadsheetml/2017/richdata2" ref="B7:E26">
    <sortCondition ref="D7:D26"/>
  </sortState>
  <mergeCells count="5">
    <mergeCell ref="B4:E4"/>
    <mergeCell ref="B25:C25"/>
    <mergeCell ref="B2:J2"/>
    <mergeCell ref="B13:D14"/>
    <mergeCell ref="B16:D1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EA67-87AB-49E1-8264-74A57A96D1EA}">
  <dimension ref="A1:V44"/>
  <sheetViews>
    <sheetView showGridLines="0" workbookViewId="0">
      <selection activeCell="N29" sqref="N29"/>
    </sheetView>
  </sheetViews>
  <sheetFormatPr defaultRowHeight="14.4" x14ac:dyDescent="0.3"/>
  <cols>
    <col min="1" max="1" width="2.5546875" customWidth="1"/>
    <col min="2" max="2" width="10.77734375" bestFit="1" customWidth="1"/>
    <col min="3" max="3" width="9.6640625" bestFit="1" customWidth="1"/>
    <col min="4" max="4" width="9.77734375" bestFit="1" customWidth="1"/>
    <col min="5" max="5" width="14" bestFit="1" customWidth="1"/>
    <col min="13" max="13" width="12.5546875" bestFit="1" customWidth="1"/>
  </cols>
  <sheetData>
    <row r="1" spans="1:6" x14ac:dyDescent="0.3">
      <c r="A1" s="32"/>
      <c r="B1" s="32"/>
      <c r="C1" s="32"/>
      <c r="D1" s="32"/>
      <c r="E1" s="32"/>
      <c r="F1" s="32"/>
    </row>
    <row r="2" spans="1:6" x14ac:dyDescent="0.3">
      <c r="A2" s="32"/>
      <c r="B2" s="32" t="s">
        <v>108</v>
      </c>
      <c r="C2" s="32" t="s">
        <v>109</v>
      </c>
      <c r="D2" s="32" t="s">
        <v>110</v>
      </c>
      <c r="E2" s="32" t="str" vm="624">
        <f>CUBEMEMBER("ThisWorkbookDataModel","[Measures].[Total Unit Sales]")</f>
        <v>Total Unit Sales</v>
      </c>
      <c r="F2" s="32"/>
    </row>
    <row r="3" spans="1:6" x14ac:dyDescent="0.3">
      <c r="A3" s="32"/>
      <c r="B3" s="32" t="str" vm="639">
        <f t="shared" ref="B3:B8" si="0">CUBEMEMBER("ThisWorkbookDataModel","[Calendar].[Date Hierarchy].[Year].&amp;[2016]")</f>
        <v>2016</v>
      </c>
      <c r="C3" s="32" t="str" vm="640">
        <f>CUBEMEMBER("ThisWorkbookDataModel","[Calendar].[Date Hierarchy].[Year].&amp;[2016].&amp;[Q3]")</f>
        <v>Q3</v>
      </c>
      <c r="D3" s="32" t="str" vm="663">
        <f>CUBEMEMBER("ThisWorkbookDataModel","[Calendar].[Date Hierarchy].[Year].&amp;[2016].&amp;[Q3].&amp;[July]")</f>
        <v>July</v>
      </c>
      <c r="E3" s="32" vm="704">
        <f>CUBEVALUE("ThisWorkbookDataModel",$D3,E$2,Slicer_Year,Slicer_Product_Name2,Slicer_Location_Name,Slicer_Salesperson,Slicer_Customer_Name2)</f>
        <v>645</v>
      </c>
      <c r="F3" s="32"/>
    </row>
    <row r="4" spans="1:6" x14ac:dyDescent="0.3">
      <c r="A4" s="32"/>
      <c r="B4" s="32" t="str" vm="639">
        <f t="shared" si="0"/>
        <v>2016</v>
      </c>
      <c r="C4" s="32" t="str" vm="640">
        <f>CUBEMEMBER("ThisWorkbookDataModel","[Calendar].[Date Hierarchy].[Year].&amp;[2016].&amp;[Q3]")</f>
        <v>Q3</v>
      </c>
      <c r="D4" s="32" t="str" vm="644">
        <f>CUBEMEMBER("ThisWorkbookDataModel","[Calendar].[Date Hierarchy].[Year].&amp;[2016].&amp;[Q3].&amp;[August]")</f>
        <v>August</v>
      </c>
      <c r="E4" s="32" vm="691">
        <f>CUBEVALUE("ThisWorkbookDataModel",$D4,E$2,Slicer_Year,Slicer_Product_Name2,Slicer_Location_Name,Slicer_Salesperson,Slicer_Customer_Name2)</f>
        <v>712</v>
      </c>
      <c r="F4" s="32"/>
    </row>
    <row r="5" spans="1:6" x14ac:dyDescent="0.3">
      <c r="A5" s="32"/>
      <c r="B5" s="32" t="str" vm="639">
        <f t="shared" si="0"/>
        <v>2016</v>
      </c>
      <c r="C5" s="32" t="str" vm="640">
        <f>CUBEMEMBER("ThisWorkbookDataModel","[Calendar].[Date Hierarchy].[Year].&amp;[2016].&amp;[Q3]")</f>
        <v>Q3</v>
      </c>
      <c r="D5" s="32" t="str" vm="681">
        <f>CUBEMEMBER("ThisWorkbookDataModel","[Calendar].[Date Hierarchy].[Year].&amp;[2016].&amp;[Q3].&amp;[September]")</f>
        <v>September</v>
      </c>
      <c r="E5" s="32" vm="723">
        <f>CUBEVALUE("ThisWorkbookDataModel",$D5,E$2,Slicer_Year,Slicer_Product_Name2,Slicer_Location_Name,Slicer_Salesperson,Slicer_Customer_Name2)</f>
        <v>689</v>
      </c>
      <c r="F5" s="32"/>
    </row>
    <row r="6" spans="1:6" x14ac:dyDescent="0.3">
      <c r="A6" s="32"/>
      <c r="B6" s="32" t="str" vm="639">
        <f t="shared" si="0"/>
        <v>2016</v>
      </c>
      <c r="C6" s="32" t="str" vm="662">
        <f>CUBEMEMBER("ThisWorkbookDataModel","[Calendar].[Date Hierarchy].[Year].&amp;[2016].&amp;[Q4]")</f>
        <v>Q4</v>
      </c>
      <c r="D6" s="32" t="str" vm="654">
        <f>CUBEMEMBER("ThisWorkbookDataModel","[Calendar].[Date Hierarchy].[Year].&amp;[2016].&amp;[Q4].&amp;[October]")</f>
        <v>October</v>
      </c>
      <c r="E6" s="32" vm="689">
        <f>CUBEVALUE("ThisWorkbookDataModel",$D6,E$2,Slicer_Year,Slicer_Product_Name2,Slicer_Location_Name,Slicer_Salesperson,Slicer_Customer_Name2)</f>
        <v>715</v>
      </c>
      <c r="F6" s="32"/>
    </row>
    <row r="7" spans="1:6" x14ac:dyDescent="0.3">
      <c r="A7" s="32"/>
      <c r="B7" s="32" t="str" vm="639">
        <f t="shared" si="0"/>
        <v>2016</v>
      </c>
      <c r="C7" s="32" t="str" vm="662">
        <f>CUBEMEMBER("ThisWorkbookDataModel","[Calendar].[Date Hierarchy].[Year].&amp;[2016].&amp;[Q4]")</f>
        <v>Q4</v>
      </c>
      <c r="D7" s="32" t="str" vm="684">
        <f>CUBEMEMBER("ThisWorkbookDataModel","[Calendar].[Date Hierarchy].[Year].&amp;[2016].&amp;[Q4].&amp;[November]")</f>
        <v>November</v>
      </c>
      <c r="E7" s="32" vm="726">
        <f>CUBEVALUE("ThisWorkbookDataModel",$D7,E$2,Slicer_Year,Slicer_Product_Name2,Slicer_Location_Name,Slicer_Salesperson,Slicer_Customer_Name2)</f>
        <v>692</v>
      </c>
      <c r="F7" s="32"/>
    </row>
    <row r="8" spans="1:6" x14ac:dyDescent="0.3">
      <c r="A8" s="32"/>
      <c r="B8" s="32" t="str" vm="639">
        <f t="shared" si="0"/>
        <v>2016</v>
      </c>
      <c r="C8" s="32" t="str" vm="662">
        <f>CUBEMEMBER("ThisWorkbookDataModel","[Calendar].[Date Hierarchy].[Year].&amp;[2016].&amp;[Q4]")</f>
        <v>Q4</v>
      </c>
      <c r="D8" s="32" t="str" vm="670">
        <f>CUBEMEMBER("ThisWorkbookDataModel","[Calendar].[Date Hierarchy].[Year].&amp;[2016].&amp;[Q4].&amp;[December]")</f>
        <v>December</v>
      </c>
      <c r="E8" s="32" vm="697">
        <f>CUBEVALUE("ThisWorkbookDataModel",$D8,E$2,Slicer_Year,Slicer_Product_Name2,Slicer_Location_Name,Slicer_Salesperson,Slicer_Customer_Name2)</f>
        <v>702</v>
      </c>
      <c r="F8" s="32"/>
    </row>
    <row r="9" spans="1:6" x14ac:dyDescent="0.3">
      <c r="A9" s="32"/>
      <c r="B9" s="32" t="str" vm="636">
        <f t="shared" ref="B9:B20" si="1">CUBEMEMBER("ThisWorkbookDataModel","[Calendar].[Date Hierarchy].[Year].&amp;[2017]")</f>
        <v>2017</v>
      </c>
      <c r="C9" s="32" t="str" vm="653">
        <f>CUBEMEMBER("ThisWorkbookDataModel","[Calendar].[Date Hierarchy].[Year].&amp;[2017].&amp;[Q1]")</f>
        <v>Q1</v>
      </c>
      <c r="D9" s="32" t="str" vm="638">
        <f>CUBEMEMBER("ThisWorkbookDataModel","[Calendar].[Date Hierarchy].[Year].&amp;[2017].&amp;[Q1].&amp;[January]")</f>
        <v>January</v>
      </c>
      <c r="E9" s="32" vm="717">
        <f>CUBEVALUE("ThisWorkbookDataModel",$D9,E$2,Slicer_Year,Slicer_Product_Name2,Slicer_Location_Name,Slicer_Salesperson,Slicer_Customer_Name2)</f>
        <v>665</v>
      </c>
      <c r="F9" s="32"/>
    </row>
    <row r="10" spans="1:6" x14ac:dyDescent="0.3">
      <c r="A10" s="32"/>
      <c r="B10" s="32" t="str" vm="636">
        <f t="shared" si="1"/>
        <v>2017</v>
      </c>
      <c r="C10" s="32" t="str" vm="653">
        <f>CUBEMEMBER("ThisWorkbookDataModel","[Calendar].[Date Hierarchy].[Year].&amp;[2017].&amp;[Q1]")</f>
        <v>Q1</v>
      </c>
      <c r="D10" s="32" t="str" vm="673">
        <f>CUBEMEMBER("ThisWorkbookDataModel","[Calendar].[Date Hierarchy].[Year].&amp;[2017].&amp;[Q1].&amp;[February]")</f>
        <v>February</v>
      </c>
      <c r="E10" s="32" vm="707">
        <f>CUBEVALUE("ThisWorkbookDataModel",$D10,E$2,Slicer_Year,Slicer_Product_Name2,Slicer_Location_Name,Slicer_Salesperson,Slicer_Customer_Name2)</f>
        <v>634</v>
      </c>
      <c r="F10" s="32"/>
    </row>
    <row r="11" spans="1:6" x14ac:dyDescent="0.3">
      <c r="A11" s="32"/>
      <c r="B11" s="32" t="str" vm="636">
        <f t="shared" si="1"/>
        <v>2017</v>
      </c>
      <c r="C11" s="32" t="str" vm="653">
        <f>CUBEMEMBER("ThisWorkbookDataModel","[Calendar].[Date Hierarchy].[Year].&amp;[2017].&amp;[Q1]")</f>
        <v>Q1</v>
      </c>
      <c r="D11" s="32" t="str" vm="661">
        <f>CUBEMEMBER("ThisWorkbookDataModel","[Calendar].[Date Hierarchy].[Year].&amp;[2017].&amp;[Q1].&amp;[March]")</f>
        <v>March</v>
      </c>
      <c r="E11" s="32" vm="692">
        <f>CUBEVALUE("ThisWorkbookDataModel",$D11,E$2,Slicer_Year,Slicer_Product_Name2,Slicer_Location_Name,Slicer_Salesperson,Slicer_Customer_Name2)</f>
        <v>691</v>
      </c>
      <c r="F11" s="32"/>
    </row>
    <row r="12" spans="1:6" x14ac:dyDescent="0.3">
      <c r="A12" s="32"/>
      <c r="B12" s="32" t="str" vm="636">
        <f t="shared" si="1"/>
        <v>2017</v>
      </c>
      <c r="C12" s="32" t="str" vm="637">
        <f>CUBEMEMBER("ThisWorkbookDataModel","[Calendar].[Date Hierarchy].[Year].&amp;[2017].&amp;[Q2]")</f>
        <v>Q2</v>
      </c>
      <c r="D12" s="32" t="str" vm="665">
        <f>CUBEMEMBER("ThisWorkbookDataModel","[Calendar].[Date Hierarchy].[Year].&amp;[2017].&amp;[Q2].&amp;[April]")</f>
        <v>April</v>
      </c>
      <c r="E12" s="32" vm="713">
        <f>CUBEVALUE("ThisWorkbookDataModel",$D12,E$2,Slicer_Year,Slicer_Product_Name2,Slicer_Location_Name,Slicer_Salesperson,Slicer_Customer_Name2)</f>
        <v>853</v>
      </c>
      <c r="F12" s="32"/>
    </row>
    <row r="13" spans="1:6" x14ac:dyDescent="0.3">
      <c r="A13" s="32"/>
      <c r="B13" s="32" t="str" vm="636">
        <f t="shared" si="1"/>
        <v>2017</v>
      </c>
      <c r="C13" s="32" t="str" vm="637">
        <f>CUBEMEMBER("ThisWorkbookDataModel","[Calendar].[Date Hierarchy].[Year].&amp;[2017].&amp;[Q2]")</f>
        <v>Q2</v>
      </c>
      <c r="D13" s="32" t="str" vm="680">
        <f>CUBEMEMBER("ThisWorkbookDataModel","[Calendar].[Date Hierarchy].[Year].&amp;[2017].&amp;[Q2].&amp;[May]")</f>
        <v>May</v>
      </c>
      <c r="E13" s="32" vm="690">
        <f>CUBEVALUE("ThisWorkbookDataModel",$D13,E$2,Slicer_Year,Slicer_Product_Name2,Slicer_Location_Name,Slicer_Salesperson,Slicer_Customer_Name2)</f>
        <v>711</v>
      </c>
      <c r="F13" s="32"/>
    </row>
    <row r="14" spans="1:6" x14ac:dyDescent="0.3">
      <c r="A14" s="32"/>
      <c r="B14" s="32" t="str" vm="636">
        <f t="shared" si="1"/>
        <v>2017</v>
      </c>
      <c r="C14" s="32" t="str" vm="637">
        <f>CUBEMEMBER("ThisWorkbookDataModel","[Calendar].[Date Hierarchy].[Year].&amp;[2017].&amp;[Q2]")</f>
        <v>Q2</v>
      </c>
      <c r="D14" s="32" t="str" vm="652">
        <f>CUBEMEMBER("ThisWorkbookDataModel","[Calendar].[Date Hierarchy].[Year].&amp;[2017].&amp;[Q2].&amp;[June]")</f>
        <v>June</v>
      </c>
      <c r="E14" s="32" vm="709">
        <f>CUBEVALUE("ThisWorkbookDataModel",$D14,E$2,Slicer_Year,Slicer_Product_Name2,Slicer_Location_Name,Slicer_Salesperson,Slicer_Customer_Name2)</f>
        <v>778</v>
      </c>
      <c r="F14" s="32"/>
    </row>
    <row r="15" spans="1:6" x14ac:dyDescent="0.3">
      <c r="A15" s="32"/>
      <c r="B15" s="32" t="str" vm="636">
        <f t="shared" si="1"/>
        <v>2017</v>
      </c>
      <c r="C15" s="32" t="str" vm="651">
        <f>CUBEMEMBER("ThisWorkbookDataModel","[Calendar].[Date Hierarchy].[Year].&amp;[2017].&amp;[Q3]")</f>
        <v>Q3</v>
      </c>
      <c r="D15" s="32" t="str" vm="676">
        <f>CUBEMEMBER("ThisWorkbookDataModel","[Calendar].[Date Hierarchy].[Year].&amp;[2017].&amp;[Q3].&amp;[July]")</f>
        <v>July</v>
      </c>
      <c r="E15" s="32" vm="700">
        <f>CUBEVALUE("ThisWorkbookDataModel",$D15,E$2,Slicer_Year,Slicer_Product_Name2,Slicer_Location_Name,Slicer_Salesperson,Slicer_Customer_Name2)</f>
        <v>665</v>
      </c>
      <c r="F15" s="32"/>
    </row>
    <row r="16" spans="1:6" x14ac:dyDescent="0.3">
      <c r="A16" s="32"/>
      <c r="B16" s="32" t="str" vm="636">
        <f t="shared" si="1"/>
        <v>2017</v>
      </c>
      <c r="C16" s="32" t="str" vm="651">
        <f>CUBEMEMBER("ThisWorkbookDataModel","[Calendar].[Date Hierarchy].[Year].&amp;[2017].&amp;[Q3]")</f>
        <v>Q3</v>
      </c>
      <c r="D16" s="32" t="str" vm="669">
        <f>CUBEMEMBER("ThisWorkbookDataModel","[Calendar].[Date Hierarchy].[Year].&amp;[2017].&amp;[Q3].&amp;[August]")</f>
        <v>August</v>
      </c>
      <c r="E16" s="32" vm="705">
        <f>CUBEVALUE("ThisWorkbookDataModel",$D16,E$2,Slicer_Year,Slicer_Product_Name2,Slicer_Location_Name,Slicer_Salesperson,Slicer_Customer_Name2)</f>
        <v>712</v>
      </c>
      <c r="F16" s="32"/>
    </row>
    <row r="17" spans="1:22" x14ac:dyDescent="0.3">
      <c r="A17" s="32"/>
      <c r="B17" s="32" t="str" vm="636">
        <f t="shared" si="1"/>
        <v>2017</v>
      </c>
      <c r="C17" s="32" t="str" vm="651">
        <f>CUBEMEMBER("ThisWorkbookDataModel","[Calendar].[Date Hierarchy].[Year].&amp;[2017].&amp;[Q3]")</f>
        <v>Q3</v>
      </c>
      <c r="D17" s="32" t="str" vm="635">
        <f>CUBEMEMBER("ThisWorkbookDataModel","[Calendar].[Date Hierarchy].[Year].&amp;[2017].&amp;[Q3].&amp;[September]")</f>
        <v>September</v>
      </c>
      <c r="E17" s="32" vm="724">
        <f>CUBEVALUE("ThisWorkbookDataModel",$D17,E$2,Slicer_Year,Slicer_Product_Name2,Slicer_Location_Name,Slicer_Salesperson,Slicer_Customer_Name2)</f>
        <v>676</v>
      </c>
      <c r="F17" s="32"/>
    </row>
    <row r="18" spans="1:22" x14ac:dyDescent="0.3">
      <c r="A18" s="32"/>
      <c r="B18" s="32" t="str" vm="636">
        <f t="shared" si="1"/>
        <v>2017</v>
      </c>
      <c r="C18" s="32" t="str" vm="634">
        <f>CUBEMEMBER("ThisWorkbookDataModel","[Calendar].[Date Hierarchy].[Year].&amp;[2017].&amp;[Q4]")</f>
        <v>Q4</v>
      </c>
      <c r="D18" s="32" t="str" vm="664">
        <f>CUBEMEMBER("ThisWorkbookDataModel","[Calendar].[Date Hierarchy].[Year].&amp;[2017].&amp;[Q4].&amp;[October]")</f>
        <v>October</v>
      </c>
      <c r="E18" s="32" vm="727">
        <f>CUBEVALUE("ThisWorkbookDataModel",$D18,E$2,Slicer_Year,Slicer_Product_Name2,Slicer_Location_Name,Slicer_Salesperson,Slicer_Customer_Name2)</f>
        <v>731</v>
      </c>
      <c r="F18" s="32"/>
    </row>
    <row r="19" spans="1:22" x14ac:dyDescent="0.3">
      <c r="A19" s="32"/>
      <c r="B19" s="32" t="str" vm="636">
        <f t="shared" si="1"/>
        <v>2017</v>
      </c>
      <c r="C19" s="32" t="str" vm="634">
        <f>CUBEMEMBER("ThisWorkbookDataModel","[Calendar].[Date Hierarchy].[Year].&amp;[2017].&amp;[Q4]")</f>
        <v>Q4</v>
      </c>
      <c r="D19" s="32" t="str" vm="660">
        <f>CUBEMEMBER("ThisWorkbookDataModel","[Calendar].[Date Hierarchy].[Year].&amp;[2017].&amp;[Q4].&amp;[November]")</f>
        <v>November</v>
      </c>
      <c r="E19" s="32" vm="712">
        <f>CUBEVALUE("ThisWorkbookDataModel",$D19,E$2,Slicer_Year,Slicer_Product_Name2,Slicer_Location_Name,Slicer_Salesperson,Slicer_Customer_Name2)</f>
        <v>745</v>
      </c>
      <c r="F19" s="32"/>
    </row>
    <row r="20" spans="1:22" x14ac:dyDescent="0.3">
      <c r="A20" s="32"/>
      <c r="B20" s="32" t="str" vm="636">
        <f t="shared" si="1"/>
        <v>2017</v>
      </c>
      <c r="C20" s="32" t="str" vm="634">
        <f>CUBEMEMBER("ThisWorkbookDataModel","[Calendar].[Date Hierarchy].[Year].&amp;[2017].&amp;[Q4]")</f>
        <v>Q4</v>
      </c>
      <c r="D20" s="32" t="str" vm="643">
        <f>CUBEMEMBER("ThisWorkbookDataModel","[Calendar].[Date Hierarchy].[Year].&amp;[2017].&amp;[Q4].&amp;[December]")</f>
        <v>December</v>
      </c>
      <c r="E20" s="32" vm="719">
        <f>CUBEVALUE("ThisWorkbookDataModel",$D20,E$2,Slicer_Year,Slicer_Product_Name2,Slicer_Location_Name,Slicer_Salesperson,Slicer_Customer_Name2)</f>
        <v>738</v>
      </c>
      <c r="F20" s="32"/>
    </row>
    <row r="21" spans="1:22" x14ac:dyDescent="0.3">
      <c r="A21" s="32"/>
      <c r="B21" s="32" t="str" vm="631">
        <f t="shared" ref="B21:B32" si="2">CUBEMEMBER("ThisWorkbookDataModel","[Calendar].[Date Hierarchy].[Year].&amp;[2018]")</f>
        <v>2018</v>
      </c>
      <c r="C21" s="32" t="str" vm="659">
        <f>CUBEMEMBER("ThisWorkbookDataModel","[Calendar].[Date Hierarchy].[Year].&amp;[2018].&amp;[Q1]")</f>
        <v>Q1</v>
      </c>
      <c r="D21" s="32" t="str" vm="679">
        <f>CUBEMEMBER("ThisWorkbookDataModel","[Calendar].[Date Hierarchy].[Year].&amp;[2018].&amp;[Q1].&amp;[January]")</f>
        <v>January</v>
      </c>
      <c r="E21" s="32" vm="721">
        <f>CUBEVALUE("ThisWorkbookDataModel",$D21,E$2,Slicer_Year,Slicer_Product_Name2,Slicer_Location_Name,Slicer_Salesperson,Slicer_Customer_Name2)</f>
        <v>724</v>
      </c>
      <c r="F21" s="32"/>
    </row>
    <row r="22" spans="1:22" x14ac:dyDescent="0.3">
      <c r="A22" s="32"/>
      <c r="B22" s="32" t="str" vm="631">
        <f t="shared" si="2"/>
        <v>2018</v>
      </c>
      <c r="C22" s="32" t="str" vm="659">
        <f>CUBEMEMBER("ThisWorkbookDataModel","[Calendar].[Date Hierarchy].[Year].&amp;[2018].&amp;[Q1]")</f>
        <v>Q1</v>
      </c>
      <c r="D22" s="32" t="str" vm="650">
        <f>CUBEMEMBER("ThisWorkbookDataModel","[Calendar].[Date Hierarchy].[Year].&amp;[2018].&amp;[Q1].&amp;[February]")</f>
        <v>February</v>
      </c>
      <c r="E22" s="32" vm="706">
        <f>CUBEVALUE("ThisWorkbookDataModel",$D22,E$2,Slicer_Year,Slicer_Product_Name2,Slicer_Location_Name,Slicer_Salesperson,Slicer_Customer_Name2)</f>
        <v>618</v>
      </c>
      <c r="F22" s="32"/>
    </row>
    <row r="23" spans="1:22" x14ac:dyDescent="0.3">
      <c r="A23" s="32"/>
      <c r="B23" s="32" t="str" vm="631">
        <f t="shared" si="2"/>
        <v>2018</v>
      </c>
      <c r="C23" s="32" t="str" vm="659">
        <f>CUBEMEMBER("ThisWorkbookDataModel","[Calendar].[Date Hierarchy].[Year].&amp;[2018].&amp;[Q1]")</f>
        <v>Q1</v>
      </c>
      <c r="D23" s="32" t="str" vm="675">
        <f>CUBEMEMBER("ThisWorkbookDataModel","[Calendar].[Date Hierarchy].[Year].&amp;[2018].&amp;[Q1].&amp;[March]")</f>
        <v>March</v>
      </c>
      <c r="E23" s="32" vm="718">
        <f>CUBEVALUE("ThisWorkbookDataModel",$D23,E$2,Slicer_Year,Slicer_Product_Name2,Slicer_Location_Name,Slicer_Salesperson,Slicer_Customer_Name2)</f>
        <v>658</v>
      </c>
      <c r="F23" s="32"/>
    </row>
    <row r="24" spans="1:22" x14ac:dyDescent="0.3">
      <c r="A24" s="32"/>
      <c r="B24" s="32" t="str" vm="631">
        <f t="shared" si="2"/>
        <v>2018</v>
      </c>
      <c r="C24" s="32" t="str" vm="649">
        <f>CUBEMEMBER("ThisWorkbookDataModel","[Calendar].[Date Hierarchy].[Year].&amp;[2018].&amp;[Q2]")</f>
        <v>Q2</v>
      </c>
      <c r="D24" s="32" t="str" vm="668">
        <f>CUBEMEMBER("ThisWorkbookDataModel","[Calendar].[Date Hierarchy].[Year].&amp;[2018].&amp;[Q2].&amp;[April]")</f>
        <v>April</v>
      </c>
      <c r="E24" s="32" vm="714">
        <f>CUBEVALUE("ThisWorkbookDataModel",$D24,E$2,Slicer_Year,Slicer_Product_Name2,Slicer_Location_Name,Slicer_Salesperson,Slicer_Customer_Name2)</f>
        <v>639</v>
      </c>
      <c r="F24" s="32"/>
    </row>
    <row r="25" spans="1:22" x14ac:dyDescent="0.3">
      <c r="A25" s="32"/>
      <c r="B25" s="32" t="str" vm="631">
        <f t="shared" si="2"/>
        <v>2018</v>
      </c>
      <c r="C25" s="32" t="str" vm="649">
        <f>CUBEMEMBER("ThisWorkbookDataModel","[Calendar].[Date Hierarchy].[Year].&amp;[2018].&amp;[Q2]")</f>
        <v>Q2</v>
      </c>
      <c r="D25" s="32" t="str" vm="633">
        <f>CUBEMEMBER("ThisWorkbookDataModel","[Calendar].[Date Hierarchy].[Year].&amp;[2018].&amp;[Q2].&amp;[May]")</f>
        <v>May</v>
      </c>
      <c r="E25" s="32" vm="722">
        <f>CUBEVALUE("ThisWorkbookDataModel",$D25,E$2,Slicer_Year,Slicer_Product_Name2,Slicer_Location_Name,Slicer_Salesperson,Slicer_Customer_Name2)</f>
        <v>738</v>
      </c>
      <c r="F25" s="32"/>
      <c r="M25" s="58" t="s">
        <v>133</v>
      </c>
      <c r="N25" s="58"/>
      <c r="O25" s="58"/>
      <c r="P25" s="58"/>
      <c r="Q25" s="58"/>
      <c r="R25" s="58"/>
      <c r="S25" s="58"/>
      <c r="T25" s="58"/>
      <c r="U25" s="58"/>
      <c r="V25" s="58"/>
    </row>
    <row r="26" spans="1:22" x14ac:dyDescent="0.3">
      <c r="A26" s="32"/>
      <c r="B26" s="32" t="str" vm="631">
        <f t="shared" si="2"/>
        <v>2018</v>
      </c>
      <c r="C26" s="32" t="str" vm="649">
        <f>CUBEMEMBER("ThisWorkbookDataModel","[Calendar].[Date Hierarchy].[Year].&amp;[2018].&amp;[Q2]")</f>
        <v>Q2</v>
      </c>
      <c r="D26" s="32" t="str" vm="672">
        <f>CUBEMEMBER("ThisWorkbookDataModel","[Calendar].[Date Hierarchy].[Year].&amp;[2018].&amp;[Q2].&amp;[June]")</f>
        <v>June</v>
      </c>
      <c r="E26" s="32" vm="716">
        <f>CUBEVALUE("ThisWorkbookDataModel",$D26,E$2,Slicer_Year,Slicer_Product_Name2,Slicer_Location_Name,Slicer_Salesperson,Slicer_Customer_Name2)</f>
        <v>617</v>
      </c>
      <c r="F26" s="32"/>
      <c r="M26" s="38"/>
    </row>
    <row r="27" spans="1:22" x14ac:dyDescent="0.3">
      <c r="A27" s="32"/>
      <c r="B27" s="32" t="str" vm="631">
        <f t="shared" si="2"/>
        <v>2018</v>
      </c>
      <c r="C27" s="32" t="str" vm="632">
        <f>CUBEMEMBER("ThisWorkbookDataModel","[Calendar].[Date Hierarchy].[Year].&amp;[2018].&amp;[Q3]")</f>
        <v>Q3</v>
      </c>
      <c r="D27" s="32" t="str" vm="658">
        <f>CUBEMEMBER("ThisWorkbookDataModel","[Calendar].[Date Hierarchy].[Year].&amp;[2018].&amp;[Q3].&amp;[July]")</f>
        <v>July</v>
      </c>
      <c r="E27" s="32" vm="703">
        <f>CUBEVALUE("ThisWorkbookDataModel",$D27,E$2,Slicer_Year,Slicer_Product_Name2,Slicer_Location_Name,Slicer_Salesperson,Slicer_Customer_Name2)</f>
        <v>729</v>
      </c>
      <c r="F27" s="32"/>
    </row>
    <row r="28" spans="1:22" x14ac:dyDescent="0.3">
      <c r="A28" s="32"/>
      <c r="B28" s="32" t="str" vm="631">
        <f t="shared" si="2"/>
        <v>2018</v>
      </c>
      <c r="C28" s="32" t="str" vm="632">
        <f>CUBEMEMBER("ThisWorkbookDataModel","[Calendar].[Date Hierarchy].[Year].&amp;[2018].&amp;[Q3]")</f>
        <v>Q3</v>
      </c>
      <c r="D28" s="32" t="str" vm="625">
        <f>CUBEMEMBER("ThisWorkbookDataModel","[Calendar].[Date Hierarchy].[Year].&amp;[2018].&amp;[Q3].&amp;[August]")</f>
        <v>August</v>
      </c>
      <c r="E28" s="32" vm="687">
        <f>CUBEVALUE("ThisWorkbookDataModel",$D28,E$2,Slicer_Year,Slicer_Product_Name2,Slicer_Location_Name,Slicer_Salesperson,Slicer_Customer_Name2)</f>
        <v>739</v>
      </c>
      <c r="F28" s="32"/>
    </row>
    <row r="29" spans="1:22" x14ac:dyDescent="0.3">
      <c r="A29" s="32"/>
      <c r="B29" s="32" t="str" vm="631">
        <f t="shared" si="2"/>
        <v>2018</v>
      </c>
      <c r="C29" s="32" t="str" vm="632">
        <f>CUBEMEMBER("ThisWorkbookDataModel","[Calendar].[Date Hierarchy].[Year].&amp;[2018].&amp;[Q3]")</f>
        <v>Q3</v>
      </c>
      <c r="D29" s="32" t="str" vm="678">
        <f>CUBEMEMBER("ThisWorkbookDataModel","[Calendar].[Date Hierarchy].[Year].&amp;[2018].&amp;[Q3].&amp;[September]")</f>
        <v>September</v>
      </c>
      <c r="E29" s="32" vm="725">
        <f>CUBEVALUE("ThisWorkbookDataModel",$D29,E$2,Slicer_Year,Slicer_Product_Name2,Slicer_Location_Name,Slicer_Salesperson,Slicer_Customer_Name2)</f>
        <v>805</v>
      </c>
      <c r="F29" s="32"/>
    </row>
    <row r="30" spans="1:22" x14ac:dyDescent="0.3">
      <c r="A30" s="32"/>
      <c r="B30" s="32" t="str" vm="631">
        <f t="shared" si="2"/>
        <v>2018</v>
      </c>
      <c r="C30" s="32" t="str" vm="657">
        <f>CUBEMEMBER("ThisWorkbookDataModel","[Calendar].[Date Hierarchy].[Year].&amp;[2018].&amp;[Q4]")</f>
        <v>Q4</v>
      </c>
      <c r="D30" s="32" t="str" vm="648">
        <f>CUBEMEMBER("ThisWorkbookDataModel","[Calendar].[Date Hierarchy].[Year].&amp;[2018].&amp;[Q4].&amp;[October]")</f>
        <v>October</v>
      </c>
      <c r="E30" s="32" vm="715">
        <f>CUBEVALUE("ThisWorkbookDataModel",$D30,E$2,Slicer_Year,Slicer_Product_Name2,Slicer_Location_Name,Slicer_Salesperson,Slicer_Customer_Name2)</f>
        <v>724</v>
      </c>
      <c r="F30" s="32"/>
    </row>
    <row r="31" spans="1:22" x14ac:dyDescent="0.3">
      <c r="A31" s="32"/>
      <c r="B31" s="32" t="str" vm="631">
        <f t="shared" si="2"/>
        <v>2018</v>
      </c>
      <c r="C31" s="32" t="str" vm="657">
        <f>CUBEMEMBER("ThisWorkbookDataModel","[Calendar].[Date Hierarchy].[Year].&amp;[2018].&amp;[Q4]")</f>
        <v>Q4</v>
      </c>
      <c r="D31" s="32" t="str" vm="683">
        <f>CUBEMEMBER("ThisWorkbookDataModel","[Calendar].[Date Hierarchy].[Year].&amp;[2018].&amp;[Q4].&amp;[November]")</f>
        <v>November</v>
      </c>
      <c r="E31" s="32" vm="698">
        <f>CUBEVALUE("ThisWorkbookDataModel",$D31,E$2,Slicer_Year,Slicer_Product_Name2,Slicer_Location_Name,Slicer_Salesperson,Slicer_Customer_Name2)</f>
        <v>684</v>
      </c>
      <c r="F31" s="32"/>
    </row>
    <row r="32" spans="1:22" x14ac:dyDescent="0.3">
      <c r="A32" s="32"/>
      <c r="B32" s="32" t="str" vm="631">
        <f t="shared" si="2"/>
        <v>2018</v>
      </c>
      <c r="C32" s="32" t="str" vm="657">
        <f>CUBEMEMBER("ThisWorkbookDataModel","[Calendar].[Date Hierarchy].[Year].&amp;[2018].&amp;[Q4]")</f>
        <v>Q4</v>
      </c>
      <c r="D32" s="32" t="str" vm="667">
        <f>CUBEMEMBER("ThisWorkbookDataModel","[Calendar].[Date Hierarchy].[Year].&amp;[2018].&amp;[Q4].&amp;[December]")</f>
        <v>December</v>
      </c>
      <c r="E32" s="32" vm="695">
        <f>CUBEVALUE("ThisWorkbookDataModel",$D32,E$2,Slicer_Year,Slicer_Product_Name2,Slicer_Location_Name,Slicer_Salesperson,Slicer_Customer_Name2)</f>
        <v>671</v>
      </c>
      <c r="F32" s="32"/>
    </row>
    <row r="33" spans="1:6" x14ac:dyDescent="0.3">
      <c r="A33" s="32"/>
      <c r="B33" s="32" t="str" vm="628">
        <f t="shared" ref="B33:B44" si="3">CUBEMEMBER("ThisWorkbookDataModel","[Calendar].[Date Hierarchy].[Year].&amp;[2019]")</f>
        <v>2019</v>
      </c>
      <c r="C33" s="32" t="str" vm="647">
        <f>CUBEMEMBER("ThisWorkbookDataModel","[Calendar].[Date Hierarchy].[Year].&amp;[2019].&amp;[Q1]")</f>
        <v>Q1</v>
      </c>
      <c r="D33" s="32" t="str" vm="630">
        <f>CUBEMEMBER("ThisWorkbookDataModel","[Calendar].[Date Hierarchy].[Year].&amp;[2019].&amp;[Q1].&amp;[January]")</f>
        <v>January</v>
      </c>
      <c r="E33" s="32" vm="688">
        <f>CUBEVALUE("ThisWorkbookDataModel",$D33,E$2,Slicer_Year,Slicer_Product_Name2,Slicer_Location_Name,Slicer_Salesperson,Slicer_Customer_Name2)</f>
        <v>699</v>
      </c>
      <c r="F33" s="32"/>
    </row>
    <row r="34" spans="1:6" x14ac:dyDescent="0.3">
      <c r="A34" s="32"/>
      <c r="B34" s="32" t="str" vm="628">
        <f t="shared" si="3"/>
        <v>2019</v>
      </c>
      <c r="C34" s="32" t="str" vm="647">
        <f>CUBEMEMBER("ThisWorkbookDataModel","[Calendar].[Date Hierarchy].[Year].&amp;[2019].&amp;[Q1]")</f>
        <v>Q1</v>
      </c>
      <c r="D34" s="32" t="str" vm="671">
        <f>CUBEMEMBER("ThisWorkbookDataModel","[Calendar].[Date Hierarchy].[Year].&amp;[2019].&amp;[Q1].&amp;[February]")</f>
        <v>February</v>
      </c>
      <c r="E34" s="32" vm="686">
        <f>CUBEVALUE("ThisWorkbookDataModel",$D34,E$2,Slicer_Year,Slicer_Product_Name2,Slicer_Location_Name,Slicer_Salesperson,Slicer_Customer_Name2)</f>
        <v>597</v>
      </c>
      <c r="F34" s="32"/>
    </row>
    <row r="35" spans="1:6" x14ac:dyDescent="0.3">
      <c r="A35" s="32"/>
      <c r="B35" s="32" t="str" vm="628">
        <f t="shared" si="3"/>
        <v>2019</v>
      </c>
      <c r="C35" s="32" t="str" vm="647">
        <f>CUBEMEMBER("ThisWorkbookDataModel","[Calendar].[Date Hierarchy].[Year].&amp;[2019].&amp;[Q1]")</f>
        <v>Q1</v>
      </c>
      <c r="D35" s="32" t="str" vm="656">
        <f>CUBEMEMBER("ThisWorkbookDataModel","[Calendar].[Date Hierarchy].[Year].&amp;[2019].&amp;[Q1].&amp;[March]")</f>
        <v>March</v>
      </c>
      <c r="E35" s="32" vm="693">
        <f>CUBEVALUE("ThisWorkbookDataModel",$D35,E$2,Slicer_Year,Slicer_Product_Name2,Slicer_Location_Name,Slicer_Salesperson,Slicer_Customer_Name2)</f>
        <v>737</v>
      </c>
      <c r="F35" s="32"/>
    </row>
    <row r="36" spans="1:6" x14ac:dyDescent="0.3">
      <c r="A36" s="32"/>
      <c r="B36" s="32" t="str" vm="628">
        <f t="shared" si="3"/>
        <v>2019</v>
      </c>
      <c r="C36" s="32" t="str" vm="629">
        <f>CUBEMEMBER("ThisWorkbookDataModel","[Calendar].[Date Hierarchy].[Year].&amp;[2019].&amp;[Q2]")</f>
        <v>Q2</v>
      </c>
      <c r="D36" s="32" t="str" vm="642">
        <f>CUBEMEMBER("ThisWorkbookDataModel","[Calendar].[Date Hierarchy].[Year].&amp;[2019].&amp;[Q2].&amp;[April]")</f>
        <v>April</v>
      </c>
      <c r="E36" s="32" vm="708">
        <f>CUBEVALUE("ThisWorkbookDataModel",$D36,E$2,Slicer_Year,Slicer_Product_Name2,Slicer_Location_Name,Slicer_Salesperson,Slicer_Customer_Name2)</f>
        <v>667</v>
      </c>
      <c r="F36" s="32"/>
    </row>
    <row r="37" spans="1:6" x14ac:dyDescent="0.3">
      <c r="A37" s="32"/>
      <c r="B37" s="32" t="str" vm="628">
        <f t="shared" si="3"/>
        <v>2019</v>
      </c>
      <c r="C37" s="32" t="str" vm="629">
        <f>CUBEMEMBER("ThisWorkbookDataModel","[Calendar].[Date Hierarchy].[Year].&amp;[2019].&amp;[Q2]")</f>
        <v>Q2</v>
      </c>
      <c r="D37" s="32" t="str" vm="677">
        <f>CUBEMEMBER("ThisWorkbookDataModel","[Calendar].[Date Hierarchy].[Year].&amp;[2019].&amp;[Q2].&amp;[May]")</f>
        <v>May</v>
      </c>
      <c r="E37" s="32" vm="710">
        <f>CUBEVALUE("ThisWorkbookDataModel",$D37,E$2,Slicer_Year,Slicer_Product_Name2,Slicer_Location_Name,Slicer_Salesperson,Slicer_Customer_Name2)</f>
        <v>731</v>
      </c>
      <c r="F37" s="32"/>
    </row>
    <row r="38" spans="1:6" x14ac:dyDescent="0.3">
      <c r="A38" s="32"/>
      <c r="B38" s="32" t="str" vm="628">
        <f t="shared" si="3"/>
        <v>2019</v>
      </c>
      <c r="C38" s="32" t="str" vm="629">
        <f>CUBEMEMBER("ThisWorkbookDataModel","[Calendar].[Date Hierarchy].[Year].&amp;[2019].&amp;[Q2]")</f>
        <v>Q2</v>
      </c>
      <c r="D38" s="32" t="str" vm="646">
        <f>CUBEMEMBER("ThisWorkbookDataModel","[Calendar].[Date Hierarchy].[Year].&amp;[2019].&amp;[Q2].&amp;[June]")</f>
        <v>June</v>
      </c>
      <c r="E38" s="32" vm="699">
        <f>CUBEVALUE("ThisWorkbookDataModel",$D38,E$2,Slicer_Year,Slicer_Product_Name2,Slicer_Location_Name,Slicer_Salesperson,Slicer_Customer_Name2)</f>
        <v>619</v>
      </c>
      <c r="F38" s="32"/>
    </row>
    <row r="39" spans="1:6" x14ac:dyDescent="0.3">
      <c r="A39" s="32"/>
      <c r="B39" s="32" t="str" vm="628">
        <f t="shared" si="3"/>
        <v>2019</v>
      </c>
      <c r="C39" s="32" t="str" vm="645">
        <f>CUBEMEMBER("ThisWorkbookDataModel","[Calendar].[Date Hierarchy].[Year].&amp;[2019].&amp;[Q3]")</f>
        <v>Q3</v>
      </c>
      <c r="D39" s="32" t="str" vm="674">
        <f>CUBEMEMBER("ThisWorkbookDataModel","[Calendar].[Date Hierarchy].[Year].&amp;[2019].&amp;[Q3].&amp;[July]")</f>
        <v>July</v>
      </c>
      <c r="E39" s="32" vm="694">
        <f>CUBEVALUE("ThisWorkbookDataModel",$D39,E$2,Slicer_Year,Slicer_Product_Name2,Slicer_Location_Name,Slicer_Salesperson,Slicer_Customer_Name2)</f>
        <v>680</v>
      </c>
      <c r="F39" s="32"/>
    </row>
    <row r="40" spans="1:6" x14ac:dyDescent="0.3">
      <c r="A40" s="32"/>
      <c r="B40" s="32" t="str" vm="628">
        <f t="shared" si="3"/>
        <v>2019</v>
      </c>
      <c r="C40" s="32" t="str" vm="645">
        <f>CUBEMEMBER("ThisWorkbookDataModel","[Calendar].[Date Hierarchy].[Year].&amp;[2019].&amp;[Q3]")</f>
        <v>Q3</v>
      </c>
      <c r="D40" s="32" t="str" vm="666">
        <f>CUBEMEMBER("ThisWorkbookDataModel","[Calendar].[Date Hierarchy].[Year].&amp;[2019].&amp;[Q3].&amp;[August]")</f>
        <v>August</v>
      </c>
      <c r="E40" s="32" vm="701">
        <f>CUBEVALUE("ThisWorkbookDataModel",$D40,E$2,Slicer_Year,Slicer_Product_Name2,Slicer_Location_Name,Slicer_Salesperson,Slicer_Customer_Name2)</f>
        <v>684</v>
      </c>
      <c r="F40" s="32"/>
    </row>
    <row r="41" spans="1:6" x14ac:dyDescent="0.3">
      <c r="A41" s="32"/>
      <c r="B41" s="32" t="str" vm="628">
        <f t="shared" si="3"/>
        <v>2019</v>
      </c>
      <c r="C41" s="32" t="str" vm="645">
        <f>CUBEMEMBER("ThisWorkbookDataModel","[Calendar].[Date Hierarchy].[Year].&amp;[2019].&amp;[Q3]")</f>
        <v>Q3</v>
      </c>
      <c r="D41" s="32" t="str" vm="627">
        <f>CUBEMEMBER("ThisWorkbookDataModel","[Calendar].[Date Hierarchy].[Year].&amp;[2019].&amp;[Q3].&amp;[September]")</f>
        <v>September</v>
      </c>
      <c r="E41" s="32" vm="696">
        <f>CUBEVALUE("ThisWorkbookDataModel",$D41,E$2,Slicer_Year,Slicer_Product_Name2,Slicer_Location_Name,Slicer_Salesperson,Slicer_Customer_Name2)</f>
        <v>672</v>
      </c>
      <c r="F41" s="32"/>
    </row>
    <row r="42" spans="1:6" x14ac:dyDescent="0.3">
      <c r="A42" s="32"/>
      <c r="B42" s="32" t="str" vm="628">
        <f t="shared" si="3"/>
        <v>2019</v>
      </c>
      <c r="C42" s="32" t="str" vm="626">
        <f>CUBEMEMBER("ThisWorkbookDataModel","[Calendar].[Date Hierarchy].[Year].&amp;[2019].&amp;[Q4]")</f>
        <v>Q4</v>
      </c>
      <c r="D42" s="32" t="str" vm="682">
        <f>CUBEMEMBER("ThisWorkbookDataModel","[Calendar].[Date Hierarchy].[Year].&amp;[2019].&amp;[Q4].&amp;[October]")</f>
        <v>October</v>
      </c>
      <c r="E42" s="32" vm="720">
        <f>CUBEVALUE("ThisWorkbookDataModel",$D42,E$2,Slicer_Year,Slicer_Product_Name2,Slicer_Location_Name,Slicer_Salesperson,Slicer_Customer_Name2)</f>
        <v>697</v>
      </c>
      <c r="F42" s="32"/>
    </row>
    <row r="43" spans="1:6" x14ac:dyDescent="0.3">
      <c r="A43" s="32"/>
      <c r="B43" s="32" t="str" vm="628">
        <f t="shared" si="3"/>
        <v>2019</v>
      </c>
      <c r="C43" s="32" t="str" vm="626">
        <f>CUBEMEMBER("ThisWorkbookDataModel","[Calendar].[Date Hierarchy].[Year].&amp;[2019].&amp;[Q4]")</f>
        <v>Q4</v>
      </c>
      <c r="D43" s="32" t="str" vm="655">
        <f>CUBEMEMBER("ThisWorkbookDataModel","[Calendar].[Date Hierarchy].[Year].&amp;[2019].&amp;[Q4].&amp;[November]")</f>
        <v>November</v>
      </c>
      <c r="E43" s="32" vm="702">
        <f>CUBEVALUE("ThisWorkbookDataModel",$D43,E$2,Slicer_Year,Slicer_Product_Name2,Slicer_Location_Name,Slicer_Salesperson,Slicer_Customer_Name2)</f>
        <v>621</v>
      </c>
      <c r="F43" s="32"/>
    </row>
    <row r="44" spans="1:6" x14ac:dyDescent="0.3">
      <c r="A44" s="32"/>
      <c r="B44" s="32" t="str" vm="628">
        <f t="shared" si="3"/>
        <v>2019</v>
      </c>
      <c r="C44" s="32" t="str" vm="626">
        <f>CUBEMEMBER("ThisWorkbookDataModel","[Calendar].[Date Hierarchy].[Year].&amp;[2019].&amp;[Q4]")</f>
        <v>Q4</v>
      </c>
      <c r="D44" s="32" t="str" vm="641">
        <f>CUBEMEMBER("ThisWorkbookDataModel","[Calendar].[Date Hierarchy].[Year].&amp;[2019].&amp;[Q4].&amp;[December]")</f>
        <v>December</v>
      </c>
      <c r="E44" s="32" vm="711">
        <f>CUBEVALUE("ThisWorkbookDataModel",$D44,E$2,Slicer_Year,Slicer_Product_Name2,Slicer_Location_Name,Slicer_Salesperson,Slicer_Customer_Name2)</f>
        <v>634</v>
      </c>
      <c r="F44" s="32"/>
    </row>
  </sheetData>
  <mergeCells count="1">
    <mergeCell ref="M25:V2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B938E-AAC2-4190-B636-C907A169B66A}">
  <dimension ref="B1:R17"/>
  <sheetViews>
    <sheetView showGridLines="0" topLeftCell="A10" workbookViewId="0">
      <selection activeCell="B4" sqref="B4"/>
    </sheetView>
  </sheetViews>
  <sheetFormatPr defaultRowHeight="14.4" x14ac:dyDescent="0.3"/>
  <cols>
    <col min="1" max="1" width="2.88671875" customWidth="1"/>
    <col min="2" max="2" width="16" bestFit="1" customWidth="1"/>
    <col min="3" max="3" width="15.5546875" bestFit="1" customWidth="1"/>
    <col min="4" max="4" width="11.109375" bestFit="1" customWidth="1"/>
    <col min="5" max="5" width="10.77734375" bestFit="1" customWidth="1"/>
    <col min="6" max="6" width="12.21875" bestFit="1" customWidth="1"/>
    <col min="7" max="7" width="13.5546875" bestFit="1" customWidth="1"/>
    <col min="8" max="8" width="16.109375" bestFit="1" customWidth="1"/>
    <col min="9" max="9" width="13.21875" bestFit="1" customWidth="1"/>
    <col min="10" max="10" width="11.88671875" bestFit="1" customWidth="1"/>
    <col min="11" max="11" width="13.109375" bestFit="1" customWidth="1"/>
    <col min="12" max="12" width="9.6640625" bestFit="1" customWidth="1"/>
    <col min="13" max="13" width="5.33203125" customWidth="1"/>
    <col min="14" max="14" width="9.33203125" bestFit="1" customWidth="1"/>
    <col min="15" max="15" width="10.77734375" bestFit="1" customWidth="1"/>
    <col min="16" max="16" width="10.109375" bestFit="1" customWidth="1"/>
    <col min="17" max="17" width="11.109375" bestFit="1" customWidth="1"/>
  </cols>
  <sheetData>
    <row r="1" spans="2:18" ht="9" customHeight="1" x14ac:dyDescent="0.3"/>
    <row r="2" spans="2:18" ht="25.8" x14ac:dyDescent="0.5">
      <c r="B2" s="43" t="s">
        <v>148</v>
      </c>
      <c r="C2" s="43"/>
      <c r="D2" s="43"/>
      <c r="E2" s="43"/>
      <c r="F2" s="43"/>
      <c r="G2" s="43"/>
      <c r="H2" s="43"/>
      <c r="I2" s="43"/>
      <c r="J2" s="43"/>
      <c r="K2" s="43"/>
      <c r="L2" s="43"/>
      <c r="M2" s="53"/>
      <c r="N2" s="53"/>
    </row>
    <row r="3" spans="2:18" ht="10.199999999999999" customHeight="1" x14ac:dyDescent="0.3"/>
    <row r="4" spans="2:18" x14ac:dyDescent="0.3">
      <c r="B4" s="1" t="s">
        <v>147</v>
      </c>
      <c r="C4" s="1" t="s">
        <v>112</v>
      </c>
    </row>
    <row r="5" spans="2:18" x14ac:dyDescent="0.3">
      <c r="B5" s="1" t="s">
        <v>0</v>
      </c>
      <c r="C5" t="s">
        <v>146</v>
      </c>
      <c r="D5" t="s">
        <v>138</v>
      </c>
      <c r="E5" t="s">
        <v>140</v>
      </c>
      <c r="F5" t="s">
        <v>145</v>
      </c>
      <c r="G5" t="s">
        <v>137</v>
      </c>
      <c r="H5" t="s">
        <v>142</v>
      </c>
      <c r="I5" t="s">
        <v>139</v>
      </c>
      <c r="J5" t="s">
        <v>141</v>
      </c>
      <c r="K5" t="s">
        <v>143</v>
      </c>
      <c r="L5" t="s">
        <v>144</v>
      </c>
    </row>
    <row r="6" spans="2:18" x14ac:dyDescent="0.3">
      <c r="B6" s="2" t="s">
        <v>10</v>
      </c>
      <c r="C6" s="5">
        <v>0.55476089750241453</v>
      </c>
      <c r="D6" s="5">
        <v>0.47446796724548623</v>
      </c>
      <c r="E6" s="5">
        <v>0.47803689912931502</v>
      </c>
      <c r="F6" s="5">
        <v>0.53429995498736693</v>
      </c>
      <c r="G6" s="5">
        <v>0.42688036940895835</v>
      </c>
      <c r="H6" s="5"/>
      <c r="I6" s="5">
        <v>0.46668692186635841</v>
      </c>
      <c r="J6" s="5">
        <v>0.52105181808914014</v>
      </c>
      <c r="K6" s="5">
        <v>0.45507783642932931</v>
      </c>
      <c r="L6" s="5">
        <v>0.43892674018402755</v>
      </c>
      <c r="N6" s="59" t="s">
        <v>149</v>
      </c>
      <c r="O6" s="59"/>
      <c r="P6" s="59"/>
      <c r="Q6" s="59"/>
      <c r="R6" s="59"/>
    </row>
    <row r="7" spans="2:18" x14ac:dyDescent="0.3">
      <c r="B7" s="2" t="s">
        <v>3</v>
      </c>
      <c r="C7" s="5">
        <v>0.53783476925131901</v>
      </c>
      <c r="D7" s="5"/>
      <c r="E7" s="5"/>
      <c r="F7" s="5">
        <v>0.5649872258153612</v>
      </c>
      <c r="G7" s="5">
        <v>0.53048569817976832</v>
      </c>
      <c r="H7" s="5">
        <v>0.30434782608695654</v>
      </c>
      <c r="I7" s="5"/>
      <c r="J7" s="5">
        <v>0.33935117663289843</v>
      </c>
      <c r="K7" s="5"/>
      <c r="L7" s="5">
        <v>0.41211340733018542</v>
      </c>
      <c r="N7" s="59"/>
      <c r="O7" s="59"/>
      <c r="P7" s="59"/>
      <c r="Q7" s="59"/>
      <c r="R7" s="59"/>
    </row>
    <row r="8" spans="2:18" x14ac:dyDescent="0.3">
      <c r="B8" s="2" t="s">
        <v>7</v>
      </c>
      <c r="C8" s="5">
        <v>0.5308666208656394</v>
      </c>
      <c r="D8" s="5">
        <v>0.56496794631943925</v>
      </c>
      <c r="E8" s="5"/>
      <c r="F8" s="5"/>
      <c r="G8" s="5"/>
      <c r="H8" s="5"/>
      <c r="I8" s="5">
        <v>0.48014391875987761</v>
      </c>
      <c r="J8" s="5">
        <v>0.43433895297249336</v>
      </c>
      <c r="K8" s="5"/>
      <c r="L8" s="5"/>
      <c r="N8" s="60" t="s">
        <v>150</v>
      </c>
      <c r="O8" s="60"/>
      <c r="P8" s="60"/>
      <c r="Q8" s="60"/>
      <c r="R8" s="60"/>
    </row>
    <row r="9" spans="2:18" x14ac:dyDescent="0.3">
      <c r="B9" s="2" t="s">
        <v>9</v>
      </c>
      <c r="C9" s="5">
        <v>0.47767726874817623</v>
      </c>
      <c r="D9" s="5">
        <v>0.51952386988513244</v>
      </c>
      <c r="E9" s="5">
        <v>0.52478338927484192</v>
      </c>
      <c r="F9" s="5">
        <v>0.33935117663289843</v>
      </c>
      <c r="G9" s="5"/>
      <c r="H9" s="5">
        <v>0.48747831384338292</v>
      </c>
      <c r="I9" s="5">
        <v>0.44369099853742855</v>
      </c>
      <c r="J9" s="5">
        <v>0.51950506959958753</v>
      </c>
      <c r="K9" s="5">
        <v>0.5308666208656394</v>
      </c>
      <c r="L9" s="5">
        <v>0.45177352291976797</v>
      </c>
      <c r="N9" s="60"/>
      <c r="O9" s="60"/>
      <c r="P9" s="60"/>
      <c r="Q9" s="60"/>
      <c r="R9" s="60"/>
    </row>
    <row r="10" spans="2:18" x14ac:dyDescent="0.3">
      <c r="B10" s="2" t="s">
        <v>4</v>
      </c>
      <c r="C10" s="5">
        <v>0.46947915438989829</v>
      </c>
      <c r="D10" s="5">
        <v>0.44666507779782777</v>
      </c>
      <c r="E10" s="5"/>
      <c r="F10" s="5">
        <v>0.45233385243486679</v>
      </c>
      <c r="G10" s="5">
        <v>0.42329911337311621</v>
      </c>
      <c r="H10" s="5">
        <v>0.42327339137667591</v>
      </c>
      <c r="I10" s="5">
        <v>0.54289459132892337</v>
      </c>
      <c r="J10" s="5">
        <v>0.49242946643798891</v>
      </c>
      <c r="K10" s="5">
        <v>0.47371270778060537</v>
      </c>
      <c r="L10" s="5">
        <v>0.45013364353446311</v>
      </c>
      <c r="N10" s="60"/>
      <c r="O10" s="60"/>
      <c r="P10" s="60"/>
      <c r="Q10" s="60"/>
      <c r="R10" s="60"/>
    </row>
    <row r="11" spans="2:18" x14ac:dyDescent="0.3">
      <c r="B11" s="2" t="s">
        <v>14</v>
      </c>
      <c r="C11" s="5">
        <v>0.4692466099389983</v>
      </c>
      <c r="D11" s="5">
        <v>0.42299066772770022</v>
      </c>
      <c r="E11" s="5">
        <v>0.5649872258153612</v>
      </c>
      <c r="F11" s="5">
        <v>0.45177352291976797</v>
      </c>
      <c r="G11" s="5">
        <v>0.4692466099389983</v>
      </c>
      <c r="H11" s="5">
        <v>0.52499476134743261</v>
      </c>
      <c r="I11" s="5"/>
      <c r="J11" s="5">
        <v>0.32189868368568009</v>
      </c>
      <c r="K11" s="5">
        <v>0.48703661785446883</v>
      </c>
      <c r="L11" s="5"/>
    </row>
    <row r="12" spans="2:18" x14ac:dyDescent="0.3">
      <c r="B12" s="2" t="s">
        <v>5</v>
      </c>
      <c r="C12" s="5">
        <v>0.38223334375977475</v>
      </c>
      <c r="D12" s="5"/>
      <c r="E12" s="5">
        <v>0.33935117663289843</v>
      </c>
      <c r="F12" s="5">
        <v>0.4692466099389983</v>
      </c>
      <c r="G12" s="5">
        <v>0.55656246818042965</v>
      </c>
      <c r="H12" s="5">
        <v>0.52181663179105631</v>
      </c>
      <c r="I12" s="5"/>
      <c r="J12" s="5">
        <v>0.41750469994927036</v>
      </c>
      <c r="K12" s="5">
        <v>0.38223334375977475</v>
      </c>
      <c r="L12" s="5">
        <v>0.46969409802509382</v>
      </c>
    </row>
    <row r="13" spans="2:18" x14ac:dyDescent="0.3">
      <c r="B13" s="2" t="s">
        <v>11</v>
      </c>
      <c r="C13" s="5">
        <v>0.36655445450666158</v>
      </c>
      <c r="D13" s="5">
        <v>0.3740657103781686</v>
      </c>
      <c r="E13" s="5">
        <v>0.55656246818042965</v>
      </c>
      <c r="F13" s="5">
        <v>0.37130971551261399</v>
      </c>
      <c r="G13" s="5">
        <v>0.5296915644741732</v>
      </c>
      <c r="H13" s="5">
        <v>0.48500957405498052</v>
      </c>
      <c r="I13" s="5"/>
      <c r="J13" s="5">
        <v>0.40929674341673972</v>
      </c>
      <c r="K13" s="5">
        <v>0.46088953227175161</v>
      </c>
      <c r="L13" s="5">
        <v>0.48678495077547351</v>
      </c>
    </row>
    <row r="14" spans="2:18" x14ac:dyDescent="0.3">
      <c r="B14" s="2" t="s">
        <v>12</v>
      </c>
      <c r="C14" s="5"/>
      <c r="D14" s="5"/>
      <c r="E14" s="5">
        <v>0.4692466099389983</v>
      </c>
      <c r="F14" s="5"/>
      <c r="G14" s="5"/>
      <c r="H14" s="5"/>
      <c r="I14" s="5"/>
      <c r="J14" s="5"/>
      <c r="K14" s="5"/>
      <c r="L14" s="5"/>
    </row>
    <row r="15" spans="2:18" x14ac:dyDescent="0.3">
      <c r="B15" s="2" t="s">
        <v>13</v>
      </c>
      <c r="C15" s="5"/>
      <c r="D15" s="5">
        <v>0.54752670613050292</v>
      </c>
      <c r="E15" s="5"/>
      <c r="F15" s="5">
        <v>0.32189868368568009</v>
      </c>
      <c r="G15" s="5"/>
      <c r="H15" s="5">
        <v>0.3746277546158428</v>
      </c>
      <c r="I15" s="5">
        <v>0.4416475972540046</v>
      </c>
      <c r="J15" s="5">
        <v>0.52163282661847554</v>
      </c>
      <c r="K15" s="5"/>
      <c r="L15" s="5">
        <v>0.55656246818042976</v>
      </c>
    </row>
    <row r="16" spans="2:18" x14ac:dyDescent="0.3">
      <c r="B16" s="2" t="s">
        <v>6</v>
      </c>
      <c r="C16" s="5"/>
      <c r="D16" s="5"/>
      <c r="E16" s="5">
        <v>0.3746277546158428</v>
      </c>
      <c r="F16" s="5"/>
      <c r="G16" s="5">
        <v>0.53915786586202163</v>
      </c>
      <c r="H16" s="5"/>
      <c r="I16" s="5"/>
      <c r="J16" s="5"/>
      <c r="K16" s="5"/>
      <c r="L16" s="5"/>
    </row>
    <row r="17" spans="2:12" x14ac:dyDescent="0.3">
      <c r="B17" s="2" t="s">
        <v>8</v>
      </c>
      <c r="C17" s="5"/>
      <c r="D17" s="5">
        <v>0.48703661785446889</v>
      </c>
      <c r="E17" s="5"/>
      <c r="F17" s="5"/>
      <c r="G17" s="5"/>
      <c r="H17" s="5"/>
      <c r="I17" s="5"/>
      <c r="J17" s="5">
        <v>0.3305728088336784</v>
      </c>
      <c r="K17" s="5"/>
      <c r="L17" s="5">
        <v>0.391116130246565</v>
      </c>
    </row>
  </sheetData>
  <mergeCells count="3">
    <mergeCell ref="M2:N2"/>
    <mergeCell ref="N6:R7"/>
    <mergeCell ref="N8:R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A45A2-D6C1-4450-8595-DCE77210F8CE}">
  <dimension ref="B1:AA60"/>
  <sheetViews>
    <sheetView showGridLines="0" tabSelected="1" workbookViewId="0">
      <selection activeCell="AA6" sqref="AA6"/>
    </sheetView>
  </sheetViews>
  <sheetFormatPr defaultRowHeight="14.4" x14ac:dyDescent="0.3"/>
  <cols>
    <col min="1" max="1" width="4.109375" customWidth="1"/>
    <col min="2" max="2" width="13.88671875" bestFit="1" customWidth="1"/>
    <col min="3" max="3" width="13" customWidth="1"/>
    <col min="4" max="4" width="5" bestFit="1" customWidth="1"/>
    <col min="5" max="5" width="7.88671875" bestFit="1" customWidth="1"/>
    <col min="6" max="6" width="5" bestFit="1" customWidth="1"/>
    <col min="7" max="7" width="7.88671875" bestFit="1" customWidth="1"/>
    <col min="8" max="8" width="5" bestFit="1" customWidth="1"/>
    <col min="9" max="9" width="7.88671875" bestFit="1" customWidth="1"/>
    <col min="10" max="10" width="5" bestFit="1" customWidth="1"/>
    <col min="11" max="11" width="7.88671875" bestFit="1" customWidth="1"/>
    <col min="12" max="12" width="5" bestFit="1" customWidth="1"/>
    <col min="13" max="13" width="7.88671875" bestFit="1" customWidth="1"/>
    <col min="14" max="14" width="5" bestFit="1" customWidth="1"/>
    <col min="15" max="15" width="7.88671875" bestFit="1" customWidth="1"/>
    <col min="16" max="16" width="5" bestFit="1" customWidth="1"/>
    <col min="17" max="17" width="7.88671875" bestFit="1" customWidth="1"/>
    <col min="18" max="18" width="5" bestFit="1" customWidth="1"/>
    <col min="19" max="19" width="7.88671875" bestFit="1" customWidth="1"/>
    <col min="20" max="20" width="5" bestFit="1" customWidth="1"/>
    <col min="21" max="21" width="7.88671875" bestFit="1" customWidth="1"/>
    <col min="22" max="22" width="5" bestFit="1" customWidth="1"/>
    <col min="23" max="23" width="7.88671875" bestFit="1" customWidth="1"/>
    <col min="24" max="24" width="5" bestFit="1" customWidth="1"/>
    <col min="25" max="25" width="7.88671875" bestFit="1" customWidth="1"/>
    <col min="26" max="26" width="5" bestFit="1" customWidth="1"/>
    <col min="27" max="27" width="12.6640625" bestFit="1" customWidth="1"/>
    <col min="28" max="28" width="8.109375" bestFit="1" customWidth="1"/>
    <col min="29" max="29" width="6.77734375" bestFit="1" customWidth="1"/>
    <col min="30" max="30" width="12.6640625" bestFit="1" customWidth="1"/>
    <col min="31" max="31" width="8.109375" bestFit="1" customWidth="1"/>
    <col min="32" max="32" width="7.21875" bestFit="1" customWidth="1"/>
    <col min="33" max="33" width="12.6640625" bestFit="1" customWidth="1"/>
    <col min="34" max="34" width="8.109375" bestFit="1" customWidth="1"/>
    <col min="35" max="35" width="7" bestFit="1" customWidth="1"/>
    <col min="36" max="36" width="12.6640625" bestFit="1" customWidth="1"/>
    <col min="37" max="37" width="8.109375" bestFit="1" customWidth="1"/>
    <col min="38" max="38" width="14" bestFit="1" customWidth="1"/>
    <col min="39" max="39" width="18.109375" bestFit="1" customWidth="1"/>
    <col min="40" max="41" width="12.6640625" bestFit="1" customWidth="1"/>
    <col min="42" max="42" width="21.6640625" bestFit="1" customWidth="1"/>
    <col min="43" max="43" width="23.109375" bestFit="1" customWidth="1"/>
    <col min="44" max="44" width="14" bestFit="1" customWidth="1"/>
    <col min="45" max="45" width="18.109375" bestFit="1" customWidth="1"/>
    <col min="46" max="47" width="12.6640625" bestFit="1" customWidth="1"/>
    <col min="48" max="48" width="21.6640625" bestFit="1" customWidth="1"/>
    <col min="49" max="49" width="23.109375" bestFit="1" customWidth="1"/>
    <col min="50" max="50" width="14" bestFit="1" customWidth="1"/>
    <col min="51" max="51" width="18.109375" bestFit="1" customWidth="1"/>
    <col min="52" max="53" width="12.6640625" bestFit="1" customWidth="1"/>
    <col min="54" max="54" width="21.6640625" bestFit="1" customWidth="1"/>
    <col min="55" max="55" width="23.109375" bestFit="1" customWidth="1"/>
    <col min="56" max="56" width="14" bestFit="1" customWidth="1"/>
    <col min="57" max="57" width="18.109375" bestFit="1" customWidth="1"/>
    <col min="58" max="59" width="12.6640625" bestFit="1" customWidth="1"/>
    <col min="60" max="60" width="21.6640625" bestFit="1" customWidth="1"/>
    <col min="61" max="61" width="23.109375" bestFit="1" customWidth="1"/>
    <col min="62" max="62" width="14" bestFit="1" customWidth="1"/>
    <col min="63" max="63" width="18.109375" bestFit="1" customWidth="1"/>
    <col min="64" max="65" width="12.6640625" bestFit="1" customWidth="1"/>
    <col min="66" max="66" width="21.6640625" bestFit="1" customWidth="1"/>
    <col min="67" max="67" width="23.109375" bestFit="1" customWidth="1"/>
    <col min="68" max="68" width="14" bestFit="1" customWidth="1"/>
    <col min="69" max="69" width="18.109375" bestFit="1" customWidth="1"/>
    <col min="70" max="71" width="12.6640625" bestFit="1" customWidth="1"/>
    <col min="72" max="72" width="21.6640625" bestFit="1" customWidth="1"/>
    <col min="73" max="73" width="23.109375" bestFit="1" customWidth="1"/>
    <col min="74" max="74" width="18.77734375" bestFit="1" customWidth="1"/>
    <col min="75" max="75" width="22.88671875" bestFit="1" customWidth="1"/>
    <col min="76" max="76" width="14.6640625" bestFit="1" customWidth="1"/>
    <col min="77" max="77" width="15.109375" bestFit="1" customWidth="1"/>
    <col min="78" max="78" width="26.44140625" bestFit="1" customWidth="1"/>
    <col min="79" max="79" width="27.88671875" bestFit="1" customWidth="1"/>
  </cols>
  <sheetData>
    <row r="1" spans="2:27" x14ac:dyDescent="0.3">
      <c r="B1" s="34" t="s">
        <v>108</v>
      </c>
      <c r="C1" s="35" t="s" vm="685">
        <v>111</v>
      </c>
      <c r="E1" s="61" t="s">
        <v>128</v>
      </c>
      <c r="F1" s="61"/>
      <c r="G1" s="61"/>
      <c r="H1" s="61"/>
      <c r="I1" s="61"/>
      <c r="J1" s="61"/>
      <c r="K1" s="61"/>
      <c r="L1" s="61"/>
      <c r="M1" s="61"/>
      <c r="N1" s="61"/>
      <c r="O1" s="61"/>
      <c r="P1" s="61"/>
      <c r="Q1" s="61"/>
      <c r="R1" s="61"/>
      <c r="S1" s="61"/>
      <c r="T1" s="61"/>
      <c r="U1" s="61"/>
      <c r="V1" s="61"/>
      <c r="W1" s="61"/>
      <c r="X1" s="61"/>
      <c r="Y1" s="61"/>
      <c r="Z1" s="61"/>
    </row>
    <row r="2" spans="2:27" x14ac:dyDescent="0.3">
      <c r="E2" s="61"/>
      <c r="F2" s="61"/>
      <c r="G2" s="61"/>
      <c r="H2" s="61"/>
      <c r="I2" s="61"/>
      <c r="J2" s="61"/>
      <c r="K2" s="61"/>
      <c r="L2" s="61"/>
      <c r="M2" s="61"/>
      <c r="N2" s="61"/>
      <c r="O2" s="61"/>
      <c r="P2" s="61"/>
      <c r="Q2" s="61"/>
      <c r="R2" s="61"/>
      <c r="S2" s="61"/>
      <c r="T2" s="61"/>
      <c r="U2" s="61"/>
      <c r="V2" s="61"/>
      <c r="W2" s="61"/>
      <c r="X2" s="61"/>
      <c r="Y2" s="61"/>
      <c r="Z2" s="61"/>
    </row>
    <row r="3" spans="2:27" x14ac:dyDescent="0.3">
      <c r="B3" s="35"/>
      <c r="C3" s="34" t="s">
        <v>112</v>
      </c>
      <c r="D3" s="35"/>
      <c r="E3" s="35"/>
      <c r="F3" s="35"/>
      <c r="G3" s="35"/>
      <c r="H3" s="35"/>
      <c r="I3" s="35"/>
      <c r="J3" s="35"/>
      <c r="K3" s="35"/>
      <c r="L3" s="35"/>
      <c r="M3" s="35"/>
      <c r="N3" s="35"/>
      <c r="O3" s="35"/>
      <c r="P3" s="35"/>
      <c r="Q3" s="35"/>
      <c r="R3" s="35"/>
      <c r="S3" s="35"/>
      <c r="T3" s="35"/>
      <c r="U3" s="35"/>
      <c r="V3" s="35"/>
      <c r="W3" s="35"/>
      <c r="X3" s="35"/>
      <c r="Y3" s="35"/>
      <c r="Z3" s="35"/>
    </row>
    <row r="4" spans="2:27" x14ac:dyDescent="0.3">
      <c r="B4" s="35"/>
      <c r="C4" s="35" t="s">
        <v>119</v>
      </c>
      <c r="D4" s="35"/>
      <c r="E4" s="35" t="s">
        <v>118</v>
      </c>
      <c r="F4" s="35"/>
      <c r="G4" s="35" t="s">
        <v>122</v>
      </c>
      <c r="H4" s="35"/>
      <c r="I4" s="35" t="s">
        <v>115</v>
      </c>
      <c r="J4" s="35"/>
      <c r="K4" s="35" t="s">
        <v>123</v>
      </c>
      <c r="L4" s="35"/>
      <c r="M4" s="35" t="s">
        <v>121</v>
      </c>
      <c r="N4" s="35"/>
      <c r="O4" s="35" t="s">
        <v>120</v>
      </c>
      <c r="P4" s="35"/>
      <c r="Q4" s="35" t="s">
        <v>116</v>
      </c>
      <c r="R4" s="35"/>
      <c r="S4" s="35" t="s">
        <v>126</v>
      </c>
      <c r="T4" s="35"/>
      <c r="U4" s="35" t="s">
        <v>125</v>
      </c>
      <c r="V4" s="35"/>
      <c r="W4" s="35" t="s">
        <v>124</v>
      </c>
      <c r="X4" s="35"/>
      <c r="Y4" s="35" t="s">
        <v>117</v>
      </c>
      <c r="Z4" s="35"/>
    </row>
    <row r="5" spans="2:27" x14ac:dyDescent="0.3">
      <c r="B5" s="34" t="s">
        <v>0</v>
      </c>
      <c r="C5" s="35" t="s">
        <v>127</v>
      </c>
      <c r="D5" s="35" t="s">
        <v>114</v>
      </c>
      <c r="E5" s="35" t="s">
        <v>127</v>
      </c>
      <c r="F5" s="35" t="s">
        <v>114</v>
      </c>
      <c r="G5" s="35" t="s">
        <v>127</v>
      </c>
      <c r="H5" s="35" t="s">
        <v>114</v>
      </c>
      <c r="I5" s="35" t="s">
        <v>127</v>
      </c>
      <c r="J5" s="35" t="s">
        <v>114</v>
      </c>
      <c r="K5" s="35" t="s">
        <v>127</v>
      </c>
      <c r="L5" s="35" t="s">
        <v>114</v>
      </c>
      <c r="M5" s="35" t="s">
        <v>127</v>
      </c>
      <c r="N5" s="35" t="s">
        <v>114</v>
      </c>
      <c r="O5" s="35" t="s">
        <v>127</v>
      </c>
      <c r="P5" s="35" t="s">
        <v>114</v>
      </c>
      <c r="Q5" s="35" t="s">
        <v>127</v>
      </c>
      <c r="R5" s="35" t="s">
        <v>114</v>
      </c>
      <c r="S5" s="35" t="s">
        <v>127</v>
      </c>
      <c r="T5" s="35" t="s">
        <v>114</v>
      </c>
      <c r="U5" s="35" t="s">
        <v>127</v>
      </c>
      <c r="V5" s="35" t="s">
        <v>114</v>
      </c>
      <c r="W5" s="35" t="s">
        <v>127</v>
      </c>
      <c r="X5" s="35" t="s">
        <v>114</v>
      </c>
      <c r="Y5" s="35" t="s">
        <v>127</v>
      </c>
      <c r="Z5" s="35" t="s">
        <v>114</v>
      </c>
      <c r="AA5" s="7" t="s">
        <v>136</v>
      </c>
    </row>
    <row r="6" spans="2:27" x14ac:dyDescent="0.3">
      <c r="B6" s="37" t="s">
        <v>35</v>
      </c>
      <c r="C6" s="36">
        <v>18421.850000000002</v>
      </c>
      <c r="D6" s="35">
        <v>-1</v>
      </c>
      <c r="E6" s="36">
        <v>12778.8</v>
      </c>
      <c r="F6" s="35">
        <v>-1</v>
      </c>
      <c r="G6" s="36">
        <v>29126.050000000003</v>
      </c>
      <c r="H6" s="35">
        <v>0</v>
      </c>
      <c r="I6" s="36">
        <v>26858.25</v>
      </c>
      <c r="J6" s="35">
        <v>0</v>
      </c>
      <c r="K6" s="36">
        <v>27732.250000000004</v>
      </c>
      <c r="L6" s="35">
        <v>0</v>
      </c>
      <c r="M6" s="36">
        <v>25796.799999999999</v>
      </c>
      <c r="N6" s="35">
        <v>0</v>
      </c>
      <c r="O6" s="36">
        <v>7558.95</v>
      </c>
      <c r="P6" s="35">
        <v>-1</v>
      </c>
      <c r="Q6" s="36">
        <v>28782.2</v>
      </c>
      <c r="R6" s="35">
        <v>0</v>
      </c>
      <c r="S6" s="36">
        <v>21350.899999999998</v>
      </c>
      <c r="T6" s="35">
        <v>0</v>
      </c>
      <c r="U6" s="36">
        <v>26149.85</v>
      </c>
      <c r="V6" s="35">
        <v>0</v>
      </c>
      <c r="W6" s="36">
        <v>34040</v>
      </c>
      <c r="X6" s="35">
        <v>0</v>
      </c>
      <c r="Y6" s="36">
        <v>19976.650000000001</v>
      </c>
      <c r="Z6" s="35">
        <v>-1</v>
      </c>
    </row>
    <row r="7" spans="2:27" x14ac:dyDescent="0.3">
      <c r="B7" s="37" t="s">
        <v>36</v>
      </c>
      <c r="C7" s="36">
        <v>11074.500000000002</v>
      </c>
      <c r="D7" s="35">
        <v>-1</v>
      </c>
      <c r="E7" s="36">
        <v>20292.899999999998</v>
      </c>
      <c r="F7" s="35">
        <v>0</v>
      </c>
      <c r="G7" s="36">
        <v>32651.949999999997</v>
      </c>
      <c r="H7" s="35">
        <v>0</v>
      </c>
      <c r="I7" s="36">
        <v>48853.15</v>
      </c>
      <c r="J7" s="35">
        <v>1</v>
      </c>
      <c r="K7" s="36">
        <v>48190.75</v>
      </c>
      <c r="L7" s="35">
        <v>1</v>
      </c>
      <c r="M7" s="36">
        <v>19180.850000000002</v>
      </c>
      <c r="N7" s="35">
        <v>-1</v>
      </c>
      <c r="O7" s="36">
        <v>19310.8</v>
      </c>
      <c r="P7" s="35">
        <v>-1</v>
      </c>
      <c r="Q7" s="36">
        <v>20361.900000000001</v>
      </c>
      <c r="R7" s="35">
        <v>0</v>
      </c>
      <c r="S7" s="36">
        <v>2502.4</v>
      </c>
      <c r="T7" s="35">
        <v>-1</v>
      </c>
      <c r="U7" s="36">
        <v>25364.400000000005</v>
      </c>
      <c r="V7" s="35">
        <v>0</v>
      </c>
      <c r="W7" s="36">
        <v>13618.3</v>
      </c>
      <c r="X7" s="35">
        <v>-1</v>
      </c>
      <c r="Y7" s="36">
        <v>18358.600000000002</v>
      </c>
      <c r="Z7" s="35">
        <v>-1</v>
      </c>
    </row>
    <row r="8" spans="2:27" x14ac:dyDescent="0.3">
      <c r="B8" s="37" t="s">
        <v>37</v>
      </c>
      <c r="C8" s="36">
        <v>37109.350000000006</v>
      </c>
      <c r="D8" s="35">
        <v>0</v>
      </c>
      <c r="E8" s="36">
        <v>15131.699999999999</v>
      </c>
      <c r="F8" s="35">
        <v>-1</v>
      </c>
      <c r="G8" s="36">
        <v>37875.25</v>
      </c>
      <c r="H8" s="35">
        <v>0</v>
      </c>
      <c r="I8" s="36">
        <v>29555.000000000004</v>
      </c>
      <c r="J8" s="35">
        <v>0</v>
      </c>
      <c r="K8" s="36">
        <v>35156.649999999994</v>
      </c>
      <c r="L8" s="35">
        <v>0</v>
      </c>
      <c r="M8" s="36">
        <v>31846.95</v>
      </c>
      <c r="N8" s="35">
        <v>0</v>
      </c>
      <c r="O8" s="36">
        <v>7546.3</v>
      </c>
      <c r="P8" s="35">
        <v>-1</v>
      </c>
      <c r="Q8" s="36">
        <v>40351.19999999999</v>
      </c>
      <c r="R8" s="35">
        <v>1</v>
      </c>
      <c r="S8" s="36">
        <v>4663.25</v>
      </c>
      <c r="T8" s="35">
        <v>-1</v>
      </c>
      <c r="U8" s="36">
        <v>21344</v>
      </c>
      <c r="V8" s="35">
        <v>0</v>
      </c>
      <c r="W8" s="36">
        <v>33838.75</v>
      </c>
      <c r="X8" s="35">
        <v>0</v>
      </c>
      <c r="Y8" s="36">
        <v>38138.599999999991</v>
      </c>
      <c r="Z8" s="35">
        <v>0</v>
      </c>
    </row>
    <row r="9" spans="2:27" x14ac:dyDescent="0.3">
      <c r="B9" s="37" t="s">
        <v>38</v>
      </c>
      <c r="C9" s="36">
        <v>8363.9500000000007</v>
      </c>
      <c r="D9" s="35">
        <v>-1</v>
      </c>
      <c r="E9" s="36">
        <v>18512.699999999997</v>
      </c>
      <c r="F9" s="35">
        <v>-1</v>
      </c>
      <c r="G9" s="36">
        <v>38963.15</v>
      </c>
      <c r="H9" s="35">
        <v>0</v>
      </c>
      <c r="I9" s="36">
        <v>12085.349999999999</v>
      </c>
      <c r="J9" s="35">
        <v>-1</v>
      </c>
      <c r="K9" s="36">
        <v>24359.300000000007</v>
      </c>
      <c r="L9" s="35">
        <v>0</v>
      </c>
      <c r="M9" s="36">
        <v>19757</v>
      </c>
      <c r="N9" s="35">
        <v>-1</v>
      </c>
      <c r="O9" s="36">
        <v>22001.8</v>
      </c>
      <c r="P9" s="35">
        <v>0</v>
      </c>
      <c r="Q9" s="36">
        <v>27022.700000000004</v>
      </c>
      <c r="R9" s="35">
        <v>0</v>
      </c>
      <c r="S9" s="36">
        <v>14455.500000000002</v>
      </c>
      <c r="T9" s="35">
        <v>-1</v>
      </c>
      <c r="U9" s="36">
        <v>30542.850000000006</v>
      </c>
      <c r="V9" s="35">
        <v>0</v>
      </c>
      <c r="W9" s="36">
        <v>16798.049999999996</v>
      </c>
      <c r="X9" s="35">
        <v>-1</v>
      </c>
      <c r="Y9" s="36">
        <v>18527.649999999998</v>
      </c>
      <c r="Z9" s="35">
        <v>-1</v>
      </c>
    </row>
    <row r="10" spans="2:27" x14ac:dyDescent="0.3">
      <c r="B10" s="37" t="s">
        <v>39</v>
      </c>
      <c r="C10" s="36">
        <v>15529.6</v>
      </c>
      <c r="D10" s="35">
        <v>-1</v>
      </c>
      <c r="E10" s="36">
        <v>4629.8999999999996</v>
      </c>
      <c r="F10" s="35">
        <v>-1</v>
      </c>
      <c r="G10" s="36">
        <v>13062.849999999999</v>
      </c>
      <c r="H10" s="35">
        <v>-1</v>
      </c>
      <c r="I10" s="36">
        <v>41448.299999999996</v>
      </c>
      <c r="J10" s="35">
        <v>1</v>
      </c>
      <c r="K10" s="36">
        <v>39502.5</v>
      </c>
      <c r="L10" s="35">
        <v>0</v>
      </c>
      <c r="M10" s="36">
        <v>23625.600000000002</v>
      </c>
      <c r="N10" s="35">
        <v>0</v>
      </c>
      <c r="O10" s="36">
        <v>7334.7</v>
      </c>
      <c r="P10" s="35">
        <v>-1</v>
      </c>
      <c r="Q10" s="36">
        <v>19563.8</v>
      </c>
      <c r="R10" s="35">
        <v>-1</v>
      </c>
      <c r="S10" s="36">
        <v>25827.849999999995</v>
      </c>
      <c r="T10" s="35">
        <v>0</v>
      </c>
      <c r="U10" s="36">
        <v>9688.75</v>
      </c>
      <c r="V10" s="35">
        <v>-1</v>
      </c>
      <c r="W10" s="36">
        <v>15443.349999999999</v>
      </c>
      <c r="X10" s="35">
        <v>-1</v>
      </c>
      <c r="Y10" s="36">
        <v>15381.250000000002</v>
      </c>
      <c r="Z10" s="35">
        <v>-1</v>
      </c>
    </row>
    <row r="11" spans="2:27" x14ac:dyDescent="0.3">
      <c r="B11" s="37" t="s">
        <v>40</v>
      </c>
      <c r="C11" s="36">
        <v>11654.099999999999</v>
      </c>
      <c r="D11" s="35">
        <v>-1</v>
      </c>
      <c r="E11" s="36">
        <v>16792.3</v>
      </c>
      <c r="F11" s="35">
        <v>-1</v>
      </c>
      <c r="G11" s="36">
        <v>14281.85</v>
      </c>
      <c r="H11" s="35">
        <v>-1</v>
      </c>
      <c r="I11" s="36">
        <v>36237.650000000009</v>
      </c>
      <c r="J11" s="35">
        <v>0</v>
      </c>
      <c r="K11" s="36">
        <v>41335.599999999999</v>
      </c>
      <c r="L11" s="35">
        <v>1</v>
      </c>
      <c r="M11" s="36">
        <v>15282.350000000002</v>
      </c>
      <c r="N11" s="35">
        <v>-1</v>
      </c>
      <c r="O11" s="36">
        <v>25950.9</v>
      </c>
      <c r="P11" s="35">
        <v>0</v>
      </c>
      <c r="Q11" s="36">
        <v>28073.799999999996</v>
      </c>
      <c r="R11" s="35">
        <v>0</v>
      </c>
      <c r="S11" s="36">
        <v>12928.300000000001</v>
      </c>
      <c r="T11" s="35">
        <v>-1</v>
      </c>
      <c r="U11" s="36">
        <v>5552.2</v>
      </c>
      <c r="V11" s="35">
        <v>-1</v>
      </c>
      <c r="W11" s="36">
        <v>5599.35</v>
      </c>
      <c r="X11" s="35">
        <v>-1</v>
      </c>
      <c r="Y11" s="36">
        <v>35384.35</v>
      </c>
      <c r="Z11" s="35">
        <v>0</v>
      </c>
    </row>
    <row r="12" spans="2:27" x14ac:dyDescent="0.3">
      <c r="B12" s="37" t="s">
        <v>41</v>
      </c>
      <c r="C12" s="36">
        <v>3116.5</v>
      </c>
      <c r="D12" s="35">
        <v>-1</v>
      </c>
      <c r="E12" s="36">
        <v>18632.3</v>
      </c>
      <c r="F12" s="35">
        <v>-1</v>
      </c>
      <c r="G12" s="36">
        <v>21656.800000000003</v>
      </c>
      <c r="H12" s="35">
        <v>0</v>
      </c>
      <c r="I12" s="36">
        <v>14425.600000000002</v>
      </c>
      <c r="J12" s="35">
        <v>-1</v>
      </c>
      <c r="K12" s="36">
        <v>43827.65</v>
      </c>
      <c r="L12" s="35">
        <v>1</v>
      </c>
      <c r="M12" s="36">
        <v>9181.6</v>
      </c>
      <c r="N12" s="35">
        <v>-1</v>
      </c>
      <c r="O12" s="36">
        <v>6313.5</v>
      </c>
      <c r="P12" s="35">
        <v>-1</v>
      </c>
      <c r="Q12" s="36">
        <v>13409</v>
      </c>
      <c r="R12" s="35">
        <v>-1</v>
      </c>
      <c r="S12" s="36">
        <v>4092.85</v>
      </c>
      <c r="T12" s="35">
        <v>-1</v>
      </c>
      <c r="U12" s="36">
        <v>15910.249999999998</v>
      </c>
      <c r="V12" s="35">
        <v>-1</v>
      </c>
      <c r="W12" s="36">
        <v>14109.35</v>
      </c>
      <c r="X12" s="35">
        <v>-1</v>
      </c>
      <c r="Y12" s="36">
        <v>2490.9</v>
      </c>
      <c r="Z12" s="35">
        <v>-1</v>
      </c>
    </row>
    <row r="13" spans="2:27" x14ac:dyDescent="0.3">
      <c r="B13" s="37" t="s">
        <v>42</v>
      </c>
      <c r="C13" s="36">
        <v>9663.4500000000007</v>
      </c>
      <c r="D13" s="35">
        <v>-1</v>
      </c>
      <c r="E13" s="36">
        <v>10938.8</v>
      </c>
      <c r="F13" s="35">
        <v>-1</v>
      </c>
      <c r="G13" s="36">
        <v>23354.2</v>
      </c>
      <c r="H13" s="35">
        <v>0</v>
      </c>
      <c r="I13" s="36">
        <v>40022.299999999996</v>
      </c>
      <c r="J13" s="35">
        <v>1</v>
      </c>
      <c r="K13" s="36">
        <v>12735.1</v>
      </c>
      <c r="L13" s="35">
        <v>-1</v>
      </c>
      <c r="M13" s="36">
        <v>14625.7</v>
      </c>
      <c r="N13" s="35">
        <v>-1</v>
      </c>
      <c r="O13" s="36">
        <v>11635.7</v>
      </c>
      <c r="P13" s="35">
        <v>-1</v>
      </c>
      <c r="Q13" s="36">
        <v>11431</v>
      </c>
      <c r="R13" s="35">
        <v>-1</v>
      </c>
      <c r="S13" s="36">
        <v>19234.899999999998</v>
      </c>
      <c r="T13" s="35">
        <v>-1</v>
      </c>
      <c r="U13" s="36">
        <v>15718.199999999999</v>
      </c>
      <c r="V13" s="35">
        <v>-1</v>
      </c>
      <c r="W13" s="36">
        <v>20593.05</v>
      </c>
      <c r="X13" s="35">
        <v>0</v>
      </c>
      <c r="Y13" s="36">
        <v>19539.649999999998</v>
      </c>
      <c r="Z13" s="35">
        <v>-1</v>
      </c>
    </row>
    <row r="14" spans="2:27" x14ac:dyDescent="0.3">
      <c r="B14" s="37" t="s">
        <v>43</v>
      </c>
      <c r="C14" s="36">
        <v>3623.65</v>
      </c>
      <c r="D14" s="35">
        <v>-1</v>
      </c>
      <c r="E14" s="36">
        <v>14761.4</v>
      </c>
      <c r="F14" s="35">
        <v>-1</v>
      </c>
      <c r="G14" s="36">
        <v>28736.200000000004</v>
      </c>
      <c r="H14" s="35">
        <v>0</v>
      </c>
      <c r="I14" s="36">
        <v>25971.599999999999</v>
      </c>
      <c r="J14" s="35">
        <v>0</v>
      </c>
      <c r="K14" s="36">
        <v>30889.000000000004</v>
      </c>
      <c r="L14" s="35">
        <v>0</v>
      </c>
      <c r="M14" s="36">
        <v>32463.35</v>
      </c>
      <c r="N14" s="35">
        <v>0</v>
      </c>
      <c r="O14" s="36">
        <v>12400.450000000003</v>
      </c>
      <c r="P14" s="35">
        <v>-1</v>
      </c>
      <c r="Q14" s="36">
        <v>57074.499999999985</v>
      </c>
      <c r="R14" s="35">
        <v>1</v>
      </c>
      <c r="S14" s="36">
        <v>17746.8</v>
      </c>
      <c r="T14" s="35">
        <v>-1</v>
      </c>
      <c r="U14" s="36">
        <v>20006.550000000003</v>
      </c>
      <c r="V14" s="35">
        <v>0</v>
      </c>
      <c r="W14" s="36">
        <v>21477.399999999998</v>
      </c>
      <c r="X14" s="35">
        <v>0</v>
      </c>
      <c r="Y14" s="36">
        <v>8391.5500000000011</v>
      </c>
      <c r="Z14" s="35">
        <v>-1</v>
      </c>
    </row>
    <row r="15" spans="2:27" x14ac:dyDescent="0.3">
      <c r="B15" s="37" t="s">
        <v>44</v>
      </c>
      <c r="C15" s="36">
        <v>3766.25</v>
      </c>
      <c r="D15" s="35">
        <v>-1</v>
      </c>
      <c r="E15" s="36">
        <v>23370.299999999996</v>
      </c>
      <c r="F15" s="35">
        <v>0</v>
      </c>
      <c r="G15" s="36">
        <v>23052.9</v>
      </c>
      <c r="H15" s="35">
        <v>0</v>
      </c>
      <c r="I15" s="36">
        <v>31557.150000000005</v>
      </c>
      <c r="J15" s="35">
        <v>0</v>
      </c>
      <c r="K15" s="36">
        <v>45316.899999999987</v>
      </c>
      <c r="L15" s="35">
        <v>1</v>
      </c>
      <c r="M15" s="36">
        <v>14767.150000000001</v>
      </c>
      <c r="N15" s="35">
        <v>-1</v>
      </c>
      <c r="O15" s="36">
        <v>5547.5999999999995</v>
      </c>
      <c r="P15" s="35">
        <v>-1</v>
      </c>
      <c r="Q15" s="36">
        <v>18245.900000000001</v>
      </c>
      <c r="R15" s="35">
        <v>-1</v>
      </c>
      <c r="S15" s="36">
        <v>3798.4500000000003</v>
      </c>
      <c r="T15" s="35">
        <v>-1</v>
      </c>
      <c r="U15" s="36">
        <v>20752.900000000005</v>
      </c>
      <c r="V15" s="35">
        <v>0</v>
      </c>
      <c r="W15" s="36">
        <v>27769.05</v>
      </c>
      <c r="X15" s="35">
        <v>0</v>
      </c>
      <c r="Y15" s="36">
        <v>22683.749999999996</v>
      </c>
      <c r="Z15" s="35">
        <v>0</v>
      </c>
    </row>
    <row r="16" spans="2:27" x14ac:dyDescent="0.3">
      <c r="B16" s="37" t="s">
        <v>45</v>
      </c>
      <c r="C16" s="36">
        <v>8943.5500000000011</v>
      </c>
      <c r="D16" s="35">
        <v>-1</v>
      </c>
      <c r="E16" s="36">
        <v>3220</v>
      </c>
      <c r="F16" s="35">
        <v>-1</v>
      </c>
      <c r="G16" s="36">
        <v>21314.1</v>
      </c>
      <c r="H16" s="35">
        <v>0</v>
      </c>
      <c r="I16" s="36">
        <v>31730.800000000003</v>
      </c>
      <c r="J16" s="35">
        <v>0</v>
      </c>
      <c r="K16" s="36">
        <v>34823.15</v>
      </c>
      <c r="L16" s="35">
        <v>0</v>
      </c>
      <c r="M16" s="36">
        <v>12575.25</v>
      </c>
      <c r="N16" s="35">
        <v>-1</v>
      </c>
      <c r="O16" s="36">
        <v>13505.6</v>
      </c>
      <c r="P16" s="35">
        <v>-1</v>
      </c>
      <c r="Q16" s="36">
        <v>46303.6</v>
      </c>
      <c r="R16" s="35">
        <v>1</v>
      </c>
      <c r="S16" s="36">
        <v>14721.150000000001</v>
      </c>
      <c r="T16" s="35">
        <v>-1</v>
      </c>
      <c r="U16" s="36">
        <v>13106.55</v>
      </c>
      <c r="V16" s="35">
        <v>-1</v>
      </c>
      <c r="W16" s="36">
        <v>18948.549999999996</v>
      </c>
      <c r="X16" s="35">
        <v>-1</v>
      </c>
      <c r="Y16" s="36">
        <v>12985.800000000001</v>
      </c>
      <c r="Z16" s="35">
        <v>-1</v>
      </c>
    </row>
    <row r="17" spans="2:26" x14ac:dyDescent="0.3">
      <c r="B17" s="37" t="s">
        <v>46</v>
      </c>
      <c r="C17" s="36">
        <v>13572.3</v>
      </c>
      <c r="D17" s="35">
        <v>-1</v>
      </c>
      <c r="E17" s="36">
        <v>4510.3</v>
      </c>
      <c r="F17" s="35">
        <v>-1</v>
      </c>
      <c r="G17" s="36">
        <v>19828.300000000003</v>
      </c>
      <c r="H17" s="35">
        <v>-1</v>
      </c>
      <c r="I17" s="36">
        <v>18914.05</v>
      </c>
      <c r="J17" s="35">
        <v>-1</v>
      </c>
      <c r="K17" s="36">
        <v>32298.9</v>
      </c>
      <c r="L17" s="35">
        <v>0</v>
      </c>
      <c r="M17" s="36">
        <v>14948.850000000002</v>
      </c>
      <c r="N17" s="35">
        <v>-1</v>
      </c>
      <c r="O17" s="36">
        <v>7090.9</v>
      </c>
      <c r="P17" s="35">
        <v>-1</v>
      </c>
      <c r="Q17" s="36">
        <v>19262.5</v>
      </c>
      <c r="R17" s="35">
        <v>-1</v>
      </c>
      <c r="S17" s="36">
        <v>3577.6499999999996</v>
      </c>
      <c r="T17" s="35">
        <v>-1</v>
      </c>
      <c r="U17" s="36">
        <v>9033.25</v>
      </c>
      <c r="V17" s="35">
        <v>-1</v>
      </c>
      <c r="W17" s="36">
        <v>21761.449999999997</v>
      </c>
      <c r="X17" s="35">
        <v>0</v>
      </c>
      <c r="Y17" s="36">
        <v>19783.449999999997</v>
      </c>
      <c r="Z17" s="35">
        <v>-1</v>
      </c>
    </row>
    <row r="18" spans="2:26" x14ac:dyDescent="0.3">
      <c r="B18" s="37" t="s">
        <v>47</v>
      </c>
      <c r="C18" s="36">
        <v>20269.899999999998</v>
      </c>
      <c r="D18" s="35">
        <v>0</v>
      </c>
      <c r="E18" s="36">
        <v>9289.7000000000007</v>
      </c>
      <c r="F18" s="35">
        <v>-1</v>
      </c>
      <c r="G18" s="36">
        <v>24082.149999999998</v>
      </c>
      <c r="H18" s="35">
        <v>0</v>
      </c>
      <c r="I18" s="36">
        <v>27936.950000000004</v>
      </c>
      <c r="J18" s="35">
        <v>0</v>
      </c>
      <c r="K18" s="36">
        <v>35962.800000000003</v>
      </c>
      <c r="L18" s="35">
        <v>0</v>
      </c>
      <c r="M18" s="36">
        <v>14807.399999999998</v>
      </c>
      <c r="N18" s="35">
        <v>-1</v>
      </c>
      <c r="O18" s="36">
        <v>6582.5999999999995</v>
      </c>
      <c r="P18" s="35">
        <v>-1</v>
      </c>
      <c r="Q18" s="36">
        <v>26500.600000000002</v>
      </c>
      <c r="R18" s="35">
        <v>0</v>
      </c>
      <c r="S18" s="36">
        <v>26545.44999999999</v>
      </c>
      <c r="T18" s="35">
        <v>0</v>
      </c>
      <c r="U18" s="36">
        <v>31250.100000000002</v>
      </c>
      <c r="V18" s="35">
        <v>0</v>
      </c>
      <c r="W18" s="36">
        <v>20034.150000000001</v>
      </c>
      <c r="X18" s="35">
        <v>0</v>
      </c>
      <c r="Y18" s="36">
        <v>14293.35</v>
      </c>
      <c r="Z18" s="35">
        <v>-1</v>
      </c>
    </row>
    <row r="19" spans="2:26" x14ac:dyDescent="0.3">
      <c r="B19" s="37" t="s">
        <v>48</v>
      </c>
      <c r="C19" s="36">
        <v>6712.55</v>
      </c>
      <c r="D19" s="35">
        <v>-1</v>
      </c>
      <c r="E19" s="36">
        <v>10759.4</v>
      </c>
      <c r="F19" s="35">
        <v>-1</v>
      </c>
      <c r="G19" s="36">
        <v>10338.5</v>
      </c>
      <c r="H19" s="35">
        <v>-1</v>
      </c>
      <c r="I19" s="36">
        <v>27598.850000000002</v>
      </c>
      <c r="J19" s="35">
        <v>0</v>
      </c>
      <c r="K19" s="36">
        <v>35746.6</v>
      </c>
      <c r="L19" s="35">
        <v>0</v>
      </c>
      <c r="M19" s="36">
        <v>30463.500000000004</v>
      </c>
      <c r="N19" s="35">
        <v>0</v>
      </c>
      <c r="O19" s="36">
        <v>9908.4000000000015</v>
      </c>
      <c r="P19" s="35">
        <v>-1</v>
      </c>
      <c r="Q19" s="36">
        <v>29458.399999999998</v>
      </c>
      <c r="R19" s="35">
        <v>0</v>
      </c>
      <c r="S19" s="36">
        <v>5869.6</v>
      </c>
      <c r="T19" s="35">
        <v>-1</v>
      </c>
      <c r="U19" s="36">
        <v>25185</v>
      </c>
      <c r="V19" s="35">
        <v>0</v>
      </c>
      <c r="W19" s="36">
        <v>18768</v>
      </c>
      <c r="X19" s="35">
        <v>-1</v>
      </c>
      <c r="Y19" s="36">
        <v>20750.599999999999</v>
      </c>
      <c r="Z19" s="35">
        <v>0</v>
      </c>
    </row>
    <row r="20" spans="2:26" x14ac:dyDescent="0.3">
      <c r="B20" s="37" t="s">
        <v>49</v>
      </c>
      <c r="C20" s="36">
        <v>10643.25</v>
      </c>
      <c r="D20" s="35">
        <v>-1</v>
      </c>
      <c r="E20" s="36">
        <v>12921.4</v>
      </c>
      <c r="F20" s="35">
        <v>-1</v>
      </c>
      <c r="G20" s="36">
        <v>34420.65</v>
      </c>
      <c r="H20" s="35">
        <v>0</v>
      </c>
      <c r="I20" s="36">
        <v>25048.15</v>
      </c>
      <c r="J20" s="35">
        <v>0</v>
      </c>
      <c r="K20" s="36">
        <v>18802.5</v>
      </c>
      <c r="L20" s="35">
        <v>-1</v>
      </c>
      <c r="M20" s="36">
        <v>16908.45</v>
      </c>
      <c r="N20" s="35">
        <v>-1</v>
      </c>
      <c r="O20" s="36">
        <v>4233.1499999999996</v>
      </c>
      <c r="P20" s="35">
        <v>-1</v>
      </c>
      <c r="Q20" s="36">
        <v>21746.500000000004</v>
      </c>
      <c r="R20" s="35">
        <v>0</v>
      </c>
      <c r="S20" s="36">
        <v>6850.55</v>
      </c>
      <c r="T20" s="35">
        <v>-1</v>
      </c>
      <c r="U20" s="36">
        <v>34619.599999999999</v>
      </c>
      <c r="V20" s="35">
        <v>0</v>
      </c>
      <c r="W20" s="36">
        <v>14088.649999999998</v>
      </c>
      <c r="X20" s="35">
        <v>-1</v>
      </c>
      <c r="Y20" s="36">
        <v>28319.899999999998</v>
      </c>
      <c r="Z20" s="35">
        <v>0</v>
      </c>
    </row>
    <row r="21" spans="2:26" x14ac:dyDescent="0.3">
      <c r="B21" s="37" t="s">
        <v>50</v>
      </c>
      <c r="C21" s="36">
        <v>2607.0500000000002</v>
      </c>
      <c r="D21" s="35">
        <v>-1</v>
      </c>
      <c r="E21" s="36">
        <v>7760.2</v>
      </c>
      <c r="F21" s="35">
        <v>-1</v>
      </c>
      <c r="G21" s="36">
        <v>10015.349999999999</v>
      </c>
      <c r="H21" s="35">
        <v>-1</v>
      </c>
      <c r="I21" s="36">
        <v>50681.65</v>
      </c>
      <c r="J21" s="35">
        <v>1</v>
      </c>
      <c r="K21" s="36">
        <v>11873.75</v>
      </c>
      <c r="L21" s="35">
        <v>-1</v>
      </c>
      <c r="M21" s="36">
        <v>39867.050000000003</v>
      </c>
      <c r="N21" s="35">
        <v>0</v>
      </c>
      <c r="O21" s="36">
        <v>6383.6500000000005</v>
      </c>
      <c r="P21" s="35">
        <v>-1</v>
      </c>
      <c r="Q21" s="36">
        <v>20191.700000000004</v>
      </c>
      <c r="R21" s="35">
        <v>0</v>
      </c>
      <c r="S21" s="36">
        <v>18748.45</v>
      </c>
      <c r="T21" s="35">
        <v>-1</v>
      </c>
      <c r="U21" s="36">
        <v>22730.900000000005</v>
      </c>
      <c r="V21" s="35">
        <v>0</v>
      </c>
      <c r="W21" s="36">
        <v>13168.649999999998</v>
      </c>
      <c r="X21" s="35">
        <v>-1</v>
      </c>
      <c r="Y21" s="36">
        <v>16422</v>
      </c>
      <c r="Z21" s="35">
        <v>-1</v>
      </c>
    </row>
    <row r="22" spans="2:26" x14ac:dyDescent="0.3">
      <c r="B22" s="37" t="s">
        <v>51</v>
      </c>
      <c r="C22" s="36">
        <v>3410.9</v>
      </c>
      <c r="D22" s="35">
        <v>-1</v>
      </c>
      <c r="E22" s="36">
        <v>9188.5</v>
      </c>
      <c r="F22" s="35">
        <v>-1</v>
      </c>
      <c r="G22" s="36">
        <v>37734.949999999997</v>
      </c>
      <c r="H22" s="35">
        <v>0</v>
      </c>
      <c r="I22" s="36">
        <v>46348.45</v>
      </c>
      <c r="J22" s="35">
        <v>1</v>
      </c>
      <c r="K22" s="36">
        <v>50519.500000000007</v>
      </c>
      <c r="L22" s="35">
        <v>1</v>
      </c>
      <c r="M22" s="36">
        <v>23484.149999999998</v>
      </c>
      <c r="N22" s="35">
        <v>0</v>
      </c>
      <c r="O22" s="36">
        <v>1175.3</v>
      </c>
      <c r="P22" s="35">
        <v>-1</v>
      </c>
      <c r="Q22" s="36">
        <v>27259.599999999999</v>
      </c>
      <c r="R22" s="35">
        <v>0</v>
      </c>
      <c r="S22" s="36">
        <v>12433.8</v>
      </c>
      <c r="T22" s="35">
        <v>-1</v>
      </c>
      <c r="U22" s="36">
        <v>32243.700000000004</v>
      </c>
      <c r="V22" s="35">
        <v>0</v>
      </c>
      <c r="W22" s="36">
        <v>24692.799999999999</v>
      </c>
      <c r="X22" s="35">
        <v>0</v>
      </c>
      <c r="Y22" s="36">
        <v>5247.4500000000007</v>
      </c>
      <c r="Z22" s="35">
        <v>-1</v>
      </c>
    </row>
    <row r="23" spans="2:26" x14ac:dyDescent="0.3">
      <c r="B23" s="37" t="s">
        <v>52</v>
      </c>
      <c r="C23" s="36">
        <v>25942.85</v>
      </c>
      <c r="D23" s="35">
        <v>0</v>
      </c>
      <c r="E23" s="36">
        <v>16129.9</v>
      </c>
      <c r="F23" s="35">
        <v>-1</v>
      </c>
      <c r="G23" s="36">
        <v>6334.2</v>
      </c>
      <c r="H23" s="35">
        <v>-1</v>
      </c>
      <c r="I23" s="36">
        <v>39665.800000000003</v>
      </c>
      <c r="J23" s="35">
        <v>0</v>
      </c>
      <c r="K23" s="36">
        <v>34511.499999999993</v>
      </c>
      <c r="L23" s="35">
        <v>0</v>
      </c>
      <c r="M23" s="36">
        <v>21524.55</v>
      </c>
      <c r="N23" s="35">
        <v>0</v>
      </c>
      <c r="O23" s="36">
        <v>24520.300000000007</v>
      </c>
      <c r="P23" s="35">
        <v>0</v>
      </c>
      <c r="Q23" s="36">
        <v>36898.9</v>
      </c>
      <c r="R23" s="35">
        <v>0</v>
      </c>
      <c r="S23" s="36">
        <v>24926.25</v>
      </c>
      <c r="T23" s="35">
        <v>0</v>
      </c>
      <c r="U23" s="36">
        <v>51039.299999999996</v>
      </c>
      <c r="V23" s="35">
        <v>1</v>
      </c>
      <c r="W23" s="36">
        <v>17413.3</v>
      </c>
      <c r="X23" s="35">
        <v>-1</v>
      </c>
      <c r="Y23" s="36">
        <v>15598.6</v>
      </c>
      <c r="Z23" s="35">
        <v>-1</v>
      </c>
    </row>
    <row r="24" spans="2:26" x14ac:dyDescent="0.3">
      <c r="B24" s="37" t="s">
        <v>53</v>
      </c>
      <c r="C24" s="36">
        <v>8215.6</v>
      </c>
      <c r="D24" s="35">
        <v>-1</v>
      </c>
      <c r="E24" s="36">
        <v>14552.1</v>
      </c>
      <c r="F24" s="35">
        <v>-1</v>
      </c>
      <c r="G24" s="36">
        <v>27237.75</v>
      </c>
      <c r="H24" s="35">
        <v>0</v>
      </c>
      <c r="I24" s="36">
        <v>32809.5</v>
      </c>
      <c r="J24" s="35">
        <v>0</v>
      </c>
      <c r="K24" s="36">
        <v>24109.75</v>
      </c>
      <c r="L24" s="35">
        <v>0</v>
      </c>
      <c r="M24" s="36">
        <v>8474.3499999999985</v>
      </c>
      <c r="N24" s="35">
        <v>-1</v>
      </c>
      <c r="O24" s="36">
        <v>16689.95</v>
      </c>
      <c r="P24" s="35">
        <v>-1</v>
      </c>
      <c r="Q24" s="36">
        <v>37151.9</v>
      </c>
      <c r="R24" s="35">
        <v>0</v>
      </c>
      <c r="S24" s="36">
        <v>5554.4999999999991</v>
      </c>
      <c r="T24" s="35">
        <v>-1</v>
      </c>
      <c r="U24" s="36">
        <v>19351.050000000003</v>
      </c>
      <c r="V24" s="35">
        <v>-1</v>
      </c>
      <c r="W24" s="36">
        <v>12227.95</v>
      </c>
      <c r="X24" s="35">
        <v>-1</v>
      </c>
      <c r="Y24" s="36">
        <v>8125.9</v>
      </c>
      <c r="Z24" s="35">
        <v>-1</v>
      </c>
    </row>
    <row r="25" spans="2:26" x14ac:dyDescent="0.3">
      <c r="B25" s="37" t="s">
        <v>54</v>
      </c>
      <c r="C25" s="36">
        <v>1377.7</v>
      </c>
      <c r="D25" s="35">
        <v>-1</v>
      </c>
      <c r="E25" s="36">
        <v>19522.399999999998</v>
      </c>
      <c r="F25" s="35">
        <v>-1</v>
      </c>
      <c r="G25" s="36">
        <v>25624.3</v>
      </c>
      <c r="H25" s="35">
        <v>0</v>
      </c>
      <c r="I25" s="36">
        <v>15495.099999999999</v>
      </c>
      <c r="J25" s="35">
        <v>-1</v>
      </c>
      <c r="K25" s="36">
        <v>38242.100000000006</v>
      </c>
      <c r="L25" s="35">
        <v>0</v>
      </c>
      <c r="M25" s="36">
        <v>26888.149999999998</v>
      </c>
      <c r="N25" s="35">
        <v>0</v>
      </c>
      <c r="O25" s="36">
        <v>4642.55</v>
      </c>
      <c r="P25" s="35">
        <v>-1</v>
      </c>
      <c r="Q25" s="36">
        <v>7847.6</v>
      </c>
      <c r="R25" s="35">
        <v>-1</v>
      </c>
      <c r="S25" s="36">
        <v>15401.95</v>
      </c>
      <c r="T25" s="35">
        <v>-1</v>
      </c>
      <c r="U25" s="36">
        <v>16718.7</v>
      </c>
      <c r="V25" s="35">
        <v>-1</v>
      </c>
      <c r="W25" s="36">
        <v>18028.55</v>
      </c>
      <c r="X25" s="35">
        <v>-1</v>
      </c>
      <c r="Y25" s="36">
        <v>24209.8</v>
      </c>
      <c r="Z25" s="35">
        <v>0</v>
      </c>
    </row>
    <row r="26" spans="2:26" x14ac:dyDescent="0.3">
      <c r="B26" s="37" t="s">
        <v>55</v>
      </c>
      <c r="C26" s="36">
        <v>11981.849999999999</v>
      </c>
      <c r="D26" s="35">
        <v>-1</v>
      </c>
      <c r="E26" s="36">
        <v>25502.399999999998</v>
      </c>
      <c r="F26" s="35">
        <v>0</v>
      </c>
      <c r="G26" s="36">
        <v>22636.600000000002</v>
      </c>
      <c r="H26" s="35">
        <v>0</v>
      </c>
      <c r="I26" s="36">
        <v>45626.250000000007</v>
      </c>
      <c r="J26" s="35">
        <v>1</v>
      </c>
      <c r="K26" s="36">
        <v>42767.35</v>
      </c>
      <c r="L26" s="35">
        <v>1</v>
      </c>
      <c r="M26" s="36">
        <v>16029.849999999999</v>
      </c>
      <c r="N26" s="35">
        <v>-1</v>
      </c>
      <c r="O26" s="36">
        <v>10942.25</v>
      </c>
      <c r="P26" s="35">
        <v>-1</v>
      </c>
      <c r="Q26" s="36">
        <v>26346.5</v>
      </c>
      <c r="R26" s="35">
        <v>0</v>
      </c>
      <c r="S26" s="36">
        <v>6584.9</v>
      </c>
      <c r="T26" s="35">
        <v>-1</v>
      </c>
      <c r="U26" s="36">
        <v>20896.649999999998</v>
      </c>
      <c r="V26" s="35">
        <v>0</v>
      </c>
      <c r="W26" s="36">
        <v>15014.4</v>
      </c>
      <c r="X26" s="35">
        <v>-1</v>
      </c>
      <c r="Y26" s="36">
        <v>22806.799999999999</v>
      </c>
      <c r="Z26" s="35">
        <v>0</v>
      </c>
    </row>
    <row r="27" spans="2:26" x14ac:dyDescent="0.3">
      <c r="B27" s="37" t="s">
        <v>56</v>
      </c>
      <c r="C27" s="36">
        <v>6303.15</v>
      </c>
      <c r="D27" s="35">
        <v>-1</v>
      </c>
      <c r="E27" s="36">
        <v>20371.099999999995</v>
      </c>
      <c r="F27" s="35">
        <v>0</v>
      </c>
      <c r="G27" s="36">
        <v>19337.25</v>
      </c>
      <c r="H27" s="35">
        <v>-1</v>
      </c>
      <c r="I27" s="36">
        <v>53570.450000000004</v>
      </c>
      <c r="J27" s="35">
        <v>1</v>
      </c>
      <c r="K27" s="36">
        <v>46706.1</v>
      </c>
      <c r="L27" s="35">
        <v>1</v>
      </c>
      <c r="M27" s="36">
        <v>12807.550000000001</v>
      </c>
      <c r="N27" s="35">
        <v>-1</v>
      </c>
      <c r="O27" s="36">
        <v>6128.3499999999995</v>
      </c>
      <c r="P27" s="35">
        <v>-1</v>
      </c>
      <c r="Q27" s="36">
        <v>19563.800000000003</v>
      </c>
      <c r="R27" s="35">
        <v>-1</v>
      </c>
      <c r="S27" s="36">
        <v>1748</v>
      </c>
      <c r="T27" s="35">
        <v>-1</v>
      </c>
      <c r="U27" s="36">
        <v>25508.15</v>
      </c>
      <c r="V27" s="35">
        <v>0</v>
      </c>
      <c r="W27" s="36">
        <v>11669.05</v>
      </c>
      <c r="X27" s="35">
        <v>-1</v>
      </c>
      <c r="Y27" s="36">
        <v>4981.8</v>
      </c>
      <c r="Z27" s="35">
        <v>-1</v>
      </c>
    </row>
    <row r="28" spans="2:26" x14ac:dyDescent="0.3">
      <c r="B28" s="37" t="s">
        <v>57</v>
      </c>
      <c r="C28" s="36">
        <v>20958.75</v>
      </c>
      <c r="D28" s="35">
        <v>0</v>
      </c>
      <c r="E28" s="36">
        <v>5108.3</v>
      </c>
      <c r="F28" s="35">
        <v>-1</v>
      </c>
      <c r="G28" s="36">
        <v>11318.3</v>
      </c>
      <c r="H28" s="35">
        <v>-1</v>
      </c>
      <c r="I28" s="36">
        <v>57336.7</v>
      </c>
      <c r="J28" s="35">
        <v>1</v>
      </c>
      <c r="K28" s="36">
        <v>30572.750000000007</v>
      </c>
      <c r="L28" s="35">
        <v>0</v>
      </c>
      <c r="M28" s="36">
        <v>43129.600000000006</v>
      </c>
      <c r="N28" s="35">
        <v>1</v>
      </c>
      <c r="O28" s="36">
        <v>14679.75</v>
      </c>
      <c r="P28" s="35">
        <v>-1</v>
      </c>
      <c r="Q28" s="36">
        <v>31385.799999999996</v>
      </c>
      <c r="R28" s="35">
        <v>0</v>
      </c>
      <c r="S28" s="36">
        <v>8385.7999999999993</v>
      </c>
      <c r="T28" s="35">
        <v>-1</v>
      </c>
      <c r="U28" s="36">
        <v>13466.5</v>
      </c>
      <c r="V28" s="35">
        <v>-1</v>
      </c>
      <c r="W28" s="36">
        <v>15138.599999999999</v>
      </c>
      <c r="X28" s="35">
        <v>-1</v>
      </c>
      <c r="Y28" s="36">
        <v>13156</v>
      </c>
      <c r="Z28" s="35">
        <v>-1</v>
      </c>
    </row>
    <row r="29" spans="2:26" x14ac:dyDescent="0.3">
      <c r="B29" s="37" t="s">
        <v>58</v>
      </c>
      <c r="C29" s="36">
        <v>19104.950000000004</v>
      </c>
      <c r="D29" s="35">
        <v>-1</v>
      </c>
      <c r="E29" s="36">
        <v>11601.2</v>
      </c>
      <c r="F29" s="35">
        <v>-1</v>
      </c>
      <c r="G29" s="36">
        <v>25848.55</v>
      </c>
      <c r="H29" s="35">
        <v>0</v>
      </c>
      <c r="I29" s="36">
        <v>41110.200000000004</v>
      </c>
      <c r="J29" s="35">
        <v>1</v>
      </c>
      <c r="K29" s="36">
        <v>24604.250000000004</v>
      </c>
      <c r="L29" s="35">
        <v>0</v>
      </c>
      <c r="M29" s="36">
        <v>31403.05</v>
      </c>
      <c r="N29" s="35">
        <v>0</v>
      </c>
      <c r="O29" s="36">
        <v>14680.9</v>
      </c>
      <c r="P29" s="35">
        <v>-1</v>
      </c>
      <c r="Q29" s="36">
        <v>11431</v>
      </c>
      <c r="R29" s="35">
        <v>-1</v>
      </c>
      <c r="S29" s="36">
        <v>11889.849999999999</v>
      </c>
      <c r="T29" s="35">
        <v>-1</v>
      </c>
      <c r="U29" s="36">
        <v>12155.500000000002</v>
      </c>
      <c r="V29" s="35">
        <v>-1</v>
      </c>
      <c r="W29" s="36">
        <v>24532.950000000004</v>
      </c>
      <c r="X29" s="35">
        <v>0</v>
      </c>
      <c r="Y29" s="36">
        <v>16709.5</v>
      </c>
      <c r="Z29" s="35">
        <v>-1</v>
      </c>
    </row>
    <row r="30" spans="2:26" x14ac:dyDescent="0.3">
      <c r="B30" s="37" t="s">
        <v>59</v>
      </c>
      <c r="C30" s="36">
        <v>15562.95</v>
      </c>
      <c r="D30" s="35">
        <v>-1</v>
      </c>
      <c r="E30" s="36">
        <v>9749.6999999999989</v>
      </c>
      <c r="F30" s="35">
        <v>-1</v>
      </c>
      <c r="G30" s="36">
        <v>36469.949999999997</v>
      </c>
      <c r="H30" s="35">
        <v>0</v>
      </c>
      <c r="I30" s="36">
        <v>23805</v>
      </c>
      <c r="J30" s="35">
        <v>0</v>
      </c>
      <c r="K30" s="36">
        <v>20749.45</v>
      </c>
      <c r="L30" s="35">
        <v>0</v>
      </c>
      <c r="M30" s="36">
        <v>23837.199999999997</v>
      </c>
      <c r="N30" s="35">
        <v>0</v>
      </c>
      <c r="O30" s="36">
        <v>19792.650000000001</v>
      </c>
      <c r="P30" s="35">
        <v>-1</v>
      </c>
      <c r="Q30" s="36">
        <v>38690.599999999991</v>
      </c>
      <c r="R30" s="35">
        <v>0</v>
      </c>
      <c r="S30" s="36">
        <v>20735.650000000001</v>
      </c>
      <c r="T30" s="35">
        <v>0</v>
      </c>
      <c r="U30" s="36">
        <v>24352.399999999994</v>
      </c>
      <c r="V30" s="35">
        <v>0</v>
      </c>
      <c r="W30" s="36">
        <v>24258.099999999995</v>
      </c>
      <c r="X30" s="35">
        <v>0</v>
      </c>
      <c r="Y30" s="36">
        <v>25249.399999999998</v>
      </c>
      <c r="Z30" s="35">
        <v>0</v>
      </c>
    </row>
    <row r="31" spans="2:26" x14ac:dyDescent="0.3">
      <c r="B31" s="37" t="s">
        <v>60</v>
      </c>
      <c r="C31" s="36">
        <v>7423.2500000000009</v>
      </c>
      <c r="D31" s="35">
        <v>-1</v>
      </c>
      <c r="E31" s="36">
        <v>8806.7000000000007</v>
      </c>
      <c r="F31" s="35">
        <v>-1</v>
      </c>
      <c r="G31" s="36">
        <v>4505.7</v>
      </c>
      <c r="H31" s="35">
        <v>-1</v>
      </c>
      <c r="I31" s="36">
        <v>52098.450000000004</v>
      </c>
      <c r="J31" s="35">
        <v>1</v>
      </c>
      <c r="K31" s="36">
        <v>51172.700000000012</v>
      </c>
      <c r="L31" s="35">
        <v>1</v>
      </c>
      <c r="M31" s="36">
        <v>12807.550000000001</v>
      </c>
      <c r="N31" s="35">
        <v>-1</v>
      </c>
      <c r="O31" s="36">
        <v>9073.5</v>
      </c>
      <c r="P31" s="35">
        <v>-1</v>
      </c>
      <c r="Q31" s="36">
        <v>37947.700000000004</v>
      </c>
      <c r="R31" s="35">
        <v>0</v>
      </c>
      <c r="S31" s="36">
        <v>23427.799999999996</v>
      </c>
      <c r="T31" s="35">
        <v>0</v>
      </c>
      <c r="U31" s="36">
        <v>21808.600000000002</v>
      </c>
      <c r="V31" s="35">
        <v>0</v>
      </c>
      <c r="W31" s="36">
        <v>27547.099999999995</v>
      </c>
      <c r="X31" s="35">
        <v>0</v>
      </c>
      <c r="Y31" s="36">
        <v>14823.5</v>
      </c>
      <c r="Z31" s="35">
        <v>-1</v>
      </c>
    </row>
    <row r="32" spans="2:26" x14ac:dyDescent="0.3">
      <c r="B32" s="37" t="s">
        <v>61</v>
      </c>
      <c r="C32" s="36">
        <v>3405.15</v>
      </c>
      <c r="D32" s="35">
        <v>-1</v>
      </c>
      <c r="E32" s="36">
        <v>7001.2</v>
      </c>
      <c r="F32" s="35">
        <v>-1</v>
      </c>
      <c r="G32" s="36">
        <v>21896</v>
      </c>
      <c r="H32" s="35">
        <v>0</v>
      </c>
      <c r="I32" s="36">
        <v>16948.7</v>
      </c>
      <c r="J32" s="35">
        <v>-1</v>
      </c>
      <c r="K32" s="36">
        <v>54924</v>
      </c>
      <c r="L32" s="35">
        <v>1</v>
      </c>
      <c r="M32" s="36">
        <v>21666</v>
      </c>
      <c r="N32" s="35">
        <v>0</v>
      </c>
      <c r="O32" s="36">
        <v>17102.8</v>
      </c>
      <c r="P32" s="35">
        <v>-1</v>
      </c>
      <c r="Q32" s="36">
        <v>24741.1</v>
      </c>
      <c r="R32" s="35">
        <v>0</v>
      </c>
      <c r="S32" s="36">
        <v>10105.049999999999</v>
      </c>
      <c r="T32" s="35">
        <v>-1</v>
      </c>
      <c r="U32" s="36">
        <v>48854.3</v>
      </c>
      <c r="V32" s="35">
        <v>1</v>
      </c>
      <c r="W32" s="36">
        <v>40695.050000000003</v>
      </c>
      <c r="X32" s="35">
        <v>1</v>
      </c>
      <c r="Y32" s="36">
        <v>19881.2</v>
      </c>
      <c r="Z32" s="35">
        <v>-1</v>
      </c>
    </row>
    <row r="33" spans="2:26" x14ac:dyDescent="0.3">
      <c r="B33" s="37" t="s">
        <v>62</v>
      </c>
      <c r="C33" s="36">
        <v>4821.95</v>
      </c>
      <c r="D33" s="35">
        <v>-1</v>
      </c>
      <c r="E33" s="36">
        <v>19780</v>
      </c>
      <c r="F33" s="35">
        <v>-1</v>
      </c>
      <c r="G33" s="36">
        <v>39152.9</v>
      </c>
      <c r="H33" s="35">
        <v>0</v>
      </c>
      <c r="I33" s="36">
        <v>50315.95</v>
      </c>
      <c r="J33" s="35">
        <v>1</v>
      </c>
      <c r="K33" s="36">
        <v>19846.7</v>
      </c>
      <c r="L33" s="35">
        <v>-1</v>
      </c>
      <c r="M33" s="36">
        <v>33867.5</v>
      </c>
      <c r="N33" s="35">
        <v>0</v>
      </c>
      <c r="O33" s="36">
        <v>14526.8</v>
      </c>
      <c r="P33" s="35">
        <v>-1</v>
      </c>
      <c r="Q33" s="36">
        <v>15508.900000000001</v>
      </c>
      <c r="R33" s="35">
        <v>-1</v>
      </c>
      <c r="S33" s="36">
        <v>3606.4</v>
      </c>
      <c r="T33" s="35">
        <v>-1</v>
      </c>
      <c r="U33" s="36">
        <v>28962.75</v>
      </c>
      <c r="V33" s="35">
        <v>0</v>
      </c>
      <c r="W33" s="36">
        <v>25509.299999999996</v>
      </c>
      <c r="X33" s="35">
        <v>0</v>
      </c>
      <c r="Y33" s="36">
        <v>5636.15</v>
      </c>
      <c r="Z33" s="35">
        <v>-1</v>
      </c>
    </row>
    <row r="34" spans="2:26" x14ac:dyDescent="0.3">
      <c r="B34" s="37" t="s">
        <v>63</v>
      </c>
      <c r="C34" s="36">
        <v>25396.600000000002</v>
      </c>
      <c r="D34" s="35">
        <v>0</v>
      </c>
      <c r="E34" s="36">
        <v>13751.699999999999</v>
      </c>
      <c r="F34" s="35">
        <v>-1</v>
      </c>
      <c r="G34" s="36">
        <v>20148</v>
      </c>
      <c r="H34" s="35">
        <v>0</v>
      </c>
      <c r="I34" s="36">
        <v>9013.6999999999989</v>
      </c>
      <c r="J34" s="35">
        <v>-1</v>
      </c>
      <c r="K34" s="36">
        <v>27724.200000000004</v>
      </c>
      <c r="L34" s="35">
        <v>0</v>
      </c>
      <c r="M34" s="36">
        <v>35635.049999999996</v>
      </c>
      <c r="N34" s="35">
        <v>0</v>
      </c>
      <c r="O34" s="36">
        <v>11565.55</v>
      </c>
      <c r="P34" s="35">
        <v>-1</v>
      </c>
      <c r="Q34" s="36">
        <v>24166.1</v>
      </c>
      <c r="R34" s="35">
        <v>0</v>
      </c>
      <c r="S34" s="36">
        <v>16763.55</v>
      </c>
      <c r="T34" s="35">
        <v>-1</v>
      </c>
      <c r="U34" s="36">
        <v>11488.5</v>
      </c>
      <c r="V34" s="35">
        <v>-1</v>
      </c>
      <c r="W34" s="36">
        <v>13582.65</v>
      </c>
      <c r="X34" s="35">
        <v>-1</v>
      </c>
      <c r="Y34" s="36">
        <v>18742.699999999997</v>
      </c>
      <c r="Z34" s="35">
        <v>-1</v>
      </c>
    </row>
    <row r="35" spans="2:26" x14ac:dyDescent="0.3">
      <c r="B35" s="37" t="s">
        <v>64</v>
      </c>
      <c r="C35" s="36">
        <v>11332.1</v>
      </c>
      <c r="D35" s="35">
        <v>-1</v>
      </c>
      <c r="E35" s="36">
        <v>17121.199999999997</v>
      </c>
      <c r="F35" s="35">
        <v>-1</v>
      </c>
      <c r="G35" s="36">
        <v>19026.75</v>
      </c>
      <c r="H35" s="35">
        <v>-1</v>
      </c>
      <c r="I35" s="36">
        <v>37499.200000000004</v>
      </c>
      <c r="J35" s="35">
        <v>0</v>
      </c>
      <c r="K35" s="36">
        <v>26180.900000000005</v>
      </c>
      <c r="L35" s="35">
        <v>0</v>
      </c>
      <c r="M35" s="36">
        <v>38625.049999999996</v>
      </c>
      <c r="N35" s="35">
        <v>0</v>
      </c>
      <c r="O35" s="36">
        <v>9172.4</v>
      </c>
      <c r="P35" s="35">
        <v>-1</v>
      </c>
      <c r="Q35" s="36">
        <v>46368</v>
      </c>
      <c r="R35" s="35">
        <v>1</v>
      </c>
      <c r="S35" s="36">
        <v>32559.949999999997</v>
      </c>
      <c r="T35" s="35">
        <v>0</v>
      </c>
      <c r="U35" s="36">
        <v>14713.1</v>
      </c>
      <c r="V35" s="35">
        <v>-1</v>
      </c>
      <c r="W35" s="36">
        <v>14378.449999999997</v>
      </c>
      <c r="X35" s="35">
        <v>-1</v>
      </c>
      <c r="Y35" s="36">
        <v>15332.95</v>
      </c>
      <c r="Z35" s="35">
        <v>-1</v>
      </c>
    </row>
    <row r="36" spans="2:26" x14ac:dyDescent="0.3">
      <c r="B36" s="37" t="s">
        <v>65</v>
      </c>
      <c r="C36" s="36">
        <v>17553.599999999999</v>
      </c>
      <c r="D36" s="35">
        <v>-1</v>
      </c>
      <c r="E36" s="36">
        <v>13632.099999999999</v>
      </c>
      <c r="F36" s="35">
        <v>-1</v>
      </c>
      <c r="G36" s="36">
        <v>17848</v>
      </c>
      <c r="H36" s="35">
        <v>-1</v>
      </c>
      <c r="I36" s="36">
        <v>30834.95</v>
      </c>
      <c r="J36" s="35">
        <v>0</v>
      </c>
      <c r="K36" s="36">
        <v>26571.900000000005</v>
      </c>
      <c r="L36" s="35">
        <v>0</v>
      </c>
      <c r="M36" s="36">
        <v>18262</v>
      </c>
      <c r="N36" s="35">
        <v>-1</v>
      </c>
      <c r="O36" s="36">
        <v>11624.199999999999</v>
      </c>
      <c r="P36" s="35">
        <v>-1</v>
      </c>
      <c r="Q36" s="36">
        <v>12870.800000000001</v>
      </c>
      <c r="R36" s="35">
        <v>-1</v>
      </c>
      <c r="S36" s="36">
        <v>5783.35</v>
      </c>
      <c r="T36" s="35">
        <v>-1</v>
      </c>
      <c r="U36" s="36">
        <v>20663.2</v>
      </c>
      <c r="V36" s="35">
        <v>0</v>
      </c>
      <c r="W36" s="36">
        <v>24062.599999999995</v>
      </c>
      <c r="X36" s="35">
        <v>0</v>
      </c>
      <c r="Y36" s="36">
        <v>17485.75</v>
      </c>
      <c r="Z36" s="35">
        <v>-1</v>
      </c>
    </row>
    <row r="37" spans="2:26" x14ac:dyDescent="0.3">
      <c r="B37" s="37" t="s">
        <v>66</v>
      </c>
      <c r="C37" s="36">
        <v>32164.350000000002</v>
      </c>
      <c r="D37" s="35">
        <v>0</v>
      </c>
      <c r="E37" s="36">
        <v>7640.6</v>
      </c>
      <c r="F37" s="35">
        <v>-1</v>
      </c>
      <c r="G37" s="36">
        <v>21309.5</v>
      </c>
      <c r="H37" s="35">
        <v>0</v>
      </c>
      <c r="I37" s="36">
        <v>41667.949999999997</v>
      </c>
      <c r="J37" s="35">
        <v>1</v>
      </c>
      <c r="K37" s="36">
        <v>33575.4</v>
      </c>
      <c r="L37" s="35">
        <v>0</v>
      </c>
      <c r="M37" s="36">
        <v>24029.25</v>
      </c>
      <c r="N37" s="35">
        <v>0</v>
      </c>
      <c r="O37" s="36">
        <v>11718.500000000004</v>
      </c>
      <c r="P37" s="35">
        <v>-1</v>
      </c>
      <c r="Q37" s="36">
        <v>22494</v>
      </c>
      <c r="R37" s="35">
        <v>0</v>
      </c>
      <c r="S37" s="36">
        <v>13451.55</v>
      </c>
      <c r="T37" s="35">
        <v>-1</v>
      </c>
      <c r="U37" s="36">
        <v>11386.149999999998</v>
      </c>
      <c r="V37" s="35">
        <v>-1</v>
      </c>
      <c r="W37" s="36">
        <v>10873.25</v>
      </c>
      <c r="X37" s="35">
        <v>-1</v>
      </c>
      <c r="Y37" s="36">
        <v>21621.149999999998</v>
      </c>
      <c r="Z37" s="35">
        <v>0</v>
      </c>
    </row>
    <row r="38" spans="2:26" x14ac:dyDescent="0.3">
      <c r="B38" s="37" t="s">
        <v>67</v>
      </c>
      <c r="C38" s="36">
        <v>15627.350000000002</v>
      </c>
      <c r="D38" s="35">
        <v>-1</v>
      </c>
      <c r="E38" s="36">
        <v>8500.7999999999993</v>
      </c>
      <c r="F38" s="35">
        <v>-1</v>
      </c>
      <c r="G38" s="36">
        <v>10624.849999999999</v>
      </c>
      <c r="H38" s="35">
        <v>-1</v>
      </c>
      <c r="I38" s="36">
        <v>29399.75</v>
      </c>
      <c r="J38" s="35">
        <v>0</v>
      </c>
      <c r="K38" s="36">
        <v>20196.300000000003</v>
      </c>
      <c r="L38" s="35">
        <v>0</v>
      </c>
      <c r="M38" s="36">
        <v>44745.35</v>
      </c>
      <c r="N38" s="35">
        <v>1</v>
      </c>
      <c r="O38" s="36">
        <v>10519.05</v>
      </c>
      <c r="P38" s="35">
        <v>-1</v>
      </c>
      <c r="Q38" s="36">
        <v>42630.499999999993</v>
      </c>
      <c r="R38" s="35">
        <v>1</v>
      </c>
      <c r="S38" s="36">
        <v>20982.899999999998</v>
      </c>
      <c r="T38" s="35">
        <v>0</v>
      </c>
      <c r="U38" s="36">
        <v>26071.650000000005</v>
      </c>
      <c r="V38" s="35">
        <v>0</v>
      </c>
      <c r="W38" s="36">
        <v>14756.800000000001</v>
      </c>
      <c r="X38" s="35">
        <v>-1</v>
      </c>
      <c r="Y38" s="36">
        <v>18647.25</v>
      </c>
      <c r="Z38" s="35">
        <v>-1</v>
      </c>
    </row>
    <row r="39" spans="2:26" x14ac:dyDescent="0.3">
      <c r="B39" s="37" t="s">
        <v>68</v>
      </c>
      <c r="C39" s="36">
        <v>23767.05</v>
      </c>
      <c r="D39" s="35">
        <v>0</v>
      </c>
      <c r="E39" s="36">
        <v>18883</v>
      </c>
      <c r="F39" s="35">
        <v>-1</v>
      </c>
      <c r="G39" s="36">
        <v>39426.6</v>
      </c>
      <c r="H39" s="35">
        <v>0</v>
      </c>
      <c r="I39" s="36">
        <v>28851.200000000004</v>
      </c>
      <c r="J39" s="35">
        <v>0</v>
      </c>
      <c r="K39" s="36">
        <v>29371</v>
      </c>
      <c r="L39" s="35">
        <v>0</v>
      </c>
      <c r="M39" s="36">
        <v>15373.2</v>
      </c>
      <c r="N39" s="35">
        <v>-1</v>
      </c>
      <c r="O39" s="36">
        <v>13023.75</v>
      </c>
      <c r="P39" s="35">
        <v>-1</v>
      </c>
      <c r="Q39" s="36">
        <v>35799.5</v>
      </c>
      <c r="R39" s="35">
        <v>0</v>
      </c>
      <c r="S39" s="36">
        <v>11209.05</v>
      </c>
      <c r="T39" s="35">
        <v>-1</v>
      </c>
      <c r="U39" s="36">
        <v>21935.100000000002</v>
      </c>
      <c r="V39" s="35">
        <v>0</v>
      </c>
      <c r="W39" s="36">
        <v>5004.8</v>
      </c>
      <c r="X39" s="35">
        <v>-1</v>
      </c>
      <c r="Y39" s="36">
        <v>22563</v>
      </c>
      <c r="Z39" s="35">
        <v>0</v>
      </c>
    </row>
    <row r="40" spans="2:26" x14ac:dyDescent="0.3">
      <c r="B40" s="37" t="s">
        <v>69</v>
      </c>
      <c r="C40" s="36">
        <v>17693.900000000001</v>
      </c>
      <c r="D40" s="35">
        <v>-1</v>
      </c>
      <c r="E40" s="36">
        <v>16189.699999999999</v>
      </c>
      <c r="F40" s="35">
        <v>-1</v>
      </c>
      <c r="G40" s="36">
        <v>30847.599999999999</v>
      </c>
      <c r="H40" s="35">
        <v>0</v>
      </c>
      <c r="I40" s="36">
        <v>29911.500000000004</v>
      </c>
      <c r="J40" s="35">
        <v>0</v>
      </c>
      <c r="K40" s="36">
        <v>30834.950000000004</v>
      </c>
      <c r="L40" s="35">
        <v>0</v>
      </c>
      <c r="M40" s="36">
        <v>20867.900000000001</v>
      </c>
      <c r="N40" s="35">
        <v>0</v>
      </c>
      <c r="O40" s="36">
        <v>22084.600000000002</v>
      </c>
      <c r="P40" s="35">
        <v>0</v>
      </c>
      <c r="Q40" s="36">
        <v>32940.6</v>
      </c>
      <c r="R40" s="35">
        <v>0</v>
      </c>
      <c r="S40" s="36">
        <v>11632.249999999998</v>
      </c>
      <c r="T40" s="35">
        <v>-1</v>
      </c>
      <c r="U40" s="36">
        <v>23633.65</v>
      </c>
      <c r="V40" s="35">
        <v>0</v>
      </c>
      <c r="W40" s="36">
        <v>22991.949999999997</v>
      </c>
      <c r="X40" s="35">
        <v>0</v>
      </c>
      <c r="Y40" s="36">
        <v>19009.499999999996</v>
      </c>
      <c r="Z40" s="35">
        <v>-1</v>
      </c>
    </row>
    <row r="41" spans="2:26" x14ac:dyDescent="0.3">
      <c r="B41" s="37" t="s">
        <v>70</v>
      </c>
      <c r="C41" s="36">
        <v>14372.7</v>
      </c>
      <c r="D41" s="35">
        <v>-1</v>
      </c>
      <c r="E41" s="36">
        <v>16911.900000000001</v>
      </c>
      <c r="F41" s="35">
        <v>-1</v>
      </c>
      <c r="G41" s="36">
        <v>5963.9</v>
      </c>
      <c r="H41" s="35">
        <v>-1</v>
      </c>
      <c r="I41" s="36">
        <v>27041.100000000002</v>
      </c>
      <c r="J41" s="35">
        <v>0</v>
      </c>
      <c r="K41" s="36">
        <v>23389.850000000002</v>
      </c>
      <c r="L41" s="35">
        <v>0</v>
      </c>
      <c r="M41" s="36">
        <v>13090.45</v>
      </c>
      <c r="N41" s="35">
        <v>-1</v>
      </c>
      <c r="O41" s="36">
        <v>11013.550000000001</v>
      </c>
      <c r="P41" s="35">
        <v>-1</v>
      </c>
      <c r="Q41" s="36">
        <v>21445.200000000001</v>
      </c>
      <c r="R41" s="35">
        <v>0</v>
      </c>
      <c r="S41" s="36">
        <v>14970.700000000003</v>
      </c>
      <c r="T41" s="35">
        <v>-1</v>
      </c>
      <c r="U41" s="36">
        <v>17346.600000000002</v>
      </c>
      <c r="V41" s="35">
        <v>-1</v>
      </c>
      <c r="W41" s="36">
        <v>28958.149999999994</v>
      </c>
      <c r="X41" s="35">
        <v>0</v>
      </c>
      <c r="Y41" s="36">
        <v>15986.15</v>
      </c>
      <c r="Z41" s="35">
        <v>-1</v>
      </c>
    </row>
    <row r="42" spans="2:26" x14ac:dyDescent="0.3">
      <c r="B42" s="37" t="s">
        <v>71</v>
      </c>
      <c r="C42" s="36">
        <v>13757.450000000003</v>
      </c>
      <c r="D42" s="35">
        <v>-1</v>
      </c>
      <c r="E42" s="36">
        <v>11171.1</v>
      </c>
      <c r="F42" s="35">
        <v>-1</v>
      </c>
      <c r="G42" s="36">
        <v>10630.599999999999</v>
      </c>
      <c r="H42" s="35">
        <v>-1</v>
      </c>
      <c r="I42" s="36">
        <v>13703.4</v>
      </c>
      <c r="J42" s="35">
        <v>-1</v>
      </c>
      <c r="K42" s="36">
        <v>28501.600000000002</v>
      </c>
      <c r="L42" s="35">
        <v>0</v>
      </c>
      <c r="M42" s="36">
        <v>17605.349999999999</v>
      </c>
      <c r="N42" s="35">
        <v>-1</v>
      </c>
      <c r="O42" s="36">
        <v>11694.349999999999</v>
      </c>
      <c r="P42" s="35">
        <v>-1</v>
      </c>
      <c r="Q42" s="36">
        <v>29122.600000000002</v>
      </c>
      <c r="R42" s="35">
        <v>0</v>
      </c>
      <c r="S42" s="36">
        <v>15888.4</v>
      </c>
      <c r="T42" s="35">
        <v>-1</v>
      </c>
      <c r="U42" s="36">
        <v>38239.799999999996</v>
      </c>
      <c r="V42" s="35">
        <v>0</v>
      </c>
      <c r="W42" s="36">
        <v>21063.399999999998</v>
      </c>
      <c r="X42" s="35">
        <v>0</v>
      </c>
      <c r="Y42" s="36">
        <v>20484.949999999997</v>
      </c>
      <c r="Z42" s="35">
        <v>0</v>
      </c>
    </row>
    <row r="43" spans="2:26" x14ac:dyDescent="0.3">
      <c r="B43" s="37" t="s">
        <v>72</v>
      </c>
      <c r="C43" s="36">
        <v>22137.5</v>
      </c>
      <c r="D43" s="35">
        <v>0</v>
      </c>
      <c r="E43" s="36">
        <v>8100.6</v>
      </c>
      <c r="F43" s="35">
        <v>-1</v>
      </c>
      <c r="G43" s="36">
        <v>31457.100000000002</v>
      </c>
      <c r="H43" s="35">
        <v>0</v>
      </c>
      <c r="I43" s="36">
        <v>18027.400000000001</v>
      </c>
      <c r="J43" s="35">
        <v>-1</v>
      </c>
      <c r="K43" s="36">
        <v>30814.250000000004</v>
      </c>
      <c r="L43" s="35">
        <v>0</v>
      </c>
      <c r="M43" s="36">
        <v>29867.800000000003</v>
      </c>
      <c r="N43" s="35">
        <v>0</v>
      </c>
      <c r="O43" s="36">
        <v>12132.499999999998</v>
      </c>
      <c r="P43" s="35">
        <v>-1</v>
      </c>
      <c r="Q43" s="36">
        <v>23776.250000000004</v>
      </c>
      <c r="R43" s="35">
        <v>0</v>
      </c>
      <c r="S43" s="36">
        <v>10262.599999999999</v>
      </c>
      <c r="T43" s="35">
        <v>-1</v>
      </c>
      <c r="U43" s="36">
        <v>12426.899999999998</v>
      </c>
      <c r="V43" s="35">
        <v>-1</v>
      </c>
      <c r="W43" s="36">
        <v>17309.8</v>
      </c>
      <c r="X43" s="35">
        <v>-1</v>
      </c>
      <c r="Y43" s="36">
        <v>6820.6500000000015</v>
      </c>
      <c r="Z43" s="35">
        <v>-1</v>
      </c>
    </row>
    <row r="44" spans="2:26" x14ac:dyDescent="0.3">
      <c r="B44" s="37" t="s">
        <v>73</v>
      </c>
      <c r="C44" s="36">
        <v>14659.050000000001</v>
      </c>
      <c r="D44" s="35">
        <v>-1</v>
      </c>
      <c r="E44" s="36">
        <v>18949.7</v>
      </c>
      <c r="F44" s="35">
        <v>-1</v>
      </c>
      <c r="G44" s="36">
        <v>27142.300000000003</v>
      </c>
      <c r="H44" s="35">
        <v>0</v>
      </c>
      <c r="I44" s="36">
        <v>57903.649999999994</v>
      </c>
      <c r="J44" s="35">
        <v>1</v>
      </c>
      <c r="K44" s="36">
        <v>23535.9</v>
      </c>
      <c r="L44" s="35">
        <v>0</v>
      </c>
      <c r="M44" s="36">
        <v>19292.399999999998</v>
      </c>
      <c r="N44" s="35">
        <v>-1</v>
      </c>
      <c r="O44" s="36">
        <v>11506.900000000001</v>
      </c>
      <c r="P44" s="35">
        <v>-1</v>
      </c>
      <c r="Q44" s="36">
        <v>41669.099999999991</v>
      </c>
      <c r="R44" s="35">
        <v>1</v>
      </c>
      <c r="S44" s="36">
        <v>16240.3</v>
      </c>
      <c r="T44" s="35">
        <v>-1</v>
      </c>
      <c r="U44" s="36">
        <v>26944.500000000004</v>
      </c>
      <c r="V44" s="35">
        <v>0</v>
      </c>
      <c r="W44" s="36">
        <v>44732.700000000004</v>
      </c>
      <c r="X44" s="35">
        <v>1</v>
      </c>
      <c r="Y44" s="36">
        <v>15115.6</v>
      </c>
      <c r="Z44" s="35">
        <v>-1</v>
      </c>
    </row>
    <row r="45" spans="2:26" x14ac:dyDescent="0.3">
      <c r="B45" s="37" t="s">
        <v>74</v>
      </c>
      <c r="C45" s="36">
        <v>12306.15</v>
      </c>
      <c r="D45" s="35">
        <v>-1</v>
      </c>
      <c r="E45" s="36">
        <v>3709.9</v>
      </c>
      <c r="F45" s="35">
        <v>-1</v>
      </c>
      <c r="G45" s="36">
        <v>38673.349999999991</v>
      </c>
      <c r="H45" s="35">
        <v>0</v>
      </c>
      <c r="I45" s="36">
        <v>25249.4</v>
      </c>
      <c r="J45" s="35">
        <v>0</v>
      </c>
      <c r="K45" s="36">
        <v>35813.300000000003</v>
      </c>
      <c r="L45" s="35">
        <v>0</v>
      </c>
      <c r="M45" s="36">
        <v>47078.7</v>
      </c>
      <c r="N45" s="35">
        <v>1</v>
      </c>
      <c r="O45" s="36">
        <v>11271.15</v>
      </c>
      <c r="P45" s="35">
        <v>-1</v>
      </c>
      <c r="Q45" s="36">
        <v>16371.400000000003</v>
      </c>
      <c r="R45" s="35">
        <v>-1</v>
      </c>
      <c r="S45" s="36">
        <v>8349</v>
      </c>
      <c r="T45" s="35">
        <v>-1</v>
      </c>
      <c r="U45" s="36">
        <v>15407.699999999999</v>
      </c>
      <c r="V45" s="35">
        <v>-1</v>
      </c>
      <c r="W45" s="36">
        <v>16167.85</v>
      </c>
      <c r="X45" s="35">
        <v>-1</v>
      </c>
      <c r="Y45" s="36">
        <v>14294.5</v>
      </c>
      <c r="Z45" s="35">
        <v>-1</v>
      </c>
    </row>
    <row r="46" spans="2:26" x14ac:dyDescent="0.3">
      <c r="B46" s="37" t="s">
        <v>75</v>
      </c>
      <c r="C46" s="36">
        <v>16501.349999999999</v>
      </c>
      <c r="D46" s="35">
        <v>-1</v>
      </c>
      <c r="E46" s="36">
        <v>24122.399999999998</v>
      </c>
      <c r="F46" s="35">
        <v>0</v>
      </c>
      <c r="G46" s="36">
        <v>41603.549999999988</v>
      </c>
      <c r="H46" s="35">
        <v>1</v>
      </c>
      <c r="I46" s="36">
        <v>21281.9</v>
      </c>
      <c r="J46" s="35">
        <v>0</v>
      </c>
      <c r="K46" s="36">
        <v>20453.900000000001</v>
      </c>
      <c r="L46" s="35">
        <v>0</v>
      </c>
      <c r="M46" s="36">
        <v>31635.35</v>
      </c>
      <c r="N46" s="35">
        <v>0</v>
      </c>
      <c r="O46" s="36">
        <v>19709.849999999999</v>
      </c>
      <c r="P46" s="35">
        <v>-1</v>
      </c>
      <c r="Q46" s="36">
        <v>36190.5</v>
      </c>
      <c r="R46" s="35">
        <v>0</v>
      </c>
      <c r="S46" s="36">
        <v>22941.350000000002</v>
      </c>
      <c r="T46" s="35">
        <v>0</v>
      </c>
      <c r="U46" s="36">
        <v>21217.499999999996</v>
      </c>
      <c r="V46" s="35">
        <v>0</v>
      </c>
      <c r="W46" s="36">
        <v>18297.649999999998</v>
      </c>
      <c r="X46" s="35">
        <v>-1</v>
      </c>
      <c r="Y46" s="36">
        <v>31463.999999999996</v>
      </c>
      <c r="Z46" s="35">
        <v>0</v>
      </c>
    </row>
    <row r="47" spans="2:26" x14ac:dyDescent="0.3">
      <c r="B47" s="37" t="s">
        <v>76</v>
      </c>
      <c r="C47" s="36">
        <v>9117.2000000000007</v>
      </c>
      <c r="D47" s="35">
        <v>-1</v>
      </c>
      <c r="E47" s="36">
        <v>15842.4</v>
      </c>
      <c r="F47" s="35">
        <v>-1</v>
      </c>
      <c r="G47" s="36">
        <v>11927.8</v>
      </c>
      <c r="H47" s="35">
        <v>-1</v>
      </c>
      <c r="I47" s="36">
        <v>28119.800000000003</v>
      </c>
      <c r="J47" s="35">
        <v>0</v>
      </c>
      <c r="K47" s="36">
        <v>28684.45</v>
      </c>
      <c r="L47" s="35">
        <v>0</v>
      </c>
      <c r="M47" s="36">
        <v>12393.55</v>
      </c>
      <c r="N47" s="35">
        <v>-1</v>
      </c>
      <c r="O47" s="36">
        <v>15033.95</v>
      </c>
      <c r="P47" s="35">
        <v>-1</v>
      </c>
      <c r="Q47" s="36">
        <v>19547.699999999997</v>
      </c>
      <c r="R47" s="35">
        <v>-1</v>
      </c>
      <c r="S47" s="36">
        <v>9232.2000000000007</v>
      </c>
      <c r="T47" s="35">
        <v>-1</v>
      </c>
      <c r="U47" s="36">
        <v>17874.449999999997</v>
      </c>
      <c r="V47" s="35">
        <v>-1</v>
      </c>
      <c r="W47" s="36">
        <v>25183.85</v>
      </c>
      <c r="X47" s="35">
        <v>0</v>
      </c>
      <c r="Y47" s="36">
        <v>30618.75</v>
      </c>
      <c r="Z47" s="35">
        <v>0</v>
      </c>
    </row>
    <row r="48" spans="2:26" x14ac:dyDescent="0.3">
      <c r="B48" s="37" t="s">
        <v>77</v>
      </c>
      <c r="C48" s="36">
        <v>21596.999999999996</v>
      </c>
      <c r="D48" s="35">
        <v>0</v>
      </c>
      <c r="E48" s="36">
        <v>18972.699999999997</v>
      </c>
      <c r="F48" s="35">
        <v>-1</v>
      </c>
      <c r="G48" s="36">
        <v>26927.25</v>
      </c>
      <c r="H48" s="35">
        <v>0</v>
      </c>
      <c r="I48" s="36">
        <v>54091.4</v>
      </c>
      <c r="J48" s="35">
        <v>1</v>
      </c>
      <c r="K48" s="36">
        <v>23577.300000000003</v>
      </c>
      <c r="L48" s="35">
        <v>0</v>
      </c>
      <c r="M48" s="36">
        <v>13555.05</v>
      </c>
      <c r="N48" s="35">
        <v>-1</v>
      </c>
      <c r="O48" s="36">
        <v>11225.150000000001</v>
      </c>
      <c r="P48" s="35">
        <v>-1</v>
      </c>
      <c r="Q48" s="36">
        <v>18685.2</v>
      </c>
      <c r="R48" s="35">
        <v>-1</v>
      </c>
      <c r="S48" s="36">
        <v>2013.6499999999999</v>
      </c>
      <c r="T48" s="35">
        <v>-1</v>
      </c>
      <c r="U48" s="36">
        <v>17577.75</v>
      </c>
      <c r="V48" s="35">
        <v>-1</v>
      </c>
      <c r="W48" s="36">
        <v>25736.999999999996</v>
      </c>
      <c r="X48" s="35">
        <v>0</v>
      </c>
      <c r="Y48" s="36">
        <v>17436.3</v>
      </c>
      <c r="Z48" s="35">
        <v>-1</v>
      </c>
    </row>
    <row r="49" spans="2:26" x14ac:dyDescent="0.3">
      <c r="B49" s="37" t="s">
        <v>78</v>
      </c>
      <c r="C49" s="36">
        <v>15633.1</v>
      </c>
      <c r="D49" s="35">
        <v>-1</v>
      </c>
      <c r="E49" s="36">
        <v>12109.5</v>
      </c>
      <c r="F49" s="35">
        <v>-1</v>
      </c>
      <c r="G49" s="36">
        <v>23830.300000000003</v>
      </c>
      <c r="H49" s="35">
        <v>0</v>
      </c>
      <c r="I49" s="36">
        <v>27059.5</v>
      </c>
      <c r="J49" s="35">
        <v>0</v>
      </c>
      <c r="K49" s="36">
        <v>13970.199999999999</v>
      </c>
      <c r="L49" s="35">
        <v>-1</v>
      </c>
      <c r="M49" s="36">
        <v>27766.750000000004</v>
      </c>
      <c r="N49" s="35">
        <v>0</v>
      </c>
      <c r="O49" s="36">
        <v>9838.25</v>
      </c>
      <c r="P49" s="35">
        <v>-1</v>
      </c>
      <c r="Q49" s="36">
        <v>11414.9</v>
      </c>
      <c r="R49" s="35">
        <v>-1</v>
      </c>
      <c r="S49" s="36">
        <v>10880.150000000001</v>
      </c>
      <c r="T49" s="35">
        <v>-1</v>
      </c>
      <c r="U49" s="36">
        <v>1825.05</v>
      </c>
      <c r="V49" s="35">
        <v>-1</v>
      </c>
      <c r="W49" s="36">
        <v>21710.85</v>
      </c>
      <c r="X49" s="35">
        <v>0</v>
      </c>
      <c r="Y49" s="36">
        <v>11535.65</v>
      </c>
      <c r="Z49" s="35">
        <v>-1</v>
      </c>
    </row>
    <row r="50" spans="2:26" x14ac:dyDescent="0.3">
      <c r="B50" s="37" t="s">
        <v>79</v>
      </c>
      <c r="C50" s="36">
        <v>9007.9500000000007</v>
      </c>
      <c r="D50" s="35">
        <v>-1</v>
      </c>
      <c r="E50" s="36">
        <v>22132.899999999998</v>
      </c>
      <c r="F50" s="35">
        <v>0</v>
      </c>
      <c r="G50" s="36">
        <v>24704.300000000003</v>
      </c>
      <c r="H50" s="35">
        <v>0</v>
      </c>
      <c r="I50" s="36">
        <v>39300.1</v>
      </c>
      <c r="J50" s="35">
        <v>0</v>
      </c>
      <c r="K50" s="36">
        <v>23386.400000000001</v>
      </c>
      <c r="L50" s="35">
        <v>0</v>
      </c>
      <c r="M50" s="36">
        <v>15746.950000000003</v>
      </c>
      <c r="N50" s="35">
        <v>-1</v>
      </c>
      <c r="O50" s="36">
        <v>7430.15</v>
      </c>
      <c r="P50" s="35">
        <v>-1</v>
      </c>
      <c r="Q50" s="36">
        <v>22169.7</v>
      </c>
      <c r="R50" s="35">
        <v>0</v>
      </c>
      <c r="S50" s="36">
        <v>15843.55</v>
      </c>
      <c r="T50" s="35">
        <v>-1</v>
      </c>
      <c r="U50" s="36">
        <v>9380.5499999999993</v>
      </c>
      <c r="V50" s="35">
        <v>-1</v>
      </c>
      <c r="W50" s="36">
        <v>24816.999999999996</v>
      </c>
      <c r="X50" s="35">
        <v>0</v>
      </c>
      <c r="Y50" s="36">
        <v>26407.449999999997</v>
      </c>
      <c r="Z50" s="35">
        <v>0</v>
      </c>
    </row>
    <row r="52" spans="2:26" x14ac:dyDescent="0.3">
      <c r="C52" s="6"/>
      <c r="P52" s="3"/>
    </row>
    <row r="53" spans="2:26" ht="14.4" customHeight="1" x14ac:dyDescent="0.3">
      <c r="B53" s="62" t="s">
        <v>129</v>
      </c>
      <c r="C53" s="62"/>
      <c r="D53" s="62"/>
      <c r="E53" s="62"/>
      <c r="F53" s="62"/>
      <c r="G53" s="62"/>
      <c r="H53" s="62"/>
      <c r="I53" s="62"/>
      <c r="J53" s="62"/>
      <c r="K53" s="62"/>
      <c r="L53" s="62"/>
      <c r="M53" s="62"/>
      <c r="N53" s="62"/>
      <c r="O53" s="62"/>
      <c r="P53" s="62"/>
      <c r="Q53" s="62"/>
      <c r="R53" s="62"/>
      <c r="S53" s="62"/>
      <c r="T53" s="62"/>
      <c r="U53" s="62"/>
    </row>
    <row r="54" spans="2:26" x14ac:dyDescent="0.3">
      <c r="B54" s="63" t="s">
        <v>132</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2:26" x14ac:dyDescent="0.3">
      <c r="B55" s="39" t="s">
        <v>130</v>
      </c>
      <c r="C55" s="39"/>
      <c r="D55" s="39"/>
      <c r="E55" s="39"/>
      <c r="F55" s="39"/>
      <c r="G55" s="39"/>
      <c r="H55" s="39"/>
      <c r="I55" s="39"/>
      <c r="J55" s="39"/>
      <c r="K55" s="39"/>
      <c r="L55" s="39"/>
      <c r="M55" s="39"/>
      <c r="N55" s="39"/>
      <c r="O55" s="39"/>
      <c r="P55" s="40"/>
      <c r="Q55" s="39"/>
      <c r="R55" s="39"/>
      <c r="S55" s="39"/>
      <c r="T55" s="39"/>
      <c r="U55" s="39"/>
      <c r="V55" s="39"/>
      <c r="W55" s="39"/>
      <c r="X55" s="39"/>
      <c r="Y55" s="39"/>
      <c r="Z55" s="39"/>
    </row>
    <row r="56" spans="2:26" x14ac:dyDescent="0.3">
      <c r="B56" s="39" t="s">
        <v>131</v>
      </c>
      <c r="C56" s="39"/>
      <c r="D56" s="39"/>
      <c r="E56" s="39"/>
      <c r="F56" s="39"/>
      <c r="G56" s="39"/>
      <c r="H56" s="39"/>
      <c r="I56" s="39"/>
      <c r="J56" s="39"/>
      <c r="K56" s="39"/>
      <c r="L56" s="39"/>
      <c r="M56" s="39"/>
      <c r="N56" s="39"/>
      <c r="O56" s="39"/>
      <c r="P56" s="39"/>
      <c r="Q56" s="39"/>
      <c r="R56" s="39"/>
      <c r="S56" s="39"/>
      <c r="T56" s="39"/>
      <c r="U56" s="39"/>
      <c r="V56" s="39"/>
      <c r="W56" s="39"/>
      <c r="X56" s="39"/>
      <c r="Y56" s="39"/>
      <c r="Z56" s="39"/>
    </row>
    <row r="59" spans="2:26" x14ac:dyDescent="0.3">
      <c r="P59" s="33"/>
    </row>
    <row r="60" spans="2:26" x14ac:dyDescent="0.3">
      <c r="P60" s="33"/>
    </row>
  </sheetData>
  <mergeCells count="3">
    <mergeCell ref="E1:Z2"/>
    <mergeCell ref="B53:U53"/>
    <mergeCell ref="B54:Z54"/>
  </mergeCells>
  <conditionalFormatting pivot="1" sqref="D6:D50 F6:F50 H6:H50 J6:J50 L6:L50 N6:N50 P6:P50 R6:R50 T6:T50 V6:V50 X6:X50 Z6:Z50">
    <cfRule type="iconSet" priority="1">
      <iconSet iconSet="3Signs" showValue="0">
        <cfvo type="num" val="-1"/>
        <cfvo type="num" val="-0.5"/>
        <cfvo type="num" val="0.5"/>
      </iconSet>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markers="1" xr2:uid="{9C9AE599-6D29-47F5-9E14-15681C3CE195}">
          <x14:colorSeries rgb="FF376092"/>
          <x14:colorNegative rgb="FFD00000"/>
          <x14:colorAxis rgb="FF000000"/>
          <x14:colorMarkers rgb="FFD00000"/>
          <x14:colorFirst rgb="FFD00000"/>
          <x14:colorLast rgb="FFD00000"/>
          <x14:colorHigh rgb="FFD00000"/>
          <x14:colorLow rgb="FFD00000"/>
          <x14:sparklines>
            <x14:sparkline>
              <xm:f>'Salesperson performance'!C5:N5</xm:f>
              <xm:sqref>AA5</xm:sqref>
            </x14:sparkline>
            <x14:sparkline>
              <xm:f>'Salesperson performance'!C6:N6</xm:f>
              <xm:sqref>AA6</xm:sqref>
            </x14:sparkline>
            <x14:sparkline>
              <xm:f>'Salesperson performance'!C7:N7</xm:f>
              <xm:sqref>AA7</xm:sqref>
            </x14:sparkline>
            <x14:sparkline>
              <xm:f>'Salesperson performance'!C8:N8</xm:f>
              <xm:sqref>AA8</xm:sqref>
            </x14:sparkline>
            <x14:sparkline>
              <xm:f>'Salesperson performance'!C9:N9</xm:f>
              <xm:sqref>AA9</xm:sqref>
            </x14:sparkline>
            <x14:sparkline>
              <xm:f>'Salesperson performance'!C10:N10</xm:f>
              <xm:sqref>AA10</xm:sqref>
            </x14:sparkline>
            <x14:sparkline>
              <xm:f>'Salesperson performance'!C11:N11</xm:f>
              <xm:sqref>AA11</xm:sqref>
            </x14:sparkline>
            <x14:sparkline>
              <xm:f>'Salesperson performance'!C12:N12</xm:f>
              <xm:sqref>AA12</xm:sqref>
            </x14:sparkline>
            <x14:sparkline>
              <xm:f>'Salesperson performance'!C13:N13</xm:f>
              <xm:sqref>AA13</xm:sqref>
            </x14:sparkline>
            <x14:sparkline>
              <xm:f>'Salesperson performance'!C14:N14</xm:f>
              <xm:sqref>AA14</xm:sqref>
            </x14:sparkline>
            <x14:sparkline>
              <xm:f>'Salesperson performance'!C15:N15</xm:f>
              <xm:sqref>AA15</xm:sqref>
            </x14:sparkline>
            <x14:sparkline>
              <xm:f>'Salesperson performance'!C16:N16</xm:f>
              <xm:sqref>AA16</xm:sqref>
            </x14:sparkline>
            <x14:sparkline>
              <xm:f>'Salesperson performance'!C17:N17</xm:f>
              <xm:sqref>AA17</xm:sqref>
            </x14:sparkline>
            <x14:sparkline>
              <xm:f>'Salesperson performance'!C18:N18</xm:f>
              <xm:sqref>AA18</xm:sqref>
            </x14:sparkline>
            <x14:sparkline>
              <xm:f>'Salesperson performance'!C19:N19</xm:f>
              <xm:sqref>AA19</xm:sqref>
            </x14:sparkline>
            <x14:sparkline>
              <xm:f>'Salesperson performance'!C20:N20</xm:f>
              <xm:sqref>AA20</xm:sqref>
            </x14:sparkline>
            <x14:sparkline>
              <xm:f>'Salesperson performance'!C21:N21</xm:f>
              <xm:sqref>AA21</xm:sqref>
            </x14:sparkline>
            <x14:sparkline>
              <xm:f>'Salesperson performance'!C22:N22</xm:f>
              <xm:sqref>AA22</xm:sqref>
            </x14:sparkline>
            <x14:sparkline>
              <xm:f>'Salesperson performance'!C23:N23</xm:f>
              <xm:sqref>AA23</xm:sqref>
            </x14:sparkline>
            <x14:sparkline>
              <xm:f>'Salesperson performance'!C24:N24</xm:f>
              <xm:sqref>AA24</xm:sqref>
            </x14:sparkline>
            <x14:sparkline>
              <xm:f>'Salesperson performance'!C25:N25</xm:f>
              <xm:sqref>AA25</xm:sqref>
            </x14:sparkline>
            <x14:sparkline>
              <xm:f>'Salesperson performance'!C26:N26</xm:f>
              <xm:sqref>AA26</xm:sqref>
            </x14:sparkline>
            <x14:sparkline>
              <xm:f>'Salesperson performance'!C27:N27</xm:f>
              <xm:sqref>AA27</xm:sqref>
            </x14:sparkline>
            <x14:sparkline>
              <xm:f>'Salesperson performance'!C28:N28</xm:f>
              <xm:sqref>AA28</xm:sqref>
            </x14:sparkline>
            <x14:sparkline>
              <xm:f>'Salesperson performance'!C29:N29</xm:f>
              <xm:sqref>AA29</xm:sqref>
            </x14:sparkline>
            <x14:sparkline>
              <xm:f>'Salesperson performance'!C30:N30</xm:f>
              <xm:sqref>AA30</xm:sqref>
            </x14:sparkline>
            <x14:sparkline>
              <xm:f>'Salesperson performance'!C31:N31</xm:f>
              <xm:sqref>AA31</xm:sqref>
            </x14:sparkline>
            <x14:sparkline>
              <xm:f>'Salesperson performance'!C32:N32</xm:f>
              <xm:sqref>AA32</xm:sqref>
            </x14:sparkline>
            <x14:sparkline>
              <xm:f>'Salesperson performance'!C33:N33</xm:f>
              <xm:sqref>AA33</xm:sqref>
            </x14:sparkline>
            <x14:sparkline>
              <xm:f>'Salesperson performance'!C34:N34</xm:f>
              <xm:sqref>AA34</xm:sqref>
            </x14:sparkline>
            <x14:sparkline>
              <xm:f>'Salesperson performance'!C35:N35</xm:f>
              <xm:sqref>AA35</xm:sqref>
            </x14:sparkline>
            <x14:sparkline>
              <xm:f>'Salesperson performance'!C36:N36</xm:f>
              <xm:sqref>AA36</xm:sqref>
            </x14:sparkline>
            <x14:sparkline>
              <xm:f>'Salesperson performance'!C37:N37</xm:f>
              <xm:sqref>AA37</xm:sqref>
            </x14:sparkline>
            <x14:sparkline>
              <xm:f>'Salesperson performance'!C38:N38</xm:f>
              <xm:sqref>AA38</xm:sqref>
            </x14:sparkline>
            <x14:sparkline>
              <xm:f>'Salesperson performance'!C39:N39</xm:f>
              <xm:sqref>AA39</xm:sqref>
            </x14:sparkline>
            <x14:sparkline>
              <xm:f>'Salesperson performance'!C40:N40</xm:f>
              <xm:sqref>AA40</xm:sqref>
            </x14:sparkline>
            <x14:sparkline>
              <xm:f>'Salesperson performance'!C41:N41</xm:f>
              <xm:sqref>AA41</xm:sqref>
            </x14:sparkline>
            <x14:sparkline>
              <xm:f>'Salesperson performance'!C42:N42</xm:f>
              <xm:sqref>AA42</xm:sqref>
            </x14:sparkline>
            <x14:sparkline>
              <xm:f>'Salesperson performance'!C43:N43</xm:f>
              <xm:sqref>AA43</xm:sqref>
            </x14:sparkline>
            <x14:sparkline>
              <xm:f>'Salesperson performance'!C44:N44</xm:f>
              <xm:sqref>AA44</xm:sqref>
            </x14:sparkline>
            <x14:sparkline>
              <xm:f>'Salesperson performance'!C45:N45</xm:f>
              <xm:sqref>AA45</xm:sqref>
            </x14:sparkline>
            <x14:sparkline>
              <xm:f>'Salesperson performance'!C46:N46</xm:f>
              <xm:sqref>AA46</xm:sqref>
            </x14:sparkline>
            <x14:sparkline>
              <xm:f>'Salesperson performance'!C47:N47</xm:f>
              <xm:sqref>AA47</xm:sqref>
            </x14:sparkline>
            <x14:sparkline>
              <xm:f>'Salesperson performance'!C48:N48</xm:f>
              <xm:sqref>AA48</xm:sqref>
            </x14:sparkline>
            <x14:sparkline>
              <xm:f>'Salesperson performance'!C49:N49</xm:f>
              <xm:sqref>AA49</xm:sqref>
            </x14:sparkline>
            <x14:sparkline>
              <xm:f>'Salesperson performance'!C50:N50</xm:f>
              <xm:sqref>AA50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3 8 5 e 6 3 6 - e 0 8 1 - 4 7 e 9 - b d e 6 - 3 8 6 f d 5 d 1 c a c b " > < 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i t e m > < M e a s u r e N a m e > S u m   o f   P r o f i t < / M e a s u r e N a m e > < D i s p l a y N a m e > S u m   o f   P r o f i t < / D i s p l a y N a m e > < V i s i b l e > F a l s e < / V i s i b l e > < / i t e m > < i t e m > < M e a s u r e N a m e > P r o f i t   M a r g i n < / M e a s u r e N a m e > < D i s p l a y N a m e > P r o f i t   M a r g i n < / 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b b 3 3 a 8 2 - 7 e 2 6 - 4 d 3 e - 8 e e 9 - 0 c a 8 5 9 d d 1 e 7 8 " > < 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 S u m   o f   P r o f i t < / M e a s u r e N a m e > < D i s p l a y N a m e > S u m   o f   P r o f i t < / D i s p l a y N a m e > < V i s i b l e > F a l s e < / V i s i b l e > < / i t e m > < i t e m > < M e a s u r e N a m e > P r o f i t   M a r g i n < / M e a s u r e N a m e > < D i s p l a y N a m e > P r o f i t   M a r g i n < / D i s p l a y N a m e > < V i s i b l e > F a l s e < / V i s i b l e > < / i t e m > < / C a l c u l a t e d F i e l d s > < S A H o s t H a s h > 0 < / S A H o s t H a s h > < G e m i n i F i e l d L i s t V i s i b l e > T r u e < / G e m i n i F i e l d L i s t V i s i b l e > < / S e t t i n g s > ] ] > < / C u s t o m C o n t e n t > < / G e m i n i > 
</file>

<file path=customXml/item12.xml>��< ? x m l   v e r s i o n = " 1 . 0 "   e n c o d i n g = " U T F - 1 6 " ? > < G e m i n i   x m l n s = " h t t p : / / g e m i n i / p i v o t c u s t o m i z a t i o n / 2 7 c 4 4 c b a - 2 c 8 4 - 4 c 4 6 - b 6 b a - 6 4 6 c 4 e 0 c 3 6 e b " > < 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 R e t a i l 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 R e t a i l 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 C o l u m n s \ L o c a t i o n   T y p e < / K e y > < / a : K e y > < a : V a l u e   i : t y p e = " T a b l e W i d g e t B a s e V i e w S t a t e " / > < / a : K e y V a l u e O f D i a g r a m O b j e c t K e y a n y T y p e z b w N T n L X > < a : K e y V a l u e O f D i a g r a m O b j e c t K e y a n y T y p e z b w N T n L X > < a : K e y > < K e y > C o l u m n s \ L o c a t i o n   N a m e 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 C o l u m n s \ P u r c h a s e   D a t e 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  C o s t 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 C o l u m n s \ S a l e s   P r o f i t < / 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 C o l u m n s \ C u r r e n t   S a l e   P r i c e < / K e y > < / a : K e y > < a : V a l u e   i : t y p e = " T a b l e W i d g e t B a s e V i e w S t a t e " / > < / a : K e y V a l u e O f D i a g r a m O b j e c t K e y a n y T y p e z b w N T n L X > < a : K e y V a l u e O f D i a g r a m O b j e c t K e y a n y T y p e z b w N T n L X > < a : K e y > < K e y > C o l u m n s \ T a x e s < / 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 C o l u m n s \ L o c a t i o n   T y p e < / K e y > < / a : K e y > < a : V a l u e   i : t y p e = " T a b l e W i d g e t B a s e V i e w S t a t e " / > < / a : K e y V a l u e O f D i a g r a m O b j e c t K e y a n y T y p e z b w N T n L X > < a : K e y V a l u e O f D i a g r a m O b j e c t K e y a n y T y p e z b w N T n L X > < a : K e y > < K e y > C o l u m n s \ L o c a t i o n   N a m e 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 C o l u m n s \ H o u s e h o l d s < / K e y > < / a : K e y > < a : V a l u e   i : t y p e = " T a b l e W i d g e t B a s e V i e w S t a t e " / > < / a : K e y V a l u e O f D i a g r a m O b j e c t K e y a n y T y p e z b w N T n L X > < a : K e y V a l u e O f D i a g r a m O b j e c t K e y a n y T y p e z b w N T n L X > < a : K e y > < K e y > C o l u m n s \ M e d i a n   I n c o m e < / K e y > < / a : K e y > < a : V a l u e   i : t y p e = " T a b l e W i d g e t B a s e V i e w S t a t e " / > < / a : K e y V a l u e O f D i a g r a m O b j e c t K e y a n y T y p e z b w N T n L X > < a : K e y V a l u e O f D i a g r a m O b j e c t K e y a n y T y p e z b w N T n L X > < a : K e y > < K e y > C o l u m n s \ L a n d   A r e a < / K e y > < / a : K e y > < a : V a l u e   i : t y p e = " T a b l e W i d g e t B a s e V i e w S t a t e " / > < / a : K e y V a l u e O f D i a g r a m O b j e c t K e y a n y T y p e z b w N T n L X > < a : K e y V a l u e O f D i a g r a m O b j e c t K e y a n y T y p e z b w N T n L X > < a : K e y > < K e y > C o l u m n s \ W a t e r   A r e a 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 C o l u m n s \ S a l e s p e r s o n 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L o c a t i o n s _ 7 8 f 4 3 5 3 4 - 6 d c 5 - 4 1 c f - 9 7 4 c - 8 0 d 9 7 8 2 1 9 e e 5 " > < 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 1 3 1 < / i n t > < / v a l u e > < / i t e m > < i t e m > < k e y > < s t r i n g > L o c a t i o n   T y p e < / s t r i n g > < / k e y > < v a l u e > < i n t > 1 4 9 < / i n t > < / v a l u e > < / i t e m > < i t e m > < k e y > < s t r i n g > L o c a t i o n   N a m e < / s t r i n g > < / k e y > < v a l u e > < i n t > 1 5 8 < / i n t > < / v a l u e > < / i t e m > < i t e m > < k e y > < s t r i n g > C o u n t y < / s t r i n g > < / k e y > < v a l u e > < i n t > 9 8 < / i n t > < / v a l u e > < / i t e m > < i t e m > < k e y > < s t r i n g > S t a t e < / s t r i n g > < / k e y > < v a l u e > < i n t > 8 2 < / i n t > < / v a l u e > < / i t e m > < i t e m > < k e y > < s t r i n g > L a t i t u d e < / s t r i n g > < / k e y > < v a l u e > < i n t > 1 0 6 < / i n t > < / v a l u e > < / i t e m > < i t e m > < k e y > < s t r i n g > L o n g i t u d e < / s t r i n g > < / k e y > < v a l u e > < i n t > 1 1 9 < / i n t > < / v a l u e > < / i t e m > < i t e m > < k e y > < s t r i n g > P o p u l a t i o n < / s t r i n g > < / k e y > < v a l u e > < i n t > 1 2 7 < / i n t > < / v a l u e > < / i t e m > < i t e m > < k e y > < s t r i n g > H o u s e h o l d s < / s t r i n g > < / k e y > < v a l u e > < i n t > 1 3 4 < / i n t > < / v a l u e > < / i t e m > < i t e m > < k e y > < s t r i n g > M e d i a n   I n c o m e < / s t r i n g > < / k e y > < v a l u e > < i n t > 1 6 3 < / i n t > < / v a l u e > < / i t e m > < i t e m > < k e y > < s t r i n g > L a n d   A r e a < / s t r i n g > < / k e y > < v a l u e > < i n t > 1 2 0 < / i n t > < / v a l u e > < / i t e m > < i t e m > < k e y > < s t r i n g > W a t e r   A r e a < / s t r i n g > < / k e y > < v a l u e > < i n t > 1 3 0 < / i n t > < / v a l u e > < / i t e m > < / C o l u m n W i d t h s > < C o l u m n D i s p l a y I n d e x > < i t e m > < k e y > < s t r i n g > L o c a t i o n   I D < / s t r i n g > < / k e y > < v a l u e > < i n t > 0 < / i n t > < / v a l u e > < / i t e m > < i t e m > < k e y > < s t r i n g > L o c a t i o n   T y p e < / s t r i n g > < / k e y > < v a l u e > < i n t > 1 < / i n t > < / v a l u e > < / i t e m > < i t e m > < k e y > < s t r i n g > L o c a t i o n   N a m e < / s t r i n g > < / k e y > < v a l u e > < i n t > 2 < / i n t > < / v a l u e > < / i t e m > < i t e m > < k e y > < s t r i n g > C o u n t y < / s t r i n g > < / k e y > < v a l u e > < i n t > 3 < / i n t > < / v a l u e > < / i t e m > < i t e m > < k e y > < s t r i n g > S t a t e < / s t r i n g > < / k e y > < v a l u e > < i n t > 4 < / i n t > < / v a l u e > < / i t e m > < i t e m > < k e y > < s t r i n g > L a t i t u d e < / s t r i n g > < / k e y > < v a l u e > < i n t > 5 < / i n t > < / v a l u e > < / i t e m > < i t e m > < k e y > < s t r i n g > L o n g i t u d e < / s t r i n g > < / k e y > < v a l u e > < i n t > 6 < / i n t > < / v a l u e > < / i t e m > < i t e m > < k e y > < s t r i n g > P o p u l a t i o n < / s t r i n g > < / k e y > < v a l u e > < i n t > 7 < / i n t > < / v a l u e > < / i t e m > < i t e m > < k e y > < s t r i n g > H o u s e h o l d s < / s t r i n g > < / k e y > < v a l u e > < i n t > 8 < / i n t > < / v a l u e > < / i t e m > < i t e m > < k e y > < s t r i n g > M e d i a n   I n c o m e < / s t r i n g > < / k e y > < v a l u e > < i n t > 9 < / i n t > < / v a l u e > < / i t e m > < i t e m > < k e y > < s t r i n g > L a n d   A r e a < / s t r i n g > < / k e y > < v a l u e > < i n t > 1 0 < / i n t > < / v a l u e > < / i t e m > < i t e m > < k e y > < s t r i n g > W a t e r   A r e a < / s t r i n g > < / k e y > < v a l u e > < i n t > 1 1 < / i n t > < / v a l u e > < / i t e m > < / C o l u m n D i s p l a y I n d e x > < C o l u m n F r o z e n   / > < C o l u m n C h e c k e d   / > < C o l u m n F i l t e r   / > < S e l e c t i o n F i l t e r   / > < F i l t e r P a r a m e t e r s   / > < S o r t B y C o l u m n   / > < I s S o r t D e s c e n d i n g > f a l s e < / I s S o r t D e s c e n d i n g > < / T a b l e W i d g e t G r i d S e r i a l i z a t i o n > ] ] > < / C u s t o m C o n t e n t > < / G e m i n i > 
</file>

<file path=customXml/item15.xml>��< ? x m l   v e r s i o n = " 1 . 0 "   e n c o d i n g = " U T F - 1 6 " ? > < G e m i n i   x m l n s = " h t t p : / / g e m i n i / p i v o t c u s t o m i z a t i o n / 4 4 b 0 c b 6 9 - 4 3 3 b - 4 c 4 f - a 2 4 a - 3 0 7 7 6 e 2 5 5 9 f 5 " > < 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 A V G   o f   S a l e s   A m o u n t < / M e a s u r e N a m e > < D i s p l a y N a m e > A V G   o f   S a l e s   A m o u n t < / D i s p l a y N a m e > < V i s i b l e > F a l s e < / V i s i b l e > < / i t e m > < i t e m > < M e a s u r e N a m e > %   P r o f i t   M a r g i n < / M e a s u r e N a m e > < D i s p l a y N a m e > %   P r o f i t   M a r g i n < / D i s p l a y N a m e > < V i s i b l e > F a l s e < / V i s i b l e > < / i t e m > < / C a l c u l a t e d F i e l d s > < S A H o s t H a s h > 0 < / S A H o s t H a s h > < G e m i n i F i e l d L i s t V i s i b l e > T r u e < / G e m i n i F i e l d L i s t V i s i b l e > < / S e t t i n g s > ] ] > < / C u s t o m C o n t e n t > < / G e m i n i > 
</file>

<file path=customXml/item16.xml>��< ? x m l   v e r s i o n = " 1 . 0 "   e n c o d i n g = " U T F - 1 6 " ? > < G e m i n i   x m l n s = " h t t p : / / g e m i n i / p i v o t c u s t o m i z a t i o n / d 4 e d 3 1 3 8 - 7 a 8 9 - 4 7 0 e - 9 8 d 9 - 6 5 b 2 8 a 7 c 8 5 3 c " > < 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i t e m > < M e a s u r e N a m e > K P I   T o t a l   U n i t   S a l e s < / M e a s u r e N a m e > < D i s p l a y N a m e > K P I   T o t a l   U n i t   S a l e s < / D i s p l a y N a m e > < V i s i b l e > F a l s e < / V i s i b l e > < S u b c o l u m n s > < i t e m > < R o l e > V a l u e < / R o l e > < D i s p l a y N a m e > K P I   T o t a l   U n i t   S a l e s   V a l u e < / D i s p l a y N a m e > < V i s i b l e > F a l s e < / V i s i b l e > < / i t e m > < i t e m > < R o l e > S t a t u s < / R o l e > < D i s p l a y N a m e > K P I   T o t a l   U n i t   S a l e s   S t a t u s < / D i s p l a y N a m e > < V i s i b l e > F a l s e < / V i s i b l e > < / i t e m > < i t e m > < R o l e > G o a l < / R o l e > < D i s p l a y N a m e > K P I   T o t a l   U n i t   S a l e s   T a r g e t < / D i s p l a y N a m e > < V i s i b l e > F a l s e < / V i s i b l e > < / i t e m > < / S u b c o l u m n s > < / i t e m > < / C a l c u l a t e d F i e l d s > < S A H o s t H a s h > 0 < / S A H o s t H a s h > < G e m i n i F i e l d L i s t V i s i b l e > T r u e < / G e m i n i F i e l d L i s t V i s i b l e > < / S e t t i n g s > ] ] > < / C u s t o m C o n t e n t > < / G e m i n i > 
</file>

<file path=customXml/item17.xml>��< ? x m l   v e r s i o n = " 1 . 0 "   e n c o d i n g = " U T F - 1 6 " ? > < G e m i n i   x m l n s = " h t t p : / / g e m i n i / p i v o t c u s t o m i z a t i o n / c 9 6 0 6 f 6 b - 5 f d e - 4 6 8 8 - 8 f d 5 - 6 1 9 4 9 e c 9 d 0 7 2 " > < 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18.xml>��< ? x m l   v e r s i o n = " 1 . 0 "   e n c o d i n g = " U T F - 1 6 " ? > < G e m i n i   x m l n s = " h t t p : / / g e m i n i / p i v o t c u s t o m i z a t i o n / 8 9 b e c 0 b e - c 1 7 4 - 4 a f 6 - 8 2 e 2 - 4 2 f 2 6 b 5 e 6 8 c c " > < 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C a l c u l a t e d F i e l d s > < S A H o s t H a s h > 0 < / S A H o s t H a s h > < G e m i n i F i e l d L i s t V i s i b l e > T r u e < / G e m i n i F i e l d L i s t V i s i b l e > < / S e t t i n g s > ] ] > < / C u s t o m C o n t e n t > < / G e m i n i > 
</file>

<file path=customXml/item19.xml>��< ? x m l   v e r s i o n = " 1 . 0 "   e n c o d i n g = " U T F - 1 6 " ? > < G e m i n i   x m l n s = " h t t p : / / g e m i n i / p i v o t c u s t o m i z a t i o n / 1 6 1 5 4 c d 7 - 9 7 3 e - 4 b 3 7 - a 8 a 4 - a 2 8 3 f a e 4 4 5 3 5 " > < 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2.xml>��< ? x m l   v e r s i o n = " 1 . 0 "   e n c o d i n g = " U T F - 1 6 " ? > < G e m i n i   x m l n s = " h t t p : / / g e m i n i / p i v o t c u s t o m i z a t i o n / b 7 c 4 9 f a 2 - 6 5 6 8 - 4 3 e 3 - a 8 c 4 - 6 4 9 1 7 e 9 3 1 0 6 a " > < 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1.xml>��< ? x m l   v e r s i o n = " 1 . 0 "   e n c o d i n g = " U T F - 1 6 " ? > < G e m i n i   x m l n s = " h t t p : / / g e m i n i / p i v o t c u s t o m i z a t i o n / c 8 3 3 3 d 1 8 - e 3 4 0 - 4 e 8 5 - 8 2 1 a - e 7 a 0 7 2 c 6 a 4 4 6 " > < 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C a l c u l a t e d F i e l d s > < S A H o s t H a s h > 0 < / S A H o s t H a s h > < G e m i n i F i e l d L i s t V i s i b l e > T r u e < / G e m i n i F i e l d L i s t V i s i b l e > < / S e t t i n g s > ] ] > < / C u s t o m C o n t e n t > < / G e m i n i > 
</file>

<file path=customXml/item22.xml>��< ? x m l   v e r s i o n = " 1 . 0 "   e n c o d i n g = " U T F - 1 6 " ? > < G e m i n i   x m l n s = " h t t p : / / g e m i n i / p i v o t c u s t o m i z a t i o n / 9 e 2 8 b a c 8 - b e c b - 4 e b 7 - 8 b 7 c - 5 c 5 2 8 d 0 9 6 a 4 3 " > < 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 L o c a t i o n   N a m e < / M e a s u r e N a m e > < D i s p l a y N a m e > D i s t i n c t   C o u n t   o f   L o c a t i o n   N a m e < / D i s p l a y N a m e > < V i s i b l e > F a l s e < / V i s i b l e > < / i t e m > < i t e m > < M e a s u r e N a m e > D i s t i n c t   C o u n t   o f   L o c a t i o n   T y p e < / M e a s u r e N a m e > < D i s p l a y N a m e > D i s t i n c t   C o u n t   o f   L o c a t i o n   T y p e < / D i s p l a y N a m e > < V i s i b l e > F a l s e < / V i s i b l e > < / i t e m > < i t e m > < M e a s u r e N a m e > D i s t i n c t   C o u n t   o f   C o u n t y < / M e a s u r e N a m e > < D i s p l a y N a m e > D i s t i n c t   C o u n t   o f   C o u n t y < / 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i t e m > < M e a s u r e N a m e > K P I   T o t a l   U n i t   S a l e s < / M e a s u r e N a m e > < D i s p l a y N a m e > K P I   T o t a l   U n i t   S a l e s < / D i s p l a y N a m e > < V i s i b l e > F a l s e < / V i s i b l e > < S u b c o l u m n s > < i t e m > < R o l e > V a l u e < / R o l e > < D i s p l a y N a m e > K P I   T o t a l   U n i t   S a l e s   V a l u e < / D i s p l a y N a m e > < V i s i b l e > F a l s e < / V i s i b l e > < / i t e m > < i t e m > < R o l e > S t a t u s < / R o l e > < D i s p l a y N a m e > K P I   T o t a l   U n i t   S a l e s   S t a t u s < / D i s p l a y N a m e > < V i s i b l e > F a l s e < / V i s i b l e > < / i t e m > < i t e m > < R o l e > G o a l < / R o l e > < D i s p l a y N a m e > K P I   T o t a l   U n i t   S a l e s   T a r g e t < / D i s p l a y N a m e > < V i s i b l e > F a l s e < / V i s i b l e > < / i t e m > < / S u b c o l u m n s > < / i t e m > < / C a l c u l a t e d F i e l d s > < S A H o s t H a s h > 0 < / S A H o s t H a s h > < G e m i n i F i e l d L i s t V i s i b l e > T r u e < / G e m i n i F i e l d L i s t V i s i b l e > < / S e t t i n g s > ] ] > < / C u s t o m C o n t e n t > < / G e m i n i > 
</file>

<file path=customXml/item23.xml>��< ? x m l   v e r s i o n = " 1 . 0 "   e n c o d i n g = " U T F - 1 6 " ? > < G e m i n i   x m l n s = " h t t p : / / g e m i n i / p i v o t c u s t o m i z a t i o n / 6 4 d 1 3 9 4 d - e f 3 2 - 4 6 8 6 - a e 0 0 - 7 7 2 b d 4 c d 7 d e 2 " > < 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24.xml>��< ? x m l   v e r s i o n = " 1 . 0 "   e n c o d i n g = " U T F - 1 6 " ? > < G e m i n i   x m l n s = " h t t p : / / g e m i n i / p i v o t c u s t o m i z a t i o n / a 8 b 6 a 5 4 b - 9 1 9 5 - 4 b a 4 - a 5 7 e - e 2 9 6 6 f b 9 4 a d b " > < 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C a l c u l a t e d F i e l d s > < S A H o s t H a s h > 0 < / S A H o s t H a s h > < G e m i n i F i e l d L i s t V i s i b l e > T r u e < / G e m i n i F i e l d L i s t V i s i b l e > < / S e t t i n g s > ] ] > < / C u s t o m C o n t e n t > < / G e m i n i > 
</file>

<file path=customXml/item25.xml>��< ? x m l   v e r s i o n = " 1 . 0 "   e n c o d i n g = " U T F - 1 6 " ? > < G e m i n i   x m l n s = " h t t p : / / g e m i n i / p i v o t c u s t o m i z a t i o n / 2 2 b 7 0 1 f b - 6 9 d 8 - 4 d f 3 - a 6 f b - d d a 3 3 1 f e e d a e " > < 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C a l c u l a t e d F i e l d s > < S A H o s t H a s h > 0 < / S A H o s t H a s h > < G e m i n i F i e l d L i s t V i s i b l e > T r u e < / G e m i n i F i e l d L i s t V i s i b l e > < / S e t t i n g s > ] ] > < / C u s t o m C o n t e n t > < / G e m i n i > 
</file>

<file path=customXml/item26.xml>��< ? x m l   v e r s i o n = " 1 . 0 "   e n c o d i n g = " U T F - 1 6 " ? > < G e m i n i   x m l n s = " h t t p : / / g e m i n i / p i v o t c u s t o m i z a t i o n / 6 d f 8 3 8 b 0 - 5 8 2 2 - 4 c 8 1 - 8 b 5 c - 2 8 a 6 e 6 1 6 f 1 4 6 " > < 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27.xml>��< ? x m l   v e r s i o n = " 1 . 0 "   e n c o d i n g = " U T F - 1 6 " ? > < G e m i n i   x m l n s = " h t t p : / / g e m i n i / p i v o t c u s t o m i z a t i o n / C l i e n t W i n d o w X M L " > < C u s t o m C o n t e n t > < ! [ C D A T A [ C a l e n d a r ] ] > < / C u s t o m C o n t e n t > < / G e m i n i > 
</file>

<file path=customXml/item28.xml>��< ? x m l   v e r s i o n = " 1 . 0 "   e n c o d i n g = " U T F - 1 6 " ? > < G e m i n i   x m l n s = " h t t p : / / g e m i n i / p i v o t c u s t o m i z a t i o n / 5 f b c 3 0 4 4 - 9 7 3 7 - 4 8 f 8 - a 5 1 e - c e 4 7 7 a 1 2 c 5 f f " > < 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 A V G   o f   S a l e s   A m o u n t < / M e a s u r e N a m e > < D i s p l a y N a m e > A V G   o f   S a l e s   A m o u n t < / D i s p l a y N a m e > < V i s i b l e > F a l s e < / V i s i b l e > < / i t e m > < / C a l c u l a t e d F i e l d s > < S A H o s t H a s h > 0 < / S A H o s t H a s h > < G e m i n i F i e l d L i s t V i s i b l e > T r u e < / G e m i n i F i e l d L i s t V i s i b l e > < / S e t t i n g s > ] ] > < / C u s t o m C o n t e n t > < / G e m i n i > 
</file>

<file path=customXml/item29.xml>��< ? x m l   v e r s i o n = " 1 . 0 "   e n c o d i n g = " U T F - 1 6 " ? > < G e m i n i   x m l n s = " h t t p : / / g e m i n i / p i v o t c u s t o m i z a t i o n / 2 2 3 7 f 4 f 3 - 8 4 e 3 - 4 8 d 3 - 8 1 6 f - f 7 2 c a 6 9 e 4 1 1 f " > < 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C a l c u l a t e d F i e l d s > < S A H o s t H a s h > 0 < / S A H o s t H a s h > < G e m i n i F i e l d L i s t V i s i b l e > T r u e < / G e m i n i F i e l d L i s t V i s i b l e > < / S e t t i n g s > ] ] > < / C u s t o m C o n t e n t > < / G e m i n i > 
</file>

<file path=customXml/item3.xml>��< ? x m l   v e r s i o n = " 1 . 0 "   e n c o d i n g = " U T F - 1 6 " ? > < G e m i n i   x m l n s = " h t t p : / / g e m i n i / p i v o t c u s t o m i z a t i o n / 8 2 c 3 a 8 3 2 - d f a f - 4 1 0 a - b 1 d 9 - 1 f 7 e 1 2 6 1 7 e a 0 " > < 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30.xml>��< ? x m l   v e r s i o n = " 1 . 0 "   e n c o d i n g = " U T F - 1 6 " ? > < G e m i n i   x m l n s = " h t t p : / / g e m i n i / p i v o t c u s t o m i z a t i o n / 4 e 0 2 b 6 7 1 - f 7 0 7 - 4 4 a 2 - a a 4 6 - d 5 e b 6 6 3 e d d 3 d " > < 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 L o c a t i o n   N a m e < / M e a s u r e N a m e > < D i s p l a y N a m e > D i s t i n c t   C o u n t   o f   L o c a t i o n   N a m e < / D i s p l a y N a m e > < V i s i b l e > F a l s e < / V i s i b l e > < / i t e m > < i t e m > < M e a s u r e N a m e > D i s t i n c t   C o u n t   o f   L o c a t i o n   T y p e < / M e a s u r e N a m e > < D i s p l a y N a m e > D i s t i n c t   C o u n t   o f   L o c a t i o n   T y p e < / D i s p l a y N a m e > < V i s i b l e > F a l s e < / V i s i b l e > < / i t e m > < i t e m > < M e a s u r e N a m e > D i s t i n c t   C o u n t   o f   C o u n t y < / M e a s u r e N a m e > < D i s p l a y N a m e > D i s t i n c t   C o u n t   o f   C o u n t y < / 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i t e m > < M e a s u r e N a m e > K P I   T o t a l   U n i t   S a l e s < / M e a s u r e N a m e > < D i s p l a y N a m e > K P I   T o t a l   U n i t   S a l e s < / D i s p l a y N a m e > < V i s i b l e > F a l s e < / V i s i b l e > < S u b c o l u m n s > < i t e m > < R o l e > V a l u e < / R o l e > < D i s p l a y N a m e > K P I   T o t a l   U n i t   S a l e s   V a l u e < / D i s p l a y N a m e > < V i s i b l e > F a l s e < / V i s i b l e > < / i t e m > < i t e m > < R o l e > S t a t u s < / R o l e > < D i s p l a y N a m e > K P I   T o t a l   U n i t   S a l e s   S t a t u s < / D i s p l a y N a m e > < V i s i b l e > F a l s e < / V i s i b l e > < / i t e m > < i t e m > < R o l e > G o a l < / R o l e > < D i s p l a y N a m e > K P I   T o t a l   U n i t   S a l e s   T a r g e t < / D i s p l a y N a m e > < V i s i b l e > F a l s e < / V i s i b l e > < / i t e m > < / S u b c o l u m n s > < / i t e m > < / C a l c u l a t e d F i e l d s > < S A H o s t H a s h > 0 < / S A H o s t H a s h > < G e m i n i F i e l d L i s t V i s i b l e > T r u e < / G e m i n i F i e l d L i s t V i s i b l e > < / S e t t i n g s > ] ] > < / C u s t o m C o n t e n t > < / G e m i n i > 
</file>

<file path=customXml/item31.xml>��< ? x m l   v e r s i o n = " 1 . 0 "   e n c o d i n g = " U T F - 1 6 " ? > < G e m i n i   x m l n s = " h t t p : / / g e m i n i / p i v o t c u s t o m i z a t i o n / 0 b 3 1 c a 6 f - a f b 6 - 4 b 4 0 - b c a 0 - 4 2 0 c a 7 b a 9 8 9 6 " > < 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C a l c u l a t e d F i e l d s > < S A H o s t H a s h > 0 < / S A H o s t H a s h > < G e m i n i F i e l d L i s t V i s i b l e > T r u e < / G e m i n i F i e l d L i s t V i s i b l e > < / S e t t i n g s > ] ] > < / C u s t o m C o n t e n t > < / G e m i n i > 
</file>

<file path=customXml/item32.xml>��< ? x m l   v e r s i o n = " 1 . 0 "   e n c o d i n g = " U T F - 1 6 " ? > < G e m i n i   x m l n s = " h t t p : / / g e m i n i / p i v o t c u s t o m i z a t i o n / T a b l e O r d e r " > < C u s t o m C o n t e n t > < ! [ C D A T A [ R e t a i l   S a l e s _ 6 4 a c 2 1 8 a - e 0 3 a - 4 4 7 1 - 8 b c 5 - d 0 4 d 4 3 2 8 b e 4 f , P r o d u c t s _ 4 0 7 c 1 c b 5 - 8 e 5 c - 4 c f 9 - a e 5 e - 1 e 3 d 0 8 5 9 7 0 a 4 , L o c a t i o n s _ 7 8 f 4 3 5 3 4 - 6 d c 5 - 4 1 c f - 9 7 4 c - 8 0 d 9 7 8 2 1 9 e e 5 , C u s t o m e r s _ b a 6 9 6 a b 6 - 1 9 9 c - 4 d 0 a - b f 9 0 - 7 4 8 0 a 1 5 d 6 1 7 5 , S a l e s   P e o p l e _ 4 3 0 1 1 2 7 3 - f 2 4 2 - 4 7 a c - b 5 b 8 - 5 1 2 f 9 a 8 c c 8 7 9 , C a l e n d a r ] ] > < / C u s t o m C o n t e n t > < / G e m i n i > 
</file>

<file path=customXml/item33.xml>��< ? x m l   v e r s i o n = " 1 . 0 "   e n c o d i n g = " U T F - 1 6 " ? > < G e m i n i   x m l n s = " h t t p : / / g e m i n i / p i v o t c u s t o m i z a t i o n / 7 a 1 9 e 1 5 c - 7 9 d d - 4 b a b - a 9 1 2 - b 2 8 4 e 7 5 3 1 8 7 3 " > < 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i t e m > < M e a s u r e N a m e > K P I   T o t a l   U n i t   S a l e s < / M e a s u r e N a m e > < D i s p l a y N a m e > K P I   T o t a l   U n i t   S a l e s < / D i s p l a y N a m e > < V i s i b l e > F a l s e < / V i s i b l e > < S u b c o l u m n s > < i t e m > < R o l e > V a l u e < / R o l e > < D i s p l a y N a m e > K P I   T o t a l   U n i t   S a l e s   V a l u e < / D i s p l a y N a m e > < V i s i b l e > F a l s e < / V i s i b l e > < / i t e m > < i t e m > < R o l e > S t a t u s < / R o l e > < D i s p l a y N a m e > K P I   T o t a l   U n i t   S a l e s   S t a t u s < / D i s p l a y N a m e > < V i s i b l e > F a l s e < / V i s i b l e > < / i t e m > < i t e m > < R o l e > G o a l < / R o l e > < D i s p l a y N a m e > K P I   T o t a l   U n i t   S a l e s   T a r g e t < / D i s p l a y N a m e > < V i s i b l e > F a l s e < / V i s i b l e > < / i t e m > < / S u b c o l u m n s > < / i t e m > < / C a l c u l a t e d F i e l d s > < S A H o s t H a s h > 0 < / S A H o s t H a s h > < G e m i n i F i e l d L i s t V i s i b l e > T r u e < / G e m i n i F i e l d L i s t V i s i b l e > < / S e t t i n g s > ] ] > < / C u s t o m C o n t e n t > < / G e m i n i > 
</file>

<file path=customXml/item34.xml>��< ? x m l   v e r s i o n = " 1 . 0 "   e n c o d i n g = " U T F - 1 6 " ? > < G e m i n i   x m l n s = " h t t p : / / g e m i n i / p i v o t c u s t o m i z a t i o n / 6 9 5 5 9 6 b 4 - 9 6 f d - 4 c 7 8 - b d 6 d - f 0 9 1 a 1 c 0 f 9 8 3 " > < 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35.xml>��< ? x m l   v e r s i o n = " 1 . 0 "   e n c o d i n g = " U T F - 1 6 " ? > < G e m i n i   x m l n s = " h t t p : / / g e m i n i / p i v o t c u s t o m i z a t i o n / 0 2 b f 3 0 a 2 - c 4 c a - 4 3 6 e - 9 1 7 e - 7 b 6 e c 1 7 3 3 0 2 c " > < 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i t e m > < M e a s u r e N a m e > K P I   T o t a l   U n i t   S a l e s < / M e a s u r e N a m e > < D i s p l a y N a m e > K P I   T o t a l   U n i t   S a l e s < / D i s p l a y N a m e > < V i s i b l e > F a l s e < / V i s i b l e > < S u b c o l u m n s > < i t e m > < R o l e > V a l u e < / R o l e > < D i s p l a y N a m e > K P I   T o t a l   U n i t   S a l e s   V a l u e < / D i s p l a y N a m e > < V i s i b l e > F a l s e < / V i s i b l e > < / i t e m > < i t e m > < R o l e > S t a t u s < / R o l e > < D i s p l a y N a m e > K P I   T o t a l   U n i t   S a l e s   S t a t u s < / D i s p l a y N a m e > < V i s i b l e > F a l s e < / V i s i b l e > < / i t e m > < i t e m > < R o l e > G o a l < / R o l e > < D i s p l a y N a m e > K P I   T o t a l   U n i t   S a l e s   T a r g e t < / D i s p l a y N a m e > < V i s i b l e > F a l s e < / V i s i b l e > < / i t e m > < / S u b c o l u m n s > < / i t e m > < / C a l c u l a t e d F i e l d s > < S A H o s t H a s h > 0 < / S A H o s t H a s h > < G e m i n i F i e l d L i s t V i s i b l e > T r u e < / G e m i n i F i e l d L i s t V i s i b l e > < / S e t t i n g s > ] ] > < / C u s t o m C o n t e n t > < / G e m i n i > 
</file>

<file path=customXml/item36.xml>��< ? x m l   v e r s i o n = " 1 . 0 "   e n c o d i n g = " U T F - 1 6 " ? > < G e m i n i   x m l n s = " h t t p : / / g e m i n i / p i v o t c u s t o m i z a t i o n / T a b l e X M L _ S a l e s   P e o p l e _ 4 3 0 1 1 2 7 3 - f 2 4 2 - 4 7 a c - b 5 b 8 - 5 1 2 f 9 a 8 c c 8 7 9 " > < C u s t o m C o n t e n t > < ! [ C D A T A [ < T a b l e W i d g e t G r i d S e r i a l i z a t i o n   x m l n s : x s d = " h t t p : / / w w w . w 3 . o r g / 2 0 0 1 / X M L S c h e m a "   x m l n s : x s i = " h t t p : / / w w w . w 3 . o r g / 2 0 0 1 / X M L S c h e m a - i n s t a n c e " > < C o l u m n S u g g e s t e d T y p e   / > < C o l u m n F o r m a t   / > < C o l u m n A c c u r a c y   / > < C o l u m n C u r r e n c y S y m b o l   / > < C o l u m n P o s i t i v e P a t t e r n   / > < C o l u m n N e g a t i v e P a t t e r n   / > < C o l u m n W i d t h s > < i t e m > < k e y > < s t r i n g > S a l e s p e r s o n   I D < / s t r i n g > < / k e y > < v a l u e > < i n t > 1 5 8 < / i n t > < / v a l u e > < / i t e m > < i t e m > < k e y > < s t r i n g > S a l e s p e r s o n   N a m e < / s t r i n g > < / k e y > < v a l u e > < i n t > 1 8 5 < / i n t > < / v a l u e > < / i t e m > < / C o l u m n W i d t h s > < C o l u m n D i s p l a y I n d e x > < i t e m > < k e y > < s t r i n g > S a l e s p e r s o n   I D < / s t r i n g > < / k e y > < v a l u e > < i n t > 0 < / i n t > < / v a l u e > < / i t e m > < i t e m > < k e y > < s t r i n g > S a l e s p e r s o n   N a m e < / s t r i n g > < / k e y > < v a l u e > < i n t > 1 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a f e c f 5 9 4 - b a d d - 4 c 3 0 - 8 1 0 8 - a 8 6 b c 6 c f e d d c " > < 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i t e m > < M e a s u r e N a m e > K P I   T o t a l   U n i t   S a l e s < / M e a s u r e N a m e > < D i s p l a y N a m e > K P I   T o t a l   U n i t   S a l e s < / D i s p l a y N a m e > < V i s i b l e > F a l s e < / V i s i b l e > < S u b c o l u m n s > < i t e m > < R o l e > V a l u e < / R o l e > < D i s p l a y N a m e > K P I   T o t a l   U n i t   S a l e s   V a l u e < / D i s p l a y N a m e > < V i s i b l e > F a l s e < / V i s i b l e > < / i t e m > < i t e m > < R o l e > S t a t u s < / R o l e > < D i s p l a y N a m e > K P I   T o t a l   U n i t   S a l e s   S t a t u s < / D i s p l a y N a m e > < V i s i b l e > F a l s e < / V i s i b l e > < / i t e m > < i t e m > < R o l e > G o a l < / R o l e > < D i s p l a y N a m e > K P I   T o t a l   U n i t   S a l e s   T a r g e t < / D i s p l a y N a m e > < V i s i b l e > F a l s e < / V i s i b l e > < / i t e m > < / S u b c o l u m n s > < / i t e m > < / C a l c u l a t e d F i e l d s > < S A H o s t H a s h > 0 < / S A H o s t H a s h > < G e m i n i F i e l d L i s t V i s i b l e > T r u e < / G e m i n i F i e l d L i s t V i s i b l e > < / S e t t i n g s > ] ] > < / C u s t o m C o n t e n t > < / G e m i n i > 
</file>

<file path=customXml/item38.xml>��< ? x m l   v e r s i o n = " 1 . 0 "   e n c o d i n g = " U T F - 1 6 " ? > < G e m i n i   x m l n s = " h t t p : / / g e m i n i / p i v o t c u s t o m i z a t i o n / 7 c 2 7 c b c e - 6 8 7 c - 4 0 7 7 - b 4 a e - c f 4 4 a 4 d e e 5 9 d " > < 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39.xml>��< ? x m l   v e r s i o n = " 1 . 0 "   e n c o d i n g = " U T F - 1 6 " ? > < G e m i n i   x m l n s = " h t t p : / / g e m i n i / p i v o t c u s t o m i z a t i o n / S h o w I m p l i c i t M e a s u r e s " > < C u s t o m C o n t e n t > < ! [ C D A T A [ F a l s e ] ] > < / C u s t o m C o n t e n t > < / G e m i n i > 
</file>

<file path=customXml/item4.xml>��< ? x m l   v e r s i o n = " 1 . 0 "   e n c o d i n g = " U T F - 1 6 " ? > < G e m i n i   x m l n s = " h t t p : / / g e m i n i / p i v o t c u s t o m i z a t i o n / T a b l e X M L _ P r o d u c t s _ 4 0 7 c 1 c b 5 - 8 e 5 c - 4 c f 9 - a e 5 e - 1 e 3 d 0 8 5 9 7 0 a 4 " > < 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 U n i t   C o s t < / s t r i n g > < / k e y > < v a l u e > < i n t > 1 1 3 < / i n t > < / v a l u e > < / i t e m > < i t e m > < k e y > < s t r i n g > U n i t   P r i c e < / s t r i n g > < / k e y > < v a l u e > < i n t > 1 1 7 < / i n t > < / v a l u e > < / i t e m > < i t e m > < k e y > < s t r i n g > C u r r e n t   S a l e   P r i c e < / s t r i n g > < / k e y > < v a l u e > < i n t > 1 7 9 < / i n t > < / v a l u e > < / i t e m > < i t e m > < k e y > < s t r i n g > T a x e s < / s t r i n g > < / k e y > < v a l u e > < i n t > 8 4 < / i n t > < / v a l u e > < / i t e m > < i t e m > < k e y > < s t r i n g > P r o f i t < / s t r i n g > < / k e y > < v a l u e > < i n t > 1 2 4 < / i n t > < / v a l u e > < / i t e m > < / C o l u m n W i d t h s > < C o l u m n D i s p l a y I n d e x > < i t e m > < k e y > < s t r i n g > P r o d u c t   I D < / s t r i n g > < / k e y > < v a l u e > < i n t > 0 < / i n t > < / v a l u e > < / i t e m > < i t e m > < k e y > < s t r i n g > P r o d u c t   N a m e < / s t r i n g > < / k e y > < v a l u e > < i n t > 1 < / i n t > < / v a l u e > < / i t e m > < i t e m > < k e y > < s t r i n g > U n i t   C o s t < / s t r i n g > < / k e y > < v a l u e > < i n t > 3 < / i n t > < / v a l u e > < / i t e m > < i t e m > < k e y > < s t r i n g > U n i t   P r i c e < / s t r i n g > < / k e y > < v a l u e > < i n t > 2 < / i n t > < / v a l u e > < / i t e m > < i t e m > < k e y > < s t r i n g > C u r r e n t   S a l e   P r i c e < / s t r i n g > < / k e y > < v a l u e > < i n t > 4 < / i n t > < / v a l u e > < / i t e m > < i t e m > < k e y > < s t r i n g > T a x e s < / 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9 e 0 a 7 a c 9 - 3 6 9 3 - 4 1 6 f - a 3 d e - 9 a f 0 1 a 7 d e 8 e 0 " > < 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C a l c u l a t e d F i e l d s > < S A H o s t H a s h > 0 < / S A H o s t H a s h > < G e m i n i F i e l d L i s t V i s i b l e > T r u e < / G e m i n i F i e l d L i s t V i s i b l e > < / S e t t i n g s > ] ] > < / C u s t o m C o n t e n t > < / G e m i n i > 
</file>

<file path=customXml/item41.xml>��< ? x m l   v e r s i o n = " 1 . 0 "   e n c o d i n g = " U T F - 1 6 " ? > < G e m i n i   x m l n s = " h t t p : / / g e m i n i / p i v o t c u s t o m i z a t i o n / 7 a 6 f d e 7 7 - e 6 5 6 - 4 e a 0 - b 6 c 7 - a 4 b 0 6 c 5 8 c 7 c f " > < 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C a l c u l a t e d F i e l d s > < S A H o s t H a s h > 0 < / S A H o s t H a s h > < G e m i n i F i e l d L i s t V i s i b l e > T r u e < / G e m i n i F i e l d L i s t V i s i b l e > < / S e t t i n g s > ] ] > < / C u s t o m C o n t e n t > < / G e m i n i > 
</file>

<file path=customXml/item42.xml>��< ? x m l   v e r s i o n = " 1 . 0 "   e n c o d i n g = " U T F - 1 6 " ? > < G e m i n i   x m l n s = " h t t p : / / g e m i n i / p i v o t c u s t o m i z a t i o n / 0 c 2 2 c 3 e 8 - 5 0 4 b - 4 4 5 6 - b 6 0 f - 2 4 f 9 a 9 a f 6 6 a a " > < 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 L o c a t i o n   N a m e < / M e a s u r e N a m e > < D i s p l a y N a m e > D i s t i n c t   C o u n t   o f   L o c a t i o n   N a m e < / D i s p l a y N a m e > < V i s i b l e > F a l s e < / V i s i b l e > < / i t e m > < i t e m > < M e a s u r e N a m e > D i s t i n c t   C o u n t   o f   L o c a t i o n   T y p e < / M e a s u r e N a m e > < D i s p l a y N a m e > D i s t i n c t   C o u n t   o f   L o c a t i o n   T y p e < / D i s p l a y N a m e > < V i s i b l e > F a l s e < / V i s i b l e > < / i t e m > < i t e m > < M e a s u r e N a m e > D i s t i n c t   C o u n t   o f   C o u n t y < / M e a s u r e N a m e > < D i s p l a y N a m e > D i s t i n c t   C o u n t   o f   C o u n t y < / 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 A V G   o f   S a l e s   A m o u n t < / M e a s u r e N a m e > < D i s p l a y N a m e > A V G   o f   S a l e s   A m o u n t < / D i s p l a y N a m e > < V i s i b l e > F a l s e < / V i s i b l e > < / i t e m > < / C a l c u l a t e d F i e l d s > < S A H o s t H a s h > 0 < / S A H o s t H a s h > < G e m i n i F i e l d L i s t V i s i b l e > T r u e < / G e m i n i F i e l d L i s t V i s i b l e > < / S e t t i n g s > ] ] > < / C u s t o m C o n t e n t > < / G e m i n i > 
</file>

<file path=customXml/item43.xml>��< ? x m l   v e r s i o n = " 1 . 0 "   e n c o d i n g = " u t f - 1 6 " ? > < D a t a M a s h u p   s q m i d = " 8 5 b 8 b 5 9 2 - b c e a - 4 b e 0 - 9 3 9 4 - 0 7 f 4 4 4 6 f 4 d 9 8 "   x m l n s = " h t t p : / / s c h e m a s . m i c r o s o f t . c o m / D a t a M a s h u p " > A A A A A H E J A A B Q S w M E F A A C A A g A Z E p 8 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Z E p 8 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R K f F e V A s d c a w Y A A D I o A A A T A B w A R m 9 y b X V s Y X M v U 2 V j d G l v b j E u b S C i G A A o o B Q A A A A A A A A A A A A A A A A A A A A A A A A A A A D d W e t P G z k Q / 4 7 E / 2 A t X 8 J d G m m T U K q r 8 i F K O J U 7 C r T h 1 F N D V G 0 3 L l m x a 6 O 1 l w N F + d / P 3 q e f + 0 A I r s c X s M c 7 j 9 + M Z z w D g T 4 N M A K L 7 L f 7 f n 9 v f 4 9 s v B i u w Y H z G V I v C M H C C y F x w A S E k O 7 v A f a z w E n s Q 7 Y z I / e D O f a T C C L a + z 0 I 4 W C G E W U L 0 n P m v 1 3 P p 1 d T s P A D i N j p U 0 R o Q B M K v y 1 g h M n 1 y d + z k z P w T 0 A 3 Y E E 9 G j C q T 6 6 P B p c x h r c 0 u J 4 l h O I I x m C K v P C R B O Q 6 F 0 u 9 7 0 y h a 1 G 7 g U / u n c P + c g 7 D I A o o j C f O e 6 c P Z j h M I k Q m x 3 1 w g n y 8 D t D N x B 0 e D f v g U 4 I p X N D H E E 6 q P w f n G M H V Y T 8 z 8 s B h m k S M t g Y f o L e G c Y r B F R c + y C n 5 f i 9 T r A + W + f 4 0 D B e + F 3 o x m d A 4 E V n O N h 6 6 Y R y v H u 9 g x e 4 q 9 h D 5 g e M o U 5 g T S c 8 g v 7 / d O p d M 1 M Y j E M w 9 C p m N p 4 i + H Q / 4 J 7 u d W Y 7 b K E j S y i S E M g J Y s 7 9 3 f b B 1 P i U e Y q 5 8 t E r / C G P O 7 l M C 4 w A K s J 1 D w s z 5 A w e o p 6 r I + T J 7 1 4 l P w e n c Y X L y F d E p x Z I B A j i z P w O 0 H p z B H / S C R V d c q X H y c O e h N R N R n i 8 1 y U j p 3 x k U P U 1 r W U 6 l w 7 k X c U i c G S a U / / 4 L B Z R J C H z 4 b e b s 2 p + s 9 P w M c c z 8 y 2 T n A V v p m Z P y / Z 7 J p v 7 W u e B n O D h M y B n 2 v f R O Z 8 v 0 e o B L F j 3 l V n m x s q X q a x F s Y V U Y I z i / 0 b D p m m u a y a t s Y r s l 5 r r p p c 4 5 c + j 5 G 7 A s p K 5 + W f J 9 y 4 0 a N k a 6 p B G P d E n W L I l j l q s e t Y D W 1 H R r X C R r 9 B 9 w j 2 R j K 2 e 5 L b 3 l V u y n E U 6 Q 0 W G i Q I v j R p 0 c 5 w q e K 8 X W + A 4 x b I x 3 i x P M f h u l I i T I 0 o X M O M L 3 7 P w F 3 T B v a e w X M G R V t W K v 6 v F a g W H N 0 6 4 l U Z v t f J G E 7 X b J 2 K 6 W s i u / S X G f Z W k r 0 R y i 4 8 Y Q N W j P g 0 i U I w d p q U U m u C a G x e g f m u + m r G t j F i 2 1 W t V k u W F N l p N V e s U s J / n R l u p s i W 7 U M t E N u y U 6 S 5 o 7 6 p T m R h 3 T n O G W u v Z 0 J O v 1 i v 6 T X S a Z a 7 m K b x t h t I D R v u C L f h g 3 X 7 i 3 F S R l Y I i W r N 4 s K 7 m W 4 D j u F B z j r E A V I t t W P 7 d d + T u W u R c B E O M f g V w D x Y / e t X C L o k z l k J x 3 j S V y s h + 2 6 C r e p U V A j G W W c o s l M d D K d e t C V X 3 Q o V A N H U W U o E j W g g k 3 s G o i W B x l F 4 b y O 7 Z 7 4 m c 2 Q E c W Q A 2 m c s n i / d / 1 Q b E k B l q 5 b o 1 q 9 U E H V E e O I k p Q J E V j Z 9 i y o T F u Q k M W p C Z I J u q g 3 M R 3 I a x O 3 Y m H 1 D O t 0 J G + 6 Q D Q 2 N E F y k p V M O m 7 N c + E U Z t + V R b c t d x o + r x U C V K T n 6 h t 6 0 s n K q u j K e X E o T 1 B G 3 A v 8 6 c C j b D n 1 P a x 4 x r X a Z r V e 6 0 T L L U e N j h X h u 8 l v V 2 k z f 2 9 A N X A K E 5 O i / e / c W R 6 8 u D D c P A F x 7 f f M b 5 9 6 a G p R h 8 8 h O T B O e w D l I R h H / B x Z R E u h R n f F h s I K V M 9 Y 7 V d n l I Y T Y R O i 2 e s i Z O e c l a 7 J f O I t + o + R J X F v d A w V Q y a d M h J 4 Q M 1 D f F k Y h 4 8 w v S T 7 1 7 E w U 3 A c E 1 z X d n U K Y f m A f F 5 r L H Q W Z e M P f Q o E f X P s m c R t X G 9 8 h 7 S k W X K D S X R d x g / 4 z j Y 2 r 2 a L W 7 s U Q y j G E 4 w v 0 X 5 K 1 F B z W J Z 8 / h P V Y A b J 2 A u o m c C X Q e g w P 1 5 p 0 / D / P k t S y 8 3 B L B t P Y u t r V V G U E C e P 2 S N i y 5 m 9 e s y N f R Z p n f V U K R 1 v L S c s K k D v I a a U F Q A A 6 x s t / C s Z Y j Q v q + y j M 8 a x 4 u t 5 r F q P 5 V a m V W u z J n C T O K N c e j T b c a l j 2 G t j Z t Y M G U h Y q 0 s u 4 q f v F i W d l i q p d A 9 P U + 5 V A S + T L 2 U n 3 x y T b Q U y v z J J 2 + n j y q p A s o k b f d r c J c e J x o l f 2 3 K m 2 c e D 4 S K u 5 D T z z C 6 s d G m M f Q K r Z Q C e 4 n v k j C 1 X a d 9 w A m B G x y u i U 7 7 C N e B x / B C P o 4 M b M 9 Y c w S 4 W J 3 0 h e E Q W 2 h X Q Q T B V 4 x k y 5 8 n c / L E q T z t a / q a 8 r F f I S 5 B L A M n Q 6 W B I 8 E h A v C U g m r P u 4 U 5 c o P y 9 P e S / p 8 d 3 e / 6 0 6 E u a m z R 9 s R / G m v P K c W / X R r Z 1 3 J 0 b Y X V / o m 8 3 e p G p R s 7 t Z N T h I i 1 q Z z x / O S 1 q b T D U p u E W V Z t b e p Q P x S R 2 W u H k 1 1 D i e D 7 Q 1 s m a 1 0 Q 1 S z W s S A 2 X 3 N j R Z T n F I p l y t B C t M / 2 O p I j U B k i / u R x K F u T R Y a j R a M 8 K H y u g D T K / v + G p T J q 1 h 5 Z + s y w Z X D + C 1 B L A Q I t A B Q A A g A I A G R K f F f 9 i c q C p A A A A P c A A A A S A A A A A A A A A A A A A A A A A A A A A A B D b 2 5 m a W c v U G F j a 2 F n Z S 5 4 b W x Q S w E C L Q A U A A I A C A B k S n x X D 8 r p q 6 Q A A A D p A A A A E w A A A A A A A A A A A A A A A A D w A A A A W 0 N v b n R l b n R f V H l w Z X N d L n h t b F B L A Q I t A B Q A A g A I A G R K f F e V A s d c a w Y A A D I o A A A T A A A A A A A A A A A A A A A A A O E B A A B G b 3 J t d W x h c y 9 T Z W N 0 a W 9 u M S 5 t U E s F B g A A A A A D A A M A w g A A A J k 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l b A A A A A A A A R 1 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j d k K 2 5 N a k x y b F N i c T d T S 1 J D V 1 Z F S k N r U n B i U 0 I w W V d K c 1 p Y T U F B Q U F B Q U F B Q U F B Q U F U U E l q a 2 N J a k p r T z R C T F J k L 0 d q d 1 d R c E d Z V 0 4 w S U h S a F l t e G x B Q U F C Q U F B Q S I g L z 4 8 L 1 N 0 Y W J s Z U V u d H J p Z X M + P C 9 J d G V t P j x J d G V t P j x J d G V t T G 9 j Y X R p b 2 4 + P E l 0 Z W 1 U e X B l P k Z v c m 1 1 b G E 8 L 0 l 0 Z W 1 U e X B l P j x J d G V t U G F 0 a D 5 T Z W N 0 a W 9 u M S 9 S Z X R h a W w l M j B 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V H l w Z X M i I F Z h b H V l P S J z Q m d Z R 0 J n W U d C Z 1 l H Q 1 F Z R 0 F 4 R V J F U V k 9 I i A v P j x F b n R y e S B U e X B l P S J G a W x s T G F z d F V w Z G F 0 Z W Q i I F Z h b H V l P S J k M j A y M y 0 x M S 0 y O F Q w O D o x O D o w O S 4 0 O T M w M j E 0 W i I g L z 4 8 R W 5 0 c n k g V H l w Z T 0 i R m l s b E V y c m 9 y Q 2 9 1 b n Q i I F Z h b H V l P S J s M C I g L z 4 8 R W 5 0 c n k g V H l w Z T 0 i R m l s b E V y c m 9 y Q 2 9 k Z S I g V m F s d W U 9 I n N V b m t u b 3 d u I i A v P j x F b n R y e S B U e X B l P S J R d W V y e U l E I i B W Y W x 1 Z T 0 i c 2 R j Z W U w N m N m L W U 2 Y m Y t N D V i N S 1 i M T N m L T B k M 2 N h M 2 U w Y W F i Y i I g L z 4 8 R W 5 0 c n k g V H l w Z T 0 i R m l s b E N v b H V t b k 5 h b W V z I i B W Y W x 1 Z T 0 i c 1 s m c X V v d D t P c m R l c i B J R C Z x d W 9 0 O y w m c X V v d D t M b 2 N h d G l v b i B J R C Z x d W 9 0 O y w m c X V v d D t M b 2 N h d G l v b i B U e X B l J n F 1 b 3 Q 7 L C Z x d W 9 0 O 0 x v Y 2 F 0 a W 9 u I E 5 h b W U m c X V v d D s s J n F 1 b 3 Q 7 Q 2 9 1 b n R 5 J n F 1 b 3 Q 7 L C Z x d W 9 0 O 1 N h b G V z I F B l c n N v b i B J R C Z x d W 9 0 O y w m c X V v d D t T Y W x l c 3 B l c n N v b i Z x d W 9 0 O y w m c X V v d D t D d X N 0 b 2 1 l c i B J R C Z x d W 9 0 O y w m c X V v d D t D d X N 0 b 2 1 l c i B O Y W 1 l J n F 1 b 3 Q 7 L C Z x d W 9 0 O 1 B 1 c m N o Y X N l I E R h d G U m c X V v d D s s J n F 1 b 3 Q 7 U H J v Z H V j d C B J R C Z x d W 9 0 O y w m c X V v d D t Q c m 9 k d W N 0 I E 5 h b W U m c X V v d D s s J n F 1 b 3 Q 7 U X V h b n R p d H k m c X V v d D s s J n F 1 b 3 Q 7 U 2 F s Z X M g Q 2 9 z d C Z x d W 9 0 O y w m c X V v d D t T Y W x l c y B B b W 9 1 b n Q m c X V v d D s s J n F 1 b 3 Q 7 U 2 F s Z X M g U H J v Z m l 0 J n F 1 b 3 Q 7 L C Z x d W 9 0 O 1 N 0 Y X R l J n F 1 b 3 Q 7 X S I g L z 4 8 R W 5 0 c n k g V H l w Z T 0 i R m l s b E N v d W 5 0 I i B W Y W x 1 Z T 0 i b D E 1 M D A w I i A v P j x F b n R y e S B U e X B l P S J R d W V y e U d y b 3 V w S U Q i I F Z h b H V l P S J z O T E y M 2 Y y N G M t M j N j M i 0 0 M z I 2 L W I 4 M D Q t Y j Q 1 Z G Z j N j h m M D U 5 I i A v P j x F b n R y e S B U e X B l P S J G a W x s U 3 R h d H V z I i B W Y W x 1 Z T 0 i c 0 N v b X B s Z X R l I i A v P j x F b n R y e S B U e X B l P S J B Z G R l Z F R v R G F 0 Y U 1 v Z G V s I i B W Y W x 1 Z T 0 i b D E i I C 8 + P E V u d H J 5 I F R 5 c G U 9 I l J l b G F 0 a W 9 u c 2 h p c E l u Z m 9 D b 2 5 0 Y W l u Z X I i I F Z h b H V l P S J z e y Z x d W 9 0 O 2 N v b H V t b k N v d W 5 0 J n F 1 b 3 Q 7 O j E 3 L C Z x d W 9 0 O 2 t l e U N v b H V t b k 5 h b W V z J n F 1 b 3 Q 7 O l t d L C Z x d W 9 0 O 3 F 1 Z X J 5 U m V s Y X R p b 2 5 z a G l w c y Z x d W 9 0 O z p b X S w m c X V v d D t j b 2 x 1 b W 5 J Z G V u d G l 0 a W V z J n F 1 b 3 Q 7 O l s m c X V v d D t T Z W N 0 a W 9 u M S 9 S Z X R h a W w g U 2 F s Z X M v U H J v b W 9 0 Z W Q g S G V h Z G V y c y 5 7 T 3 J k Z X I g S U Q s M H 0 m c X V v d D s s J n F 1 b 3 Q 7 U 2 V j d G l v b j E v U m V 0 Y W l s I F N h b G V z L 1 B y b 2 1 v d G V k I E h l Y W R l c n M u e 0 x v Y 2 F 0 a W 9 u I E l E L D J 9 J n F 1 b 3 Q 7 L C Z x d W 9 0 O 1 N l Y 3 R p b 2 4 x L 0 x v Y 2 F 0 a W 9 u c y 9 D a G F u Z 2 V k I F R 5 c G U u e 1 R 5 c G U s N n 0 m c X V v d D s s J n F 1 b 3 Q 7 U 2 V j d G l v b j E v T G 9 j Y X R p b 2 5 z L 0 N o Y W 5 n Z W Q g V H l w Z S 5 7 T m F t Z S w x f S Z x d W 9 0 O y w m c X V v d D t T Z W N 0 a W 9 u M S 9 M b 2 N h d G l v b n M v Q 2 h h b m d l Z C B U e X B l L n t D b 3 V u d H k s M n 0 m c X V v d D s s J n F 1 b 3 Q 7 U 2 V j d G l v b j E v U m V 0 Y W l s I F N h b G V z L 1 B y b 2 1 v d G V k I E h l Y W R l c n M u e 1 N h b G V z I F B l c n N v b i B J R C w z f S Z x d W 9 0 O y w m c X V v d D t T Z W N 0 a W 9 u M S 9 T Y W x l c y B Q Z W 9 w b G U v Q 2 h h b m d l Z C B U e X B l M S 5 7 U 2 F s Z X N w Z X J z b 2 4 g T m F t Z S w x f S Z x d W 9 0 O y w m c X V v d D t T Z W N 0 a W 9 u M S 9 S Z X R h a W w g U 2 F s Z X M v U H J v b W 9 0 Z W Q g S G V h Z G V y c y 5 7 Q 3 V z d G 9 t Z X I g S U Q s N H 0 m c X V v d D s s J n F 1 b 3 Q 7 U 2 V j d G l v b j E v Q 3 V z d G 9 t Z X J z L 0 N o Y W 5 n Z W Q g V H l w Z T E u e 0 N 1 c 3 R v b W V y I E 5 h b W U s M X 0 m c X V v d D s s J n F 1 b 3 Q 7 U 2 V j d G l v b j E v U m V 0 Y W l s I F N h b G V z L 0 N o Y W 5 n Z W Q g V H l w Z T E u e 1 B 1 c m N o Y X N l I E R h d G U s N X 0 m c X V v d D s s J n F 1 b 3 Q 7 U 2 V j d G l v b j E v U m V 0 Y W l s I F N h b G V z L 1 B y b 2 1 v d G V k I E h l Y W R l c n M u e 1 B y b 2 R 1 Y 3 Q g S U Q s M X 0 m c X V v d D s s J n F 1 b 3 Q 7 U 2 V j d G l v b j E v U m V 0 Y W l s I F N h b G V z L 0 V 4 c G F u Z G V k I F B y b 2 R 1 Y 3 R z L n t Q c m 9 k d W N 0 I E 5 h b W U s N 3 0 m c X V v d D s s J n F 1 b 3 Q 7 U 2 V j d G l v b j E v U m V 0 Y W l s I F N h b G V z L 0 N o Y W 5 n Z W Q g V H l w Z T E u e 1 F 1 Y W 5 0 a X R 5 L D Z 9 J n F 1 b 3 Q 7 L C Z x d W 9 0 O 1 N l Y 3 R p b 2 4 x L 1 J l d G F p b C B T Y W x l c y 9 D a G F u Z 2 V k I F R 5 c G U 2 L n t T Y W x l c y B D b 3 N 0 L D h 9 J n F 1 b 3 Q 7 L C Z x d W 9 0 O 1 N l Y 3 R p b 2 4 x L 1 J l d G F p b C B T Y W x l c y 9 D a G F u Z 2 V k I F R 5 c G U 1 L n t T Y W x l c y B B b W 9 1 b n Q s M T F 9 J n F 1 b 3 Q 7 L C Z x d W 9 0 O 1 N l Y 3 R p b 2 4 x L 1 J l d G F p b C B T Y W x l c y 9 D a G F u Z 2 V k I F R 5 c G U 4 L n t T Y W x l c y B Q c m 9 m a X Q s M T B 9 J n F 1 b 3 Q 7 L C Z x d W 9 0 O 1 N l Y 3 R p b 2 4 x L 0 x v Y 2 F 0 a W 9 u c y 9 D a G F u Z 2 V k I F R 5 c G U u e 1 N 0 Y X R l L D R 9 J n F 1 b 3 Q 7 X S w m c X V v d D t D b 2 x 1 b W 5 D b 3 V u d C Z x d W 9 0 O z o x N y w m c X V v d D t L Z X l D b 2 x 1 b W 5 O Y W 1 l c y Z x d W 9 0 O z p b X S w m c X V v d D t D b 2 x 1 b W 5 J Z G V u d G l 0 a W V z J n F 1 b 3 Q 7 O l s m c X V v d D t T Z W N 0 a W 9 u M S 9 S Z X R h a W w g U 2 F s Z X M v U H J v b W 9 0 Z W Q g S G V h Z G V y c y 5 7 T 3 J k Z X I g S U Q s M H 0 m c X V v d D s s J n F 1 b 3 Q 7 U 2 V j d G l v b j E v U m V 0 Y W l s I F N h b G V z L 1 B y b 2 1 v d G V k I E h l Y W R l c n M u e 0 x v Y 2 F 0 a W 9 u I E l E L D J 9 J n F 1 b 3 Q 7 L C Z x d W 9 0 O 1 N l Y 3 R p b 2 4 x L 0 x v Y 2 F 0 a W 9 u c y 9 D a G F u Z 2 V k I F R 5 c G U u e 1 R 5 c G U s N n 0 m c X V v d D s s J n F 1 b 3 Q 7 U 2 V j d G l v b j E v T G 9 j Y X R p b 2 5 z L 0 N o Y W 5 n Z W Q g V H l w Z S 5 7 T m F t Z S w x f S Z x d W 9 0 O y w m c X V v d D t T Z W N 0 a W 9 u M S 9 M b 2 N h d G l v b n M v Q 2 h h b m d l Z C B U e X B l L n t D b 3 V u d H k s M n 0 m c X V v d D s s J n F 1 b 3 Q 7 U 2 V j d G l v b j E v U m V 0 Y W l s I F N h b G V z L 1 B y b 2 1 v d G V k I E h l Y W R l c n M u e 1 N h b G V z I F B l c n N v b i B J R C w z f S Z x d W 9 0 O y w m c X V v d D t T Z W N 0 a W 9 u M S 9 T Y W x l c y B Q Z W 9 w b G U v Q 2 h h b m d l Z C B U e X B l M S 5 7 U 2 F s Z X N w Z X J z b 2 4 g T m F t Z S w x f S Z x d W 9 0 O y w m c X V v d D t T Z W N 0 a W 9 u M S 9 S Z X R h a W w g U 2 F s Z X M v U H J v b W 9 0 Z W Q g S G V h Z G V y c y 5 7 Q 3 V z d G 9 t Z X I g S U Q s N H 0 m c X V v d D s s J n F 1 b 3 Q 7 U 2 V j d G l v b j E v Q 3 V z d G 9 t Z X J z L 0 N o Y W 5 n Z W Q g V H l w Z T E u e 0 N 1 c 3 R v b W V y I E 5 h b W U s M X 0 m c X V v d D s s J n F 1 b 3 Q 7 U 2 V j d G l v b j E v U m V 0 Y W l s I F N h b G V z L 0 N o Y W 5 n Z W Q g V H l w Z T E u e 1 B 1 c m N o Y X N l I E R h d G U s N X 0 m c X V v d D s s J n F 1 b 3 Q 7 U 2 V j d G l v b j E v U m V 0 Y W l s I F N h b G V z L 1 B y b 2 1 v d G V k I E h l Y W R l c n M u e 1 B y b 2 R 1 Y 3 Q g S U Q s M X 0 m c X V v d D s s J n F 1 b 3 Q 7 U 2 V j d G l v b j E v U m V 0 Y W l s I F N h b G V z L 0 V 4 c G F u Z G V k I F B y b 2 R 1 Y 3 R z L n t Q c m 9 k d W N 0 I E 5 h b W U s N 3 0 m c X V v d D s s J n F 1 b 3 Q 7 U 2 V j d G l v b j E v U m V 0 Y W l s I F N h b G V z L 0 N o Y W 5 n Z W Q g V H l w Z T E u e 1 F 1 Y W 5 0 a X R 5 L D Z 9 J n F 1 b 3 Q 7 L C Z x d W 9 0 O 1 N l Y 3 R p b 2 4 x L 1 J l d G F p b C B T Y W x l c y 9 D a G F u Z 2 V k I F R 5 c G U 2 L n t T Y W x l c y B D b 3 N 0 L D h 9 J n F 1 b 3 Q 7 L C Z x d W 9 0 O 1 N l Y 3 R p b 2 4 x L 1 J l d G F p b C B T Y W x l c y 9 D a G F u Z 2 V k I F R 5 c G U 1 L n t T Y W x l c y B B b W 9 1 b n Q s M T F 9 J n F 1 b 3 Q 7 L C Z x d W 9 0 O 1 N l Y 3 R p b 2 4 x L 1 J l d G F p b C B T Y W x l c y 9 D a G F u Z 2 V k I F R 5 c G U 4 L n t T Y W x l c y B Q c m 9 m a X Q s M T B 9 J n F 1 b 3 Q 7 L C Z x d W 9 0 O 1 N l Y 3 R p b 2 4 x L 0 x v Y 2 F 0 a W 9 u c y 9 D a G F u Z 2 V k I F R 5 c G U u e 1 N 0 Y X R l L D R 9 J n F 1 b 3 Q 7 X S w m c X V v d D t S Z W x h d G l v b n N o a X B J b m Z v J n F 1 b 3 Q 7 O l t d f S I g L z 4 8 L 1 N 0 Y W J s Z U V u d H J p Z X M + P C 9 J d G V t P j x J d G V t P j x J d G V t T G 9 j Y X R p b 2 4 + P E l 0 Z W 1 U e X B l P k Z v c m 1 1 b G E 8 L 0 l 0 Z W 1 U e X B l P j x J d G V t U G F 0 a D 5 T Z W N 0 a W 9 u M S 9 S Z X R h a W w l M j B T Y W x l c y 9 T b 3 V y Y 2 U 8 L 0 l 0 Z W 1 Q Y X R o P j w v S X R l b U x v Y 2 F 0 a W 9 u P j x T d G F i b G V F b n R y a W V z I C 8 + P C 9 J d G V t P j x J d G V t P j x J d G V t T G 9 j Y X R p b 2 4 + P E l 0 Z W 1 U e X B l P k Z v c m 1 1 b G E 8 L 0 l 0 Z W 1 U e X B l P j x J d G V t U G F 0 a D 5 T Z W N 0 a W 9 u M S 9 S Z X R h a W w l M j B T Y W x l c y 9 Q c m 9 t b 3 R l Z C U y M E h l Y W R l c n M 8 L 0 l 0 Z W 1 Q Y X R o P j w v S X R l b U x v Y 2 F 0 a W 9 u P j x T d G F i b G V F b n R y a W V z I C 8 + P C 9 J d G V t P j x J d G V t P j x J d G V t T G 9 j Y X R p b 2 4 + P E l 0 Z W 1 U e X B l P k Z v c m 1 1 b G E 8 L 0 l 0 Z W 1 U e X B l P j x J d G V t U G F 0 a D 5 T Z W N 0 a W 9 u M S 9 S Z X R h a W w l M j B T Y W x l c y 9 D a G F u Z 2 V k J T I w V H l w Z T w v S X R l b V B h d G g + P C 9 J d G V t T G 9 j Y X R p b 2 4 + P F N 0 Y W J s Z U V u d H J p Z X M g L z 4 8 L 0 l 0 Z W 0 + P E l 0 Z W 0 + P E l 0 Z W 1 M b 2 N h d G l v b j 4 8 S X R l b V R 5 c G U + R m 9 y b X V s Y T w v S X R l b V R 5 c G U + P E l 0 Z W 1 Q Y X R o P l N l Y 3 R p b 2 4 x L 1 J l d G F p b C U y M F N h b G V z L 0 N o Y W 5 n Z W Q l M j B U e X B l 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M D E i I C 8 + P E V u d H J 5 I F R 5 c G U 9 I k Z p b G x F c n J v c k N v Z G U i I F Z h b H V l P S J z V W 5 r b m 9 3 b i I g L z 4 8 R W 5 0 c n k g V H l w Z T 0 i R m l s b E V y c m 9 y Q 2 9 1 b n Q i I F Z h b H V l P S J s M C I g L z 4 8 R W 5 0 c n k g V H l w Z T 0 i R m l s b E x h c 3 R V c G R h d G V k I i B W Y W x 1 Z T 0 i Z D I w M j M t M T E t M j h U M D g 6 M T g 6 M D k u N T I 0 M j Y 2 M 1 o i I C 8 + P E V u d H J 5 I F R 5 c G U 9 I k Z p b G x D b 2 x 1 b W 5 U e X B l c y I g V m F s d W U 9 I n N C Z 1 l S R V J F U k V R P T 0 i I C 8 + P E V u d H J 5 I F R 5 c G U 9 I l F 1 Z X J 5 S U Q i I F Z h b H V l P S J z O D k 5 N T F m Z j I t Z T E y Z S 0 0 O T R j L W F j Y m M t M G Q 3 N 2 R h Y m Z j N m I 0 I i A v P j x F b n R y e S B U e X B l P S J G a W x s Q 2 9 s d W 1 u T m F t Z X M i I F Z h b H V l P S J z W y Z x d W 9 0 O 1 B y b 2 R 1 Y 3 Q g S U Q m c X V v d D s s J n F 1 b 3 Q 7 U H J v Z H V j d C B O Y W 1 l J n F 1 b 3 Q 7 L C Z x d W 9 0 O 1 V u a X Q g Q 2 9 z d C Z x d W 9 0 O y w m c X V v d D t D d X J y Z W 5 0 I F N h b G U g U H J p Y 2 U m c X V v d D s s J n F 1 b 3 Q 7 V G F 4 Z X M m c X V v d D s s J n F 1 b 3 Q 7 V W 5 p d C B Q c m l j Z S Z x d W 9 0 O y w m c X V v d D t Q c m 9 m a X Q m c X V v d D t d I i A v P j x F b n R y e S B U e X B l P S J R d W V y e U d y b 3 V w S U Q i I F Z h b H V l P S J z Y 2 N l O T c 3 N 2 I t Y m E 4 Y y 0 0 O W U 1 L W J h Y m I t N D h h N D Q y N T k 1 M T A 5 I i A v P j x F b n R y e S B U e X B l P S J G a W x s U 3 R h d H V z I i B W Y W x 1 Z T 0 i c 0 N v b X B s Z X R l 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1 B y b 2 R 1 Y 3 R z L 0 N o Y W 5 n Z W Q g V H l w Z S 5 7 U H J v Z H V j d C B J R C w w f S Z x d W 9 0 O y w m c X V v d D t T Z W N 0 a W 9 u M S 9 Q c m 9 k d W N 0 c y 9 D a G F u Z 2 V k I F R 5 c G U u e 1 B y b 2 R 1 Y 3 Q g T m F t Z S w x f S Z x d W 9 0 O y w m c X V v d D t T Z W N 0 a W 9 u M S 9 Q c m 9 k d W N 0 c y 9 D a G F u Z 2 V k I F R 5 c G U x L n t D b 3 N 0 L D J 9 J n F 1 b 3 Q 7 L C Z x d W 9 0 O 1 N l Y 3 R p b 2 4 x L 1 B y b 2 R 1 Y 3 R z L 0 N o Y W 5 n Z W Q g V H l w Z T I u e 0 N 1 c n J l b n Q g U H J p Y 2 U s N X 0 m c X V v d D s s J n F 1 b 3 Q 7 U 2 V j d G l v b j E v U H J v Z H V j d H M v Q 2 h h b m d l Z C B U e X B l M i 5 7 V G F 4 Z X M s N n 0 m c X V v d D s s J n F 1 b 3 Q 7 U 2 V j d G l v b j E v U H J v Z H V j d H M v Q 2 h h b m d l Z C B U e X B l M y 5 7 V W 5 p d C B Q c m l j Z S w 3 f S Z x d W 9 0 O y w m c X V v d D t T Z W N 0 a W 9 u M S 9 Q c m 9 k d W N 0 c y 9 D a G F u Z 2 V k I F R 5 c G U 0 L n t Q c m 9 m a X Q s N n 0 m c X V v d D t d L C Z x d W 9 0 O 0 N v b H V t b k N v d W 5 0 J n F 1 b 3 Q 7 O j c s J n F 1 b 3 Q 7 S 2 V 5 Q 2 9 s d W 1 u T m F t Z X M m c X V v d D s 6 W 1 0 s J n F 1 b 3 Q 7 Q 2 9 s d W 1 u S W R l b n R p d G l l c y Z x d W 9 0 O z p b J n F 1 b 3 Q 7 U 2 V j d G l v b j E v U H J v Z H V j d H M v Q 2 h h b m d l Z C B U e X B l L n t Q c m 9 k d W N 0 I E l E L D B 9 J n F 1 b 3 Q 7 L C Z x d W 9 0 O 1 N l Y 3 R p b 2 4 x L 1 B y b 2 R 1 Y 3 R z L 0 N o Y W 5 n Z W Q g V H l w Z S 5 7 U H J v Z H V j d C B O Y W 1 l L D F 9 J n F 1 b 3 Q 7 L C Z x d W 9 0 O 1 N l Y 3 R p b 2 4 x L 1 B y b 2 R 1 Y 3 R z L 0 N o Y W 5 n Z W Q g V H l w Z T E u e 0 N v c 3 Q s M n 0 m c X V v d D s s J n F 1 b 3 Q 7 U 2 V j d G l v b j E v U H J v Z H V j d H M v Q 2 h h b m d l Z C B U e X B l M i 5 7 Q 3 V y c m V u d C B Q c m l j Z S w 1 f S Z x d W 9 0 O y w m c X V v d D t T Z W N 0 a W 9 u M S 9 Q c m 9 k d W N 0 c y 9 D a G F u Z 2 V k I F R 5 c G U y L n t U Y X h l c y w 2 f S Z x d W 9 0 O y w m c X V v d D t T Z W N 0 a W 9 u M S 9 Q c m 9 k d W N 0 c y 9 D a G F u Z 2 V k I F R 5 c G U z L n t V b m l 0 I F B y a W N l L D d 9 J n F 1 b 3 Q 7 L C Z x d W 9 0 O 1 N l Y 3 R p b 2 4 x L 1 B y b 2 R 1 Y 3 R z L 0 N o Y W 5 n Z W Q g V H l w Z T Q u e 1 B y b 2 Z p d C w 2 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x v Y 2 F 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0 x v Y 2 F 0 a W 9 u I E l E J n F 1 b 3 Q 7 L C Z x d W 9 0 O 0 x v Y 2 F 0 a W 9 u I F R 5 c G U m c X V v d D s s J n F 1 b 3 Q 7 T G 9 j Y X R p b 2 4 g T m F t Z S Z x d W 9 0 O y w m c X V v d D t D b 3 V u d H k m c X V v d D s s J n F 1 b 3 Q 7 U 3 R h d G U m c X V v d D s s J n F 1 b 3 Q 7 T G F 0 a X R 1 Z G U m c X V v d D s s J n F 1 b 3 Q 7 T G 9 u Z 2 l 0 d W R l J n F 1 b 3 Q 7 L C Z x d W 9 0 O 1 B v c H V s Y X R p b 2 4 m c X V v d D s s J n F 1 b 3 Q 7 S G 9 1 c 2 V o b 2 x k c y Z x d W 9 0 O y w m c X V v d D t N Z W R p Y W 4 g S W 5 j b 2 1 l J n F 1 b 3 Q 7 L C Z x d W 9 0 O 0 x h b m Q g Q X J l Y S Z x d W 9 0 O y w m c X V v d D t X Y X R l c i B B c m V h J n F 1 b 3 Q 7 X S I g L z 4 8 R W 5 0 c n k g V H l w Z T 0 i R m l s b E N v b H V t b l R 5 c G V z I i B W Y W x 1 Z T 0 i c 0 J n W U d C Z 1 l G Q l F N R E V R T U Q i I C 8 + P E V u d H J 5 I F R 5 c G U 9 I k Z p b G x M Y X N 0 V X B k Y X R l Z C I g V m F s d W U 9 I m Q y M D I z L T E x L T I 4 V D A 4 O j E 4 O j A 5 L j U w O D g 1 M D V a I i A v P j x F b n R y e S B U e X B l P S J G a W x s R X J y b 3 J D b 3 V u d C I g V m F s d W U 9 I m w w I i A v P j x F b n R y e S B U e X B l P S J G a W x s R X J y b 3 J D b 2 R l I i B W Y W x 1 Z T 0 i c 1 V u a 2 5 v d 2 4 i I C 8 + P E V u d H J 5 I F R 5 c G U 9 I l F 1 Z X J 5 S U Q i I F Z h b H V l P S J z Z D F k M j g 3 N D U t Z W U y M i 0 0 Y T k 3 L W F k M j I t Z D g z Y 2 Y y N W M z Y j c 2 I i A v P j x F b n R y e S B U e X B l P S J G a W x s Q 2 9 1 b n Q i I F Z h b H V l P S J s O T c i I C 8 + P E V u d H J 5 I F R 5 c G U 9 I l F 1 Z X J 5 R 3 J v d X B J R C I g V m F s d W U 9 I n N j Y 2 U 5 N z c 3 Y i 1 i Y T h j L T Q 5 Z T U t Y m F i Y i 0 0 O G E 0 N D I 1 O T U x M D k i I C 8 + P E V u d H J 5 I F R 5 c G U 9 I k Z p b G x T d G F 0 d X M i I F Z h b H V l P S J z Q 2 9 t c G x l d G U 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0 x v Y 2 F 0 a W 9 u c y 9 D a G F u Z 2 V k I F R 5 c G U u e 0 x v Y 2 F 0 a W 9 u I E l E L D B 9 J n F 1 b 3 Q 7 L C Z x d W 9 0 O 1 N l Y 3 R p b 2 4 x L 0 x v Y 2 F 0 a W 9 u c y 9 D a G F u Z 2 V k I F R 5 c G U u e 1 R 5 c G U s N n 0 m c X V v d D s s J n F 1 b 3 Q 7 U 2 V j d G l v b j E v T G 9 j Y X R p b 2 5 z L 0 N o Y W 5 n Z W Q g V H l w Z S 5 7 T m F t Z S w x f S Z x d W 9 0 O y w m c X V v d D t T Z W N 0 a W 9 u M S 9 M b 2 N h d G l v b n M v Q 2 h h b m d l Z C B U e X B l L n t D b 3 V u d H k s M n 0 m c X V v d D s s J n F 1 b 3 Q 7 U 2 V j d G l v b j E v T G 9 j Y X R p b 2 5 z L 0 N o Y W 5 n Z W Q g V H l w Z S 5 7 U 3 R h d G U s N H 0 m c X V v d D s s J n F 1 b 3 Q 7 U 2 V j d G l v b j E v T G 9 j Y X R p b 2 5 z L 0 N o Y W 5 n Z W Q g V H l w Z S 5 7 T G F 0 a X R 1 Z G U s N 3 0 m c X V v d D s s J n F 1 b 3 Q 7 U 2 V j d G l v b j E v T G 9 j Y X R p b 2 5 z L 0 N o Y W 5 n Z W Q g V H l w Z S 5 7 T G 9 u Z 2 l 0 d W R l L D h 9 J n F 1 b 3 Q 7 L C Z x d W 9 0 O 1 N l Y 3 R p b 2 4 x L 0 x v Y 2 F 0 a W 9 u c y 9 D a G F u Z 2 V k I F R 5 c G U x L n t Q b 3 B 1 b G F 0 a W 9 u L D d 9 J n F 1 b 3 Q 7 L C Z x d W 9 0 O 1 N l Y 3 R p b 2 4 x L 0 x v Y 2 F 0 a W 9 u c y 9 D a G F u Z 2 V k I F R 5 c G U x L n t I b 3 V z Z W h v b G R z L D h 9 J n F 1 b 3 Q 7 L C Z x d W 9 0 O 1 N l Y 3 R p b 2 4 x L 0 x v Y 2 F 0 a W 9 u c y 9 D a G F u Z 2 V k I F R 5 c G U x L n t N Z W R p Y W 4 g S W 5 j b 2 1 l L D l 9 J n F 1 b 3 Q 7 L C Z x d W 9 0 O 1 N l Y 3 R p b 2 4 x L 0 x v Y 2 F 0 a W 9 u c y 9 D a G F u Z 2 V k I F R 5 c G U u e 0 x h b m Q g Q X J l Y S w x M 3 0 m c X V v d D s s J n F 1 b 3 Q 7 U 2 V j d G l v b j E v T G 9 j Y X R p b 2 5 z L 0 N o Y W 5 n Z W Q g V H l w Z S 5 7 V 2 F 0 Z X I g Q X J l Y S w x N H 0 m c X V v d D t d L C Z x d W 9 0 O 0 N v b H V t b k N v d W 5 0 J n F 1 b 3 Q 7 O j E y L C Z x d W 9 0 O 0 t l e U N v b H V t b k 5 h b W V z J n F 1 b 3 Q 7 O l t d L C Z x d W 9 0 O 0 N v b H V t b k l k Z W 5 0 a X R p Z X M m c X V v d D s 6 W y Z x d W 9 0 O 1 N l Y 3 R p b 2 4 x L 0 x v Y 2 F 0 a W 9 u c y 9 D a G F u Z 2 V k I F R 5 c G U u e 0 x v Y 2 F 0 a W 9 u I E l E L D B 9 J n F 1 b 3 Q 7 L C Z x d W 9 0 O 1 N l Y 3 R p b 2 4 x L 0 x v Y 2 F 0 a W 9 u c y 9 D a G F u Z 2 V k I F R 5 c G U u e 1 R 5 c G U s N n 0 m c X V v d D s s J n F 1 b 3 Q 7 U 2 V j d G l v b j E v T G 9 j Y X R p b 2 5 z L 0 N o Y W 5 n Z W Q g V H l w Z S 5 7 T m F t Z S w x f S Z x d W 9 0 O y w m c X V v d D t T Z W N 0 a W 9 u M S 9 M b 2 N h d G l v b n M v Q 2 h h b m d l Z C B U e X B l L n t D b 3 V u d H k s M n 0 m c X V v d D s s J n F 1 b 3 Q 7 U 2 V j d G l v b j E v T G 9 j Y X R p b 2 5 z L 0 N o Y W 5 n Z W Q g V H l w Z S 5 7 U 3 R h d G U s N H 0 m c X V v d D s s J n F 1 b 3 Q 7 U 2 V j d G l v b j E v T G 9 j Y X R p b 2 5 z L 0 N o Y W 5 n Z W Q g V H l w Z S 5 7 T G F 0 a X R 1 Z G U s N 3 0 m c X V v d D s s J n F 1 b 3 Q 7 U 2 V j d G l v b j E v T G 9 j Y X R p b 2 5 z L 0 N o Y W 5 n Z W Q g V H l w Z S 5 7 T G 9 u Z 2 l 0 d W R l L D h 9 J n F 1 b 3 Q 7 L C Z x d W 9 0 O 1 N l Y 3 R p b 2 4 x L 0 x v Y 2 F 0 a W 9 u c y 9 D a G F u Z 2 V k I F R 5 c G U x L n t Q b 3 B 1 b G F 0 a W 9 u L D d 9 J n F 1 b 3 Q 7 L C Z x d W 9 0 O 1 N l Y 3 R p b 2 4 x L 0 x v Y 2 F 0 a W 9 u c y 9 D a G F u Z 2 V k I F R 5 c G U x L n t I b 3 V z Z W h v b G R z L D h 9 J n F 1 b 3 Q 7 L C Z x d W 9 0 O 1 N l Y 3 R p b 2 4 x L 0 x v Y 2 F 0 a W 9 u c y 9 D a G F u Z 2 V k I F R 5 c G U x L n t N Z W R p Y W 4 g S W 5 j b 2 1 l L D l 9 J n F 1 b 3 Q 7 L C Z x d W 9 0 O 1 N l Y 3 R p b 2 4 x L 0 x v Y 2 F 0 a W 9 u c y 9 D a G F u Z 2 V k I F R 5 c G U u e 0 x h b m Q g Q X J l Y S w x M 3 0 m c X V v d D s s J n F 1 b 3 Q 7 U 2 V j d G l v b j E v T G 9 j Y X R p b 2 5 z L 0 N o Y W 5 n Z W Q g V H l w Z S 5 7 V 2 F 0 Z X I g Q X J l Y S w x N H 0 m c X V v d D t d L C Z x d W 9 0 O 1 J l b G F 0 a W 9 u c 2 h p c E l u Z m 8 m c X V v d D s 6 W 1 1 9 I i A v P j w v U 3 R h Y m x l R W 5 0 c m l l c z 4 8 L 0 l 0 Z W 0 + P E l 0 Z W 0 + P E l 0 Z W 1 M b 2 N h d G l v b j 4 8 S X R l b V R 5 c G U + R m 9 y b X V s Y T w v S X R l b V R 5 c G U + P E l 0 Z W 1 Q Y X R o P l N l Y 3 R p b 2 4 x L 0 x v Y 2 F 0 a W 9 u c y 9 T b 3 V y Y 2 U 8 L 0 l 0 Z W 1 Q Y X R o P j w v S X R l b U x v Y 2 F 0 a W 9 u P j x T d G F i b G V F b n R y a W V z I C 8 + P C 9 J d G V t P j x J d G V t P j x J d G V t T G 9 j Y X R p b 2 4 + P E l 0 Z W 1 U e X B l P k Z v c m 1 1 b G E 8 L 0 l 0 Z W 1 U e X B l P j x J d G V t U G F 0 a D 5 T Z W N 0 a W 9 u M S 9 M b 2 N h d G l v b n M v T G 9 j Y X R p b 2 5 z X 1 N o Z W V 0 P C 9 J d G V t U G F 0 a D 4 8 L 0 l 0 Z W 1 M b 2 N h d G l v b j 4 8 U 3 R h Y m x l R W 5 0 c m l l c y A v P j w v S X R l b T 4 8 S X R l b T 4 8 S X R l b U x v Y 2 F 0 a W 9 u P j x J d G V t V H l w Z T 5 G b 3 J t d W x h P C 9 J d G V t V H l w Z T 4 8 S X R l b V B h d G g + U 2 V j d G l v b j E v T G 9 j Y X R p b 2 5 z L 1 B y b 2 1 v d G V k J T I w S G V h Z G V y c z w v S X R l b V B h d G g + P C 9 J d G V t T G 9 j Y X R p b 2 4 + P F N 0 Y W J s Z U V u d H J p Z X M g L z 4 8 L 0 l 0 Z W 0 + P E l 0 Z W 0 + P E l 0 Z W 1 M b 2 N h d G l v b j 4 8 S X R l b V R 5 c G U + R m 9 y b X V s Y T w v S X R l b V R 5 c G U + P E l 0 Z W 1 Q Y X R o P l N l Y 3 R p b 2 4 x L 0 x v Y 2 F 0 a W 9 u 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0 N 1 c 3 R v b W V y I E l E J n F 1 b 3 Q 7 L C Z x d W 9 0 O 0 N 1 c 3 R v b W V y I E 5 h b W U m c X V v d D t d I i A v P j x F b n R y e S B U e X B l P S J G a W x s Q 2 9 s d W 1 u V H l w Z X M i I F Z h b H V l P S J z Q m d Z P S I g L z 4 8 R W 5 0 c n k g V H l w Z T 0 i R m l s b E x h c 3 R V c G R h d G V k I i B W Y W x 1 Z T 0 i Z D I w M j M t M T E t M j h U M D g 6 M T g 6 M D k u N T A 4 O D U w N V o i I C 8 + P E V u d H J 5 I F R 5 c G U 9 I k Z p b G x F c n J v c k N v d W 5 0 I i B W Y W x 1 Z T 0 i b D A i I C 8 + P E V u d H J 5 I F R 5 c G U 9 I k Z p b G x F c n J v c k N v Z G U i I F Z h b H V l P S J z V W 5 r b m 9 3 b i I g L z 4 8 R W 5 0 c n k g V H l w Z T 0 i U X V l c n l J R C I g V m F s d W U 9 I n N h Y j R k N T A 2 Z C 1 i M G U 2 L T Q 0 Y 2 U t O D l m M C 1 j Y j U x Y j E 2 M D U 5 M G E i I C 8 + P E V u d H J 5 I F R 5 c G U 9 I k Z p b G x D b 3 V u d C I g V m F s d W U 9 I m w 4 M D E i I C 8 + P E V u d H J 5 I F R 5 c G U 9 I l F 1 Z X J 5 R 3 J v d X B J R C I g V m F s d W U 9 I n N j Y 2 U 5 N z c 3 Y i 1 i Y T h j L T Q 5 Z T U t Y m F i Y i 0 0 O G E 0 N D I 1 O T U x M D k 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Q 3 V z d G 9 t Z X J z L 0 N o Y W 5 n Z W Q g V H l w Z T E u e 0 N 1 c 3 R v b W V y I E l E L D B 9 J n F 1 b 3 Q 7 L C Z x d W 9 0 O 1 N l Y 3 R p b 2 4 x L 0 N 1 c 3 R v b W V y c y 9 D a G F u Z 2 V k I F R 5 c G U x L n t D d X N 0 b 2 1 l c i B O Y W 1 l L D F 9 J n F 1 b 3 Q 7 X S w m c X V v d D t D b 2 x 1 b W 5 D b 3 V u d C Z x d W 9 0 O z o y L C Z x d W 9 0 O 0 t l e U N v b H V t b k 5 h b W V z J n F 1 b 3 Q 7 O l t d L C Z x d W 9 0 O 0 N v b H V t b k l k Z W 5 0 a X R p Z X M m c X V v d D s 6 W y Z x d W 9 0 O 1 N l Y 3 R p b 2 4 x L 0 N 1 c 3 R v b W V y c y 9 D a G F u Z 2 V k I F R 5 c G U x L n t D d X N 0 b 2 1 l c i B J R C w w f S Z x d W 9 0 O y w m c X V v d D t T Z W N 0 a W 9 u M S 9 D d X N 0 b 2 1 l c n M v Q 2 h h b m d l Z C B U e X B l M S 5 7 Q 3 V z d G 9 t Z X I g T m F t Z S w x 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T Y W x l c y U y M F B l b 3 B 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1 N h b G V z c G V y c 2 9 u I E l E J n F 1 b 3 Q 7 L C Z x d W 9 0 O 1 N h b G V z c G V y c 2 9 u I E 5 h b W U m c X V v d D t d I i A v P j x F b n R y e S B U e X B l P S J G a W x s Q 2 9 s d W 1 u V H l w Z X M i I F Z h b H V l P S J z Q m d Z P S I g L z 4 8 R W 5 0 c n k g V H l w Z T 0 i R m l s b E x h c 3 R V c G R h d G V k I i B W Y W x 1 Z T 0 i Z D I w M j M t M T E t M j h U M D g 6 M T g 6 M D k u N T I 0 M j Y 2 M 1 o i I C 8 + P E V u d H J 5 I F R 5 c G U 9 I k Z p b G x F c n J v c k N v d W 5 0 I i B W Y W x 1 Z T 0 i b D A i I C 8 + P E V u d H J 5 I F R 5 c G U 9 I k Z p b G x F c n J v c k N v Z G U i I F Z h b H V l P S J z V W 5 r b m 9 3 b i I g L z 4 8 R W 5 0 c n k g V H l w Z T 0 i U X V l c n l J R C I g V m F s d W U 9 I n N m Z T d h Z T d k Z C 1 i M T V h L T Q z N j I t Y j E w N y 1 i O D k 0 M j R m M G E 0 Z D k i I C 8 + P E V u d H J 5 I F R 5 c G U 9 I k Z p b G x D b 3 V u d C I g V m F s d W U 9 I m w 0 N S I g L z 4 8 R W 5 0 c n k g V H l w Z T 0 i U X V l c n l H c m 9 1 c E l E I i B W Y W x 1 Z T 0 i c 2 N j Z T k 3 N z d i L W J h O G M t N D l l N S 1 i Y W J i L T Q 4 Y T Q 0 M j U 5 N T E w 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T Y W x l c y B Q Z W 9 w b G U v Q 2 h h b m d l Z C B U e X B l M S 5 7 U 2 F s Z X N w Z X J z b 2 4 g S U Q s M H 0 m c X V v d D s s J n F 1 b 3 Q 7 U 2 V j d G l v b j E v U 2 F s Z X M g U G V v c G x l L 0 N o Y W 5 n Z W Q g V H l w Z T E u e 1 N h b G V z c G V y c 2 9 u I E 5 h b W U s M X 0 m c X V v d D t d L C Z x d W 9 0 O 0 N v b H V t b k N v d W 5 0 J n F 1 b 3 Q 7 O j I s J n F 1 b 3 Q 7 S 2 V 5 Q 2 9 s d W 1 u T m F t Z X M m c X V v d D s 6 W 1 0 s J n F 1 b 3 Q 7 Q 2 9 s d W 1 u S W R l b n R p d G l l c y Z x d W 9 0 O z p b J n F 1 b 3 Q 7 U 2 V j d G l v b j E v U 2 F s Z X M g U G V v c G x l L 0 N o Y W 5 n Z W Q g V H l w Z T E u e 1 N h b G V z c G V y c 2 9 u I E l E L D B 9 J n F 1 b 3 Q 7 L C Z x d W 9 0 O 1 N l Y 3 R p b 2 4 x L 1 N h b G V z I F B l b 3 B s Z S 9 D a G F u Z 2 V k I F R 5 c G U x L n t T Y W x l c 3 B l c n N v b i B O Y W 1 l L D F 9 J n F 1 b 3 Q 7 X S w m c X V v d D t S Z W x h d G l v b n N o a X B J b m Z v J n F 1 b 3 Q 7 O l t d f S I g L z 4 8 L 1 N 0 Y W J s Z U V u d H J p Z X M + P C 9 J d G V t P j x J d G V t P j x J d G V t T G 9 j Y X R p b 2 4 + P E l 0 Z W 1 U e X B l P k Z v c m 1 1 b G E 8 L 0 l 0 Z W 1 U e X B l P j x J d G V t U G F 0 a D 5 T Z W N 0 a W 9 u M S 9 T Y W x l c y U y M F B l b 3 B s Z S 9 T b 3 V y Y 2 U 8 L 0 l 0 Z W 1 Q Y X R o P j w v S X R l b U x v Y 2 F 0 a W 9 u P j x T d G F i b G V F b n R y a W V z I C 8 + P C 9 J d G V t P j x J d G V t P j x J d G V t T G 9 j Y X R p b 2 4 + P E l 0 Z W 1 U e X B l P k Z v c m 1 1 b G E 8 L 0 l 0 Z W 1 U e X B l P j x J d G V t U G F 0 a D 5 T Z W N 0 a W 9 u M S 9 T Y W x l c y U y M F B l b 3 B s Z S 9 T Y W x l c y U y M F B l b 3 B s Z V 9 T a G V l d D w v S X R l b V B h d G g + P C 9 J d G V t T G 9 j Y X R p b 2 4 + P F N 0 Y W J s Z U V u d H J p Z X M g L z 4 8 L 0 l 0 Z W 0 + P E l 0 Z W 0 + P E l 0 Z W 1 M b 2 N h d G l v b j 4 8 S X R l b V R 5 c G U + R m 9 y b X V s Y T w v S X R l b V R 5 c G U + P E l 0 Z W 1 Q Y X R o P l N l Y 3 R p b 2 4 x L 1 N h b G V z J T I w U G V v c G x l L 0 N o Y W 5 n Z W Q l M j B U e X B l P C 9 J d G V t U G F 0 a D 4 8 L 0 l 0 Z W 1 M b 2 N h d G l v b j 4 8 U 3 R h Y m x l R W 5 0 c m l l c y A v P j w v S X R l b T 4 8 S X R l b T 4 8 S X R l b U x v Y 2 F 0 a W 9 u P j x J d G V t V H l w Z T 5 G b 3 J t d W x h P C 9 J d G V t V H l w Z T 4 8 S X R l b V B h d G g + U 2 V j d G l v b j E v U 2 F s Z X M l M j B Q Z W 9 w b G U v U H J v b W 9 0 Z W Q l M j B I Z W F k Z X J z P C 9 J d G V t U G F 0 a D 4 8 L 0 l 0 Z W 1 M b 2 N h d G l v b j 4 8 U 3 R h Y m x l R W 5 0 c m l l c y A v P j w v S X R l b T 4 8 S X R l b T 4 8 S X R l b U x v Y 2 F 0 a W 9 u P j x J d G V t V H l w Z T 5 G b 3 J t d W x h P C 9 J d G V t V H l w Z T 4 8 S X R l b V B h d G g + U 2 V j d G l v b j E v U 2 F s Z X M l M j B Q Z W 9 w b G U v Q 2 h h b m d l Z C U y M F R 5 c G U x 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M b 2 N h d G l v b n M v U m V t b 3 Z l Z C U y M E 9 0 a G V y J T I w Q 2 9 s d W 1 u c z w v S X R l b V B h d G g + P C 9 J d G V t T G 9 j Y X R p b 2 4 + P F N 0 Y W J s Z U V u d H J p Z X M g L z 4 8 L 0 l 0 Z W 0 + P E l 0 Z W 0 + P E l 0 Z W 1 M b 2 N h d G l v b j 4 8 S X R l b V R 5 c G U + R m 9 y b X V s Y T w v S X R l b V R 5 c G U + P E l 0 Z W 1 Q Y X R o P l N l Y 3 R p b 2 4 x L 0 x v Y 2 F 0 a W 9 u c y 9 S Z W 5 h b W V k J T I w Q 2 9 s d W 1 u c z w v S X R l b V B h d G g + P C 9 J d G V t T G 9 j Y X R p b 2 4 + P F N 0 Y W J s Z U V u d H J p Z X M g L z 4 8 L 0 l 0 Z W 0 + P E l 0 Z W 0 + P E l 0 Z W 1 M b 2 N h d G l v b j 4 8 S X R l b V R 5 c G U + R m 9 y b X V s Y T w v S X R l b V R 5 c G U + P E l 0 Z W 1 Q Y X R o P l N l Y 3 R p b 2 4 x L 0 x v Y 2 F 0 a W 9 u c y 9 D a G F u Z 2 V k J T I w V H l w Z T E 8 L 0 l 0 Z W 1 Q Y X R o P j w v S X R l b U x v Y 2 F 0 a W 9 u P j x T d G F i b G V F b n R y a W V z I C 8 + P C 9 J d G V t P j x J d G V t P j x J d G V t T G 9 j Y X R p b 2 4 + P E l 0 Z W 1 U e X B l P k Z v c m 1 1 b G E 8 L 0 l 0 Z W 1 U e X B l P j x J d G V t U G F 0 a D 5 T Z W N 0 a W 9 u M S 9 M b 2 N h d G l v b n M v U m V v c m R l c m V k J T I w Q 2 9 s d W 1 u c z w v S X R l b V B h d G g + P C 9 J d G V t T G 9 j Y X R p b 2 4 + P F N 0 Y W J s Z U V u d H J p Z X M g L z 4 8 L 0 l 0 Z W 0 + P E l 0 Z W 0 + P E l 0 Z W 1 M b 2 N h d G l v b j 4 8 S X R l b V R 5 c G U + R m 9 y b X V s Y T w v S X R l b V R 5 c G U + P E l 0 Z W 1 Q Y X R o P l N l Y 3 R p b 2 4 x L 0 x v Y 2 F 0 a W 9 u c y 9 S Z W 5 h b W V k J T I w Q 2 9 s d W 1 u c z E 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B y b 2 R 1 Y 3 R z L 0 N o Y W 5 n Z W Q l M j B U e X B l M j w v S X R l b V B h d G g + P C 9 J d G V t T G 9 j Y X R p b 2 4 + P F N 0 Y W J s Z U V u d H J p Z X M g L z 4 8 L 0 l 0 Z W 0 + P E l 0 Z W 0 + P E l 0 Z W 1 M b 2 N h d G l v b j 4 8 S X R l b V R 5 c G U + R m 9 y b X V s Y T w v S X R l b V R 5 c G U + P E l 0 Z W 1 Q Y X R o P l N l Y 3 R p b 2 4 x L 1 B y b 2 R 1 Y 3 R z L 1 J l b m F t Z W Q l M j B D b 2 x 1 b W 5 z P C 9 J d G V t U G F 0 a D 4 8 L 0 l 0 Z W 1 M b 2 N h d G l v b j 4 8 U 3 R h Y m x l R W 5 0 c m l l c y A v P j w v S X R l b T 4 8 S X R l b T 4 8 S X R l b U x v Y 2 F 0 a W 9 u P j x J d G V t V H l w Z T 5 G b 3 J t d W x h P C 9 J d G V t V H l w Z T 4 8 S X R l b V B h d G g + U 2 V j d G l v b j E v U m V 0 Y W l s J T I w U 2 F s Z X M v T W V y Z 2 V k J T I w U X V l c m l l c z w v S X R l b V B h d G g + P C 9 J d G V t T G 9 j Y X R p b 2 4 + P F N 0 Y W J s Z U V u d H J p Z X M g L z 4 8 L 0 l 0 Z W 0 + P E l 0 Z W 0 + P E l 0 Z W 1 M b 2 N h d G l v b j 4 8 S X R l b V R 5 c G U + R m 9 y b X V s Y T w v S X R l b V R 5 c G U + P E l 0 Z W 1 Q Y X R o P l N l Y 3 R p b 2 4 x L 1 J l d G F p b C U y M F N h b G V z L 0 V 4 c G F u Z G V k J T I w U H J v Z H V j d H M 8 L 0 l 0 Z W 1 Q Y X R o P j w v S X R l b U x v Y 2 F 0 a W 9 u P j x T d G F i b G V F b n R y a W V z I C 8 + P C 9 J d G V t P j x J d G V t P j x J d G V t T G 9 j Y X R p b 2 4 + P E l 0 Z W 1 U e X B l P k Z v c m 1 1 b G E 8 L 0 l 0 Z W 1 U e X B l P j x J d G V t U G F 0 a D 5 T Z W N 0 a W 9 u M S 9 S Z X R h a W w l M j B T Y W x l c y 9 S Z W 9 y Z G V y Z W Q l M j B D b 2 x 1 b W 5 z P C 9 J d G V t U G F 0 a D 4 8 L 0 l 0 Z W 1 M b 2 N h d G l v b j 4 8 U 3 R h Y m x l R W 5 0 c m l l c y A v P j w v S X R l b T 4 8 S X R l b T 4 8 S X R l b U x v Y 2 F 0 a W 9 u P j x J d G V t V H l w Z T 5 G b 3 J t d W x h P C 9 J d G V t V H l w Z T 4 8 S X R l b V B h d G g + U 2 V j d G l v b j E v U m V 0 Y W l s J T I w U 2 F s Z X M v Q W R k Z W Q l M j B D d X N 0 b 2 0 8 L 0 l 0 Z W 1 Q Y X R o P j w v S X R l b U x v Y 2 F 0 a W 9 u P j x T d G F i b G V F b n R y a W V z I C 8 + P C 9 J d G V t P j x J d G V t P j x J d G V t T G 9 j Y X R p b 2 4 + P E l 0 Z W 1 U e X B l P k Z v c m 1 1 b G E 8 L 0 l 0 Z W 1 U e X B l P j x J d G V t U G F 0 a D 5 T Z W N 0 a W 9 u M S 9 S Z X R h a W w l M j B T Y W x l c y 9 D a G F u Z 2 V k J T I w V H l w Z T I 8 L 0 l 0 Z W 1 Q Y X R o P j w v S X R l b U x v Y 2 F 0 a W 9 u P j x T d G F i b G V F b n R y a W V z I C 8 + P C 9 J d G V t P j x J d G V t P j x J d G V t T G 9 j Y X R p b 2 4 + P E l 0 Z W 1 U e X B l P k Z v c m 1 1 b G E 8 L 0 l 0 Z W 1 U e X B l P j x J d G V t U G F 0 a D 5 T Z W N 0 a W 9 u M S 9 S Z X R h a W w l M j B T Y W x l c y 9 S Z W 9 y Z G V y Z W Q l M j B D b 2 x 1 b W 5 z M T w v S X R l b V B h d G g + P C 9 J d G V t T G 9 j Y X R p b 2 4 + P F N 0 Y W J s Z U V u d H J p Z X M g L z 4 8 L 0 l 0 Z W 0 + P E l 0 Z W 0 + P E l 0 Z W 1 M b 2 N h d G l v b j 4 8 S X R l b V R 5 c G U + R m 9 y b X V s Y T w v S X R l b V R 5 c G U + P E l 0 Z W 1 Q Y X R o P l N l Y 3 R p b 2 4 x L 1 J l d G F p b C U y M F N h b G V z L 0 F k Z G V k J T I w Q 3 V z d G 9 t M T w v S X R l b V B h d G g + P C 9 J d G V t T G 9 j Y X R p b 2 4 + P F N 0 Y W J s Z U V u d H J p Z X M g L z 4 8 L 0 l 0 Z W 0 + P E l 0 Z W 0 + P E l 0 Z W 1 M b 2 N h d G l v b j 4 8 S X R l b V R 5 c G U + R m 9 y b X V s Y T w v S X R l b V R 5 c G U + P E l 0 Z W 1 Q Y X R o P l N l Y 3 R p b 2 4 x L 1 J l d G F p b C U y M F N h b G V z L 0 N o Y W 5 n Z W Q l M j B U e X B l M z w v S X R l b V B h d G g + P C 9 J d G V t T G 9 j Y X R p b 2 4 + P F N 0 Y W J s Z U V u d H J p Z X M g L z 4 8 L 0 l 0 Z W 0 + P E l 0 Z W 0 + P E l 0 Z W 1 M b 2 N h d G l v b j 4 8 S X R l b V R 5 c G U + R m 9 y b X V s Y T w v S X R l b V R 5 c G U + P E l 0 Z W 1 Q Y X R o P l N l Y 3 R p b 2 4 x L 1 J l d G F p b C U y M F N h b G V z L 1 J l b m F t Z W Q l M j B D b 2 x 1 b W 5 z P C 9 J d G V t U G F 0 a D 4 8 L 0 l 0 Z W 1 M b 2 N h d G l v b j 4 8 U 3 R h Y m x l R W 5 0 c m l l c y A v P j w v S X R l b T 4 8 S X R l b T 4 8 S X R l b U x v Y 2 F 0 a W 9 u P j x J d G V t V H l w Z T 5 G b 3 J t d W x h P C 9 J d G V t V H l w Z T 4 8 S X R l b V B h d G g + U 2 V j d G l v b j E v U H J v Z H V j d H M v Q W R k Z W Q l M j B D d X N 0 b 2 0 8 L 0 l 0 Z W 1 Q Y X R o P j w v S X R l b U x v Y 2 F 0 a W 9 u P j x T d G F i b G V F b n R y a W V z I C 8 + P C 9 J d G V t P j x J d G V t P j x J d G V t T G 9 j Y X R p b 2 4 + P E l 0 Z W 1 U e X B l P k Z v c m 1 1 b G E 8 L 0 l 0 Z W 1 U e X B l P j x J d G V t U G F 0 a D 5 T Z W N 0 a W 9 u M S 9 Q c m 9 k d W N 0 c y 9 D a G F u Z 2 V k J T I w V H l w Z T M 8 L 0 l 0 Z W 1 Q Y X R o P j w v S X R l b U x v Y 2 F 0 a W 9 u P j x T d G F i b G V F b n R y a W V z I C 8 + P C 9 J d G V t P j x J d G V t P j x J d G V t T G 9 j Y X R p b 2 4 + P E l 0 Z W 1 U e X B l P k Z v c m 1 1 b G E 8 L 0 l 0 Z W 1 U e X B l P j x J d G V t U G F 0 a D 5 T Z W N 0 a W 9 u M S 9 Q c m 9 k d W N 0 c y 9 S Z W 1 v d m V k J T I w T 3 R o Z X I l M j B D b 2 x 1 b W 5 z P C 9 J d G V t U G F 0 a D 4 8 L 0 l 0 Z W 1 M b 2 N h d G l v b j 4 8 U 3 R h Y m x l R W 5 0 c m l l c y A v P j w v S X R l b T 4 8 S X R l b T 4 8 S X R l b U x v Y 2 F 0 a W 9 u P j x J d G V t V H l w Z T 5 G b 3 J t d W x h P C 9 J d G V t V H l w Z T 4 8 S X R l b V B h d G g + U 2 V j d G l v b j E v U H J v Z H V j d H M v U m V u Y W 1 l Z C U y M E N v b H V t b n M x P C 9 J d G V t U G F 0 a D 4 8 L 0 l 0 Z W 1 M b 2 N h d G l v b j 4 8 U 3 R h Y m x l R W 5 0 c m l l c y A v P j w v S X R l b T 4 8 S X R l b T 4 8 S X R l b U x v Y 2 F 0 a W 9 u P j x J d G V t V H l w Z T 5 G b 3 J t d W x h P C 9 J d G V t V H l w Z T 4 8 S X R l b V B h d G g + U 2 V j d G l v b j E v U m V 0 Y W l s J T I w U 2 F s Z X M v U m V t b 3 Z l Z C U y M E 9 0 a G V y J T I w Q 2 9 s d W 1 u c z w v S X R l b V B h d G g + P C 9 J d G V t T G 9 j Y X R p b 2 4 + P F N 0 Y W J s Z U V u d H J p Z X M g L z 4 8 L 0 l 0 Z W 0 + P E l 0 Z W 0 + P E l 0 Z W 1 M b 2 N h d G l v b j 4 8 S X R l b V R 5 c G U + R m 9 y b X V s Y T w v S X R l b V R 5 c G U + P E l 0 Z W 1 Q Y X R o P l N l Y 3 R p b 2 4 x L 1 J l d G F p b C U y M F N h b G V z L 0 1 l c m d l Z C U y M F F 1 Z X J p Z X M x P C 9 J d G V t U G F 0 a D 4 8 L 0 l 0 Z W 1 M b 2 N h d G l v b j 4 8 U 3 R h Y m x l R W 5 0 c m l l c y A v P j w v S X R l b T 4 8 S X R l b T 4 8 S X R l b U x v Y 2 F 0 a W 9 u P j x J d G V t V H l w Z T 5 G b 3 J t d W x h P C 9 J d G V t V H l w Z T 4 8 S X R l b V B h d G g + U 2 V j d G l v b j E v U m V 0 Y W l s J T I w U 2 F s Z X M v R X h w Y W 5 k Z W Q l M j B Q c m 9 k d W N 0 c z E 8 L 0 l 0 Z W 1 Q Y X R o P j w v S X R l b U x v Y 2 F 0 a W 9 u P j x T d G F i b G V F b n R y a W V z I C 8 + P C 9 J d G V t P j x J d G V t P j x J d G V t T G 9 j Y X R p b 2 4 + P E l 0 Z W 1 U e X B l P k Z v c m 1 1 b G E 8 L 0 l 0 Z W 1 U e X B l P j x J d G V t U G F 0 a D 5 T Z W N 0 a W 9 u M S 9 S Z X R h a W w l M j B T Y W x l c y 9 D a G F u Z 2 V k J T I w V H l w Z T Q 8 L 0 l 0 Z W 1 Q Y X R o P j w v S X R l b U x v Y 2 F 0 a W 9 u P j x T d G F i b G V F b n R y a W V z I C 8 + P C 9 J d G V t P j x J d G V t P j x J d G V t T G 9 j Y X R p b 2 4 + P E l 0 Z W 1 U e X B l P k Z v c m 1 1 b G E 8 L 0 l 0 Z W 1 U e X B l P j x J d G V t U G F 0 a D 5 T Z W N 0 a W 9 u M S 9 S Z X R h a W w l M j B T Y W x l c y 9 B Z G R l Z C U y M E N 1 c 3 R v b T I 8 L 0 l 0 Z W 1 Q Y X R o P j w v S X R l b U x v Y 2 F 0 a W 9 u P j x T d G F i b G V F b n R y a W V z I C 8 + P C 9 J d G V t P j x J d G V t P j x J d G V t T G 9 j Y X R p b 2 4 + P E l 0 Z W 1 U e X B l P k Z v c m 1 1 b G E 8 L 0 l 0 Z W 1 U e X B l P j x J d G V t U G F 0 a D 5 T Z W N 0 a W 9 u M S 9 S Z X R h a W w l M j B T Y W x l c y 9 S Z W 9 y Z G V y Z W Q l M j B D b 2 x 1 b W 5 z M j w v S X R l b V B h d G g + P C 9 J d G V t T G 9 j Y X R p b 2 4 + P F N 0 Y W J s Z U V u d H J p Z X M g L z 4 8 L 0 l 0 Z W 0 + P E l 0 Z W 0 + P E l 0 Z W 1 M b 2 N h d G l v b j 4 8 S X R l b V R 5 c G U + R m 9 y b X V s Y T w v S X R l b V R 5 c G U + P E l 0 Z W 1 Q Y X R o P l N l Y 3 R p b 2 4 x L 1 J l d G F p b C U y M F N h b G V z L 0 F k Z G V k J T I w Q 3 V z d G 9 t M z w v S X R l b V B h d G g + P C 9 J d G V t T G 9 j Y X R p b 2 4 + P F N 0 Y W J s Z U V u d H J p Z X M g L z 4 8 L 0 l 0 Z W 0 + P E l 0 Z W 0 + P E l 0 Z W 1 M b 2 N h d G l v b j 4 8 S X R l b V R 5 c G U + R m 9 y b X V s Y T w v S X R l b V R 5 c G U + P E l 0 Z W 1 Q Y X R o P l N l Y 3 R p b 2 4 x L 1 J l d G F p b C U y M F N h b G V z L 0 N o Y W 5 n Z W Q l M j B U e X B l N T w v S X R l b V B h d G g + P C 9 J d G V t T G 9 j Y X R p b 2 4 + P F N 0 Y W J s Z U V u d H J p Z X M g L z 4 8 L 0 l 0 Z W 0 + P E l 0 Z W 0 + P E l 0 Z W 1 M b 2 N h d G l v b j 4 8 S X R l b V R 5 c G U + R m 9 y b X V s Y T w v S X R l b V R 5 c G U + P E l 0 Z W 1 Q Y X R o P l N l Y 3 R p b 2 4 x L 1 J l d G F p b C U y M F N h b G V z L 1 J l b W 9 2 Z W Q l M j B P d G h l c i U y M E N v b H V t b n M x P C 9 J d G V t U G F 0 a D 4 8 L 0 l 0 Z W 1 M b 2 N h d G l v b j 4 8 U 3 R h Y m x l R W 5 0 c m l l c y A v P j w v S X R l b T 4 8 S X R l b T 4 8 S X R l b U x v Y 2 F 0 a W 9 u P j x J d G V t V H l w Z T 5 G b 3 J t d W x h P C 9 J d G V t V H l w Z T 4 8 S X R l b V B h d G g + U 2 V j d G l v b j E v U m V 0 Y W l s J T I w U 2 F s Z X M v Q 2 h h b m d l Z C U y M F R 5 c G U 2 P C 9 J d G V t U G F 0 a D 4 8 L 0 l 0 Z W 1 M b 2 N h d G l v b j 4 8 U 3 R h Y m x l R W 5 0 c m l l c y A v P j w v S X R l b T 4 8 S X R l b T 4 8 S X R l b U x v Y 2 F 0 a W 9 u P j x J d G V t V H l w Z T 5 G b 3 J t d W x h P C 9 J d G V t V H l w Z T 4 8 S X R l b V B h d G g + U 2 V j d G l v b j E v U H J v Z H V j d H M v Q W R k Z W Q l M j B D d X N 0 b 2 0 x P C 9 J d G V t U G F 0 a D 4 8 L 0 l 0 Z W 1 M b 2 N h d G l v b j 4 8 U 3 R h Y m x l R W 5 0 c m l l c y A v P j w v S X R l b T 4 8 S X R l b T 4 8 S X R l b U x v Y 2 F 0 a W 9 u P j x J d G V t V H l w Z T 5 G b 3 J t d W x h P C 9 J d G V t V H l w Z T 4 8 S X R l b V B h d G g + U 2 V j d G l v b j E v U H J v Z H V j d H M v Q 2 h h b m d l Z C U y M F R 5 c G U 0 P C 9 J d G V t U G F 0 a D 4 8 L 0 l 0 Z W 1 M b 2 N h d G l v b j 4 8 U 3 R h Y m x l R W 5 0 c m l l c y A v P j w v S X R l b T 4 8 S X R l b T 4 8 S X R l b U x v Y 2 F 0 a W 9 u P j x J d G V t V H l w Z T 5 G b 3 J t d W x h P C 9 J d G V t V H l w Z T 4 8 S X R l b V B h d G g + U 2 V j d G l v b j E v U m V 0 Y W l s J T I w U 2 F s Z X M v Q W R k Z W Q l M j B D d X N 0 b 2 0 0 P C 9 J d G V t U G F 0 a D 4 8 L 0 l 0 Z W 1 M b 2 N h d G l v b j 4 8 U 3 R h Y m x l R W 5 0 c m l l c y A v P j w v S X R l b T 4 8 S X R l b T 4 8 S X R l b U x v Y 2 F 0 a W 9 u P j x J d G V t V H l w Z T 5 G b 3 J t d W x h P C 9 J d G V t V H l w Z T 4 8 S X R l b V B h d G g + U 2 V j d G l v b j E v U m V 0 Y W l s J T I w U 2 F s Z X M v Q 2 h h b m d l Z C U y M F R 5 c G U 3 P C 9 J d G V t U G F 0 a D 4 8 L 0 l 0 Z W 1 M b 2 N h d G l v b j 4 8 U 3 R h Y m x l R W 5 0 c m l l c y A v P j w v S X R l b T 4 8 S X R l b T 4 8 S X R l b U x v Y 2 F 0 a W 9 u P j x J d G V t V H l w Z T 5 G b 3 J t d W x h P C 9 J d G V t V H l w Z T 4 8 S X R l b V B h d G g + U 2 V j d G l v b j E v U m V 0 Y W l s J T I w U 2 F s Z X M v U m V u Y W 1 l Z C U y M E N v b H V t b n M x P C 9 J d G V t U G F 0 a D 4 8 L 0 l 0 Z W 1 M b 2 N h d G l v b j 4 8 U 3 R h Y m x l R W 5 0 c m l l c y A v P j w v S X R l b T 4 8 S X R l b T 4 8 S X R l b U x v Y 2 F 0 a W 9 u P j x J d G V t V H l w Z T 5 G b 3 J t d W x h P C 9 J d G V t V H l w Z T 4 8 S X R l b V B h d G g + U 2 V j d G l v b j E v U m V 0 Y W l s J T I w U 2 F s Z X M v Q 2 h h b m d l Z C U y M F R 5 c G U 4 P C 9 J d G V t U G F 0 a D 4 8 L 0 l 0 Z W 1 M b 2 N h d G l v b j 4 8 U 3 R h Y m x l R W 5 0 c m l l c y A v P j w v S X R l b T 4 8 S X R l b T 4 8 S X R l b U x v Y 2 F 0 a W 9 u P j x J d G V t V H l w Z T 5 G b 3 J t d W x h P C 9 J d G V t V H l w Z T 4 8 S X R l b V B h d G g + U 2 V j d G l v b j E v U m V 0 Y W l s J T I w U 2 F s Z X M v T W V y Z 2 V k J T I w U X V l c m l l c z I 8 L 0 l 0 Z W 1 Q Y X R o P j w v S X R l b U x v Y 2 F 0 a W 9 u P j x T d G F i b G V F b n R y a W V z I C 8 + P C 9 J d G V t P j x J d G V t P j x J d G V t T G 9 j Y X R p b 2 4 + P E l 0 Z W 1 U e X B l P k Z v c m 1 1 b G E 8 L 0 l 0 Z W 1 U e X B l P j x J d G V t U G F 0 a D 5 T Z W N 0 a W 9 u M S 9 S Z X R h a W w l M j B T Y W x l c y 9 F e H B h b m R l Z C U y M E x v Y 2 F 0 a W 9 u c z w v S X R l b V B h d G g + P C 9 J d G V t T G 9 j Y X R p b 2 4 + P F N 0 Y W J s Z U V u d H J p Z X M g L z 4 8 L 0 l 0 Z W 0 + P E l 0 Z W 0 + P E l 0 Z W 1 M b 2 N h d G l v b j 4 8 S X R l b V R 5 c G U + R m 9 y b X V s Y T w v S X R l b V R 5 c G U + P E l 0 Z W 1 Q Y X R o P l N l Y 3 R p b 2 4 x L 1 J l d G F p b C U y M F N h b G V z L 0 1 l c m d l Z C U y M F F 1 Z X J p Z X M z P C 9 J d G V t U G F 0 a D 4 8 L 0 l 0 Z W 1 M b 2 N h d G l v b j 4 8 U 3 R h Y m x l R W 5 0 c m l l c y A v P j w v S X R l b T 4 8 S X R l b T 4 8 S X R l b U x v Y 2 F 0 a W 9 u P j x J d G V t V H l w Z T 5 G b 3 J t d W x h P C 9 J d G V t V H l w Z T 4 8 S X R l b V B h d G g + U 2 V j d G l v b j E v U m V 0 Y W l s J T I w U 2 F s Z X M v R X h w Y W 5 k Z W Q l M j B D d X N 0 b 2 1 l c n M 8 L 0 l 0 Z W 1 Q Y X R o P j w v S X R l b U x v Y 2 F 0 a W 9 u P j x T d G F i b G V F b n R y a W V z I C 8 + P C 9 J d G V t P j x J d G V t P j x J d G V t T G 9 j Y X R p b 2 4 + P E l 0 Z W 1 U e X B l P k Z v c m 1 1 b G E 8 L 0 l 0 Z W 1 U e X B l P j x J d G V t U G F 0 a D 5 T Z W N 0 a W 9 u M S 9 S Z X R h a W w l M j B T Y W x l c y 9 N Z X J n Z W Q l M j B R d W V y a W V z N D w v S X R l b V B h d G g + P C 9 J d G V t T G 9 j Y X R p b 2 4 + P F N 0 Y W J s Z U V u d H J p Z X M g L z 4 8 L 0 l 0 Z W 0 + P E l 0 Z W 0 + P E l 0 Z W 1 M b 2 N h d G l v b j 4 8 S X R l b V R 5 c G U + R m 9 y b X V s Y T w v S X R l b V R 5 c G U + P E l 0 Z W 1 Q Y X R o P l N l Y 3 R p b 2 4 x L 1 J l d G F p b C U y M F N h b G V z L 0 V 4 c G F u Z G V k J T I w U 2 F s Z X M l M j B Q Z W 9 w b G U 8 L 0 l 0 Z W 1 Q Y X R o P j w v S X R l b U x v Y 2 F 0 a W 9 u P j x T d G F i b G V F b n R y a W V z I C 8 + P C 9 J d G V t P j x J d G V t P j x J d G V t T G 9 j Y X R p b 2 4 + P E l 0 Z W 1 U e X B l P k Z v c m 1 1 b G E 8 L 0 l 0 Z W 1 U e X B l P j x J d G V t U G F 0 a D 5 T Z W N 0 a W 9 u M S 9 S Z X R h a W w l M j B T Y W x l c y 9 S Z W 9 y Z G V y Z W Q l M j B D b 2 x 1 b W 5 z M z w v S X R l b V B h d G g + P C 9 J d G V t T G 9 j Y X R p b 2 4 + P F N 0 Y W J s Z U V u d H J p Z X M g L z 4 8 L 0 l 0 Z W 0 + P E l 0 Z W 0 + P E l 0 Z W 1 M b 2 N h d G l v b j 4 8 S X R l b V R 5 c G U + R m 9 y b X V s Y T w v S X R l b V R 5 c G U + P E l 0 Z W 1 Q Y X R o P l N l Y 3 R p b 2 4 x L 1 J l d G F p b C U y M F N h b G V z L 1 J l b m F t Z W Q l M j B D b 2 x 1 b W 5 z M j w v S X R l b V B h d G g + P C 9 J d G V t T G 9 j Y X R p b 2 4 + P F N 0 Y W J s Z U V u d H J p Z X M g L z 4 8 L 0 l 0 Z W 0 + P E l 0 Z W 0 + P E l 0 Z W 1 M b 2 N h d G l v b j 4 8 S X R l b V R 5 c G U + R m 9 y b X V s Y T w v S X R l b V R 5 c G U + P E l 0 Z W 1 Q Y X R o P l N l Y 3 R p b 2 4 x L 1 J l d G F p b C U y M F N h b G V z L 1 J l b 3 J k Z X J l Z C U y M E N v b H V t b n M 0 P C 9 J d G V t U G F 0 a D 4 8 L 0 l 0 Z W 1 M b 2 N h d G l v b j 4 8 U 3 R h Y m x l R W 5 0 c m l l c y A v P j w v S X R l b T 4 8 L 0 l 0 Z W 1 z P j w v T G 9 j Y W x Q Y W N r Y W d l T W V 0 Y W R h d G F G a W x l P h Y A A A B Q S w U G A A A A A A A A A A A A A A A A A A A A A A A A J g E A A A E A A A D Q j J 3 f A R X R E Y x 6 A M B P w p f r A Q A A A P 8 t N N P y s F 9 C v I L B C T O C v 9 g A A A A A A g A A A A A A E G Y A A A A B A A A g A A A A G Q q / w d N q z C O a w u c g L R 3 K i 8 K X D c p x R C J l w e q g j x k D p / Q A A A A A D o A A A A A C A A A g A A A A q + E x t G Z / 4 n w 1 g P x o J X u X S f q 5 a r + 2 u J F 2 E Z d w o i v E 4 J N Q A A A A R i 0 5 l p M / y O M g s / / 8 / w Z 4 K 2 x u t A V U p Y W Y s x 8 f C T 1 S B W n v 5 c D m Z K + 4 l J E 6 L T J G k Q V 7 f 2 H x T k 2 d p A 2 U O U f c f J 1 9 N o r C b H c c o O H s k S G 0 h Z s c R r 9 A A A A A w t O T 1 o n N e i M E o L 4 t L P R R C 5 O d 0 3 C i W j L p + Y F J i 6 N o u M e t A p 2 L z K f a S F f R G + f l X 5 k x a P I / D B j n D S + Q C + e h 1 C C E D w = = < / D a t a M a s h u p > 
</file>

<file path=customXml/item44.xml>��< ? x m l   v e r s i o n = " 1 . 0 "   e n c o d i n g = " U T F - 1 6 " ? > < G e m i n i   x m l n s = " h t t p : / / g e m i n i / p i v o t c u s t o m i z a t i o n / 8 0 a 0 5 7 d a - d 2 7 f - 4 f 6 3 - 8 b 3 f - 3 1 c 0 b b 4 1 7 1 5 7 " > < 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C a l c u l a t e d F i e l d s > < S A H o s t H a s h > 0 < / S A H o s t H a s h > < G e m i n i F i e l d L i s t V i s i b l e > T r u e < / G e m i n i F i e l d L i s t V i s i b l e > < / S e t t i n g s > ] ] > < / C u s t o m C o n t e n t > < / G e m i n i > 
</file>

<file path=customXml/item45.xml>��< ? x m l   v e r s i o n = " 1 . 0 "   e n c o d i n g = " U T F - 1 6 " ? > < G e m i n i   x m l n s = " h t t p : / / g e m i n i / p i v o t c u s t o m i z a t i o n / T a b l e X M L _ C u s t o m e r s _ b a 6 9 6 a b 6 - 1 9 9 c - 4 d 0 a - b f 9 0 - 7 4 8 0 a 1 5 d 6 1 7 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C o l u m n W i d t h s > < C o l u m n D i s p l a y I n d e x > < i t e m > < k e y > < s t r i n g > C u s t o m e r   I D < / 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X M L _ R e t a i l   S a l e s _ 6 4 a c 2 1 8 a - e 0 3 a - 4 4 7 1 - 8 b c 5 - d 0 4 d 4 3 2 8 b e 4 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 3 3 0 < / i n t > < / v a l u e > < / i t e m > < i t e m > < k e y > < s t r i n g > P r o d u c t   I D < / s t r i n g > < / k e y > < v a l u e > < i n t > 1 2 6 < / i n t > < / v a l u e > < / i t e m > < i t e m > < k e y > < s t r i n g > L o c a t i o n   I D < / s t r i n g > < / k e y > < v a l u e > < i n t > 1 3 1 < / i n t > < / v a l u e > < / i t e m > < i t e m > < k e y > < s t r i n g > S a l e s   P e r s o n   I D < / s t r i n g > < / k e y > < v a l u e > < i n t > 1 6 2 < / i n t > < / v a l u e > < / i t e m > < i t e m > < k e y > < s t r i n g > C u s t o m e r   I D < / s t r i n g > < / k e y > < v a l u e > < i n t > 1 4 0 < / i n t > < / v a l u e > < / i t e m > < i t e m > < k e y > < s t r i n g > P u r c h a s e   D a t e < / s t r i n g > < / k e y > < v a l u e > < i n t > 1 5 4 < / i n t > < / v a l u e > < / i t e m > < i t e m > < k e y > < s t r i n g > Q u a n t i t y < / s t r i n g > < / k e y > < v a l u e > < i n t > 2 9 6 < / i n t > < / v a l u e > < / i t e m > < i t e m > < k e y > < s t r i n g > P r o d u c t   N a m e < / s t r i n g > < / k e y > < v a l u e > < i n t > 1 2 6 < / i n t > < / v a l u e > < / i t e m > < i t e m > < k e y > < s t r i n g > S a l e s   C o s t < / s t r i n g > < / k e y > < v a l u e > < i n t > 2 8 2 < / i n t > < / v a l u e > < / i t e m > < i t e m > < k e y > < s t r i n g > S a l e s   A m o u n t < / s t r i n g > < / k e y > < v a l u e > < i n t > 2 7 7 < / i n t > < / v a l u e > < / i t e m > < i t e m > < k e y > < s t r i n g > S a l e s   P r o f i t < / s t r i n g > < / k e y > < v a l u e > < i n t > 2 6 2 < / i n t > < / v a l u e > < / i t e m > < i t e m > < k e y > < s t r i n g > L o c a t i o n   T y p e < / s t r i n g > < / k e y > < v a l u e > < i n t > 1 4 9 < / i n t > < / v a l u e > < / i t e m > < i t e m > < k e y > < s t r i n g > L o c a t i o n   N a m e < / s t r i n g > < / k e y > < v a l u e > < i n t > 1 5 8 < / i n t > < / v a l u e > < / i t e m > < i t e m > < k e y > < s t r i n g > C o u n t y < / s t r i n g > < / k e y > < v a l u e > < i n t > 9 8 < / i n t > < / v a l u e > < / i t e m > < i t e m > < k e y > < s t r i n g > S a l e s p e r s o n < / s t r i n g > < / k e y > < v a l u e > < i n t > 1 3 6 < / i n t > < / v a l u e > < / i t e m > < i t e m > < k e y > < s t r i n g > C u s t o m e r   N a m e < / s t r i n g > < / k e y > < v a l u e > < i n t > 1 6 7 < / i n t > < / v a l u e > < / i t e m > < i t e m > < k e y > < s t r i n g > S t a t e < / s t r i n g > < / k e y > < v a l u e > < i n t > 8 2 < / i n t > < / v a l u e > < / i t e m > < / C o l u m n W i d t h s > < C o l u m n D i s p l a y I n d e x > < i t e m > < k e y > < s t r i n g > O r d e r   I D < / s t r i n g > < / k e y > < v a l u e > < i n t > 0 < / i n t > < / v a l u e > < / i t e m > < i t e m > < k e y > < s t r i n g > P r o d u c t   I D < / s t r i n g > < / k e y > < v a l u e > < i n t > 1 < / i n t > < / v a l u e > < / i t e m > < i t e m > < k e y > < s t r i n g > L o c a t i o n   I D < / s t r i n g > < / k e y > < v a l u e > < i n t > 2 < / i n t > < / v a l u e > < / i t e m > < i t e m > < k e y > < s t r i n g > S a l e s   P e r s o n   I D < / s t r i n g > < / k e y > < v a l u e > < i n t > 3 < / i n t > < / v a l u e > < / i t e m > < i t e m > < k e y > < s t r i n g > C u s t o m e r   I D < / s t r i n g > < / k e y > < v a l u e > < i n t > 4 < / i n t > < / v a l u e > < / i t e m > < i t e m > < k e y > < s t r i n g > P u r c h a s e   D a t e < / s t r i n g > < / k e y > < v a l u e > < i n t > 6 < / i n t > < / v a l u e > < / i t e m > < i t e m > < k e y > < s t r i n g > Q u a n t i t y < / s t r i n g > < / k e y > < v a l u e > < i n t > 7 < / i n t > < / v a l u e > < / i t e m > < i t e m > < k e y > < s t r i n g > P r o d u c t   N a m e < / s t r i n g > < / k e y > < v a l u e > < i n t > 8 < / i n t > < / v a l u e > < / i t e m > < i t e m > < k e y > < s t r i n g > S a l e s   C o s t < / s t r i n g > < / k e y > < v a l u e > < i n t > 9 < / i n t > < / v a l u e > < / i t e m > < i t e m > < k e y > < s t r i n g > S a l e s   A m o u n t < / s t r i n g > < / k e y > < v a l u e > < i n t > 1 0 < / i n t > < / v a l u e > < / i t e m > < i t e m > < k e y > < s t r i n g > S a l e s   P r o f i t < / s t r i n g > < / k e y > < v a l u e > < i n t > 1 1 < / i n t > < / v a l u e > < / i t e m > < i t e m > < k e y > < s t r i n g > L o c a t i o n   T y p e < / s t r i n g > < / k e y > < v a l u e > < i n t > 1 2 < / i n t > < / v a l u e > < / i t e m > < i t e m > < k e y > < s t r i n g > L o c a t i o n   N a m e < / s t r i n g > < / k e y > < v a l u e > < i n t > 1 3 < / i n t > < / v a l u e > < / i t e m > < i t e m > < k e y > < s t r i n g > C o u n t y < / s t r i n g > < / k e y > < v a l u e > < i n t > 1 4 < / i n t > < / v a l u e > < / i t e m > < i t e m > < k e y > < s t r i n g > S a l e s p e r s o n < / s t r i n g > < / k e y > < v a l u e > < i n t > 1 5 < / i n t > < / v a l u e > < / i t e m > < i t e m > < k e y > < s t r i n g > C u s t o m e r   N a m e < / s t r i n g > < / k e y > < v a l u e > < i n t > 5 < / i n t > < / v a l u e > < / i t e m > < i t e m > < k e y > < s t r i n g > S t a t e < / s t r i n g > < / k e y > < v a l u e > < i n t > 1 6 < / 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S h o w H i d d e n " > < C u s t o m C o n t e n t > < ! [ C D A T A [ T r u e ] ] > < / C u s t o m C o n t e n t > < / G e m i n i > 
</file>

<file path=customXml/item48.xml>��< ? x m l   v e r s i o n = " 1 . 0 "   e n c o d i n g = " U T F - 1 6 " ? > < G e m i n i   x m l n s = " h t t p : / / g e m i n i / p i v o t c u s t o m i z a t i o n / 9 9 3 5 8 a 0 f - 4 a f e - 4 4 9 7 - a 7 a 8 - 2 2 e 3 9 d c 4 b e 9 d " > < C u s t o m C o n t e n t > < ! [ C D A T A [ < ? x m l   v e r s i o n = " 1 . 0 "   e n c o d i n g = " u t f - 1 6 " ? > < S e t t i n g s > < C a l c u l a t e d F i e l d s > < i t e m > < M e a s u r e N a m e > T o t a l   C o s t < / M e a s u r e N a m e > < D i s p l a y N a m e > T o t a l   C o s t < / D i s p l a y N a m e > < V i s i b l e > F a l s e < / V i s i b l e > < / i t e m > < i t e m > < M e a s u r e N a m e > T o t a l   U n i t s   S o l d < / M e a s u r e N a m e > < D i s p l a y N a m e > T o t a l   U n i t s   S o l d < / D i s p l a y N a m e > < V i s i b l e > F a l s e < / V i s i b l e > < / i t e m > < i t e m > < M e a s u r e N a m e > T o t a l   R e v e n u e < / M e a s u r e N a m e > < D i s p l a y N a m e > T o t a l   R e v e n u e < / D i s p l a y N a m e > < V i s i b l e > F a l s e < / V i s i b l e > < / i t e m > < i t e m > < M e a s u r e N a m e > M i n i m u m   o f   U n i t   P r i c e _ C < / M e a s u r e N a m e > < D i s p l a y N a m e > M i n i m u m   o f   U n i t   P r i c e _ C < / D i s p l a y N a m e > < V i s i b l e > F a l s e < / V i s i b l e > < / i t e m > < i t e m > < M e a s u r e N a m e > M a x i m u m   o f   U n i t   P r i c e _ C < / M e a s u r e N a m e > < D i s p l a y N a m e > M a x i m u m   o f   U n i t   P r i c e _ C < / D i s p l a y N a m e > < V i s i b l e > F a l s e < / V i s i b l e > < / i t e m > < i t e m > < M e a s u r e N a m e > A v e r a g e   o f   U n i t   P r i c e _ C < / M e a s u r e N a m e > < D i s p l a y N a m e > A v e r a g e   o f   U n i t   P r i c e _ C < / D i s p l a y N a m e > < V i s i b l e > F a l s e < / V i s i b l e > < / i t e m > < i t e m > < M e a s u r e N a m e > M i n i m u m   o f   C o s t < / M e a s u r e N a m e > < D i s p l a y N a m e > M i n i m u m   o f   C o s t < / D i s p l a y N a m e > < V i s i b l e > F a l s e < / V i s i b l e > < / i t e m > < i t e m > < M e a s u r e N a m e > M a x i m u m   o f   C o s t < / M e a s u r e N a m e > < D i s p l a y N a m e > M a x i m u m   o f   C o s t < / D i s p l a y N a m e > < V i s i b l e > F a l s e < / V i s i b l e > < / i t e m > < i t e m > < M e a s u r e N a m e > A v e r a g e   o f   C o s t < / M e a s u r e N a m e > < D i s p l a y N a m e > A v e r a g e   o f   C o s t < / D i s p l a y N a m e > < V i s i b l e > F a l s e < / V i s i b l e > < / i t e m > < / C a l c u l a t e d F i e l d s > < S A H o s t H a s h > 0 < / S A H o s t H a s h > < G e m i n i F i e l d L i s t V i s i b l e > T r u e < / G e m i n i F i e l d L i s t V i s i b l e > < / S e t t i n g s > ] ] > < / C u s t o m C o n t e n t > < / G e m i n i > 
</file>

<file path=customXml/item4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V i e w S t a t e s > < / D i a g r a m M a n a g e r . S e r i a l i z a b l e D i a g r a m > < D i a g r a m M a n a g e r . S e r i a l i z a b l e D i a g r a m > < A d a p t e r   i : t y p e = " M e a s u r e D i a g r a m S a n d b o x A d a p t e r " > < T a b l e N a m e > S a l e s   P e o p l e 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 C o l u m n s \ S a l e s p e r s o n   I D < / K e y > < / D i a g r a m O b j e c t K e y > < D i a g r a m O b j e c t K e y > < K e y > C o l u m n s \ S a l e s p e r s o n 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 C o l u m n s \ S a l e s p e r s o n   I D < / K e y > < / a : K e y > < a : V a l u e   i : t y p e = " M e a s u r e G r i d N o d e V i e w S t a t e " > < L a y e d O u t > t r u e < / L a y e d O u t > < / a : V a l u e > < / a : K e y V a l u e O f D i a g r a m O b j e c t K e y a n y T y p e z b w N T n L X > < a : K e y V a l u e O f D i a g r a m O b j e c t K e y a n y T y p e z b w N T n L X > < a : K e y > < K e y > C o l u m n s \ S a l e s p e r s o n   N a m e < / K e y > < / a : K e y > < a : V a l u e   i : t y p e = " M e a s u r e G r i d N o d e V i e w S t a t e " > < C o l u m n > 1 < / C o l u m n > < L a y e d O u t > t r u e < / L a y e d O u t > < / a : V a l u e > < / 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 L o c a t i o n   I D < / K e y > < / D i a g r a m O b j e c t K e y > < D i a g r a m O b j e c t K e y > < K e y > M e a s u r e s \ C o u n t   o f   L o c a t i o n   I D \ T a g I n f o \ F o r m u l a < / K e y > < / D i a g r a m O b j e c t K e y > < D i a g r a m O b j e c t K e y > < K e y > M e a s u r e s \ C o u n t   o f   L o c a t i o n   I D \ T a g I n f o \ V a l u e < / K e y > < / D i a g r a m O b j e c t K e y > < D i a g r a m O b j e c t K e y > < K e y > M e a s u r e s \ S u m   o f   P o p u l a t i o n < / K e y > < / D i a g r a m O b j e c t K e y > < D i a g r a m O b j e c t K e y > < K e y > M e a s u r e s \ S u m   o f   P o p u l a t i o n \ T a g I n f o \ F o r m u l a < / K e y > < / D i a g r a m O b j e c t K e y > < D i a g r a m O b j e c t K e y > < K e y > M e a s u r e s \ S u m   o f   P o p u l a t i o n \ T a g I n f o \ V a l u e < / K e y > < / D i a g r a m O b j e c t K e y > < D i a g r a m O b j e c t K e y > < K e y > M e a s u r e s \ S u m   o f   H o u s e h o l d s < / K e y > < / D i a g r a m O b j e c t K e y > < D i a g r a m O b j e c t K e y > < K e y > M e a s u r e s \ S u m   o f   H o u s e h o l d s \ T a g I n f o \ F o r m u l a < / K e y > < / D i a g r a m O b j e c t K e y > < D i a g r a m O b j e c t K e y > < K e y > M e a s u r e s \ S u m   o f   H o u s e h o l d s \ T a g I n f o \ V a l u e < / K e y > < / D i a g r a m O b j e c t K e y > < D i a g r a m O b j e c t K e y > < K e y > M e a s u r e s \ S u m   o f   M e d i a n   I n c o m e < / K e y > < / D i a g r a m O b j e c t K e y > < D i a g r a m O b j e c t K e y > < K e y > M e a s u r e s \ S u m   o f   M e d i a n   I n c o m e \ T a g I n f o \ F o r m u l a < / K e y > < / D i a g r a m O b j e c t K e y > < D i a g r a m O b j e c t K e y > < K e y > M e a s u r e s \ S u m   o f   M e d i a n   I n c o m e \ T a g I n f o \ V a l u e < / K e y > < / D i a g r a m O b j e c t K e y > < D i a g r a m O b j e c t K e y > < K e y > M e a s u r e s \ S u m   o f   L a n d   A r e a < / K e y > < / D i a g r a m O b j e c t K e y > < D i a g r a m O b j e c t K e y > < K e y > M e a s u r e s \ S u m   o f   L a n d   A r e a \ T a g I n f o \ F o r m u l a < / K e y > < / D i a g r a m O b j e c t K e y > < D i a g r a m O b j e c t K e y > < K e y > M e a s u r e s \ S u m   o f   L a n d   A r e a \ T a g I n f o \ V a l u e < / K e y > < / D i a g r a m O b j e c t K e y > < D i a g r a m O b j e c t K e y > < K e y > M e a s u r e s \ S u m   o f   W a t e r   A r e a < / K e y > < / D i a g r a m O b j e c t K e y > < D i a g r a m O b j e c t K e y > < K e y > M e a s u r e s \ S u m   o f   W a t e r   A r e a \ T a g I n f o \ F o r m u l a < / K e y > < / D i a g r a m O b j e c t K e y > < D i a g r a m O b j e c t K e y > < K e y > M e a s u r e s \ S u m   o f   W a t e r   A r e a \ T a g I n f o \ V a l u e < / K e y > < / D i a g r a m O b j e c t K e y > < D i a g r a m O b j e c t K e y > < K e y > M e a s u r e s \ M i n i m u m   o f   P o p u l a t i o n < / K e y > < / D i a g r a m O b j e c t K e y > < D i a g r a m O b j e c t K e y > < K e y > M e a s u r e s \ M i n i m u m   o f   P o p u l a t i o n \ T a g I n f o \ F o r m u l a < / K e y > < / D i a g r a m O b j e c t K e y > < D i a g r a m O b j e c t K e y > < K e y > M e a s u r e s \ M i n i m u m   o f   P o p u l a t i o n \ T a g I n f o \ V a l u e < / K e y > < / D i a g r a m O b j e c t K e y > < D i a g r a m O b j e c t K e y > < K e y > M e a s u r e s \ M a x i m u m   o f   P o p u l a t i o n < / K e y > < / D i a g r a m O b j e c t K e y > < D i a g r a m O b j e c t K e y > < K e y > M e a s u r e s \ M a x i m u m   o f   P o p u l a t i o n \ T a g I n f o \ F o r m u l a < / K e y > < / D i a g r a m O b j e c t K e y > < D i a g r a m O b j e c t K e y > < K e y > M e a s u r e s \ M a x i m u m   o f   P o p u l a t i o n \ T a g I n f o \ V a l u e < / K e y > < / D i a g r a m O b j e c t K e y > < D i a g r a m O b j e c t K e y > < K e y > M e a s u r e s \ A v e r a g e   o f   P o p u l a t i o n < / K e y > < / D i a g r a m O b j e c t K e y > < D i a g r a m O b j e c t K e y > < K e y > M e a s u r e s \ A v e r a g e   o f   P o p u l a t i o n \ T a g I n f o \ F o r m u l a < / K e y > < / D i a g r a m O b j e c t K e y > < D i a g r a m O b j e c t K e y > < K e y > M e a s u r e s \ A v e r a g e   o f   P o p u l a t i o n \ T a g I n f o \ V a l u e < / K e y > < / D i a g r a m O b j e c t K e y > < D i a g r a m O b j e c t K e y > < K e y > M e a s u r e s \ M i n i m u m   o f   H o u s e h o l d s < / K e y > < / D i a g r a m O b j e c t K e y > < D i a g r a m O b j e c t K e y > < K e y > M e a s u r e s \ M i n i m u m   o f   H o u s e h o l d s \ T a g I n f o \ F o r m u l a < / K e y > < / D i a g r a m O b j e c t K e y > < D i a g r a m O b j e c t K e y > < K e y > M e a s u r e s \ M i n i m u m   o f   H o u s e h o l d s \ T a g I n f o \ V a l u e < / K e y > < / D i a g r a m O b j e c t K e y > < D i a g r a m O b j e c t K e y > < K e y > M e a s u r e s \ M a x i m u m   o f   H o u s e h o l d s < / K e y > < / D i a g r a m O b j e c t K e y > < D i a g r a m O b j e c t K e y > < K e y > M e a s u r e s \ M a x i m u m   o f   H o u s e h o l d s \ T a g I n f o \ F o r m u l a < / K e y > < / D i a g r a m O b j e c t K e y > < D i a g r a m O b j e c t K e y > < K e y > M e a s u r e s \ M a x i m u m   o f   H o u s e h o l d s \ T a g I n f o \ V a l u e < / K e y > < / D i a g r a m O b j e c t K e y > < D i a g r a m O b j e c t K e y > < K e y > M e a s u r e s \ A v e r a g e   o f   H o u s e h o l d s < / K e y > < / D i a g r a m O b j e c t K e y > < D i a g r a m O b j e c t K e y > < K e y > M e a s u r e s \ A v e r a g e   o f   H o u s e h o l d s \ T a g I n f o \ F o r m u l a < / K e y > < / D i a g r a m O b j e c t K e y > < D i a g r a m O b j e c t K e y > < K e y > M e a s u r e s \ A v e r a g e   o f   H o u s e h o l d s \ T a g I n f o \ V a l u e < / K e y > < / D i a g r a m O b j e c t K e y > < D i a g r a m O b j e c t K e y > < K e y > M e a s u r e s \ M i n i m u m   o f   M e d i a n   I n c o m e < / K e y > < / D i a g r a m O b j e c t K e y > < D i a g r a m O b j e c t K e y > < K e y > M e a s u r e s \ M i n i m u m   o f   M e d i a n   I n c o m e \ T a g I n f o \ F o r m u l a < / K e y > < / D i a g r a m O b j e c t K e y > < D i a g r a m O b j e c t K e y > < K e y > M e a s u r e s \ M i n i m u m   o f   M e d i a n   I n c o m e \ T a g I n f o \ V a l u e < / K e y > < / D i a g r a m O b j e c t K e y > < D i a g r a m O b j e c t K e y > < K e y > M e a s u r e s \ M a x i m u m   o f   M e d i a n   I n c o m e < / K e y > < / D i a g r a m O b j e c t K e y > < D i a g r a m O b j e c t K e y > < K e y > M e a s u r e s \ M a x i m u m   o f   M e d i a n   I n c o m e \ T a g I n f o \ F o r m u l a < / K e y > < / D i a g r a m O b j e c t K e y > < D i a g r a m O b j e c t K e y > < K e y > M e a s u r e s \ M a x i m u m   o f   M e d i a n   I n c o m e \ T a g I n f o \ V a l u e < / K e y > < / D i a g r a m O b j e c t K e y > < D i a g r a m O b j e c t K e y > < K e y > M e a s u r e s \ A v e r a g e   o f   M e d i a n   I n c o m e < / K e y > < / D i a g r a m O b j e c t K e y > < D i a g r a m O b j e c t K e y > < K e y > M e a s u r e s \ A v e r a g e   o f   M e d i a n   I n c o m e \ T a g I n f o \ F o r m u l a < / K e y > < / D i a g r a m O b j e c t K e y > < D i a g r a m O b j e c t K e y > < K e y > M e a s u r e s \ A v e r a g e   o f   M e d i a n   I n c o m e \ T a g I n f o \ V a l u e < / K e y > < / D i a g r a m O b j e c t K e y > < D i a g r a m O b j e c t K e y > < K e y > M e a s u r e s \ M i n i m u m   o f   L a n d   A r e a < / K e y > < / D i a g r a m O b j e c t K e y > < D i a g r a m O b j e c t K e y > < K e y > M e a s u r e s \ M i n i m u m   o f   L a n d   A r e a \ T a g I n f o \ F o r m u l a < / K e y > < / D i a g r a m O b j e c t K e y > < D i a g r a m O b j e c t K e y > < K e y > M e a s u r e s \ M i n i m u m   o f   L a n d   A r e a \ T a g I n f o \ V a l u e < / K e y > < / D i a g r a m O b j e c t K e y > < D i a g r a m O b j e c t K e y > < K e y > M e a s u r e s \ M i n i m u m   o f   W a t e r   A r e a < / K e y > < / D i a g r a m O b j e c t K e y > < D i a g r a m O b j e c t K e y > < K e y > M e a s u r e s \ M i n i m u m   o f   W a t e r   A r e a \ T a g I n f o \ F o r m u l a < / K e y > < / D i a g r a m O b j e c t K e y > < D i a g r a m O b j e c t K e y > < K e y > M e a s u r e s \ M i n i m u m   o f   W a t e r   A r e a \ T a g I n f o \ V a l u e < / K e y > < / D i a g r a m O b j e c t K e y > < D i a g r a m O b j e c t K e y > < K e y > M e a s u r e s \ M a x i m u m   o f   W a t e r   A r e a < / K e y > < / D i a g r a m O b j e c t K e y > < D i a g r a m O b j e c t K e y > < K e y > M e a s u r e s \ M a x i m u m   o f   W a t e r   A r e a \ T a g I n f o \ F o r m u l a < / K e y > < / D i a g r a m O b j e c t K e y > < D i a g r a m O b j e c t K e y > < K e y > M e a s u r e s \ M a x i m u m   o f   W a t e r   A r e a \ T a g I n f o \ V a l u e < / K e y > < / D i a g r a m O b j e c t K e y > < D i a g r a m O b j e c t K e y > < K e y > M e a s u r e s \ M a x i m u m   o f   L a n d   A r e a < / K e y > < / D i a g r a m O b j e c t K e y > < D i a g r a m O b j e c t K e y > < K e y > M e a s u r e s \ M a x i m u m   o f   L a n d   A r e a \ T a g I n f o \ F o r m u l a < / K e y > < / D i a g r a m O b j e c t K e y > < D i a g r a m O b j e c t K e y > < K e y > M e a s u r e s \ M a x i m u m   o f   L a n d   A r e a \ T a g I n f o \ V a l u e < / K e y > < / D i a g r a m O b j e c t K e y > < D i a g r a m O b j e c t K e y > < K e y > M e a s u r e s \ A v e r a g e   o f   L a n d   A r e a < / K e y > < / D i a g r a m O b j e c t K e y > < D i a g r a m O b j e c t K e y > < K e y > M e a s u r e s \ A v e r a g e   o f   L a n d   A r e a \ T a g I n f o \ F o r m u l a < / K e y > < / D i a g r a m O b j e c t K e y > < D i a g r a m O b j e c t K e y > < K e y > M e a s u r e s \ A v e r a g e   o f   L a n d   A r e a \ T a g I n f o \ V a l u e < / K e y > < / D i a g r a m O b j e c t K e y > < D i a g r a m O b j e c t K e y > < K e y > M e a s u r e s \ A v e r a g e   o f   W a t e r   A r e a < / K e y > < / D i a g r a m O b j e c t K e y > < D i a g r a m O b j e c t K e y > < K e y > M e a s u r e s \ A v e r a g e   o f   W a t e r   A r e a \ T a g I n f o \ F o r m u l a < / K e y > < / D i a g r a m O b j e c t K e y > < D i a g r a m O b j e c t K e y > < K e y > M e a s u r e s \ A v e r a g e   o f   W a t e r   A r e a \ T a g I n f o \ V a l u e < / K e y > < / D i a g r a m O b j e c t K e y > < D i a g r a m O b j e c t K e y > < K e y > C o l u m n s \ L o c a t i o n   I D < / K e y > < / D i a g r a m O b j e c t K e y > < D i a g r a m O b j e c t K e y > < K e y > C o l u m n s \ L o c a t i o n   T y p e < / K e y > < / D i a g r a m O b j e c t K e y > < D i a g r a m O b j e c t K e y > < K e y > C o l u m n s \ L o c a t i o n   N a m e < / K e y > < / D i a g r a m O b j e c t K e y > < D i a g r a m O b j e c t K e y > < K e y > C o l u m n s \ C o u n t y < / K e y > < / D i a g r a m O b j e c t K e y > < D i a g r a m O b j e c t K e y > < K e y > C o l u m n s \ S t a t e < / K e y > < / D i a g r a m O b j e c t K e y > < D i a g r a m O b j e c t K e y > < K e y > C o l u m n s \ L a t i t u d e < / K e y > < / D i a g r a m O b j e c t K e y > < D i a g r a m O b j e c t K e y > < K e y > C o l u m n s \ L o n g i t u d e < / K e y > < / D i a g r a m O b j e c t K e y > < D i a g r a m O b j e c t K e y > < K e y > C o l u m n s \ P o p u l a t i o n < / K e y > < / D i a g r a m O b j e c t K e y > < D i a g r a m O b j e c t K e y > < K e y > C o l u m n s \ H o u s e h o l d s < / K e y > < / D i a g r a m O b j e c t K e y > < D i a g r a m O b j e c t K e y > < K e y > C o l u m n s \ M e d i a n   I n c o m e < / K e y > < / D i a g r a m O b j e c t K e y > < D i a g r a m O b j e c t K e y > < K e y > C o l u m n s \ L a n d   A r e a < / K e y > < / D i a g r a m O b j e c t K e y > < D i a g r a m O b j e c t K e y > < K e y > C o l u m n s \ W a t e r   A r e a < / K e y > < / D i a g r a m O b j e c t K e y > < D i a g r a m O b j e c t K e y > < K e y > L i n k s \ & l t ; C o l u m n s \ C o u n t   o f   L o c a t i o n   I D & g t ; - & l t ; M e a s u r e s \ L o c a t i o n   I D & g t ; < / K e y > < / D i a g r a m O b j e c t K e y > < D i a g r a m O b j e c t K e y > < K e y > L i n k s \ & l t ; C o l u m n s \ C o u n t   o f   L o c a t i o n   I D & g t ; - & l t ; M e a s u r e s \ L o c a t i o n   I D & g t ; \ C O L U M N < / K e y > < / D i a g r a m O b j e c t K e y > < D i a g r a m O b j e c t K e y > < K e y > L i n k s \ & l t ; C o l u m n s \ C o u n t   o f   L o c a t i o n   I D & g t ; - & l t ; M e a s u r e s \ L o c a t i o n 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 L o c a t i o n   I D < / K e y > < / a : K e y > < a : V a l u e   i : t y p e = " M e a s u r e G r i d N o d e V i e w S t a t e " > < L a y e d O u t > t r u e < / L a y e d O u t > < W a s U I I n v i s i b l e > t r u e < / W a s U I I n v i s i b l e > < / a : V a l u e > < / a : K e y V a l u e O f D i a g r a m O b j e c t K e y a n y T y p e z b w N T n L X > < a : K e y V a l u e O f D i a g r a m O b j e c t K e y a n y T y p e z b w N T n L X > < a : K e y > < K e y > M e a s u r e s \ C o u n t   o f   L o c a t i o n   I D \ T a g I n f o \ F o r m u l a < / K e y > < / a : K e y > < a : V a l u e   i : t y p e = " M e a s u r e G r i d V i e w S t a t e I D i a g r a m T a g A d d i t i o n a l I n f o " / > < / a : K e y V a l u e O f D i a g r a m O b j e c t K e y a n y T y p e z b w N T n L X > < a : K e y V a l u e O f D i a g r a m O b j e c t K e y a n y T y p e z b w N T n L X > < a : K e y > < K e y > M e a s u r e s \ C o u n t   o f   L o c a t i o n   I D \ T a g I n f o \ V a l u e < / K e y > < / a : K e y > < a : V a l u e   i : t y p e = " M e a s u r e G r i d V i e w S t a t e I D i a g r a m T a g A d d i t i o n a l I n f o " / > < / a : K e y V a l u e O f D i a g r a m O b j e c t K e y a n y T y p e z b w N T n L X > < a : K e y V a l u e O f D i a g r a m O b j e c t K e y a n y T y p e z b w N T n L X > < a : K e y > < K e y > M e a s u r e s \ S u m   o f   P o p u l a t i o n < / K e y > < / a : K e y > < a : V a l u e   i : t y p e = " M e a s u r e G r i d N o d e V i e w S t a t e " > < C o l u m n > 7 < / C o l u m n > < L a y e d O u t > t r u e < / L a y e d O u t > < / 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 H o u s e h o l d s < / K e y > < / a : K e y > < a : V a l u e   i : t y p e = " M e a s u r e G r i d N o d e V i e w S t a t e " > < C o l u m n > 8 < / C o l u m n > < L a y e d O u t > t r u e < / L a y e d O u t > < / a : V a l u e > < / a : K e y V a l u e O f D i a g r a m O b j e c t K e y a n y T y p e z b w N T n L X > < a : K e y V a l u e O f D i a g r a m O b j e c t K e y a n y T y p e z b w N T n L X > < a : K e y > < K e y > M e a s u r e s \ S u m   o f   H o u s e h o l d s \ T a g I n f o \ F o r m u l a < / K e y > < / a : K e y > < a : V a l u e   i : t y p e = " M e a s u r e G r i d V i e w S t a t e I D i a g r a m T a g A d d i t i o n a l I n f o " / > < / a : K e y V a l u e O f D i a g r a m O b j e c t K e y a n y T y p e z b w N T n L X > < a : K e y V a l u e O f D i a g r a m O b j e c t K e y a n y T y p e z b w N T n L X > < a : K e y > < K e y > M e a s u r e s \ S u m   o f   H o u s e h o l d s \ T a g I n f o \ V a l u e < / K e y > < / a : K e y > < a : V a l u e   i : t y p e = " M e a s u r e G r i d V i e w S t a t e I D i a g r a m T a g A d d i t i o n a l I n f o " / > < / a : K e y V a l u e O f D i a g r a m O b j e c t K e y a n y T y p e z b w N T n L X > < a : K e y V a l u e O f D i a g r a m O b j e c t K e y a n y T y p e z b w N T n L X > < a : K e y > < K e y > M e a s u r e s \ S u m   o f   M e d i a n   I n c o m e < / K e y > < / a : K e y > < a : V a l u e   i : t y p e = " M e a s u r e G r i d N o d e V i e w S t a t e " > < C o l u m n > 9 < / C o l u m n > < L a y e d O u t > t r u e < / L a y e d O u t > < / a : V a l u e > < / a : K e y V a l u e O f D i a g r a m O b j e c t K e y a n y T y p e z b w N T n L X > < a : K e y V a l u e O f D i a g r a m O b j e c t K e y a n y T y p e z b w N T n L X > < a : K e y > < K e y > M e a s u r e s \ S u m   o f   M e d i a n   I n c o m e \ T a g I n f o \ F o r m u l a < / K e y > < / a : K e y > < a : V a l u e   i : t y p e = " M e a s u r e G r i d V i e w S t a t e I D i a g r a m T a g A d d i t i o n a l I n f o " / > < / a : K e y V a l u e O f D i a g r a m O b j e c t K e y a n y T y p e z b w N T n L X > < a : K e y V a l u e O f D i a g r a m O b j e c t K e y a n y T y p e z b w N T n L X > < a : K e y > < K e y > M e a s u r e s \ S u m   o f   M e d i a n   I n c o m e \ T a g I n f o \ V a l u e < / K e y > < / a : K e y > < a : V a l u e   i : t y p e = " M e a s u r e G r i d V i e w S t a t e I D i a g r a m T a g A d d i t i o n a l I n f o " / > < / a : K e y V a l u e O f D i a g r a m O b j e c t K e y a n y T y p e z b w N T n L X > < a : K e y V a l u e O f D i a g r a m O b j e c t K e y a n y T y p e z b w N T n L X > < a : K e y > < K e y > M e a s u r e s \ S u m   o f   L a n d   A r e a < / K e y > < / a : K e y > < a : V a l u e   i : t y p e = " M e a s u r e G r i d N o d e V i e w S t a t e " > < C o l u m n > 1 0 < / C o l u m n > < L a y e d O u t > t r u e < / L a y e d O u t > < / a : V a l u e > < / a : K e y V a l u e O f D i a g r a m O b j e c t K e y a n y T y p e z b w N T n L X > < a : K e y V a l u e O f D i a g r a m O b j e c t K e y a n y T y p e z b w N T n L X > < a : K e y > < K e y > M e a s u r e s \ S u m   o f   L a n d   A r e a \ T a g I n f o \ F o r m u l a < / K e y > < / a : K e y > < a : V a l u e   i : t y p e = " M e a s u r e G r i d V i e w S t a t e I D i a g r a m T a g A d d i t i o n a l I n f o " / > < / a : K e y V a l u e O f D i a g r a m O b j e c t K e y a n y T y p e z b w N T n L X > < a : K e y V a l u e O f D i a g r a m O b j e c t K e y a n y T y p e z b w N T n L X > < a : K e y > < K e y > M e a s u r e s \ S u m   o f   L a n d   A r e a \ T a g I n f o \ V a l u e < / K e y > < / a : K e y > < a : V a l u e   i : t y p e = " M e a s u r e G r i d V i e w S t a t e I D i a g r a m T a g A d d i t i o n a l I n f o " / > < / a : K e y V a l u e O f D i a g r a m O b j e c t K e y a n y T y p e z b w N T n L X > < a : K e y V a l u e O f D i a g r a m O b j e c t K e y a n y T y p e z b w N T n L X > < a : K e y > < K e y > M e a s u r e s \ S u m   o f   W a t e r   A r e a < / K e y > < / a : K e y > < a : V a l u e   i : t y p e = " M e a s u r e G r i d N o d e V i e w S t a t e " > < C o l u m n > 1 1 < / C o l u m n > < L a y e d O u t > t r u e < / L a y e d O u t > < / a : V a l u e > < / a : K e y V a l u e O f D i a g r a m O b j e c t K e y a n y T y p e z b w N T n L X > < a : K e y V a l u e O f D i a g r a m O b j e c t K e y a n y T y p e z b w N T n L X > < a : K e y > < K e y > M e a s u r e s \ S u m   o f   W a t e r   A r e a \ T a g I n f o \ F o r m u l a < / K e y > < / a : K e y > < a : V a l u e   i : t y p e = " M e a s u r e G r i d V i e w S t a t e I D i a g r a m T a g A d d i t i o n a l I n f o " / > < / a : K e y V a l u e O f D i a g r a m O b j e c t K e y a n y T y p e z b w N T n L X > < a : K e y V a l u e O f D i a g r a m O b j e c t K e y a n y T y p e z b w N T n L X > < a : K e y > < K e y > M e a s u r e s \ S u m   o f   W a t e r   A r e a \ T a g I n f o \ V a l u e < / K e y > < / a : K e y > < a : V a l u e   i : t y p e = " M e a s u r e G r i d V i e w S t a t e I D i a g r a m T a g A d d i t i o n a l I n f o " / > < / a : K e y V a l u e O f D i a g r a m O b j e c t K e y a n y T y p e z b w N T n L X > < a : K e y V a l u e O f D i a g r a m O b j e c t K e y a n y T y p e z b w N T n L X > < a : K e y > < K e y > M e a s u r e s \ M i n i m u m   o f   P o p u l a t i o n < / K e y > < / a : K e y > < a : V a l u e   i : t y p e = " M e a s u r e G r i d N o d e V i e w S t a t e " > < C o l u m n > 7 < / C o l u m n > < L a y e d O u t > t r u e < / L a y e d O u t > < R o w > 1 < / R o w > < / a : V a l u e > < / a : K e y V a l u e O f D i a g r a m O b j e c t K e y a n y T y p e z b w N T n L X > < a : K e y V a l u e O f D i a g r a m O b j e c t K e y a n y T y p e z b w N T n L X > < a : K e y > < K e y > M e a s u r e s \ M i n i m u m   o f   P o p u l a t i o n \ T a g I n f o \ F o r m u l a < / K e y > < / a : K e y > < a : V a l u e   i : t y p e = " M e a s u r e G r i d V i e w S t a t e I D i a g r a m T a g A d d i t i o n a l I n f o " / > < / a : K e y V a l u e O f D i a g r a m O b j e c t K e y a n y T y p e z b w N T n L X > < a : K e y V a l u e O f D i a g r a m O b j e c t K e y a n y T y p e z b w N T n L X > < a : K e y > < K e y > M e a s u r e s \ M i n i m u m   o f   P o p u l a t i o n \ T a g I n f o \ V a l u e < / K e y > < / a : K e y > < a : V a l u e   i : t y p e = " M e a s u r e G r i d V i e w S t a t e I D i a g r a m T a g A d d i t i o n a l I n f o " / > < / a : K e y V a l u e O f D i a g r a m O b j e c t K e y a n y T y p e z b w N T n L X > < a : K e y V a l u e O f D i a g r a m O b j e c t K e y a n y T y p e z b w N T n L X > < a : K e y > < K e y > M e a s u r e s \ M a x i m u m   o f   P o p u l a t i o n < / K e y > < / a : K e y > < a : V a l u e   i : t y p e = " M e a s u r e G r i d N o d e V i e w S t a t e " > < C o l u m n > 7 < / C o l u m n > < L a y e d O u t > t r u e < / L a y e d O u t > < R o w > 2 < / R o w > < / a : V a l u e > < / a : K e y V a l u e O f D i a g r a m O b j e c t K e y a n y T y p e z b w N T n L X > < a : K e y V a l u e O f D i a g r a m O b j e c t K e y a n y T y p e z b w N T n L X > < a : K e y > < K e y > M e a s u r e s \ M a x i m u m   o f   P o p u l a t i o n \ T a g I n f o \ F o r m u l a < / K e y > < / a : K e y > < a : V a l u e   i : t y p e = " M e a s u r e G r i d V i e w S t a t e I D i a g r a m T a g A d d i t i o n a l I n f o " / > < / a : K e y V a l u e O f D i a g r a m O b j e c t K e y a n y T y p e z b w N T n L X > < a : K e y V a l u e O f D i a g r a m O b j e c t K e y a n y T y p e z b w N T n L X > < a : K e y > < K e y > M e a s u r e s \ M a x i m u m   o f   P o p u l a t i o n \ T a g I n f o \ V a l u e < / K e y > < / a : K e y > < a : V a l u e   i : t y p e = " M e a s u r e G r i d V i e w S t a t e I D i a g r a m T a g A d d i t i o n a l I n f o " / > < / a : K e y V a l u e O f D i a g r a m O b j e c t K e y a n y T y p e z b w N T n L X > < a : K e y V a l u e O f D i a g r a m O b j e c t K e y a n y T y p e z b w N T n L X > < a : K e y > < K e y > M e a s u r e s \ A v e r a g e   o f   P o p u l a t i o n < / K e y > < / a : K e y > < a : V a l u e   i : t y p e = " M e a s u r e G r i d N o d e V i e w S t a t e " > < C o l u m n > 7 < / C o l u m n > < L a y e d O u t > t r u e < / L a y e d O u t > < R o w > 3 < / R o w > < / a : V a l u e > < / a : K e y V a l u e O f D i a g r a m O b j e c t K e y a n y T y p e z b w N T n L X > < a : K e y V a l u e O f D i a g r a m O b j e c t K e y a n y T y p e z b w N T n L X > < a : K e y > < K e y > M e a s u r e s \ A v e r a g e   o f   P o p u l a t i o n \ T a g I n f o \ F o r m u l a < / K e y > < / a : K e y > < a : V a l u e   i : t y p e = " M e a s u r e G r i d V i e w S t a t e I D i a g r a m T a g A d d i t i o n a l I n f o " / > < / a : K e y V a l u e O f D i a g r a m O b j e c t K e y a n y T y p e z b w N T n L X > < a : K e y V a l u e O f D i a g r a m O b j e c t K e y a n y T y p e z b w N T n L X > < a : K e y > < K e y > M e a s u r e s \ A v e r a g e   o f   P o p u l a t i o n \ T a g I n f o \ V a l u e < / K e y > < / a : K e y > < a : V a l u e   i : t y p e = " M e a s u r e G r i d V i e w S t a t e I D i a g r a m T a g A d d i t i o n a l I n f o " / > < / a : K e y V a l u e O f D i a g r a m O b j e c t K e y a n y T y p e z b w N T n L X > < a : K e y V a l u e O f D i a g r a m O b j e c t K e y a n y T y p e z b w N T n L X > < a : K e y > < K e y > M e a s u r e s \ M i n i m u m   o f   H o u s e h o l d s < / K e y > < / a : K e y > < a : V a l u e   i : t y p e = " M e a s u r e G r i d N o d e V i e w S t a t e " > < C o l u m n > 8 < / C o l u m n > < L a y e d O u t > t r u e < / L a y e d O u t > < R o w > 1 < / R o w > < / a : V a l u e > < / a : K e y V a l u e O f D i a g r a m O b j e c t K e y a n y T y p e z b w N T n L X > < a : K e y V a l u e O f D i a g r a m O b j e c t K e y a n y T y p e z b w N T n L X > < a : K e y > < K e y > M e a s u r e s \ M i n i m u m   o f   H o u s e h o l d s \ T a g I n f o \ F o r m u l a < / K e y > < / a : K e y > < a : V a l u e   i : t y p e = " M e a s u r e G r i d V i e w S t a t e I D i a g r a m T a g A d d i t i o n a l I n f o " / > < / a : K e y V a l u e O f D i a g r a m O b j e c t K e y a n y T y p e z b w N T n L X > < a : K e y V a l u e O f D i a g r a m O b j e c t K e y a n y T y p e z b w N T n L X > < a : K e y > < K e y > M e a s u r e s \ M i n i m u m   o f   H o u s e h o l d s \ T a g I n f o \ V a l u e < / K e y > < / a : K e y > < a : V a l u e   i : t y p e = " M e a s u r e G r i d V i e w S t a t e I D i a g r a m T a g A d d i t i o n a l I n f o " / > < / a : K e y V a l u e O f D i a g r a m O b j e c t K e y a n y T y p e z b w N T n L X > < a : K e y V a l u e O f D i a g r a m O b j e c t K e y a n y T y p e z b w N T n L X > < a : K e y > < K e y > M e a s u r e s \ M a x i m u m   o f   H o u s e h o l d s < / K e y > < / a : K e y > < a : V a l u e   i : t y p e = " M e a s u r e G r i d N o d e V i e w S t a t e " > < C o l u m n > 8 < / C o l u m n > < L a y e d O u t > t r u e < / L a y e d O u t > < R o w > 2 < / R o w > < / a : V a l u e > < / a : K e y V a l u e O f D i a g r a m O b j e c t K e y a n y T y p e z b w N T n L X > < a : K e y V a l u e O f D i a g r a m O b j e c t K e y a n y T y p e z b w N T n L X > < a : K e y > < K e y > M e a s u r e s \ M a x i m u m   o f   H o u s e h o l d s \ T a g I n f o \ F o r m u l a < / K e y > < / a : K e y > < a : V a l u e   i : t y p e = " M e a s u r e G r i d V i e w S t a t e I D i a g r a m T a g A d d i t i o n a l I n f o " / > < / a : K e y V a l u e O f D i a g r a m O b j e c t K e y a n y T y p e z b w N T n L X > < a : K e y V a l u e O f D i a g r a m O b j e c t K e y a n y T y p e z b w N T n L X > < a : K e y > < K e y > M e a s u r e s \ M a x i m u m   o f   H o u s e h o l d s \ T a g I n f o \ V a l u e < / K e y > < / a : K e y > < a : V a l u e   i : t y p e = " M e a s u r e G r i d V i e w S t a t e I D i a g r a m T a g A d d i t i o n a l I n f o " / > < / a : K e y V a l u e O f D i a g r a m O b j e c t K e y a n y T y p e z b w N T n L X > < a : K e y V a l u e O f D i a g r a m O b j e c t K e y a n y T y p e z b w N T n L X > < a : K e y > < K e y > M e a s u r e s \ A v e r a g e   o f   H o u s e h o l d s < / K e y > < / a : K e y > < a : V a l u e   i : t y p e = " M e a s u r e G r i d N o d e V i e w S t a t e " > < C o l u m n > 8 < / C o l u m n > < L a y e d O u t > t r u e < / L a y e d O u t > < R o w > 3 < / R o w > < / a : V a l u e > < / a : K e y V a l u e O f D i a g r a m O b j e c t K e y a n y T y p e z b w N T n L X > < a : K e y V a l u e O f D i a g r a m O b j e c t K e y a n y T y p e z b w N T n L X > < a : K e y > < K e y > M e a s u r e s \ A v e r a g e   o f   H o u s e h o l d s \ T a g I n f o \ F o r m u l a < / K e y > < / a : K e y > < a : V a l u e   i : t y p e = " M e a s u r e G r i d V i e w S t a t e I D i a g r a m T a g A d d i t i o n a l I n f o " / > < / a : K e y V a l u e O f D i a g r a m O b j e c t K e y a n y T y p e z b w N T n L X > < a : K e y V a l u e O f D i a g r a m O b j e c t K e y a n y T y p e z b w N T n L X > < a : K e y > < K e y > M e a s u r e s \ A v e r a g e   o f   H o u s e h o l d s \ T a g I n f o \ V a l u e < / K e y > < / a : K e y > < a : V a l u e   i : t y p e = " M e a s u r e G r i d V i e w S t a t e I D i a g r a m T a g A d d i t i o n a l I n f o " / > < / a : K e y V a l u e O f D i a g r a m O b j e c t K e y a n y T y p e z b w N T n L X > < a : K e y V a l u e O f D i a g r a m O b j e c t K e y a n y T y p e z b w N T n L X > < a : K e y > < K e y > M e a s u r e s \ M i n i m u m   o f   M e d i a n   I n c o m e < / K e y > < / a : K e y > < a : V a l u e   i : t y p e = " M e a s u r e G r i d N o d e V i e w S t a t e " > < C o l u m n > 9 < / C o l u m n > < L a y e d O u t > t r u e < / L a y e d O u t > < R o w > 1 < / R o w > < / a : V a l u e > < / a : K e y V a l u e O f D i a g r a m O b j e c t K e y a n y T y p e z b w N T n L X > < a : K e y V a l u e O f D i a g r a m O b j e c t K e y a n y T y p e z b w N T n L X > < a : K e y > < K e y > M e a s u r e s \ M i n i m u m   o f   M e d i a n   I n c o m e \ T a g I n f o \ F o r m u l a < / K e y > < / a : K e y > < a : V a l u e   i : t y p e = " M e a s u r e G r i d V i e w S t a t e I D i a g r a m T a g A d d i t i o n a l I n f o " / > < / a : K e y V a l u e O f D i a g r a m O b j e c t K e y a n y T y p e z b w N T n L X > < a : K e y V a l u e O f D i a g r a m O b j e c t K e y a n y T y p e z b w N T n L X > < a : K e y > < K e y > M e a s u r e s \ M i n i m u m   o f   M e d i a n   I n c o m e \ T a g I n f o \ V a l u e < / K e y > < / a : K e y > < a : V a l u e   i : t y p e = " M e a s u r e G r i d V i e w S t a t e I D i a g r a m T a g A d d i t i o n a l I n f o " / > < / a : K e y V a l u e O f D i a g r a m O b j e c t K e y a n y T y p e z b w N T n L X > < a : K e y V a l u e O f D i a g r a m O b j e c t K e y a n y T y p e z b w N T n L X > < a : K e y > < K e y > M e a s u r e s \ M a x i m u m   o f   M e d i a n   I n c o m e < / K e y > < / a : K e y > < a : V a l u e   i : t y p e = " M e a s u r e G r i d N o d e V i e w S t a t e " > < C o l u m n > 9 < / C o l u m n > < L a y e d O u t > t r u e < / L a y e d O u t > < R o w > 2 < / R o w > < / a : V a l u e > < / a : K e y V a l u e O f D i a g r a m O b j e c t K e y a n y T y p e z b w N T n L X > < a : K e y V a l u e O f D i a g r a m O b j e c t K e y a n y T y p e z b w N T n L X > < a : K e y > < K e y > M e a s u r e s \ M a x i m u m   o f   M e d i a n   I n c o m e \ T a g I n f o \ F o r m u l a < / K e y > < / a : K e y > < a : V a l u e   i : t y p e = " M e a s u r e G r i d V i e w S t a t e I D i a g r a m T a g A d d i t i o n a l I n f o " / > < / a : K e y V a l u e O f D i a g r a m O b j e c t K e y a n y T y p e z b w N T n L X > < a : K e y V a l u e O f D i a g r a m O b j e c t K e y a n y T y p e z b w N T n L X > < a : K e y > < K e y > M e a s u r e s \ M a x i m u m   o f   M e d i a n   I n c o m e \ T a g I n f o \ V a l u e < / K e y > < / a : K e y > < a : V a l u e   i : t y p e = " M e a s u r e G r i d V i e w S t a t e I D i a g r a m T a g A d d i t i o n a l I n f o " / > < / a : K e y V a l u e O f D i a g r a m O b j e c t K e y a n y T y p e z b w N T n L X > < a : K e y V a l u e O f D i a g r a m O b j e c t K e y a n y T y p e z b w N T n L X > < a : K e y > < K e y > M e a s u r e s \ A v e r a g e   o f   M e d i a n   I n c o m e < / K e y > < / a : K e y > < a : V a l u e   i : t y p e = " M e a s u r e G r i d N o d e V i e w S t a t e " > < C o l u m n > 9 < / C o l u m n > < L a y e d O u t > t r u e < / L a y e d O u t > < R o w > 3 < / R o w > < / a : V a l u e > < / a : K e y V a l u e O f D i a g r a m O b j e c t K e y a n y T y p e z b w N T n L X > < a : K e y V a l u e O f D i a g r a m O b j e c t K e y a n y T y p e z b w N T n L X > < a : K e y > < K e y > M e a s u r e s \ A v e r a g e   o f   M e d i a n   I n c o m e \ T a g I n f o \ F o r m u l a < / K e y > < / a : K e y > < a : V a l u e   i : t y p e = " M e a s u r e G r i d V i e w S t a t e I D i a g r a m T a g A d d i t i o n a l I n f o " / > < / a : K e y V a l u e O f D i a g r a m O b j e c t K e y a n y T y p e z b w N T n L X > < a : K e y V a l u e O f D i a g r a m O b j e c t K e y a n y T y p e z b w N T n L X > < a : K e y > < K e y > M e a s u r e s \ A v e r a g e   o f   M e d i a n   I n c o m e \ T a g I n f o \ V a l u e < / K e y > < / a : K e y > < a : V a l u e   i : t y p e = " M e a s u r e G r i d V i e w S t a t e I D i a g r a m T a g A d d i t i o n a l I n f o " / > < / a : K e y V a l u e O f D i a g r a m O b j e c t K e y a n y T y p e z b w N T n L X > < a : K e y V a l u e O f D i a g r a m O b j e c t K e y a n y T y p e z b w N T n L X > < a : K e y > < K e y > M e a s u r e s \ M i n i m u m   o f   L a n d   A r e a < / K e y > < / a : K e y > < a : V a l u e   i : t y p e = " M e a s u r e G r i d N o d e V i e w S t a t e " > < C o l u m n > 1 0 < / C o l u m n > < L a y e d O u t > t r u e < / L a y e d O u t > < R o w > 1 < / R o w > < / a : V a l u e > < / a : K e y V a l u e O f D i a g r a m O b j e c t K e y a n y T y p e z b w N T n L X > < a : K e y V a l u e O f D i a g r a m O b j e c t K e y a n y T y p e z b w N T n L X > < a : K e y > < K e y > M e a s u r e s \ M i n i m u m   o f   L a n d   A r e a \ T a g I n f o \ F o r m u l a < / K e y > < / a : K e y > < a : V a l u e   i : t y p e = " M e a s u r e G r i d V i e w S t a t e I D i a g r a m T a g A d d i t i o n a l I n f o " / > < / a : K e y V a l u e O f D i a g r a m O b j e c t K e y a n y T y p e z b w N T n L X > < a : K e y V a l u e O f D i a g r a m O b j e c t K e y a n y T y p e z b w N T n L X > < a : K e y > < K e y > M e a s u r e s \ M i n i m u m   o f   L a n d   A r e a \ T a g I n f o \ V a l u e < / K e y > < / a : K e y > < a : V a l u e   i : t y p e = " M e a s u r e G r i d V i e w S t a t e I D i a g r a m T a g A d d i t i o n a l I n f o " / > < / a : K e y V a l u e O f D i a g r a m O b j e c t K e y a n y T y p e z b w N T n L X > < a : K e y V a l u e O f D i a g r a m O b j e c t K e y a n y T y p e z b w N T n L X > < a : K e y > < K e y > M e a s u r e s \ M i n i m u m   o f   W a t e r   A r e a < / K e y > < / a : K e y > < a : V a l u e   i : t y p e = " M e a s u r e G r i d N o d e V i e w S t a t e " > < C o l u m n > 1 1 < / C o l u m n > < L a y e d O u t > t r u e < / L a y e d O u t > < R o w > 1 < / R o w > < / a : V a l u e > < / a : K e y V a l u e O f D i a g r a m O b j e c t K e y a n y T y p e z b w N T n L X > < a : K e y V a l u e O f D i a g r a m O b j e c t K e y a n y T y p e z b w N T n L X > < a : K e y > < K e y > M e a s u r e s \ M i n i m u m   o f   W a t e r   A r e a \ T a g I n f o \ F o r m u l a < / K e y > < / a : K e y > < a : V a l u e   i : t y p e = " M e a s u r e G r i d V i e w S t a t e I D i a g r a m T a g A d d i t i o n a l I n f o " / > < / a : K e y V a l u e O f D i a g r a m O b j e c t K e y a n y T y p e z b w N T n L X > < a : K e y V a l u e O f D i a g r a m O b j e c t K e y a n y T y p e z b w N T n L X > < a : K e y > < K e y > M e a s u r e s \ M i n i m u m   o f   W a t e r   A r e a \ T a g I n f o \ V a l u e < / K e y > < / a : K e y > < a : V a l u e   i : t y p e = " M e a s u r e G r i d V i e w S t a t e I D i a g r a m T a g A d d i t i o n a l I n f o " / > < / a : K e y V a l u e O f D i a g r a m O b j e c t K e y a n y T y p e z b w N T n L X > < a : K e y V a l u e O f D i a g r a m O b j e c t K e y a n y T y p e z b w N T n L X > < a : K e y > < K e y > M e a s u r e s \ M a x i m u m   o f   W a t e r   A r e a < / K e y > < / a : K e y > < a : V a l u e   i : t y p e = " M e a s u r e G r i d N o d e V i e w S t a t e " > < C o l u m n > 1 1 < / C o l u m n > < L a y e d O u t > t r u e < / L a y e d O u t > < R o w > 2 < / R o w > < / a : V a l u e > < / a : K e y V a l u e O f D i a g r a m O b j e c t K e y a n y T y p e z b w N T n L X > < a : K e y V a l u e O f D i a g r a m O b j e c t K e y a n y T y p e z b w N T n L X > < a : K e y > < K e y > M e a s u r e s \ M a x i m u m   o f   W a t e r   A r e a \ T a g I n f o \ F o r m u l a < / K e y > < / a : K e y > < a : V a l u e   i : t y p e = " M e a s u r e G r i d V i e w S t a t e I D i a g r a m T a g A d d i t i o n a l I n f o " / > < / a : K e y V a l u e O f D i a g r a m O b j e c t K e y a n y T y p e z b w N T n L X > < a : K e y V a l u e O f D i a g r a m O b j e c t K e y a n y T y p e z b w N T n L X > < a : K e y > < K e y > M e a s u r e s \ M a x i m u m   o f   W a t e r   A r e a \ T a g I n f o \ V a l u e < / K e y > < / a : K e y > < a : V a l u e   i : t y p e = " M e a s u r e G r i d V i e w S t a t e I D i a g r a m T a g A d d i t i o n a l I n f o " / > < / a : K e y V a l u e O f D i a g r a m O b j e c t K e y a n y T y p e z b w N T n L X > < a : K e y V a l u e O f D i a g r a m O b j e c t K e y a n y T y p e z b w N T n L X > < a : K e y > < K e y > M e a s u r e s \ M a x i m u m   o f   L a n d   A r e a < / K e y > < / a : K e y > < a : V a l u e   i : t y p e = " M e a s u r e G r i d N o d e V i e w S t a t e " > < C o l u m n > 1 0 < / C o l u m n > < L a y e d O u t > t r u e < / L a y e d O u t > < R o w > 2 < / R o w > < / a : V a l u e > < / a : K e y V a l u e O f D i a g r a m O b j e c t K e y a n y T y p e z b w N T n L X > < a : K e y V a l u e O f D i a g r a m O b j e c t K e y a n y T y p e z b w N T n L X > < a : K e y > < K e y > M e a s u r e s \ M a x i m u m   o f   L a n d   A r e a \ T a g I n f o \ F o r m u l a < / K e y > < / a : K e y > < a : V a l u e   i : t y p e = " M e a s u r e G r i d V i e w S t a t e I D i a g r a m T a g A d d i t i o n a l I n f o " / > < / a : K e y V a l u e O f D i a g r a m O b j e c t K e y a n y T y p e z b w N T n L X > < a : K e y V a l u e O f D i a g r a m O b j e c t K e y a n y T y p e z b w N T n L X > < a : K e y > < K e y > M e a s u r e s \ M a x i m u m   o f   L a n d   A r e a \ T a g I n f o \ V a l u e < / K e y > < / a : K e y > < a : V a l u e   i : t y p e = " M e a s u r e G r i d V i e w S t a t e I D i a g r a m T a g A d d i t i o n a l I n f o " / > < / a : K e y V a l u e O f D i a g r a m O b j e c t K e y a n y T y p e z b w N T n L X > < a : K e y V a l u e O f D i a g r a m O b j e c t K e y a n y T y p e z b w N T n L X > < a : K e y > < K e y > M e a s u r e s \ A v e r a g e   o f   L a n d   A r e a < / K e y > < / a : K e y > < a : V a l u e   i : t y p e = " M e a s u r e G r i d N o d e V i e w S t a t e " > < C o l u m n > 1 0 < / C o l u m n > < L a y e d O u t > t r u e < / L a y e d O u t > < R o w > 3 < / R o w > < / a : V a l u e > < / a : K e y V a l u e O f D i a g r a m O b j e c t K e y a n y T y p e z b w N T n L X > < a : K e y V a l u e O f D i a g r a m O b j e c t K e y a n y T y p e z b w N T n L X > < a : K e y > < K e y > M e a s u r e s \ A v e r a g e   o f   L a n d   A r e a \ T a g I n f o \ F o r m u l a < / K e y > < / a : K e y > < a : V a l u e   i : t y p e = " M e a s u r e G r i d V i e w S t a t e I D i a g r a m T a g A d d i t i o n a l I n f o " / > < / a : K e y V a l u e O f D i a g r a m O b j e c t K e y a n y T y p e z b w N T n L X > < a : K e y V a l u e O f D i a g r a m O b j e c t K e y a n y T y p e z b w N T n L X > < a : K e y > < K e y > M e a s u r e s \ A v e r a g e   o f   L a n d   A r e a \ T a g I n f o \ V a l u e < / K e y > < / a : K e y > < a : V a l u e   i : t y p e = " M e a s u r e G r i d V i e w S t a t e I D i a g r a m T a g A d d i t i o n a l I n f o " / > < / a : K e y V a l u e O f D i a g r a m O b j e c t K e y a n y T y p e z b w N T n L X > < a : K e y V a l u e O f D i a g r a m O b j e c t K e y a n y T y p e z b w N T n L X > < a : K e y > < K e y > M e a s u r e s \ A v e r a g e   o f   W a t e r   A r e a < / K e y > < / a : K e y > < a : V a l u e   i : t y p e = " M e a s u r e G r i d N o d e V i e w S t a t e " > < C o l u m n > 1 1 < / C o l u m n > < L a y e d O u t > t r u e < / L a y e d O u t > < R o w > 3 < / R o w > < / a : V a l u e > < / a : K e y V a l u e O f D i a g r a m O b j e c t K e y a n y T y p e z b w N T n L X > < a : K e y V a l u e O f D i a g r a m O b j e c t K e y a n y T y p e z b w N T n L X > < a : K e y > < K e y > M e a s u r e s \ A v e r a g e   o f   W a t e r   A r e a \ T a g I n f o \ F o r m u l a < / K e y > < / a : K e y > < a : V a l u e   i : t y p e = " M e a s u r e G r i d V i e w S t a t e I D i a g r a m T a g A d d i t i o n a l I n f o " / > < / a : K e y V a l u e O f D i a g r a m O b j e c t K e y a n y T y p e z b w N T n L X > < a : K e y V a l u e O f D i a g r a m O b j e c t K e y a n y T y p e z b w N T n L X > < a : K e y > < K e y > M e a s u r e s \ A v e r a g e   o f   W a t e r   A r e a \ T a g I n f o \ V a l u e < / K e y > < / a : K e y > < a : V a l u e   i : t y p e = " M e a s u r e G r i d V i e w S t a t e I D i a g r a m T a g A d d i t i o n a l I n f o " / > < / a : K e y V a l u e O f D i a g r a m O b j e c t K e y a n y T y p e z b w N T n L X > < a : K e y V a l u e O f D i a g r a m O b j e c t K e y a n y T y p e z b w N T n L X > < a : K e y > < K e y > C o l u m n s \ L o c a t i o n   I D < / K e y > < / a : K e y > < a : V a l u e   i : t y p e = " M e a s u r e G r i d N o d e V i e w S t a t e " > < L a y e d O u t > t r u e < / L a y e d O u t > < / a : V a l u e > < / a : K e y V a l u e O f D i a g r a m O b j e c t K e y a n y T y p e z b w N T n L X > < a : K e y V a l u e O f D i a g r a m O b j e c t K e y a n y T y p e z b w N T n L X > < a : K e y > < K e y > C o l u m n s \ L o c a t i o n   T y p e < / K e y > < / a : K e y > < a : V a l u e   i : t y p e = " M e a s u r e G r i d N o d e V i e w S t a t e " > < C o l u m n > 1 < / C o l u m n > < L a y e d O u t > t r u e < / L a y e d O u t > < / a : V a l u e > < / a : K e y V a l u e O f D i a g r a m O b j e c t K e y a n y T y p e z b w N T n L X > < a : K e y V a l u e O f D i a g r a m O b j e c t K e y a n y T y p e z b w N T n L X > < a : K e y > < K e y > C o l u m n s \ L o c a t i o n   N a m e < / K e y > < / a : K e y > < a : V a l u e   i : t y p e = " M e a s u r e G r i d N o d e V i e w S t a t e " > < C o l u m n > 2 < / C o l u m n > < L a y e d O u t > t r u e < / L a y e d O u t > < / a : V a l u e > < / a : K e y V a l u e O f D i a g r a m O b j e c t K e y a n y T y p e z b w N T n L X > < a : K e y V a l u e O f D i a g r a m O b j e c t K e y a n y T y p e z b w N T n L X > < a : K e y > < K e y > C o l u m n s \ C o u n t y 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 C o l u m n s \ L a t i t u d e < / K e y > < / a : K e y > < a : V a l u e   i : t y p e = " M e a s u r e G r i d N o d e V i e w S t a t e " > < C o l u m n > 5 < / C o l u m n > < L a y e d O u t > t r u e < / L a y e d O u t > < / a : V a l u e > < / a : K e y V a l u e O f D i a g r a m O b j e c t K e y a n y T y p e z b w N T n L X > < a : K e y V a l u e O f D i a g r a m O b j e c t K e y a n y T y p e z b w N T n L X > < a : K e y > < K e y > C o l u m n s \ L o n g i t u d e < / K e y > < / a : K e y > < a : V a l u e   i : t y p e = " M e a s u r e G r i d N o d e V i e w S t a t e " > < C o l u m n > 6 < / C o l u m n > < L a y e d O u t > t r u e < / L a y e d O u t > < / a : V a l u e > < / a : K e y V a l u e O f D i a g r a m O b j e c t K e y a n y T y p e z b w N T n L X > < a : K e y V a l u e O f D i a g r a m O b j e c t K e y a n y T y p e z b w N T n L X > < a : K e y > < K e y > C o l u m n s \ P o p u l a t i o n < / K e y > < / a : K e y > < a : V a l u e   i : t y p e = " M e a s u r e G r i d N o d e V i e w S t a t e " > < C o l u m n > 7 < / C o l u m n > < L a y e d O u t > t r u e < / L a y e d O u t > < / a : V a l u e > < / a : K e y V a l u e O f D i a g r a m O b j e c t K e y a n y T y p e z b w N T n L X > < a : K e y V a l u e O f D i a g r a m O b j e c t K e y a n y T y p e z b w N T n L X > < a : K e y > < K e y > C o l u m n s \ H o u s e h o l d s < / K e y > < / a : K e y > < a : V a l u e   i : t y p e = " M e a s u r e G r i d N o d e V i e w S t a t e " > < C o l u m n > 8 < / C o l u m n > < L a y e d O u t > t r u e < / L a y e d O u t > < / a : V a l u e > < / a : K e y V a l u e O f D i a g r a m O b j e c t K e y a n y T y p e z b w N T n L X > < a : K e y V a l u e O f D i a g r a m O b j e c t K e y a n y T y p e z b w N T n L X > < a : K e y > < K e y > C o l u m n s \ M e d i a n   I n c o m e < / K e y > < / a : K e y > < a : V a l u e   i : t y p e = " M e a s u r e G r i d N o d e V i e w S t a t e " > < C o l u m n > 9 < / C o l u m n > < L a y e d O u t > t r u e < / L a y e d O u t > < / a : V a l u e > < / a : K e y V a l u e O f D i a g r a m O b j e c t K e y a n y T y p e z b w N T n L X > < a : K e y V a l u e O f D i a g r a m O b j e c t K e y a n y T y p e z b w N T n L X > < a : K e y > < K e y > C o l u m n s \ L a n d   A r e a < / K e y > < / a : K e y > < a : V a l u e   i : t y p e = " M e a s u r e G r i d N o d e V i e w S t a t e " > < C o l u m n > 1 0 < / C o l u m n > < L a y e d O u t > t r u e < / L a y e d O u t > < / a : V a l u e > < / a : K e y V a l u e O f D i a g r a m O b j e c t K e y a n y T y p e z b w N T n L X > < a : K e y V a l u e O f D i a g r a m O b j e c t K e y a n y T y p e z b w N T n L X > < a : K e y > < K e y > C o l u m n s \ W a t e r   A r e a < / K e y > < / a : K e y > < a : V a l u e   i : t y p e = " M e a s u r e G r i d N o d e V i e w S t a t e " > < C o l u m n > 1 1 < / C o l u m n > < L a y e d O u t > t r u e < / L a y e d O u t > < / a : V a l u e > < / a : K e y V a l u e O f D i a g r a m O b j e c t K e y a n y T y p e z b w N T n L X > < a : K e y V a l u e O f D i a g r a m O b j e c t K e y a n y T y p e z b w N T n L X > < a : K e y > < K e y > L i n k s \ & l t ; C o l u m n s \ C o u n t   o f   L o c a t i o n   I D & g t ; - & l t ; M e a s u r e s \ L o c a t i o n   I D & g t ; < / K e y > < / a : K e y > < a : V a l u e   i : t y p e = " M e a s u r e G r i d V i e w S t a t e I D i a g r a m L i n k " / > < / a : K e y V a l u e O f D i a g r a m O b j e c t K e y a n y T y p e z b w N T n L X > < a : K e y V a l u e O f D i a g r a m O b j e c t K e y a n y T y p e z b w N T n L X > < a : K e y > < K e y > L i n k s \ & l t ; C o l u m n s \ C o u n t   o f   L o c a t i o n   I D & g t ; - & l t ; M e a s u r e s \ L o c a t i o n   I D & g t ; \ C O L U M N < / K e y > < / a : K e y > < a : V a l u e   i : t y p e = " M e a s u r e G r i d V i e w S t a t e I D i a g r a m L i n k E n d p o i n t " / > < / a : K e y V a l u e O f D i a g r a m O b j e c t K e y a n y T y p e z b w N T n L X > < a : K e y V a l u e O f D i a g r a m O b j e c t K e y a n y T y p e z b w N T n L X > < a : K e y > < K e y > L i n k s \ & l t ; C o l u m n s \ C o u n t   o f   L o c a t i o n   I D & g t ; - & l t ; M e a s u r e s \ L o c a t i o n 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 L o c a t i o n s < / K e y > < / D i a g r a m O b j e c t K e y > < D i a g r a m O b j e c t K e y > < K e y > A c t i o n s \ A d d   t o   h i e r a r c h y   F o r   & l t ; T a b l e s \ L o c a t i o n s \ H i e r a r c h i e s \ R e g i o n & g t ; < / K e y > < / D i a g r a m O b j e c t K e y > < D i a g r a m O b j e c t K e y > < K e y > A c t i o n s \ M o v e   t o   a   H i e r a r c h y   i n   T a b l e   L o c a t i o n s < / K e y > < / D i a g r a m O b j e c t K e y > < D i a g r a m O b j e c t K e y > < K e y > A c t i o n s \ M o v e   i n t o   h i e r a r c h y   F o r   & l t ; T a b l e s \ L o c a t i o n s \ H i e r a r c h i e s \ R e g i o n & g t ; < / 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 T a g s \ T a b l e s \ & l t ; T a b l e s \ R e t a i l   S a l e s & g t ; < / K e y > < / D i a g r a m O b j e c t K e y > < D i a g r a m O b j e c t K e y > < K e y > D y n a m i c   T a g s \ T a b l e s \ & l t ; T a b l e s \ P r o d u c t s & g t ; < / K e y > < / D i a g r a m O b j e c t K e y > < D i a g r a m O b j e c t K e y > < K e y > D y n a m i c   T a g s \ T a b l e s \ & l t ; T a b l e s \ L o c a t i o n s & g t ; < / K e y > < / D i a g r a m O b j e c t K e y > < D i a g r a m O b j e c t K e y > < K e y > D y n a m i c   T a g s \ H i e r a r c h i e s \ & l t ; T a b l e s \ L o c a t i o n s \ H i e r a r c h i e s \ R e g i o n & g t ; < / K e y > < / D i a g r a m O b j e c t K e y > < D i a g r a m O b j e c t K e y > < K e y > D y n a m i c   T a g s \ T a b l e s \ & l t ; T a b l e s \ C u s t o m e r s & g t ; < / K e y > < / D i a g r a m O b j e c t K e y > < D i a g r a m O b j e c t K e y > < K e y > D y n a m i c   T a g s \ T a b l e s \ & l t ; T a b l e s \ S a l e s   P e o p l e & g t ; < / K e y > < / D i a g r a m O b j e c t K e y > < D i a g r a m O b j e c t K e y > < K e y > D y n a m i c   T a g s \ T a b l e s \ & l t ; T a b l e s \ C a l e n d a r & g t ; < / K e y > < / D i a g r a m O b j e c t K e y > < D i a g r a m O b j e c t K e y > < K e y > D y n a m i c   T a g s \ H i e r a r c h i e s \ & l t ; T a b l e s \ C a l e n d a r \ H i e r a r c h i e s \ D a t e   H i e r a r c h y & g t ; < / K e y > < / D i a g r a m O b j e c t K e y > < D i a g r a m O b j e c t K e y > < K e y > T a b l e s \ R e t a i l   S a l e s < / K e y > < / D i a g r a m O b j e c t K e y > < D i a g r a m O b j e c t K e y > < K e y > T a b l e s \ R e t a i l   S a l e s \ C o l u m n s \ O r d e r   I D < / K e y > < / D i a g r a m O b j e c t K e y > < D i a g r a m O b j e c t K e y > < K e y > T a b l e s \ R e t a i l   S a l e s \ C o l u m n s \ L o c a t i o n   I D < / K e y > < / D i a g r a m O b j e c t K e y > < D i a g r a m O b j e c t K e y > < K e y > T a b l e s \ R e t a i l   S a l e s \ C o l u m n s \ L o c a t i o n   T y p e < / K e y > < / D i a g r a m O b j e c t K e y > < D i a g r a m O b j e c t K e y > < K e y > T a b l e s \ R e t a i l   S a l e s \ C o l u m n s \ L o c a t i o n   N a m e < / K e y > < / D i a g r a m O b j e c t K e y > < D i a g r a m O b j e c t K e y > < K e y > T a b l e s \ R e t a i l   S a l e s \ C o l u m n s \ C o u n t y < / K e y > < / D i a g r a m O b j e c t K e y > < D i a g r a m O b j e c t K e y > < K e y > T a b l e s \ R e t a i l   S a l e s \ C o l u m n s \ S a l e s   P e r s o n   I D < / K e y > < / D i a g r a m O b j e c t K e y > < D i a g r a m O b j e c t K e y > < K e y > T a b l e s \ R e t a i l   S a l e s \ C o l u m n s \ S a l e s p e r s o n < / K e y > < / D i a g r a m O b j e c t K e y > < D i a g r a m O b j e c t K e y > < K e y > T a b l e s \ R e t a i l   S a l e s \ C o l u m n s \ C u s t o m e r   I D < / K e y > < / D i a g r a m O b j e c t K e y > < D i a g r a m O b j e c t K e y > < K e y > T a b l e s \ R e t a i l   S a l e s \ C o l u m n s \ C u s t o m e r   N a m e < / K e y > < / D i a g r a m O b j e c t K e y > < D i a g r a m O b j e c t K e y > < K e y > T a b l e s \ R e t a i l   S a l e s \ C o l u m n s \ P u r c h a s e   D a t e < / K e y > < / D i a g r a m O b j e c t K e y > < D i a g r a m O b j e c t K e y > < K e y > T a b l e s \ R e t a i l   S a l e s \ C o l u m n s \ P r o d u c t   I D < / K e y > < / D i a g r a m O b j e c t K e y > < D i a g r a m O b j e c t K e y > < K e y > T a b l e s \ R e t a i l   S a l e s \ C o l u m n s \ P r o d u c t   N a m e < / K e y > < / D i a g r a m O b j e c t K e y > < D i a g r a m O b j e c t K e y > < K e y > T a b l e s \ R e t a i l   S a l e s \ C o l u m n s \ Q u a n t i t y < / K e y > < / D i a g r a m O b j e c t K e y > < D i a g r a m O b j e c t K e y > < K e y > T a b l e s \ R e t a i l   S a l e s \ C o l u m n s \ S a l e s   C o s t < / K e y > < / D i a g r a m O b j e c t K e y > < D i a g r a m O b j e c t K e y > < K e y > T a b l e s \ R e t a i l   S a l e s \ C o l u m n s \ S a l e s   A m o u n t < / K e y > < / D i a g r a m O b j e c t K e y > < D i a g r a m O b j e c t K e y > < K e y > T a b l e s \ R e t a i l   S a l e s \ C o l u m n s \ S a l e s   P r o f i t < / K e y > < / D i a g r a m O b j e c t K e y > < D i a g r a m O b j e c t K e y > < K e y > T a b l e s \ R e t a i l   S a l e s \ C o l u m n s \ S t a t e < / K e y > < / D i a g r a m O b j e c t K e y > < D i a g r a m O b j e c t K e y > < K e y > T a b l e s \ R e t a i l   S a l e s \ M e a s u r e s \ C o u n t   o f   O r d e r   I D < / K e y > < / D i a g r a m O b j e c t K e y > < D i a g r a m O b j e c t K e y > < K e y > T a b l e s \ R e t a i l   S a l e s \ C o u n t   o f   O r d e r   I D \ A d d i t i o n a l   I n f o \ I m p l i c i t   M e a s u r e < / K e y > < / D i a g r a m O b j e c t K e y > < D i a g r a m O b j e c t K e y > < K e y > T a b l e s \ R e t a i l   S a l e s \ M e a s u r e s \ C o u n t   o f   P r o d u c t   I D < / K e y > < / D i a g r a m O b j e c t K e y > < D i a g r a m O b j e c t K e y > < K e y > T a b l e s \ R e t a i l   S a l e s \ C o u n t   o f   P r o d u c t   I D \ A d d i t i o n a l   I n f o \ I m p l i c i t   M e a s u r e < / K e y > < / D i a g r a m O b j e c t K e y > < D i a g r a m O b j e c t K e y > < K e y > T a b l e s \ R e t a i l   S a l e s \ M e a s u r e s \ S u m   o f   Q u a n t i t y < / K e y > < / D i a g r a m O b j e c t K e y > < D i a g r a m O b j e c t K e y > < K e y > T a b l e s \ R e t a i l   S a l e s \ S u m   o f   Q u a n t i t y \ A d d i t i o n a l   I n f o \ I m p l i c i t   M e a s u r e < / K e y > < / D i a g r a m O b j e c t K e y > < D i a g r a m O b j e c t K e y > < K e y > T a b l e s \ R e t a i l   S a l e s \ M e a s u r e s \ C o u n t   o f   S t a t e < / K e y > < / D i a g r a m O b j e c t K e y > < D i a g r a m O b j e c t K e y > < K e y > T a b l e s \ R e t a i l   S a l e s \ C o u n t   o f   S t a t e \ A d d i t i o n a l   I n f o \ I m p l i c i t   M e a s u r e < / K e y > < / D i a g r a m O b j e c t K e y > < D i a g r a m O b j e c t K e y > < K e y > T a b l e s \ R e t a i l   S a l e s \ M e a s u r e s \ C o u n t   o f   S a l e s p e r s o n < / K e y > < / D i a g r a m O b j e c t K e y > < D i a g r a m O b j e c t K e y > < K e y > T a b l e s \ R e t a i l   S a l e s \ C o u n t   o f   S a l e s p e r s o n \ A d d i t i o n a l   I n f o \ I m p l i c i t   M e a s u r e < / K e y > < / D i a g r a m O b j e c t K e y > < D i a g r a m O b j e c t K e y > < K e y > T a b l e s \ R e t a i l   S a l e s \ M e a s u r e s \ C o u n t   o f   C u s t o m e r   N a m e   2 < / K e y > < / D i a g r a m O b j e c t K e y > < D i a g r a m O b j e c t K e y > < K e y > T a b l e s \ R e t a i l   S a l e s \ C o u n t   o f   C u s t o m e r   N a m e   2 \ A d d i t i o n a l   I n f o \ I m p l i c i t   M e a s u r e < / K e y > < / D i a g r a m O b j e c t K e y > < D i a g r a m O b j e c t K e y > < K e y > T a b l e s \ R e t a i l   S a l e s \ M e a s u r e s \ T o t a l   U n i t   S a l e s < / K e y > < / D i a g r a m O b j e c t K e y > < D i a g r a m O b j e c t K e y > < K e y > T a b l e s \ R e t a i l   S a l e s \ M e a s u r e s \ T o t a l   S a l e s   C o s t < / K e y > < / D i a g r a m O b j e c t K e y > < D i a g r a m O b j e c t K e y > < K e y > T a b l e s \ R e t a i l   S a l e s \ M e a s u r e s \ T o t a l   S a l e s < / K e y > < / D i a g r a m O b j e c t K e y > < D i a g r a m O b j e c t K e y > < K e y > T a b l e s \ R e t a i l   S a l e s \ M e a s u r e s \ T o t a l   P r o f i t < / K e y > < / D i a g r a m O b j e c t K e y > < D i a g r a m O b j e c t K e y > < K e y > T a b l e s \ R e t a i l   S a l e s \ M e a s u r e s \ L Y   T o t a l   S a l e s < / K e y > < / D i a g r a m O b j e c t K e y > < D i a g r a m O b j e c t K e y > < K e y > T a b l e s \ R e t a i l   S a l e s \ M e a s u r e s \ L Y   S a l e s   C h a n g e < / K e y > < / D i a g r a m O b j e c t K e y > < D i a g r a m O b j e c t K e y > < K e y > T a b l e s \ R e t a i l   S a l e s \ M e a s u r e s \ % L Y   S a l e s   C h a n g e < / K e y > < / D i a g r a m O b j e c t K e y > < D i a g r a m O b j e c t K e y > < K e y > T a b l e s \ R e t a i l   S a l e s \ M e a s u r e s \ Y T D   S a l e s < / K e y > < / D i a g r a m O b j e c t K e y > < D i a g r a m O b j e c t K e y > < K e y > T a b l e s \ R e t a i l   S a l e s \ M e a s u r e s \ L Y T D   S a l e s < / K e y > < / D i a g r a m O b j e c t K e y > < D i a g r a m O b j e c t K e y > < K e y > T a b l e s \ R e t a i l   S a l e s \ M e a s u r e s \ L Y T D   S a l e s   C h a n g e < / K e y > < / D i a g r a m O b j e c t K e y > < D i a g r a m O b j e c t K e y > < K e y > T a b l e s \ R e t a i l   S a l e s \ M e a s u r e s \ % L Y T D   S a l e s   C h a n g e < / K e y > < / D i a g r a m O b j e c t K e y > < D i a g r a m O b j e c t K e y > < K e y > T a b l e s \ R e t a i l   S a l e s \ M e a s u r e s \ L Y   T o t a l   U n i t   S a l e s < / K e y > < / D i a g r a m O b j e c t K e y > < D i a g r a m O b j e c t K e y > < K e y > T a b l e s \ R e t a i l   S a l e s \ M e a s u r e s \ L Y   U n i t   S a l e s   C h a n g e < / K e y > < / D i a g r a m O b j e c t K e y > < D i a g r a m O b j e c t K e y > < K e y > T a b l e s \ R e t a i l   S a l e s \ M e a s u r e s \ % L Y   U n i t   S a l e s   C h a n g e < / K e y > < / D i a g r a m O b j e c t K e y > < D i a g r a m O b j e c t K e y > < K e y > T a b l e s \ R e t a i l   S a l e s \ M e a s u r e s \ Y T D   U n i t   S a l e s < / K e y > < / D i a g r a m O b j e c t K e y > < D i a g r a m O b j e c t K e y > < K e y > T a b l e s \ R e t a i l   S a l e s \ M e a s u r e s \ L Y T D   U n i t   S a l e s < / K e y > < / D i a g r a m O b j e c t K e y > < D i a g r a m O b j e c t K e y > < K e y > T a b l e s \ R e t a i l   S a l e s \ M e a s u r e s \ L Y T D   U n i t   S a l e s   C h a n g e < / K e y > < / D i a g r a m O b j e c t K e y > < D i a g r a m O b j e c t K e y > < K e y > T a b l e s \ R e t a i l   S a l e s \ M e a s u r e s \ % L Y T D   U n i t   S a l e s   C h a n g e < / K e y > < / D i a g r a m O b j e c t K e y > < D i a g r a m O b j e c t K e y > < K e y > T a b l e s \ R e t a i l   S a l e s \ M e a s u r e s \ A V G   U n i t   S a l e s   P r i c e < / K e y > < / D i a g r a m O b j e c t K e y > < D i a g r a m O b j e c t K e y > < K e y > T a b l e s \ R e t a i l   S a l e s \ M e a s u r e s \ R y a n   W e l c h   S a l e s < / K e y > < / D i a g r a m O b j e c t K e y > < D i a g r a m O b j e c t K e y > < K e y > T a b l e s \ R e t a i l   S a l e s \ M e a s u r e s \ % R y a n   W e l c h   S a l e s < / K e y > < / D i a g r a m O b j e c t K e y > < D i a g r a m O b j e c t K e y > < K e y > T a b l e s \ R e t a i l   S a l e s \ M e a s u r e s \ M a r t i n   B e r r y   S a l e s < / K e y > < / D i a g r a m O b j e c t K e y > < D i a g r a m O b j e c t K e y > < K e y > T a b l e s \ R e t a i l   S a l e s \ M e a s u r e s \ % M a r t i n   B e r r y   S a l e s < / K e y > < / D i a g r a m O b j e c t K e y > < D i a g r a m O b j e c t K e y > < K e y > T a b l e s \ P r o d u c t s < / K e y > < / D i a g r a m O b j e c t K e y > < D i a g r a m O b j e c t K e y > < K e y > T a b l e s \ P r o d u c t s \ C o l u m n s \ P r o d u c t   I D < / K e y > < / D i a g r a m O b j e c t K e y > < D i a g r a m O b j e c t K e y > < K e y > T a b l e s \ P r o d u c t s \ C o l u m n s \ P r o d u c t   N a m e < / K e y > < / D i a g r a m O b j e c t K e y > < D i a g r a m O b j e c t K e y > < K e y > T a b l e s \ P r o d u c t s \ C o l u m n s \ U n i t   C o s t < / K e y > < / D i a g r a m O b j e c t K e y > < D i a g r a m O b j e c t K e y > < K e y > T a b l e s \ P r o d u c t s \ C o l u m n s \ C u r r e n t   S a l e   P r i c e < / K e y > < / D i a g r a m O b j e c t K e y > < D i a g r a m O b j e c t K e y > < K e y > T a b l e s \ P r o d u c t s \ C o l u m n s \ T a x e s < / K e y > < / D i a g r a m O b j e c t K e y > < D i a g r a m O b j e c t K e y > < K e y > T a b l e s \ P r o d u c t s \ C o l u m n s \ U n i t   P r i c e < / K e y > < / D i a g r a m O b j e c t K e y > < D i a g r a m O b j e c t K e y > < K e y > T a b l e s \ P r o d u c t s \ C o l u m n s \ P r o f i t < / K e y > < / D i a g r a m O b j e c t K e y > < D i a g r a m O b j e c t K e y > < K e y > T a b l e s \ P r o d u c t s \ M e a s u r e s \ S u m   o f   U n i t   C o s t < / K e y > < / D i a g r a m O b j e c t K e y > < D i a g r a m O b j e c t K e y > < K e y > T a b l e s \ P r o d u c t s \ S u m   o f   U n i t   C o s t \ A d d i t i o n a l   I n f o \ I m p l i c i t   M e a s u r e < / K e y > < / D i a g r a m O b j e c t K e y > < D i a g r a m O b j e c t K e y > < K e y > T a b l e s \ P r o d u c t s \ M e a s u r e s \ A v e r a g e   o f   U n i t   C o s t < / K e y > < / D i a g r a m O b j e c t K e y > < D i a g r a m O b j e c t K e y > < K e y > T a b l e s \ P r o d u c t s \ A v e r a g e   o f   U n i t   C o s t \ A d d i t i o n a l   I n f o \ I m p l i c i t   M e a s u r e < / K e y > < / D i a g r a m O b j e c t K e y > < D i a g r a m O b j e c t K e y > < K e y > T a b l e s \ L o c a t i o n s < / K e y > < / D i a g r a m O b j e c t K e y > < D i a g r a m O b j e c t K e y > < K e y > T a b l e s \ L o c a t i o n s \ C o l u m n s \ L o c a t i o n   I D < / K e y > < / D i a g r a m O b j e c t K e y > < D i a g r a m O b j e c t K e y > < K e y > T a b l e s \ L o c a t i o n s \ C o l u m n s \ L o c a t i o n   T y p e < / K e y > < / D i a g r a m O b j e c t K e y > < D i a g r a m O b j e c t K e y > < K e y > T a b l e s \ L o c a t i o n s \ C o l u m n s \ L o c a t i o n   N a m e < / K e y > < / D i a g r a m O b j e c t K e y > < D i a g r a m O b j e c t K e y > < K e y > T a b l e s \ L o c a t i o n s \ C o l u m n s \ C o u n t y < / K e y > < / D i a g r a m O b j e c t K e y > < D i a g r a m O b j e c t K e y > < K e y > T a b l e s \ L o c a t i o n s \ C o l u m n s \ S t a t e < / K e y > < / D i a g r a m O b j e c t K e y > < D i a g r a m O b j e c t K e y > < K e y > T a b l e s \ L o c a t i o n s \ C o l u m n s \ L a t i t u d e < / K e y > < / D i a g r a m O b j e c t K e y > < D i a g r a m O b j e c t K e y > < K e y > T a b l e s \ L o c a t i o n s \ C o l u m n s \ L o n g i t u d e < / K e y > < / D i a g r a m O b j e c t K e y > < D i a g r a m O b j e c t K e y > < K e y > T a b l e s \ L o c a t i o n s \ C o l u m n s \ P o p u l a t i o n < / K e y > < / D i a g r a m O b j e c t K e y > < D i a g r a m O b j e c t K e y > < K e y > T a b l e s \ L o c a t i o n s \ C o l u m n s \ H o u s e h o l d s < / K e y > < / D i a g r a m O b j e c t K e y > < D i a g r a m O b j e c t K e y > < K e y > T a b l e s \ L o c a t i o n s \ C o l u m n s \ M e d i a n   I n c o m e < / K e y > < / D i a g r a m O b j e c t K e y > < D i a g r a m O b j e c t K e y > < K e y > T a b l e s \ L o c a t i o n s \ C o l u m n s \ L a n d   A r e a < / K e y > < / D i a g r a m O b j e c t K e y > < D i a g r a m O b j e c t K e y > < K e y > T a b l e s \ L o c a t i o n s \ C o l u m n s \ W a t e r   A r e a < / K e y > < / D i a g r a m O b j e c t K e y > < D i a g r a m O b j e c t K e y > < K e y > T a b l e s \ L o c a t i o n s \ M e a s u r e s \ C o u n t   o f   L o c a t i o n   I D < / K e y > < / D i a g r a m O b j e c t K e y > < D i a g r a m O b j e c t K e y > < K e y > T a b l e s \ L o c a t i o n s \ C o u n t   o f   L o c a t i o n   I D \ A d d i t i o n a l   I n f o \ I m p l i c i t   M e a s u r e < / K e y > < / D i a g r a m O b j e c t K e y > < D i a g r a m O b j e c t K e y > < K e y > T a b l e s \ L o c a t i o n s \ M e a s u r e s \ S u m   o f   P o p u l a t i o n < / K e y > < / D i a g r a m O b j e c t K e y > < D i a g r a m O b j e c t K e y > < K e y > T a b l e s \ L o c a t i o n s \ M e a s u r e s \ S u m   o f   H o u s e h o l d s < / K e y > < / D i a g r a m O b j e c t K e y > < D i a g r a m O b j e c t K e y > < K e y > T a b l e s \ L o c a t i o n s \ M e a s u r e s \ S u m   o f   M e d i a n   I n c o m e < / K e y > < / D i a g r a m O b j e c t K e y > < D i a g r a m O b j e c t K e y > < K e y > T a b l e s \ L o c a t i o n s \ M e a s u r e s \ S u m   o f   L a n d   A r e a < / K e y > < / D i a g r a m O b j e c t K e y > < D i a g r a m O b j e c t K e y > < K e y > T a b l e s \ L o c a t i o n s \ M e a s u r e s \ S u m   o f   W a t e r   A r e a < / K e y > < / D i a g r a m O b j e c t K e y > < D i a g r a m O b j e c t K e y > < K e y > T a b l e s \ L o c a t i o n s \ M e a s u r e s \ M i n i m u m   o f   P o p u l a t i o n < / K e y > < / D i a g r a m O b j e c t K e y > < D i a g r a m O b j e c t K e y > < K e y > T a b l e s \ L o c a t i o n s \ M e a s u r e s \ M a x i m u m   o f   P o p u l a t i o n < / K e y > < / D i a g r a m O b j e c t K e y > < D i a g r a m O b j e c t K e y > < K e y > T a b l e s \ L o c a t i o n s \ M e a s u r e s \ A v e r a g e   o f   P o p u l a t i o n < / K e y > < / D i a g r a m O b j e c t K e y > < D i a g r a m O b j e c t K e y > < K e y > T a b l e s \ L o c a t i o n s \ M e a s u r e s \ M i n i m u m   o f   H o u s e h o l d s < / K e y > < / D i a g r a m O b j e c t K e y > < D i a g r a m O b j e c t K e y > < K e y > T a b l e s \ L o c a t i o n s \ M e a s u r e s \ M a x i m u m   o f   H o u s e h o l d s < / K e y > < / D i a g r a m O b j e c t K e y > < D i a g r a m O b j e c t K e y > < K e y > T a b l e s \ L o c a t i o n s \ M e a s u r e s \ A v e r a g e   o f   H o u s e h o l d s < / K e y > < / D i a g r a m O b j e c t K e y > < D i a g r a m O b j e c t K e y > < K e y > T a b l e s \ L o c a t i o n s \ M e a s u r e s \ M i n i m u m   o f   M e d i a n   I n c o m e < / K e y > < / D i a g r a m O b j e c t K e y > < D i a g r a m O b j e c t K e y > < K e y > T a b l e s \ L o c a t i o n s \ M e a s u r e s \ M a x i m u m   o f   M e d i a n   I n c o m e < / K e y > < / D i a g r a m O b j e c t K e y > < D i a g r a m O b j e c t K e y > < K e y > T a b l e s \ L o c a t i o n s \ M e a s u r e s \ A v e r a g e   o f   M e d i a n   I n c o m e < / K e y > < / D i a g r a m O b j e c t K e y > < D i a g r a m O b j e c t K e y > < K e y > T a b l e s \ L o c a t i o n s \ M e a s u r e s \ M i n i m u m   o f   L a n d   A r e a < / K e y > < / D i a g r a m O b j e c t K e y > < D i a g r a m O b j e c t K e y > < K e y > T a b l e s \ L o c a t i o n s \ M e a s u r e s \ M i n i m u m   o f   W a t e r   A r e a < / K e y > < / D i a g r a m O b j e c t K e y > < D i a g r a m O b j e c t K e y > < K e y > T a b l e s \ L o c a t i o n s \ M e a s u r e s \ M a x i m u m   o f   W a t e r   A r e a < / K e y > < / D i a g r a m O b j e c t K e y > < D i a g r a m O b j e c t K e y > < K e y > T a b l e s \ L o c a t i o n s \ M e a s u r e s \ M a x i m u m   o f   L a n d   A r e a < / K e y > < / D i a g r a m O b j e c t K e y > < D i a g r a m O b j e c t K e y > < K e y > T a b l e s \ L o c a t i o n s \ M e a s u r e s \ A v e r a g e   o f   L a n d   A r e a < / K e y > < / D i a g r a m O b j e c t K e y > < D i a g r a m O b j e c t K e y > < K e y > T a b l e s \ L o c a t i o n s \ M e a s u r e s \ A v e r a g e   o f   W a t e r   A r e a < / K e y > < / D i a g r a m O b j e c t K e y > < D i a g r a m O b j e c t K e y > < K e y > T a b l e s \ L o c a t i o n s \ H i e r a r c h i e s \ R e g i o n < / K e y > < / D i a g r a m O b j e c t K e y > < D i a g r a m O b j e c t K e y > < K e y > T a b l e s \ L o c a t i o n s \ H i e r a r c h i e s \ R e g i o n \ L e v e l s \ S t a t e < / K e y > < / D i a g r a m O b j e c t K e y > < D i a g r a m O b j e c t K e y > < K e y > T a b l e s \ L o c a t i o n s \ H i e r a r c h i e s \ R e g i o n \ L e v e l s \ C o u n t y < / K e y > < / D i a g r a m O b j e c t K e y > < D i a g r a m O b j e c t K e y > < K e y > T a b l e s \ L o c a t i o n s \ H i e r a r c h i e s \ R e g i o n \ L e v e l s \ L o c a t i o n   N a m e < / K e y > < / D i a g r a m O b j e c t K e y > < D i a g r a m O b j e c t K e y > < K e y > T a b l e s \ C u s t o m e r s < / K e y > < / D i a g r a m O b j e c t K e y > < D i a g r a m O b j e c t K e y > < K e y > T a b l e s \ C u s t o m e r s \ C o l u m n s \ C u s t o m e r   I D < / K e y > < / D i a g r a m O b j e c t K e y > < D i a g r a m O b j e c t K e y > < K e y > T a b l e s \ C u s t o m e r s \ C o l u m n s \ C u s t o m e r   N a m e < / K e y > < / D i a g r a m O b j e c t K e y > < D i a g r a m O b j e c t K e y > < K e y > T a b l e s \ S a l e s   P e o p l e < / K e y > < / D i a g r a m O b j e c t K e y > < D i a g r a m O b j e c t K e y > < K e y > T a b l e s \ S a l e s   P e o p l e \ C o l u m n s \ S a l e s p e r s o n   I D < / K e y > < / D i a g r a m O b j e c t K e y > < D i a g r a m O b j e c t K e y > < K e y > T a b l e s \ S a l e s   P e o p l e \ C o l u m n s \ S a l e s p e r s o n   N a m e 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 T a b l e s \ C a l e n d a r \ C o l u m n s \ M o n t h Y e a r < / K e y > < / D i a g r a m O b j e c t K e y > < D i a g r a m O b j e c t K e y > < K e y > T a b l e s \ C a l e n d a r \ C o l u m n s \ D a y   O f   W e e k   N u m b e r < / K e y > < / D i a g r a m O b j e c t K e y > < D i a g r a m O b j e c t K e y > < K e y > T a b l e s \ C a l e n d a r \ C o l u m n s \ D a y   O f   W e e k < / K e y > < / D i a g r a m O b j e c t K e y > < D i a g r a m O b j e c t K e y > < K e y > T a b l e s \ C a l e n d a r \ C o l u m n s \ Q u a r t e r < / K e y > < / D i a g r a m O b j e c t K e y > < D i a g r a m O b j e c t K e y > < K e y > T a b l e s \ C a l e n d a r \ H i e r a r c h i e s \ D a t e   H i e r a r c h y < / K e y > < / D i a g r a m O b j e c t K e y > < D i a g r a m O b j e c t K e y > < K e y > T a b l e s \ C a l e n d a r \ H i e r a r c h i e s \ D a t e   H i e r a r c h y \ L e v e l s \ Y e a r < / K e y > < / D i a g r a m O b j e c t K e y > < D i a g r a m O b j e c t K e y > < K e y > T a b l e s \ C a l e n d a r \ H i e r a r c h i e s \ D a t e   H i e r a r c h y \ L e v e l s \ Q u a r t e r < / K e y > < / D i a g r a m O b j e c t K e y > < D i a g r a m O b j e c t K e y > < K e y > T a b l e s \ C a l e n d a r \ H i e r a r c h i e s \ D a t e   H i e r a r c h y \ L e v e l s \ M o n t h < / K e y > < / D i a g r a m O b j e c t K e y > < D i a g r a m O b j e c t K e y > < K e y > R e l a t i o n s h i p s \ & l t ; T a b l e s \ R e t a i l   S a l e s \ C o l u m n s \ P r o d u c t   I D & g t ; - & l t ; T a b l e s \ P r o d u c t s \ C o l u m n s \ P r o d u c t   I D & g t ; < / K e y > < / D i a g r a m O b j e c t K e y > < D i a g r a m O b j e c t K e y > < K e y > R e l a t i o n s h i p s \ & l t ; T a b l e s \ R e t a i l   S a l e s \ C o l u m n s \ P r o d u c t   I D & g t ; - & l t ; T a b l e s \ P r o d u c t s \ C o l u m n s \ P r o d u c t   I D & g t ; \ F K < / K e y > < / D i a g r a m O b j e c t K e y > < D i a g r a m O b j e c t K e y > < K e y > R e l a t i o n s h i p s \ & l t ; T a b l e s \ R e t a i l   S a l e s \ C o l u m n s \ P r o d u c t   I D & g t ; - & l t ; T a b l e s \ P r o d u c t s \ C o l u m n s \ P r o d u c t   I D & g t ; \ P K < / K e y > < / D i a g r a m O b j e c t K e y > < D i a g r a m O b j e c t K e y > < K e y > R e l a t i o n s h i p s \ & l t ; T a b l e s \ R e t a i l   S a l e s \ C o l u m n s \ P r o d u c t   I D & g t ; - & l t ; T a b l e s \ P r o d u c t s \ C o l u m n s \ P r o d u c t   I D & g t ; \ C r o s s F i l t e r < / K e y > < / D i a g r a m O b j e c t K e y > < D i a g r a m O b j e c t K e y > < K e y > R e l a t i o n s h i p s \ & l t ; T a b l e s \ R e t a i l   S a l e s \ C o l u m n s \ L o c a t i o n   I D & g t ; - & l t ; T a b l e s \ L o c a t i o n s \ C o l u m n s \ L o c a t i o n   I D & g t ; < / K e y > < / D i a g r a m O b j e c t K e y > < D i a g r a m O b j e c t K e y > < K e y > R e l a t i o n s h i p s \ & l t ; T a b l e s \ R e t a i l   S a l e s \ C o l u m n s \ L o c a t i o n   I D & g t ; - & l t ; T a b l e s \ L o c a t i o n s \ C o l u m n s \ L o c a t i o n   I D & g t ; \ F K < / K e y > < / D i a g r a m O b j e c t K e y > < D i a g r a m O b j e c t K e y > < K e y > R e l a t i o n s h i p s \ & l t ; T a b l e s \ R e t a i l   S a l e s \ C o l u m n s \ L o c a t i o n   I D & g t ; - & l t ; T a b l e s \ L o c a t i o n s \ C o l u m n s \ L o c a t i o n   I D & g t ; \ P K < / K e y > < / D i a g r a m O b j e c t K e y > < D i a g r a m O b j e c t K e y > < K e y > R e l a t i o n s h i p s \ & l t ; T a b l e s \ R e t a i l   S a l e s \ C o l u m n s \ L o c a t i o n   I D & g t ; - & l t ; T a b l e s \ L o c a t i o n s \ C o l u m n s \ L o c a t i o n   I D & g t ; \ C r o s s F i l t e r < / K e y > < / D i a g r a m O b j e c t K e y > < D i a g r a m O b j e c t K e y > < K e y > R e l a t i o n s h i p s \ & l t ; T a b l e s \ R e t a i l   S a l e s \ C o l u m n s \ C u s t o m e r   I D & g t ; - & l t ; T a b l e s \ C u s t o m e r s \ C o l u m n s \ C u s t o m e r   I D & g t ; < / K e y > < / D i a g r a m O b j e c t K e y > < D i a g r a m O b j e c t K e y > < K e y > R e l a t i o n s h i p s \ & l t ; T a b l e s \ R e t a i l   S a l e s \ C o l u m n s \ C u s t o m e r   I D & g t ; - & l t ; T a b l e s \ C u s t o m e r s \ C o l u m n s \ C u s t o m e r   I D & g t ; \ F K < / K e y > < / D i a g r a m O b j e c t K e y > < D i a g r a m O b j e c t K e y > < K e y > R e l a t i o n s h i p s \ & l t ; T a b l e s \ R e t a i l   S a l e s \ C o l u m n s \ C u s t o m e r   I D & g t ; - & l t ; T a b l e s \ C u s t o m e r s \ C o l u m n s \ C u s t o m e r   I D & g t ; \ P K < / K e y > < / D i a g r a m O b j e c t K e y > < D i a g r a m O b j e c t K e y > < K e y > R e l a t i o n s h i p s \ & l t ; T a b l e s \ R e t a i l   S a l e s \ C o l u m n s \ C u s t o m e r   I D & g t ; - & l t ; T a b l e s \ C u s t o m e r s \ C o l u m n s \ C u s t o m e r   I D & g t ; \ C r o s s F i l t e r < / K e y > < / D i a g r a m O b j e c t K e y > < D i a g r a m O b j e c t K e y > < K e y > R e l a t i o n s h i p s \ & l t ; T a b l e s \ R e t a i l   S a l e s \ C o l u m n s \ S a l e s   P e r s o n   I D & g t ; - & l t ; T a b l e s \ S a l e s   P e o p l e \ C o l u m n s \ S a l e s p e r s o n   I D & g t ; < / K e y > < / D i a g r a m O b j e c t K e y > < D i a g r a m O b j e c t K e y > < K e y > R e l a t i o n s h i p s \ & l t ; T a b l e s \ R e t a i l   S a l e s \ C o l u m n s \ S a l e s   P e r s o n   I D & g t ; - & l t ; T a b l e s \ S a l e s   P e o p l e \ C o l u m n s \ S a l e s p e r s o n   I D & g t ; \ F K < / K e y > < / D i a g r a m O b j e c t K e y > < D i a g r a m O b j e c t K e y > < K e y > R e l a t i o n s h i p s \ & l t ; T a b l e s \ R e t a i l   S a l e s \ C o l u m n s \ S a l e s   P e r s o n   I D & g t ; - & l t ; T a b l e s \ S a l e s   P e o p l e \ C o l u m n s \ S a l e s p e r s o n   I D & g t ; \ P K < / K e y > < / D i a g r a m O b j e c t K e y > < D i a g r a m O b j e c t K e y > < K e y > R e l a t i o n s h i p s \ & l t ; T a b l e s \ R e t a i l   S a l e s \ C o l u m n s \ S a l e s   P e r s o n   I D & g t ; - & l t ; T a b l e s \ S a l e s   P e o p l e \ C o l u m n s \ S a l e s p e r s o n   I D & g t ; \ C r o s s F i l t e r < / K e y > < / D i a g r a m O b j e c t K e y > < D i a g r a m O b j e c t K e y > < K e y > R e l a t i o n s h i p s \ & l t ; T a b l e s \ R e t a i l   S a l e s \ C o l u m n s \ P u r c h a s e   D a t e & g t ; - & l t ; T a b l e s \ C a l e n d a r \ C o l u m n s \ D a t e & g t ; < / K e y > < / D i a g r a m O b j e c t K e y > < D i a g r a m O b j e c t K e y > < K e y > R e l a t i o n s h i p s \ & l t ; T a b l e s \ R e t a i l   S a l e s \ C o l u m n s \ P u r c h a s e   D a t e & g t ; - & l t ; T a b l e s \ C a l e n d a r \ C o l u m n s \ D a t e & g t ; \ F K < / K e y > < / D i a g r a m O b j e c t K e y > < D i a g r a m O b j e c t K e y > < K e y > R e l a t i o n s h i p s \ & l t ; T a b l e s \ R e t a i l   S a l e s \ C o l u m n s \ P u r c h a s e   D a t e & g t ; - & l t ; T a b l e s \ C a l e n d a r \ C o l u m n s \ D a t e & g t ; \ P K < / K e y > < / D i a g r a m O b j e c t K e y > < D i a g r a m O b j e c t K e y > < K e y > R e l a t i o n s h i p s \ & l t ; T a b l e s \ R e t a i l   S a l e s \ C o l u m n s \ P u r c h a s e   D a t e & g t ; - & l t ; T a b l e s \ C a l e n d a r \ C o l u m n s \ D a t e & g t ; \ C r o s s F i l t e r < / K e y > < / D i a g r a m O b j e c t K e y > < / A l l K e y s > < S e l e c t e d K e y s > < D i a g r a m O b j e c t K e y > < K e y > T a b l e s \ L o c a t i o n s 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 L o c a t i o n s < / K e y > < / a : K e y > < a : V a l u e   i : t y p e = " D i a g r a m D i s p l a y V i e w S t a t e I D i a g r a m A c t i o n " / > < / a : K e y V a l u e O f D i a g r a m O b j e c t K e y a n y T y p e z b w N T n L X > < a : K e y V a l u e O f D i a g r a m O b j e c t K e y a n y T y p e z b w N T n L X > < a : K e y > < K e y > A c t i o n s \ A d d   t o   h i e r a r c h y   F o r   & l t ; T a b l e s \ L o c a t i o n s \ H i e r a r c h i e s \ R e g i o n & g t ; < / K e y > < / a : K e y > < a : V a l u e   i : t y p e = " D i a g r a m D i s p l a y V i e w S t a t e I D i a g r a m A c t i o n " / > < / a : K e y V a l u e O f D i a g r a m O b j e c t K e y a n y T y p e z b w N T n L X > < a : K e y V a l u e O f D i a g r a m O b j e c t K e y a n y T y p e z b w N T n L X > < a : K e y > < K e y > A c t i o n s \ M o v e   t o   a   H i e r a r c h y   i n   T a b l e   L o c a t i o n s < / K e y > < / a : K e y > < a : V a l u e   i : t y p e = " D i a g r a m D i s p l a y V i e w S t a t e I D i a g r a m A c t i o n " / > < / a : K e y V a l u e O f D i a g r a m O b j e c t K e y a n y T y p e z b w N T n L X > < a : K e y V a l u e O f D i a g r a m O b j e c t K e y a n y T y p e z b w N T n L X > < a : K e y > < K e y > A c t i o n s \ M o v e   i n t o   h i e r a r c h y   F o r   & l t ; T a b l e s \ L o c a t i o n s \ H i e r a r c h i e s \ R e g i o n & g t ; < / 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 T a g s \ T a b l e s \ & l t ; T a b l e s \ R e t a i l   S a l e s & g t ; 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 T a g s \ H i e r a r c h i e s \ & l t ; T a b l e s \ L o c a t i o n s \ H i e r a r c h i e s \ R e g i o n & g t ; 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  P e o p l e & g t ; 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 T a b l e s \ R e t a i l   S a l e s < / K e y > < / a : K e y > < a : V a l u e   i : t y p e = " D i a g r a m D i s p l a y N o d e V i e w S t a t e " > < H e i g h t > 3 7 1 . 6 0 0 0 0 0 0 0 0 0 0 0 2 5 < / H e i g h t > < I s E x p a n d e d > t r u e < / I s E x p a n d e d > < L a y e d O u t > t r u e < / L a y e d O u t > < L e f t > 3 4 0 . 8 9 6 1 8 9 4 3 2 3 3 4 2 7 < / L e f t > < S c r o l l V e r t i c a l O f f s e t > 2 4 0 < / S c r o l l V e r t i c a l O f f s e t > < T a b I n d e x > 2 < / T a b I n d e x > < T o p > 1 2 6 . 4 0 0 0 0 0 0 0 0 0 0 0 0 6 < / T o p > < W i d t h > 2 0 0 < / W i d t h > < / a : V a l u e > < / a : K e y V a l u e O f D i a g r a m O b j e c t K e y a n y T y p e z b w N T n L X > < a : K e y V a l u e O f D i a g r a m O b j e c t K e y a n y T y p e z b w N T n L X > < a : K e y > < K e y > T a b l e s \ R e t a i l   S a l e s \ C o l u m n s \ O r d e r   I D < / K e y > < / a : K e y > < a : V a l u e   i : t y p e = " D i a g r a m D i s p l a y N o d e V i e w S t a t e " > < H e i g h t > 1 5 0 < / H e i g h t > < I s E x p a n d e d > t r u e < / I s E x p a n d e d > < W i d t h > 2 0 0 < / W i d t h > < / a : V a l u e > < / a : K e y V a l u e O f D i a g r a m O b j e c t K e y a n y T y p e z b w N T n L X > < a : K e y V a l u e O f D i a g r a m O b j e c t K e y a n y T y p e z b w N T n L X > < a : K e y > < K e y > T a b l e s \ R e t a i l   S a l e s \ C o l u m n s \ L o c a t i o n   I D < / K e y > < / a : K e y > < a : V a l u e   i : t y p e = " D i a g r a m D i s p l a y N o d e V i e w S t a t e " > < H e i g h t > 1 5 0 < / H e i g h t > < I s E x p a n d e d > t r u e < / I s E x p a n d e d > < W i d t h > 2 0 0 < / W i d t h > < / a : V a l u e > < / a : K e y V a l u e O f D i a g r a m O b j e c t K e y a n y T y p e z b w N T n L X > < a : K e y V a l u e O f D i a g r a m O b j e c t K e y a n y T y p e z b w N T n L X > < a : K e y > < K e y > T a b l e s \ R e t a i l   S a l e s \ C o l u m n s \ L o c a t i o n   T y p e < / K e y > < / a : K e y > < a : V a l u e   i : t y p e = " D i a g r a m D i s p l a y N o d e V i e w S t a t e " > < H e i g h t > 1 5 0 < / H e i g h t > < I s E x p a n d e d > t r u e < / I s E x p a n d e d > < W i d t h > 2 0 0 < / W i d t h > < / a : V a l u e > < / a : K e y V a l u e O f D i a g r a m O b j e c t K e y a n y T y p e z b w N T n L X > < a : K e y V a l u e O f D i a g r a m O b j e c t K e y a n y T y p e z b w N T n L X > < a : K e y > < K e y > T a b l e s \ R e t a i l   S a l e s \ C o l u m n s \ L o c a t i o n   N a m e < / K e y > < / a : K e y > < a : V a l u e   i : t y p e = " D i a g r a m D i s p l a y N o d e V i e w S t a t e " > < H e i g h t > 1 5 0 < / H e i g h t > < I s E x p a n d e d > t r u e < / I s E x p a n d e d > < W i d t h > 2 0 0 < / W i d t h > < / a : V a l u e > < / a : K e y V a l u e O f D i a g r a m O b j e c t K e y a n y T y p e z b w N T n L X > < a : K e y V a l u e O f D i a g r a m O b j e c t K e y a n y T y p e z b w N T n L X > < a : K e y > < K e y > T a b l e s \ R e t a i l   S a l e s \ C o l u m n s \ C o u n t y < / K e y > < / a : K e y > < a : V a l u e   i : t y p e = " D i a g r a m D i s p l a y N o d e V i e w S t a t e " > < H e i g h t > 1 5 0 < / H e i g h t > < I s E x p a n d e d > t r u e < / I s E x p a n d e d > < W i d t h > 2 0 0 < / W i d t h > < / a : V a l u e > < / a : K e y V a l u e O f D i a g r a m O b j e c t K e y a n y T y p e z b w N T n L X > < a : K e y V a l u e O f D i a g r a m O b j e c t K e y a n y T y p e z b w N T n L X > < a : K e y > < K e y > T a b l e s \ R e t a i l   S a l e s \ C o l u m n s \ S a l e s   P e r s o n   I D < / K e y > < / a : K e y > < a : V a l u e   i : t y p e = " D i a g r a m D i s p l a y N o d e V i e w S t a t e " > < H e i g h t > 1 5 0 < / H e i g h t > < I s E x p a n d e d > t r u e < / I s E x p a n d e d > < W i d t h > 2 0 0 < / W i d t h > < / a : V a l u e > < / a : K e y V a l u e O f D i a g r a m O b j e c t K e y a n y T y p e z b w N T n L X > < a : K e y V a l u e O f D i a g r a m O b j e c t K e y a n y T y p e z b w N T n L X > < a : K e y > < K e y > T a b l e s \ R e t a i l   S a l e s \ C o l u m n s \ S a l e s p e r s o n < / K e y > < / a : K e y > < a : V a l u e   i : t y p e = " D i a g r a m D i s p l a y N o d e V i e w S t a t e " > < H e i g h t > 1 5 0 < / H e i g h t > < I s E x p a n d e d > t r u e < / I s E x p a n d e d > < W i d t h > 2 0 0 < / W i d t h > < / a : V a l u e > < / a : K e y V a l u e O f D i a g r a m O b j e c t K e y a n y T y p e z b w N T n L X > < a : K e y V a l u e O f D i a g r a m O b j e c t K e y a n y T y p e z b w N T n L X > < a : K e y > < K e y > T a b l e s \ R e t a i l   S a l e s \ C o l u m n s \ C u s t o m e r   I D < / K e y > < / a : K e y > < a : V a l u e   i : t y p e = " D i a g r a m D i s p l a y N o d e V i e w S t a t e " > < H e i g h t > 1 5 0 < / H e i g h t > < I s E x p a n d e d > t r u e < / I s E x p a n d e d > < W i d t h > 2 0 0 < / W i d t h > < / a : V a l u e > < / a : K e y V a l u e O f D i a g r a m O b j e c t K e y a n y T y p e z b w N T n L X > < a : K e y V a l u e O f D i a g r a m O b j e c t K e y a n y T y p e z b w N T n L X > < a : K e y > < K e y > T a b l e s \ R e t a i l   S a l e s \ C o l u m n s \ C u s t o m e r   N a m e < / K e y > < / a : K e y > < a : V a l u e   i : t y p e = " D i a g r a m D i s p l a y N o d e V i e w S t a t e " > < H e i g h t > 1 5 0 < / H e i g h t > < I s E x p a n d e d > t r u e < / I s E x p a n d e d > < W i d t h > 2 0 0 < / W i d t h > < / a : V a l u e > < / a : K e y V a l u e O f D i a g r a m O b j e c t K e y a n y T y p e z b w N T n L X > < a : K e y V a l u e O f D i a g r a m O b j e c t K e y a n y T y p e z b w N T n L X > < a : K e y > < K e y > T a b l e s \ R e t a i l   S a l e s \ C o l u m n s \ P u r c h a s e   D a t e < / K e y > < / a : K e y > < a : V a l u e   i : t y p e = " D i a g r a m D i s p l a y N o d e V i e w S t a t e " > < H e i g h t > 1 5 0 < / H e i g h t > < I s E x p a n d e d > t r u e < / I s E x p a n d e d > < W i d t h > 2 0 0 < / W i d t h > < / a : V a l u e > < / a : K e y V a l u e O f D i a g r a m O b j e c t K e y a n y T y p e z b w N T n L X > < a : K e y V a l u e O f D i a g r a m O b j e c t K e y a n y T y p e z b w N T n L X > < a : K e y > < K e y > T a b l e s \ R e t a i l   S a l e s \ C o l u m n s \ P r o d u c t   I D < / K e y > < / a : K e y > < a : V a l u e   i : t y p e = " D i a g r a m D i s p l a y N o d e V i e w S t a t e " > < H e i g h t > 1 5 0 < / H e i g h t > < I s E x p a n d e d > t r u e < / I s E x p a n d e d > < W i d t h > 2 0 0 < / W i d t h > < / a : V a l u e > < / a : K e y V a l u e O f D i a g r a m O b j e c t K e y a n y T y p e z b w N T n L X > < a : K e y V a l u e O f D i a g r a m O b j e c t K e y a n y T y p e z b w N T n L X > < a : K e y > < K e y > T a b l e s \ R e t a i l   S a l e s \ C o l u m n s \ P r o d u c t   N a m e < / K e y > < / a : K e y > < a : V a l u e   i : t y p e = " D i a g r a m D i s p l a y N o d e V i e w S t a t e " > < H e i g h t > 1 5 0 < / H e i g h t > < I s E x p a n d e d > t r u e < / I s E x p a n d e d > < W i d t h > 2 0 0 < / W i d t h > < / a : V a l u e > < / a : K e y V a l u e O f D i a g r a m O b j e c t K e y a n y T y p e z b w N T n L X > < a : K e y V a l u e O f D i a g r a m O b j e c t K e y a n y T y p e z b w N T n L X > < a : K e y > < K e y > T a b l e s \ R e t a i l   S a l e s \ C o l u m n s \ Q u a n t i t y < / K e y > < / a : K e y > < a : V a l u e   i : t y p e = " D i a g r a m D i s p l a y N o d e V i e w S t a t e " > < H e i g h t > 1 5 0 < / H e i g h t > < I s E x p a n d e d > t r u e < / I s E x p a n d e d > < W i d t h > 2 0 0 < / W i d t h > < / a : V a l u e > < / a : K e y V a l u e O f D i a g r a m O b j e c t K e y a n y T y p e z b w N T n L X > < a : K e y V a l u e O f D i a g r a m O b j e c t K e y a n y T y p e z b w N T n L X > < a : K e y > < K e y > T a b l e s \ R e t a i l   S a l e s \ C o l u m n s \ S a l e s   C o s t < / K e y > < / a : K e y > < a : V a l u e   i : t y p e = " D i a g r a m D i s p l a y N o d e V i e w S t a t e " > < H e i g h t > 1 5 0 < / H e i g h t > < I s E x p a n d e d > t r u e < / I s E x p a n d e d > < W i d t h > 2 0 0 < / W i d t h > < / a : V a l u e > < / a : K e y V a l u e O f D i a g r a m O b j e c t K e y a n y T y p e z b w N T n L X > < a : K e y V a l u e O f D i a g r a m O b j e c t K e y a n y T y p e z b w N T n L X > < a : K e y > < K e y > T a b l e s \ R e t a i l   S a l e s \ C o l u m n s \ S a l e s   A m o u n t < / K e y > < / a : K e y > < a : V a l u e   i : t y p e = " D i a g r a m D i s p l a y N o d e V i e w S t a t e " > < H e i g h t > 1 5 0 < / H e i g h t > < I s E x p a n d e d > t r u e < / I s E x p a n d e d > < W i d t h > 2 0 0 < / W i d t h > < / a : V a l u e > < / a : K e y V a l u e O f D i a g r a m O b j e c t K e y a n y T y p e z b w N T n L X > < a : K e y V a l u e O f D i a g r a m O b j e c t K e y a n y T y p e z b w N T n L X > < a : K e y > < K e y > T a b l e s \ R e t a i l   S a l e s \ C o l u m n s \ S a l e s   P r o f i t < / K e y > < / a : K e y > < a : V a l u e   i : t y p e = " D i a g r a m D i s p l a y N o d e V i e w S t a t e " > < H e i g h t > 1 5 0 < / H e i g h t > < I s E x p a n d e d > t r u e < / I s E x p a n d e d > < W i d t h > 2 0 0 < / W i d t h > < / a : V a l u e > < / a : K e y V a l u e O f D i a g r a m O b j e c t K e y a n y T y p e z b w N T n L X > < a : K e y V a l u e O f D i a g r a m O b j e c t K e y a n y T y p e z b w N T n L X > < a : K e y > < K e y > T a b l e s \ R e t a i l   S a l e s \ C o l u m n s \ S t a t e < / K e y > < / a : K e y > < a : V a l u e   i : t y p e = " D i a g r a m D i s p l a y N o d e V i e w S t a t e " > < H e i g h t > 1 5 0 < / H e i g h t > < I s E x p a n d e d > t r u e < / I s E x p a n d e d > < W i d t h > 2 0 0 < / W i d t h > < / a : V a l u e > < / a : K e y V a l u e O f D i a g r a m O b j e c t K e y a n y T y p e z b w N T n L X > < a : K e y V a l u e O f D i a g r a m O b j e c t K e y a n y T y p e z b w N T n L X > < a : K e y > < K e y > T a b l e s \ R e t a i l   S a l e s \ M e a s u r e s \ C o u n t   o f   O r d e r   I D < / K e y > < / a : K e y > < a : V a l u e   i : t y p e = " D i a g r a m D i s p l a y N o d e V i e w S t a t e " > < H e i g h t > 1 5 0 < / H e i g h t > < I s E x p a n d e d > t r u e < / I s E x p a n d e d > < W i d t h > 2 0 0 < / W i d t h > < / a : V a l u e > < / a : K e y V a l u e O f D i a g r a m O b j e c t K e y a n y T y p e z b w N T n L X > < a : K e y V a l u e O f D i a g r a m O b j e c t K e y a n y T y p e z b w N T n L X > < a : K e y > < K e y > T a b l e s \ R e t a i l   S a l e s \ C o u n t   o f   O r d e r   I D \ A d d i t i o n a l   I n f o \ I m p l i c i t   M e a s u r e < / K e y > < / a : K e y > < a : V a l u e   i : t y p e = " D i a g r a m D i s p l a y V i e w S t a t e I D i a g r a m T a g A d d i t i o n a l I n f o " / > < / a : K e y V a l u e O f D i a g r a m O b j e c t K e y a n y T y p e z b w N T n L X > < a : K e y V a l u e O f D i a g r a m O b j e c t K e y a n y T y p e z b w N T n L X > < a : K e y > < K e y > T a b l e s \ R e t a i l   S a l e s \ M e a s u r e s \ C o u n t   o f   P r o d u c t   I D < / K e y > < / a : K e y > < a : V a l u e   i : t y p e = " D i a g r a m D i s p l a y N o d e V i e w S t a t e " > < H e i g h t > 1 5 0 < / H e i g h t > < I s E x p a n d e d > t r u e < / I s E x p a n d e d > < W i d t h > 2 0 0 < / W i d t h > < / a : V a l u e > < / a : K e y V a l u e O f D i a g r a m O b j e c t K e y a n y T y p e z b w N T n L X > < a : K e y V a l u e O f D i a g r a m O b j e c t K e y a n y T y p e z b w N T n L X > < a : K e y > < K e y > T a b l e s \ R e t a i l   S a l e s \ C o u n t   o f   P r o d u c t   I D \ A d d i t i o n a l   I n f o \ I m p l i c i t   M e a s u r e < / K e y > < / a : K e y > < a : V a l u e   i : t y p e = " D i a g r a m D i s p l a y V i e w S t a t e I D i a g r a m T a g A d d i t i o n a l I n f o " / > < / a : K e y V a l u e O f D i a g r a m O b j e c t K e y a n y T y p e z b w N T n L X > < a : K e y V a l u e O f D i a g r a m O b j e c t K e y a n y T y p e z b w N T n L X > < a : K e y > < K e y > T a b l e s \ R e t a i l   S a l e s \ M e a s u r e s \ S u m   o f   Q u a n t i t y < / K e y > < / a : K e y > < a : V a l u e   i : t y p e = " D i a g r a m D i s p l a y N o d e V i e w S t a t e " > < H e i g h t > 1 5 0 < / H e i g h t > < I s E x p a n d e d > t r u e < / I s E x p a n d e d > < W i d t h > 2 0 0 < / W i d t h > < / a : V a l u e > < / a : K e y V a l u e O f D i a g r a m O b j e c t K e y a n y T y p e z b w N T n L X > < a : K e y V a l u e O f D i a g r a m O b j e c t K e y a n y T y p e z b w N T n L X > < a : K e y > < K e y > T a b l e s \ R e t a i l   S a l e s \ S u m   o f   Q u a n t i t y \ A d d i t i o n a l   I n f o \ I m p l i c i t   M e a s u r e < / K e y > < / a : K e y > < a : V a l u e   i : t y p e = " D i a g r a m D i s p l a y V i e w S t a t e I D i a g r a m T a g A d d i t i o n a l I n f o " / > < / a : K e y V a l u e O f D i a g r a m O b j e c t K e y a n y T y p e z b w N T n L X > < a : K e y V a l u e O f D i a g r a m O b j e c t K e y a n y T y p e z b w N T n L X > < a : K e y > < K e y > T a b l e s \ R e t a i l   S a l e s \ M e a s u r e s \ C o u n t   o f   S t a t e < / K e y > < / a : K e y > < a : V a l u e   i : t y p e = " D i a g r a m D i s p l a y N o d e V i e w S t a t e " > < H e i g h t > 1 5 0 < / H e i g h t > < I s E x p a n d e d > t r u e < / I s E x p a n d e d > < W i d t h > 2 0 0 < / W i d t h > < / a : V a l u e > < / a : K e y V a l u e O f D i a g r a m O b j e c t K e y a n y T y p e z b w N T n L X > < a : K e y V a l u e O f D i a g r a m O b j e c t K e y a n y T y p e z b w N T n L X > < a : K e y > < K e y > T a b l e s \ R e t a i l   S a l e s \ C o u n t   o f   S t a t e \ A d d i t i o n a l   I n f o \ I m p l i c i t   M e a s u r e < / K e y > < / a : K e y > < a : V a l u e   i : t y p e = " D i a g r a m D i s p l a y V i e w S t a t e I D i a g r a m T a g A d d i t i o n a l I n f o " / > < / a : K e y V a l u e O f D i a g r a m O b j e c t K e y a n y T y p e z b w N T n L X > < a : K e y V a l u e O f D i a g r a m O b j e c t K e y a n y T y p e z b w N T n L X > < a : K e y > < K e y > T a b l e s \ R e t a i l   S a l e s \ M e a s u r e s \ C o u n t   o f   S a l e s p e r s o n < / K e y > < / a : K e y > < a : V a l u e   i : t y p e = " D i a g r a m D i s p l a y N o d e V i e w S t a t e " > < H e i g h t > 1 5 0 < / H e i g h t > < I s E x p a n d e d > t r u e < / I s E x p a n d e d > < W i d t h > 2 0 0 < / W i d t h > < / a : V a l u e > < / a : K e y V a l u e O f D i a g r a m O b j e c t K e y a n y T y p e z b w N T n L X > < a : K e y V a l u e O f D i a g r a m O b j e c t K e y a n y T y p e z b w N T n L X > < a : K e y > < K e y > T a b l e s \ R e t a i l   S a l e s \ C o u n t   o f   S a l e s p e r s o n \ A d d i t i o n a l   I n f o \ I m p l i c i t   M e a s u r e < / K e y > < / a : K e y > < a : V a l u e   i : t y p e = " D i a g r a m D i s p l a y V i e w S t a t e I D i a g r a m T a g A d d i t i o n a l I n f o " / > < / a : K e y V a l u e O f D i a g r a m O b j e c t K e y a n y T y p e z b w N T n L X > < a : K e y V a l u e O f D i a g r a m O b j e c t K e y a n y T y p e z b w N T n L X > < a : K e y > < K e y > T a b l e s \ R e t a i l   S a l e s \ M e a s u r e s \ C o u n t   o f   C u s t o m e r   N a m e   2 < / K e y > < / a : K e y > < a : V a l u e   i : t y p e = " D i a g r a m D i s p l a y N o d e V i e w S t a t e " > < H e i g h t > 1 5 0 < / H e i g h t > < I s E x p a n d e d > t r u e < / I s E x p a n d e d > < W i d t h > 2 0 0 < / W i d t h > < / a : V a l u e > < / a : K e y V a l u e O f D i a g r a m O b j e c t K e y a n y T y p e z b w N T n L X > < a : K e y V a l u e O f D i a g r a m O b j e c t K e y a n y T y p e z b w N T n L X > < a : K e y > < K e y > T a b l e s \ R e t a i l   S a l e s \ C o u n t   o f   C u s t o m e r   N a m e   2 \ A d d i t i o n a l   I n f o \ I m p l i c i t   M e a s u r e < / K e y > < / a : K e y > < a : V a l u e   i : t y p e = " D i a g r a m D i s p l a y V i e w S t a t e I D i a g r a m T a g A d d i t i o n a l I n f o " / > < / a : K e y V a l u e O f D i a g r a m O b j e c t K e y a n y T y p e z b w N T n L X > < a : K e y V a l u e O f D i a g r a m O b j e c t K e y a n y T y p e z b w N T n L X > < a : K e y > < K e y > T a b l e s \ R e t a i l   S a l e s \ M e a s u r e s \ T o t a l   U n i t   S a l e s < / K e y > < / a : K e y > < a : V a l u e   i : t y p e = " D i a g r a m D i s p l a y N o d e V i e w S t a t e " > < H e i g h t > 1 5 0 < / H e i g h t > < I s E x p a n d e d > t r u e < / I s E x p a n d e d > < W i d t h > 2 0 0 < / W i d t h > < / a : V a l u e > < / a : K e y V a l u e O f D i a g r a m O b j e c t K e y a n y T y p e z b w N T n L X > < a : K e y V a l u e O f D i a g r a m O b j e c t K e y a n y T y p e z b w N T n L X > < a : K e y > < K e y > T a b l e s \ R e t a i l   S a l e s \ M e a s u r e s \ T o t a l   S a l e s   C o s t < / K e y > < / a : K e y > < a : V a l u e   i : t y p e = " D i a g r a m D i s p l a y N o d e V i e w S t a t e " > < H e i g h t > 1 5 0 < / H e i g h t > < I s E x p a n d e d > t r u e < / I s E x p a n d e d > < W i d t h > 2 0 0 < / W i d t h > < / a : V a l u e > < / a : K e y V a l u e O f D i a g r a m O b j e c t K e y a n y T y p e z b w N T n L X > < a : K e y V a l u e O f D i a g r a m O b j e c t K e y a n y T y p e z b w N T n L X > < a : K e y > < K e y > T a b l e s \ R e t a i l   S a l e s \ M e a s u r e s \ T o t a l   S a l e s < / K e y > < / a : K e y > < a : V a l u e   i : t y p e = " D i a g r a m D i s p l a y N o d e V i e w S t a t e " > < H e i g h t > 1 5 0 < / H e i g h t > < I s E x p a n d e d > t r u e < / I s E x p a n d e d > < W i d t h > 2 0 0 < / W i d t h > < / a : V a l u e > < / a : K e y V a l u e O f D i a g r a m O b j e c t K e y a n y T y p e z b w N T n L X > < a : K e y V a l u e O f D i a g r a m O b j e c t K e y a n y T y p e z b w N T n L X > < a : K e y > < K e y > T a b l e s \ R e t a i l   S a l e s \ M e a s u r e s \ T o t a l   P r o f i t < / K e y > < / a : K e y > < a : V a l u e   i : t y p e = " D i a g r a m D i s p l a y N o d e V i e w S t a t e " > < H e i g h t > 1 5 0 < / H e i g h t > < I s E x p a n d e d > t r u e < / I s E x p a n d e d > < W i d t h > 2 0 0 < / W i d t h > < / a : V a l u e > < / a : K e y V a l u e O f D i a g r a m O b j e c t K e y a n y T y p e z b w N T n L X > < a : K e y V a l u e O f D i a g r a m O b j e c t K e y a n y T y p e z b w N T n L X > < a : K e y > < K e y > T a b l e s \ R e t a i l   S a l e s \ M e a s u r e s \ L Y   T o t a l   S a l e s < / K e y > < / a : K e y > < a : V a l u e   i : t y p e = " D i a g r a m D i s p l a y N o d e V i e w S t a t e " > < H e i g h t > 1 5 0 < / H e i g h t > < I s E x p a n d e d > t r u e < / I s E x p a n d e d > < W i d t h > 2 0 0 < / W i d t h > < / a : V a l u e > < / a : K e y V a l u e O f D i a g r a m O b j e c t K e y a n y T y p e z b w N T n L X > < a : K e y V a l u e O f D i a g r a m O b j e c t K e y a n y T y p e z b w N T n L X > < a : K e y > < K e y > T a b l e s \ R e t a i l   S a l e s \ M e a s u r e s \ L Y   S a l e s   C h a n g e < / K e y > < / a : K e y > < a : V a l u e   i : t y p e = " D i a g r a m D i s p l a y N o d e V i e w S t a t e " > < H e i g h t > 1 5 0 < / H e i g h t > < I s E x p a n d e d > t r u e < / I s E x p a n d e d > < W i d t h > 2 0 0 < / W i d t h > < / a : V a l u e > < / a : K e y V a l u e O f D i a g r a m O b j e c t K e y a n y T y p e z b w N T n L X > < a : K e y V a l u e O f D i a g r a m O b j e c t K e y a n y T y p e z b w N T n L X > < a : K e y > < K e y > T a b l e s \ R e t a i l   S a l e s \ M e a s u r e s \ % L Y   S a l e s   C h a n g e < / K e y > < / a : K e y > < a : V a l u e   i : t y p e = " D i a g r a m D i s p l a y N o d e V i e w S t a t e " > < H e i g h t > 1 5 0 < / H e i g h t > < I s E x p a n d e d > t r u e < / I s E x p a n d e d > < W i d t h > 2 0 0 < / W i d t h > < / a : V a l u e > < / a : K e y V a l u e O f D i a g r a m O b j e c t K e y a n y T y p e z b w N T n L X > < a : K e y V a l u e O f D i a g r a m O b j e c t K e y a n y T y p e z b w N T n L X > < a : K e y > < K e y > T a b l e s \ R e t a i l   S a l e s \ M e a s u r e s \ Y T D   S a l e s < / K e y > < / a : K e y > < a : V a l u e   i : t y p e = " D i a g r a m D i s p l a y N o d e V i e w S t a t e " > < H e i g h t > 1 5 0 < / H e i g h t > < I s E x p a n d e d > t r u e < / I s E x p a n d e d > < W i d t h > 2 0 0 < / W i d t h > < / a : V a l u e > < / a : K e y V a l u e O f D i a g r a m O b j e c t K e y a n y T y p e z b w N T n L X > < a : K e y V a l u e O f D i a g r a m O b j e c t K e y a n y T y p e z b w N T n L X > < a : K e y > < K e y > T a b l e s \ R e t a i l   S a l e s \ M e a s u r e s \ L Y T D   S a l e s < / K e y > < / a : K e y > < a : V a l u e   i : t y p e = " D i a g r a m D i s p l a y N o d e V i e w S t a t e " > < H e i g h t > 1 5 0 < / H e i g h t > < I s E x p a n d e d > t r u e < / I s E x p a n d e d > < W i d t h > 2 0 0 < / W i d t h > < / a : V a l u e > < / a : K e y V a l u e O f D i a g r a m O b j e c t K e y a n y T y p e z b w N T n L X > < a : K e y V a l u e O f D i a g r a m O b j e c t K e y a n y T y p e z b w N T n L X > < a : K e y > < K e y > T a b l e s \ R e t a i l   S a l e s \ M e a s u r e s \ L Y T D   S a l e s   C h a n g e < / K e y > < / a : K e y > < a : V a l u e   i : t y p e = " D i a g r a m D i s p l a y N o d e V i e w S t a t e " > < H e i g h t > 1 5 0 < / H e i g h t > < I s E x p a n d e d > t r u e < / I s E x p a n d e d > < W i d t h > 2 0 0 < / W i d t h > < / a : V a l u e > < / a : K e y V a l u e O f D i a g r a m O b j e c t K e y a n y T y p e z b w N T n L X > < a : K e y V a l u e O f D i a g r a m O b j e c t K e y a n y T y p e z b w N T n L X > < a : K e y > < K e y > T a b l e s \ R e t a i l   S a l e s \ M e a s u r e s \ % L Y T D   S a l e s   C h a n g e < / K e y > < / a : K e y > < a : V a l u e   i : t y p e = " D i a g r a m D i s p l a y N o d e V i e w S t a t e " > < H e i g h t > 1 5 0 < / H e i g h t > < I s E x p a n d e d > t r u e < / I s E x p a n d e d > < W i d t h > 2 0 0 < / W i d t h > < / a : V a l u e > < / a : K e y V a l u e O f D i a g r a m O b j e c t K e y a n y T y p e z b w N T n L X > < a : K e y V a l u e O f D i a g r a m O b j e c t K e y a n y T y p e z b w N T n L X > < a : K e y > < K e y > T a b l e s \ R e t a i l   S a l e s \ M e a s u r e s \ L Y   T o t a l   U n i t   S a l e s < / K e y > < / a : K e y > < a : V a l u e   i : t y p e = " D i a g r a m D i s p l a y N o d e V i e w S t a t e " > < H e i g h t > 1 5 0 < / H e i g h t > < I s E x p a n d e d > t r u e < / I s E x p a n d e d > < W i d t h > 2 0 0 < / W i d t h > < / a : V a l u e > < / a : K e y V a l u e O f D i a g r a m O b j e c t K e y a n y T y p e z b w N T n L X > < a : K e y V a l u e O f D i a g r a m O b j e c t K e y a n y T y p e z b w N T n L X > < a : K e y > < K e y > T a b l e s \ R e t a i l   S a l e s \ M e a s u r e s \ L Y   U n i t   S a l e s   C h a n g e < / K e y > < / a : K e y > < a : V a l u e   i : t y p e = " D i a g r a m D i s p l a y N o d e V i e w S t a t e " > < H e i g h t > 1 5 0 < / H e i g h t > < I s E x p a n d e d > t r u e < / I s E x p a n d e d > < W i d t h > 2 0 0 < / W i d t h > < / a : V a l u e > < / a : K e y V a l u e O f D i a g r a m O b j e c t K e y a n y T y p e z b w N T n L X > < a : K e y V a l u e O f D i a g r a m O b j e c t K e y a n y T y p e z b w N T n L X > < a : K e y > < K e y > T a b l e s \ R e t a i l   S a l e s \ M e a s u r e s \ % L Y   U n i t   S a l e s   C h a n g e < / K e y > < / a : K e y > < a : V a l u e   i : t y p e = " D i a g r a m D i s p l a y N o d e V i e w S t a t e " > < H e i g h t > 1 5 0 < / H e i g h t > < I s E x p a n d e d > t r u e < / I s E x p a n d e d > < W i d t h > 2 0 0 < / W i d t h > < / a : V a l u e > < / a : K e y V a l u e O f D i a g r a m O b j e c t K e y a n y T y p e z b w N T n L X > < a : K e y V a l u e O f D i a g r a m O b j e c t K e y a n y T y p e z b w N T n L X > < a : K e y > < K e y > T a b l e s \ R e t a i l   S a l e s \ M e a s u r e s \ Y T D   U n i t   S a l e s < / K e y > < / a : K e y > < a : V a l u e   i : t y p e = " D i a g r a m D i s p l a y N o d e V i e w S t a t e " > < H e i g h t > 1 5 0 < / H e i g h t > < I s E x p a n d e d > t r u e < / I s E x p a n d e d > < W i d t h > 2 0 0 < / W i d t h > < / a : V a l u e > < / a : K e y V a l u e O f D i a g r a m O b j e c t K e y a n y T y p e z b w N T n L X > < a : K e y V a l u e O f D i a g r a m O b j e c t K e y a n y T y p e z b w N T n L X > < a : K e y > < K e y > T a b l e s \ R e t a i l   S a l e s \ M e a s u r e s \ L Y T D   U n i t   S a l e s < / K e y > < / a : K e y > < a : V a l u e   i : t y p e = " D i a g r a m D i s p l a y N o d e V i e w S t a t e " > < H e i g h t > 1 5 0 < / H e i g h t > < I s E x p a n d e d > t r u e < / I s E x p a n d e d > < W i d t h > 2 0 0 < / W i d t h > < / a : V a l u e > < / a : K e y V a l u e O f D i a g r a m O b j e c t K e y a n y T y p e z b w N T n L X > < a : K e y V a l u e O f D i a g r a m O b j e c t K e y a n y T y p e z b w N T n L X > < a : K e y > < K e y > T a b l e s \ R e t a i l   S a l e s \ M e a s u r e s \ L Y T D   U n i t   S a l e s   C h a n g e < / K e y > < / a : K e y > < a : V a l u e   i : t y p e = " D i a g r a m D i s p l a y N o d e V i e w S t a t e " > < H e i g h t > 1 5 0 < / H e i g h t > < I s E x p a n d e d > t r u e < / I s E x p a n d e d > < W i d t h > 2 0 0 < / W i d t h > < / a : V a l u e > < / a : K e y V a l u e O f D i a g r a m O b j e c t K e y a n y T y p e z b w N T n L X > < a : K e y V a l u e O f D i a g r a m O b j e c t K e y a n y T y p e z b w N T n L X > < a : K e y > < K e y > T a b l e s \ R e t a i l   S a l e s \ M e a s u r e s \ % L Y T D   U n i t   S a l e s   C h a n g e < / K e y > < / a : K e y > < a : V a l u e   i : t y p e = " D i a g r a m D i s p l a y N o d e V i e w S t a t e " > < H e i g h t > 1 5 0 < / H e i g h t > < I s E x p a n d e d > t r u e < / I s E x p a n d e d > < W i d t h > 2 0 0 < / W i d t h > < / a : V a l u e > < / a : K e y V a l u e O f D i a g r a m O b j e c t K e y a n y T y p e z b w N T n L X > < a : K e y V a l u e O f D i a g r a m O b j e c t K e y a n y T y p e z b w N T n L X > < a : K e y > < K e y > T a b l e s \ R e t a i l   S a l e s \ M e a s u r e s \ A V G   U n i t   S a l e s   P r i c e < / K e y > < / a : K e y > < a : V a l u e   i : t y p e = " D i a g r a m D i s p l a y N o d e V i e w S t a t e " > < H e i g h t > 1 5 0 < / H e i g h t > < I s E x p a n d e d > t r u e < / I s E x p a n d e d > < W i d t h > 2 0 0 < / W i d t h > < / a : V a l u e > < / a : K e y V a l u e O f D i a g r a m O b j e c t K e y a n y T y p e z b w N T n L X > < a : K e y V a l u e O f D i a g r a m O b j e c t K e y a n y T y p e z b w N T n L X > < a : K e y > < K e y > T a b l e s \ R e t a i l   S a l e s \ M e a s u r e s \ R y a n   W e l c h   S a l e s < / K e y > < / a : K e y > < a : V a l u e   i : t y p e = " D i a g r a m D i s p l a y N o d e V i e w S t a t e " > < H e i g h t > 1 5 0 < / H e i g h t > < I s E x p a n d e d > t r u e < / I s E x p a n d e d > < W i d t h > 2 0 0 < / W i d t h > < / a : V a l u e > < / a : K e y V a l u e O f D i a g r a m O b j e c t K e y a n y T y p e z b w N T n L X > < a : K e y V a l u e O f D i a g r a m O b j e c t K e y a n y T y p e z b w N T n L X > < a : K e y > < K e y > T a b l e s \ R e t a i l   S a l e s \ M e a s u r e s \ % R y a n   W e l c h   S a l e s < / K e y > < / a : K e y > < a : V a l u e   i : t y p e = " D i a g r a m D i s p l a y N o d e V i e w S t a t e " > < H e i g h t > 1 5 0 < / H e i g h t > < I s E x p a n d e d > t r u e < / I s E x p a n d e d > < W i d t h > 2 0 0 < / W i d t h > < / a : V a l u e > < / a : K e y V a l u e O f D i a g r a m O b j e c t K e y a n y T y p e z b w N T n L X > < a : K e y V a l u e O f D i a g r a m O b j e c t K e y a n y T y p e z b w N T n L X > < a : K e y > < K e y > T a b l e s \ R e t a i l   S a l e s \ M e a s u r e s \ M a r t i n   B e r r y   S a l e s < / K e y > < / a : K e y > < a : V a l u e   i : t y p e = " D i a g r a m D i s p l a y N o d e V i e w S t a t e " > < H e i g h t > 1 5 0 < / H e i g h t > < I s E x p a n d e d > t r u e < / I s E x p a n d e d > < W i d t h > 2 0 0 < / W i d t h > < / a : V a l u e > < / a : K e y V a l u e O f D i a g r a m O b j e c t K e y a n y T y p e z b w N T n L X > < a : K e y V a l u e O f D i a g r a m O b j e c t K e y a n y T y p e z b w N T n L X > < a : K e y > < K e y > T a b l e s \ R e t a i l   S a l e s \ M e a s u r e s \ % M a r t i n   B e r r y   S a l e s < / K e y > < / a : K e y > < a : V a l u e   i : t y p e = " D i a g r a m D i s p l a y N o d e V i e w S t a t e " > < H e i g h t > 1 5 0 < / H e i g h t > < I s E x p a n d e d > t r u e < / I s E x p a n d e d > < W i d t h > 2 0 0 < / W i d t h > < / a : V a l u e > < / a : K e y V a l u e O f D i a g r a m O b j e c t K e y a n y T y p e z b w N T n L X > < a : K e y V a l u e O f D i a g r a m O b j e c t K e y a n y T y p e z b w N T n L X > < a : K e y > < K e y > T a b l e s \ P r o d u c t s < / K e y > < / a : K e y > < a : V a l u e   i : t y p e = " D i a g r a m D i s p l a y N o d e V i e w S t a t e " > < H e i g h t > 2 3 0 . 8 < / H e i g h t > < I s E x p a n d e d > t r u e < / I s E x p a n d e d > < L a y e d O u t > t r u e < / L a y e d O u t > < L e f t > 1 4 . 0 0 0 0 0 0 0 0 0 0 0 0 0 8 5 < / L e f t > < 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 T a b l e s \ P r o d u c t s \ C o l u m n s \ U n i t   C o s t < / K e y > < / a : K e y > < a : V a l u e   i : t y p e = " D i a g r a m D i s p l a y N o d e V i e w S t a t e " > < H e i g h t > 1 5 0 < / H e i g h t > < I s E x p a n d e d > t r u e < / I s E x p a n d e d > < W i d t h > 2 0 0 < / W i d t h > < / a : V a l u e > < / a : K e y V a l u e O f D i a g r a m O b j e c t K e y a n y T y p e z b w N T n L X > < a : K e y V a l u e O f D i a g r a m O b j e c t K e y a n y T y p e z b w N T n L X > < a : K e y > < K e y > T a b l e s \ P r o d u c t s \ C o l u m n s \ C u r r e n t   S a l e   P r i c e < / K e y > < / a : K e y > < a : V a l u e   i : t y p e = " D i a g r a m D i s p l a y N o d e V i e w S t a t e " > < H e i g h t > 1 5 0 < / H e i g h t > < I s E x p a n d e d > t r u e < / I s E x p a n d e d > < W i d t h > 2 0 0 < / W i d t h > < / a : V a l u e > < / a : K e y V a l u e O f D i a g r a m O b j e c t K e y a n y T y p e z b w N T n L X > < a : K e y V a l u e O f D i a g r a m O b j e c t K e y a n y T y p e z b w N T n L X > < a : K e y > < K e y > T a b l e s \ P r o d u c t s \ C o l u m n s \ T a x e s < / 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 T a b l e s \ P r o d u c t s \ M e a s u r e s \ S u m   o f   U n i t   C o s t < / K e y > < / a : K e y > < a : V a l u e   i : t y p e = " D i a g r a m D i s p l a y N o d e V i e w S t a t e " > < H e i g h t > 1 5 0 < / H e i g h t > < I s E x p a n d e d > t r u e < / I s E x p a n d e d > < W i d t h > 2 0 0 < / W i d t h > < / a : V a l u e > < / a : K e y V a l u e O f D i a g r a m O b j e c t K e y a n y T y p e z b w N T n L X > < a : K e y V a l u e O f D i a g r a m O b j e c t K e y a n y T y p e z b w N T n L X > < a : K e y > < K e y > T a b l e s \ P r o d u c t s \ S u m   o f   U n i t   C o s t \ A d d i t i o n a l   I n f o \ I m p l i c i t   M e a s u r e < / K e y > < / a : K e y > < a : V a l u e   i : t y p e = " D i a g r a m D i s p l a y V i e w S t a t e I D i a g r a m T a g A d d i t i o n a l I n f o " / > < / a : K e y V a l u e O f D i a g r a m O b j e c t K e y a n y T y p e z b w N T n L X > < a : K e y V a l u e O f D i a g r a m O b j e c t K e y a n y T y p e z b w N T n L X > < a : K e y > < K e y > T a b l e s \ P r o d u c t s \ M e a s u r e s \ A v e r a g e   o f   U n i t   C o s t < / K e y > < / a : K e y > < a : V a l u e   i : t y p e = " D i a g r a m D i s p l a y N o d e V i e w S t a t e " > < H e i g h t > 1 5 0 < / H e i g h t > < I s E x p a n d e d > t r u e < / I s E x p a n d e d > < W i d t h > 2 0 0 < / W i d t h > < / a : V a l u e > < / a : K e y V a l u e O f D i a g r a m O b j e c t K e y a n y T y p e z b w N T n L X > < a : K e y V a l u e O f D i a g r a m O b j e c t K e y a n y T y p e z b w N T n L X > < a : K e y > < K e y > T a b l e s \ P r o d u c t s \ A v e r a g e   o f   U n i t   C o s t \ A d d i t i o n a l   I n f o \ I m p l i c i t   M e a s u r e < / K e y > < / a : K e y > < a : V a l u e   i : t y p e = " D i a g r a m D i s p l a y V i e w S t a t e I D i a g r a m T a g A d d i t i o n a l I n f o " / > < / a : K e y V a l u e O f D i a g r a m O b j e c t K e y a n y T y p e z b w N T n L X > < a : K e y V a l u e O f D i a g r a m O b j e c t K e y a n y T y p e z b w N T n L X > < a : K e y > < K e y > T a b l e s \ L o c a t i o n s < / K e y > < / a : K e y > < a : V a l u e   i : t y p e = " D i a g r a m D i s p l a y N o d e V i e w S t a t e " > < H e i g h t > 3 8 3 . 6 < / H e i g h t > < I s E x p a n d e d > t r u e < / I s E x p a n d e d > < I s F o c u s e d > t r u e < / I s F o c u s e d > < L a y e d O u t > t r u e < / L a y e d O u t > < L e f t > 7 0 4 . 7 0 3 8 1 0 5 6 7 6 6 6 < / L e f t > < S c r o l l V e r t i c a l O f f s e t > 5 2 9 . 8 2 3 3 3 3 3 3 3 3 3 2 8 1 < / S c r o l l V e r t i c a l O f f s e t > < T a b I n d e x > 3 < / T a b I n d e x > < T o p > 2 2 4 . 8 0 0 0 0 0 0 0 0 0 0 0 1 3 < / T o p > < W i d t h > 2 0 0 < / W i d t h > < / a : V a l u e > < / a : K e y V a l u e O f D i a g r a m O b j e c t K e y a n y T y p e z b w N T n L X > < a : K e y V a l u e O f D i a g r a m O b j e c t K e y a n y T y p e z b w N T n L X > < a : K e y > < K e y > T a b l e s \ L o c a t i o n s \ C o l u m n s \ L o c a t i o n   I D < / K e y > < / a : K e y > < a : V a l u e   i : t y p e = " D i a g r a m D i s p l a y N o d e V i e w S t a t e " > < H e i g h t > 1 5 0 < / H e i g h t > < I s E x p a n d e d > t r u e < / I s E x p a n d e d > < W i d t h > 2 0 0 < / W i d t h > < / a : V a l u e > < / a : K e y V a l u e O f D i a g r a m O b j e c t K e y a n y T y p e z b w N T n L X > < a : K e y V a l u e O f D i a g r a m O b j e c t K e y a n y T y p e z b w N T n L X > < a : K e y > < K e y > T a b l e s \ L o c a t i o n s \ C o l u m n s \ L o c a t i o n   T y p e < / K e y > < / a : K e y > < a : V a l u e   i : t y p e = " D i a g r a m D i s p l a y N o d e V i e w S t a t e " > < H e i g h t > 1 5 0 < / H e i g h t > < I s E x p a n d e d > t r u e < / I s E x p a n d e d > < W i d t h > 2 0 0 < / W i d t h > < / a : V a l u e > < / a : K e y V a l u e O f D i a g r a m O b j e c t K e y a n y T y p e z b w N T n L X > < a : K e y V a l u e O f D i a g r a m O b j e c t K e y a n y T y p e z b w N T n L X > < a : K e y > < K e y > T a b l e s \ L o c a t i o n s \ C o l u m n s \ L o c a t i o n   N a m e < / K e y > < / a : K e y > < a : V a l u e   i : t y p e = " D i a g r a m D i s p l a y N o d e V i e w S t a t e " > < H e i g h t > 1 5 0 < / H e i g h t > < I s E x p a n d e d > t r u e < / I s E x p a n d e d > < W i d t h > 2 0 0 < / W i d t h > < / a : V a l u e > < / a : K e y V a l u e O f D i a g r a m O b j e c t K e y a n y T y p e z b w N T n L X > < a : K e y V a l u e O f D i a g r a m O b j e c t K e y a n y T y p e z b w N T n L X > < a : K e y > < K e y > T a b l e s \ L o c a t i o n s \ C o l u m n s \ C o u n t y < / K e y > < / a : K e y > < a : V a l u e   i : t y p e = " D i a g r a m D i s p l a y N o d e V i e w S t a t e " > < H e i g h t > 1 5 0 < / H e i g h t > < I s E x p a n d e d > t r u e < / I s E x p a n d e d > < W i d t h > 2 0 0 < / W i d t h > < / a : V a l u e > < / a : K e y V a l u e O f D i a g r a m O b j e c t K e y a n y T y p e z b w N T n L X > < a : K e y V a l u e O f D i a g r a m O b j e c t K e y a n y T y p e z b w N T n L X > < a : K e y > < K e y > T a b l e s \ L o c a t i o n s \ C o l u m n s \ S t a t e < / K e y > < / a : K e y > < a : V a l u e   i : t y p e = " D i a g r a m D i s p l a y N o d e V i e w S t a t e " > < H e i g h t > 1 5 0 < / H e i g h t > < I s E x p a n d e d > t r u e < / I s E x p a n d e d > < W i d t h > 2 0 0 < / W i d t h > < / a : V a l u e > < / a : K e y V a l u e O f D i a g r a m O b j e c t K e y a n y T y p e z b w N T n L X > < a : K e y V a l u e O f D i a g r a m O b j e c t K e y a n y T y p e z b w N T n L X > < a : K e y > < K e y > T a b l e s \ L o c a t i o n s \ C o l u m n s \ L a t i t u d e < / K e y > < / a : K e y > < a : V a l u e   i : t y p e = " D i a g r a m D i s p l a y N o d e V i e w S t a t e " > < H e i g h t > 1 5 0 < / H e i g h t > < I s E x p a n d e d > t r u e < / I s E x p a n d e d > < W i d t h > 2 0 0 < / W i d t h > < / a : V a l u e > < / a : K e y V a l u e O f D i a g r a m O b j e c t K e y a n y T y p e z b w N T n L X > < a : K e y V a l u e O f D i a g r a m O b j e c t K e y a n y T y p e z b w N T n L X > < a : K e y > < K e y > T a b l e s \ L o c a t i o n s \ C o l u m n s \ L o n g i t u d e < / 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 T a b l e s \ L o c a t i o n s \ C o l u m n s \ H o u s e h o l d s < / K e y > < / a : K e y > < a : V a l u e   i : t y p e = " D i a g r a m D i s p l a y N o d e V i e w S t a t e " > < H e i g h t > 1 5 0 < / H e i g h t > < I s E x p a n d e d > t r u e < / I s E x p a n d e d > < W i d t h > 2 0 0 < / W i d t h > < / a : V a l u e > < / a : K e y V a l u e O f D i a g r a m O b j e c t K e y a n y T y p e z b w N T n L X > < a : K e y V a l u e O f D i a g r a m O b j e c t K e y a n y T y p e z b w N T n L X > < a : K e y > < K e y > T a b l e s \ L o c a t i o n s \ C o l u m n s \ M e d i a n   I n c o m e < / K e y > < / a : K e y > < a : V a l u e   i : t y p e = " D i a g r a m D i s p l a y N o d e V i e w S t a t e " > < H e i g h t > 1 5 0 < / H e i g h t > < I s E x p a n d e d > t r u e < / I s E x p a n d e d > < W i d t h > 2 0 0 < / W i d t h > < / a : V a l u e > < / a : K e y V a l u e O f D i a g r a m O b j e c t K e y a n y T y p e z b w N T n L X > < a : K e y V a l u e O f D i a g r a m O b j e c t K e y a n y T y p e z b w N T n L X > < a : K e y > < K e y > T a b l e s \ L o c a t i o n s \ C o l u m n s \ L a n d   A r e a < / K e y > < / a : K e y > < a : V a l u e   i : t y p e = " D i a g r a m D i s p l a y N o d e V i e w S t a t e " > < H e i g h t > 1 5 0 < / H e i g h t > < I s E x p a n d e d > t r u e < / I s E x p a n d e d > < W i d t h > 2 0 0 < / W i d t h > < / a : V a l u e > < / a : K e y V a l u e O f D i a g r a m O b j e c t K e y a n y T y p e z b w N T n L X > < a : K e y V a l u e O f D i a g r a m O b j e c t K e y a n y T y p e z b w N T n L X > < a : K e y > < K e y > T a b l e s \ L o c a t i o n s \ C o l u m n s \ W a t e r   A r e a < / K e y > < / a : K e y > < a : V a l u e   i : t y p e = " D i a g r a m D i s p l a y N o d e V i e w S t a t e " > < H e i g h t > 1 5 0 < / H e i g h t > < I s E x p a n d e d > t r u e < / I s E x p a n d e d > < W i d t h > 2 0 0 < / W i d t h > < / a : V a l u e > < / a : K e y V a l u e O f D i a g r a m O b j e c t K e y a n y T y p e z b w N T n L X > < a : K e y V a l u e O f D i a g r a m O b j e c t K e y a n y T y p e z b w N T n L X > < a : K e y > < K e y > T a b l e s \ L o c a t i o n s \ M e a s u r e s \ C o u n t   o f   L o c a t i o n   I D < / K e y > < / a : K e y > < a : V a l u e   i : t y p e = " D i a g r a m D i s p l a y N o d e V i e w S t a t e " > < H e i g h t > 1 5 0 < / H e i g h t > < I s E x p a n d e d > t r u e < / I s E x p a n d e d > < W i d t h > 2 0 0 < / W i d t h > < / a : V a l u e > < / a : K e y V a l u e O f D i a g r a m O b j e c t K e y a n y T y p e z b w N T n L X > < a : K e y V a l u e O f D i a g r a m O b j e c t K e y a n y T y p e z b w N T n L X > < a : K e y > < K e y > T a b l e s \ L o c a t i o n s \ C o u n t   o f   L o c a t i o n   I D \ A d d i t i o n a l   I n f o \ I m p l i c i t   M e a s u r e < / K e y > < / a : K e y > < a : V a l u e   i : t y p e = " D i a g r a m D i s p l a y V i e w S t a t e I D i a g r a m T a g A d d i t i o n a l I n f o " / > < / a : K e y V a l u e O f D i a g r a m O b j e c t K e y a n y T y p e z b w N T n L X > < a : K e y V a l u e O f D i a g r a m O b j e c t K e y a n y T y p e z b w N T n L X > < a : K e y > < K e y > T a b l e s \ L o c a t i o n s \ M e a s u r e s \ S u m   o f   P o p u l a t i o n < / K e y > < / a : K e y > < a : V a l u e   i : t y p e = " D i a g r a m D i s p l a y N o d e V i e w S t a t e " > < H e i g h t > 1 5 0 < / H e i g h t > < I s E x p a n d e d > t r u e < / I s E x p a n d e d > < W i d t h > 2 0 0 < / W i d t h > < / a : V a l u e > < / a : K e y V a l u e O f D i a g r a m O b j e c t K e y a n y T y p e z b w N T n L X > < a : K e y V a l u e O f D i a g r a m O b j e c t K e y a n y T y p e z b w N T n L X > < a : K e y > < K e y > T a b l e s \ L o c a t i o n s \ M e a s u r e s \ S u m   o f   H o u s e h o l d s < / K e y > < / a : K e y > < a : V a l u e   i : t y p e = " D i a g r a m D i s p l a y N o d e V i e w S t a t e " > < H e i g h t > 1 5 0 < / H e i g h t > < I s E x p a n d e d > t r u e < / I s E x p a n d e d > < W i d t h > 2 0 0 < / W i d t h > < / a : V a l u e > < / a : K e y V a l u e O f D i a g r a m O b j e c t K e y a n y T y p e z b w N T n L X > < a : K e y V a l u e O f D i a g r a m O b j e c t K e y a n y T y p e z b w N T n L X > < a : K e y > < K e y > T a b l e s \ L o c a t i o n s \ M e a s u r e s \ S u m   o f   M e d i a n   I n c o m e < / K e y > < / a : K e y > < a : V a l u e   i : t y p e = " D i a g r a m D i s p l a y N o d e V i e w S t a t e " > < H e i g h t > 1 5 0 < / H e i g h t > < I s E x p a n d e d > t r u e < / I s E x p a n d e d > < W i d t h > 2 0 0 < / W i d t h > < / a : V a l u e > < / a : K e y V a l u e O f D i a g r a m O b j e c t K e y a n y T y p e z b w N T n L X > < a : K e y V a l u e O f D i a g r a m O b j e c t K e y a n y T y p e z b w N T n L X > < a : K e y > < K e y > T a b l e s \ L o c a t i o n s \ M e a s u r e s \ S u m   o f   L a n d   A r e a < / K e y > < / a : K e y > < a : V a l u e   i : t y p e = " D i a g r a m D i s p l a y N o d e V i e w S t a t e " > < H e i g h t > 1 5 0 < / H e i g h t > < I s E x p a n d e d > t r u e < / I s E x p a n d e d > < W i d t h > 2 0 0 < / W i d t h > < / a : V a l u e > < / a : K e y V a l u e O f D i a g r a m O b j e c t K e y a n y T y p e z b w N T n L X > < a : K e y V a l u e O f D i a g r a m O b j e c t K e y a n y T y p e z b w N T n L X > < a : K e y > < K e y > T a b l e s \ L o c a t i o n s \ M e a s u r e s \ S u m   o f   W a t e r   A r e a < / K e y > < / a : K e y > < a : V a l u e   i : t y p e = " D i a g r a m D i s p l a y N o d e V i e w S t a t e " > < H e i g h t > 1 5 0 < / H e i g h t > < I s E x p a n d e d > t r u e < / I s E x p a n d e d > < W i d t h > 2 0 0 < / W i d t h > < / a : V a l u e > < / a : K e y V a l u e O f D i a g r a m O b j e c t K e y a n y T y p e z b w N T n L X > < a : K e y V a l u e O f D i a g r a m O b j e c t K e y a n y T y p e z b w N T n L X > < a : K e y > < K e y > T a b l e s \ L o c a t i o n s \ M e a s u r e s \ M i n i m u m   o f   P o p u l a t i o n < / K e y > < / a : K e y > < a : V a l u e   i : t y p e = " D i a g r a m D i s p l a y N o d e V i e w S t a t e " > < H e i g h t > 1 5 0 < / H e i g h t > < I s E x p a n d e d > t r u e < / I s E x p a n d e d > < W i d t h > 2 0 0 < / W i d t h > < / a : V a l u e > < / a : K e y V a l u e O f D i a g r a m O b j e c t K e y a n y T y p e z b w N T n L X > < a : K e y V a l u e O f D i a g r a m O b j e c t K e y a n y T y p e z b w N T n L X > < a : K e y > < K e y > T a b l e s \ L o c a t i o n s \ M e a s u r e s \ M a x i m u m   o f   P o p u l a t i o n < / K e y > < / a : K e y > < a : V a l u e   i : t y p e = " D i a g r a m D i s p l a y N o d e V i e w S t a t e " > < H e i g h t > 1 5 0 < / H e i g h t > < I s E x p a n d e d > t r u e < / I s E x p a n d e d > < W i d t h > 2 0 0 < / W i d t h > < / a : V a l u e > < / a : K e y V a l u e O f D i a g r a m O b j e c t K e y a n y T y p e z b w N T n L X > < a : K e y V a l u e O f D i a g r a m O b j e c t K e y a n y T y p e z b w N T n L X > < a : K e y > < K e y > T a b l e s \ L o c a t i o n s \ M e a s u r e s \ A v e r a g e   o f   P o p u l a t i o n < / K e y > < / a : K e y > < a : V a l u e   i : t y p e = " D i a g r a m D i s p l a y N o d e V i e w S t a t e " > < H e i g h t > 1 5 0 < / H e i g h t > < I s E x p a n d e d > t r u e < / I s E x p a n d e d > < W i d t h > 2 0 0 < / W i d t h > < / a : V a l u e > < / a : K e y V a l u e O f D i a g r a m O b j e c t K e y a n y T y p e z b w N T n L X > < a : K e y V a l u e O f D i a g r a m O b j e c t K e y a n y T y p e z b w N T n L X > < a : K e y > < K e y > T a b l e s \ L o c a t i o n s \ M e a s u r e s \ M i n i m u m   o f   H o u s e h o l d s < / K e y > < / a : K e y > < a : V a l u e   i : t y p e = " D i a g r a m D i s p l a y N o d e V i e w S t a t e " > < H e i g h t > 1 5 0 < / H e i g h t > < I s E x p a n d e d > t r u e < / I s E x p a n d e d > < W i d t h > 2 0 0 < / W i d t h > < / a : V a l u e > < / a : K e y V a l u e O f D i a g r a m O b j e c t K e y a n y T y p e z b w N T n L X > < a : K e y V a l u e O f D i a g r a m O b j e c t K e y a n y T y p e z b w N T n L X > < a : K e y > < K e y > T a b l e s \ L o c a t i o n s \ M e a s u r e s \ M a x i m u m   o f   H o u s e h o l d s < / K e y > < / a : K e y > < a : V a l u e   i : t y p e = " D i a g r a m D i s p l a y N o d e V i e w S t a t e " > < H e i g h t > 1 5 0 < / H e i g h t > < I s E x p a n d e d > t r u e < / I s E x p a n d e d > < W i d t h > 2 0 0 < / W i d t h > < / a : V a l u e > < / a : K e y V a l u e O f D i a g r a m O b j e c t K e y a n y T y p e z b w N T n L X > < a : K e y V a l u e O f D i a g r a m O b j e c t K e y a n y T y p e z b w N T n L X > < a : K e y > < K e y > T a b l e s \ L o c a t i o n s \ M e a s u r e s \ A v e r a g e   o f   H o u s e h o l d s < / K e y > < / a : K e y > < a : V a l u e   i : t y p e = " D i a g r a m D i s p l a y N o d e V i e w S t a t e " > < H e i g h t > 1 5 0 < / H e i g h t > < I s E x p a n d e d > t r u e < / I s E x p a n d e d > < W i d t h > 2 0 0 < / W i d t h > < / a : V a l u e > < / a : K e y V a l u e O f D i a g r a m O b j e c t K e y a n y T y p e z b w N T n L X > < a : K e y V a l u e O f D i a g r a m O b j e c t K e y a n y T y p e z b w N T n L X > < a : K e y > < K e y > T a b l e s \ L o c a t i o n s \ M e a s u r e s \ M i n i m u m   o f   M e d i a n   I n c o m e < / K e y > < / a : K e y > < a : V a l u e   i : t y p e = " D i a g r a m D i s p l a y N o d e V i e w S t a t e " > < H e i g h t > 1 5 0 < / H e i g h t > < I s E x p a n d e d > t r u e < / I s E x p a n d e d > < W i d t h > 2 0 0 < / W i d t h > < / a : V a l u e > < / a : K e y V a l u e O f D i a g r a m O b j e c t K e y a n y T y p e z b w N T n L X > < a : K e y V a l u e O f D i a g r a m O b j e c t K e y a n y T y p e z b w N T n L X > < a : K e y > < K e y > T a b l e s \ L o c a t i o n s \ M e a s u r e s \ M a x i m u m   o f   M e d i a n   I n c o m e < / K e y > < / a : K e y > < a : V a l u e   i : t y p e = " D i a g r a m D i s p l a y N o d e V i e w S t a t e " > < H e i g h t > 1 5 0 < / H e i g h t > < I s E x p a n d e d > t r u e < / I s E x p a n d e d > < W i d t h > 2 0 0 < / W i d t h > < / a : V a l u e > < / a : K e y V a l u e O f D i a g r a m O b j e c t K e y a n y T y p e z b w N T n L X > < a : K e y V a l u e O f D i a g r a m O b j e c t K e y a n y T y p e z b w N T n L X > < a : K e y > < K e y > T a b l e s \ L o c a t i o n s \ M e a s u r e s \ A v e r a g e   o f   M e d i a n   I n c o m e < / K e y > < / a : K e y > < a : V a l u e   i : t y p e = " D i a g r a m D i s p l a y N o d e V i e w S t a t e " > < H e i g h t > 1 5 0 < / H e i g h t > < I s E x p a n d e d > t r u e < / I s E x p a n d e d > < W i d t h > 2 0 0 < / W i d t h > < / a : V a l u e > < / a : K e y V a l u e O f D i a g r a m O b j e c t K e y a n y T y p e z b w N T n L X > < a : K e y V a l u e O f D i a g r a m O b j e c t K e y a n y T y p e z b w N T n L X > < a : K e y > < K e y > T a b l e s \ L o c a t i o n s \ M e a s u r e s \ M i n i m u m   o f   L a n d   A r e a < / K e y > < / a : K e y > < a : V a l u e   i : t y p e = " D i a g r a m D i s p l a y N o d e V i e w S t a t e " > < H e i g h t > 1 5 0 < / H e i g h t > < I s E x p a n d e d > t r u e < / I s E x p a n d e d > < W i d t h > 2 0 0 < / W i d t h > < / a : V a l u e > < / a : K e y V a l u e O f D i a g r a m O b j e c t K e y a n y T y p e z b w N T n L X > < a : K e y V a l u e O f D i a g r a m O b j e c t K e y a n y T y p e z b w N T n L X > < a : K e y > < K e y > T a b l e s \ L o c a t i o n s \ M e a s u r e s \ M i n i m u m   o f   W a t e r   A r e a < / K e y > < / a : K e y > < a : V a l u e   i : t y p e = " D i a g r a m D i s p l a y N o d e V i e w S t a t e " > < H e i g h t > 1 5 0 < / H e i g h t > < I s E x p a n d e d > t r u e < / I s E x p a n d e d > < W i d t h > 2 0 0 < / W i d t h > < / a : V a l u e > < / a : K e y V a l u e O f D i a g r a m O b j e c t K e y a n y T y p e z b w N T n L X > < a : K e y V a l u e O f D i a g r a m O b j e c t K e y a n y T y p e z b w N T n L X > < a : K e y > < K e y > T a b l e s \ L o c a t i o n s \ M e a s u r e s \ M a x i m u m   o f   W a t e r   A r e a < / K e y > < / a : K e y > < a : V a l u e   i : t y p e = " D i a g r a m D i s p l a y N o d e V i e w S t a t e " > < H e i g h t > 1 5 0 < / H e i g h t > < I s E x p a n d e d > t r u e < / I s E x p a n d e d > < W i d t h > 2 0 0 < / W i d t h > < / a : V a l u e > < / a : K e y V a l u e O f D i a g r a m O b j e c t K e y a n y T y p e z b w N T n L X > < a : K e y V a l u e O f D i a g r a m O b j e c t K e y a n y T y p e z b w N T n L X > < a : K e y > < K e y > T a b l e s \ L o c a t i o n s \ M e a s u r e s \ M a x i m u m   o f   L a n d   A r e a < / K e y > < / a : K e y > < a : V a l u e   i : t y p e = " D i a g r a m D i s p l a y N o d e V i e w S t a t e " > < H e i g h t > 1 5 0 < / H e i g h t > < I s E x p a n d e d > t r u e < / I s E x p a n d e d > < W i d t h > 2 0 0 < / W i d t h > < / a : V a l u e > < / a : K e y V a l u e O f D i a g r a m O b j e c t K e y a n y T y p e z b w N T n L X > < a : K e y V a l u e O f D i a g r a m O b j e c t K e y a n y T y p e z b w N T n L X > < a : K e y > < K e y > T a b l e s \ L o c a t i o n s \ M e a s u r e s \ A v e r a g e   o f   L a n d   A r e a < / K e y > < / a : K e y > < a : V a l u e   i : t y p e = " D i a g r a m D i s p l a y N o d e V i e w S t a t e " > < H e i g h t > 1 5 0 < / H e i g h t > < I s E x p a n d e d > t r u e < / I s E x p a n d e d > < W i d t h > 2 0 0 < / W i d t h > < / a : V a l u e > < / a : K e y V a l u e O f D i a g r a m O b j e c t K e y a n y T y p e z b w N T n L X > < a : K e y V a l u e O f D i a g r a m O b j e c t K e y a n y T y p e z b w N T n L X > < a : K e y > < K e y > T a b l e s \ L o c a t i o n s \ M e a s u r e s \ A v e r a g e   o f   W a t e r   A r e a < / K e y > < / a : K e y > < a : V a l u e   i : t y p e = " D i a g r a m D i s p l a y N o d e V i e w S t a t e " > < H e i g h t > 1 5 0 < / H e i g h t > < I s E x p a n d e d > t r u e < / I s E x p a n d e d > < W i d t h > 2 0 0 < / W i d t h > < / a : V a l u e > < / a : K e y V a l u e O f D i a g r a m O b j e c t K e y a n y T y p e z b w N T n L X > < a : K e y V a l u e O f D i a g r a m O b j e c t K e y a n y T y p e z b w N T n L X > < a : K e y > < K e y > T a b l e s \ L o c a t i o n s \ H i e r a r c h i e s \ R e g i o n < / K e y > < / a : K e y > < a : V a l u e   i : t y p e = " D i a g r a m D i s p l a y N o d e V i e w S t a t e " > < H e i g h t > 1 5 0 < / H e i g h t > < I s E x p a n d e d > t r u e < / I s E x p a n d e d > < W i d t h > 2 0 0 < / W i d t h > < / a : V a l u e > < / a : K e y V a l u e O f D i a g r a m O b j e c t K e y a n y T y p e z b w N T n L X > < a : K e y V a l u e O f D i a g r a m O b j e c t K e y a n y T y p e z b w N T n L X > < a : K e y > < K e y > T a b l e s \ L o c a t i o n s \ H i e r a r c h i e s \ R e g i o n \ L e v e l s \ S t a t e < / K e y > < / a : K e y > < a : V a l u e   i : t y p e = " D i a g r a m D i s p l a y N o d e V i e w S t a t e " > < H e i g h t > 1 5 0 < / H e i g h t > < I s E x p a n d e d > t r u e < / I s E x p a n d e d > < W i d t h > 2 0 0 < / W i d t h > < / a : V a l u e > < / a : K e y V a l u e O f D i a g r a m O b j e c t K e y a n y T y p e z b w N T n L X > < a : K e y V a l u e O f D i a g r a m O b j e c t K e y a n y T y p e z b w N T n L X > < a : K e y > < K e y > T a b l e s \ L o c a t i o n s \ H i e r a r c h i e s \ R e g i o n \ L e v e l s \ C o u n t y < / K e y > < / a : K e y > < a : V a l u e   i : t y p e = " D i a g r a m D i s p l a y N o d e V i e w S t a t e " > < H e i g h t > 1 5 0 < / H e i g h t > < I s E x p a n d e d > t r u e < / I s E x p a n d e d > < W i d t h > 2 0 0 < / W i d t h > < / a : V a l u e > < / a : K e y V a l u e O f D i a g r a m O b j e c t K e y a n y T y p e z b w N T n L X > < a : K e y V a l u e O f D i a g r a m O b j e c t K e y a n y T y p e z b w N T n L X > < a : K e y > < K e y > T a b l e s \ L o c a t i o n s \ H i e r a r c h i e s \ R e g i o n \ L e v e l s \ L o c a t i o n   N a m e < / K e y > < / a : K e y > < a : V a l u e   i : t y p e = " D i a g r a m D i s p l a y N o d e V i e w S t a t e " > < H e i g h t > 1 5 0 < / H e i g h t > < I s E x p a n d e d > t r u e < / I s E x p a n d e d > < W i d t h > 2 0 0 < / W i d t h > < / a : V a l u e > < / a : K e y V a l u e O f D i a g r a m O b j e c t K e y a n y T y p e z b w N T n L X > < a : K e y V a l u e O f D i a g r a m O b j e c t K e y a n y T y p e z b w N T n L X > < a : K e y > < K e y > T a b l e s \ C u s t o m e r s < / K e y > < / a : K e y > < a : V a l u e   i : t y p e = " D i a g r a m D i s p l a y N o d e V i e w S t a t e " > < H e i g h t > 1 0 6 . 8 0 0 0 0 0 0 0 0 0 0 0 0 1 < / H e i g h t > < I s E x p a n d e d > t r u e < / I s E x p a n d e d > < L a y e d O u t > t r u e < / L a y e d O u t > < L e f t > 3 7 . 8 0 7 6 2 1 1 3 5 3 3 1 3 4 5 < / L e f t > < T a b I n d e x > 4 < / T a b I n d e x > < T o p > 2 7 0 . 7 9 9 9 9 9 9 9 9 9 9 9 9 5 < / 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 T a b l e s \ S a l e s   P e o p l e < / K e y > < / a : K e y > < a : V a l u e   i : t y p e = " D i a g r a m D i s p l a y N o d e V i e w S t a t e " > < H e i g h t > 1 0 5 . 9 9 9 9 9 9 9 9 9 9 9 9 9 9 < / H e i g h t > < I s E x p a n d e d > t r u e < / I s E x p a n d e d > < L a y e d O u t > t r u e < / L a y e d O u t > < L e f t > 4 . 5 1 1 4 3 1 7 0 2 9 9 7 3 2 7 9 < / L e f t > < T a b I n d e x > 5 < / T a b I n d e x > < T o p > 4 2 6 . 4 0 0 0 0 0 0 0 0 0 0 0 0 9 < / T o p > < W i d t h > 2 0 0 < / W i d t h > < / a : V a l u e > < / a : K e y V a l u e O f D i a g r a m O b j e c t K e y a n y T y p e z b w N T n L X > < a : K e y V a l u e O f D i a g r a m O b j e c t K e y a n y T y p e z b w N T n L X > < a : K e y > < K e y > T a b l e s \ S a l e s   P e o p l e \ C o l u m n s \ S a l e s p e r s o n   I D < / K e y > < / a : K e y > < a : V a l u e   i : t y p e = " D i a g r a m D i s p l a y N o d e V i e w S t a t e " > < H e i g h t > 1 5 0 < / H e i g h t > < I s E x p a n d e d > t r u e < / I s E x p a n d e d > < W i d t h > 2 0 0 < / W i d t h > < / a : V a l u e > < / a : K e y V a l u e O f D i a g r a m O b j e c t K e y a n y T y p e z b w N T n L X > < a : K e y V a l u e O f D i a g r a m O b j e c t K e y a n y T y p e z b w N T n L X > < a : K e y > < K e y > T a b l e s \ S a l e s   P e o p l e \ C o l u m n s \ S a l e s p e r s o n   N a m e < / K e y > < / a : K e y > < a : V a l u e   i : t y p e = " D i a g r a m D i s p l a y N o d e V i e w S t a t e " > < H e i g h t > 1 5 0 < / H e i g h t > < I s E x p a n d e d > t r u e < / I s E x p a n d e d > < W i d t h > 2 0 0 < / W i d t h > < / a : V a l u e > < / a : K e y V a l u e O f D i a g r a m O b j e c t K e y a n y T y p e z b w N T n L X > < a : K e y V a l u e O f D i a g r a m O b j e c t K e y a n y T y p e z b w N T n L X > < a : K e y > < K e y > T a b l e s \ C a l e n d a r < / K e y > < / a : K e y > < a : V a l u e   i : t y p e = " D i a g r a m D i s p l a y N o d e V i e w S t a t e " > < H e i g h t > 2 0 5 . 9 9 9 9 9 9 9 9 9 9 9 9 8 9 < / H e i g h t > < I s E x p a n d e d > t r u e < / I s E x p a n d e d > < L a y e d O u t > t r u e < / L a y e d O u t > < L e f t > 7 0 3 . 1 0 3 8 1 0 5 6 7 6 6 6 < / L e f t > < T a b I n d e x > 1 < / T a b I n d e x > < W i d t h > 3 3 6 . 7 9 9 9 9 9 9 9 9 9 9 9 9 5 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 T a b l e s \ C a l e n d a r \ C o l u m n s \ M o n t h Y e a r < / 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 H i e r a r c h y \ L e v e l s \ Q u a r t e r 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 R e l a t i o n s h i p s \ & l t ; T a b l e s \ R e t a i l   S a l e s \ C o l u m n s \ P r o d u c t   I D & g t ; - & l t ; T a b l e s \ P r o d u c t s \ C o l u m n s \ P r o d u c t   I D & g t ; < / K e y > < / a : K e y > < a : V a l u e   i : t y p e = " D i a g r a m D i s p l a y L i n k V i e w S t a t e " > < A u t o m a t i o n P r o p e r t y H e l p e r T e x t > E n d   p o i n t   1 :   ( 4 3 0 . 8 9 6 1 8 9 , 1 1 0 . 4 ) .   E n d   p o i n t   2 :   ( 2 3 0 , 1 1 9 . 4 )   < / A u t o m a t i o n P r o p e r t y H e l p e r T e x t > < L a y e d O u t > t r u e < / L a y e d O u t > < P o i n t s   x m l n s : b = " h t t p : / / s c h e m a s . d a t a c o n t r a c t . o r g / 2 0 0 4 / 0 7 / S y s t e m . W i n d o w s " > < b : P o i n t > < b : _ x > 4 3 0 . 8 9 6 1 8 9 < / b : _ x > < b : _ y > 1 1 0 . 4 0 0 0 0 0 0 0 0 0 0 0 1 1 < / b : _ y > < / b : P o i n t > < b : P o i n t > < b : _ x > 4 3 0 . 8 9 6 1 8 9 < / b : _ x > < b : _ y > 1 0 8 . 9 < / b : _ y > < / b : P o i n t > < b : P o i n t > < b : _ x > 4 2 8 . 8 9 6 1 8 9 < / b : _ x > < b : _ y > 1 0 6 . 9 < / b : _ y > < / b : P o i n t > < b : P o i n t > < b : _ x > 3 2 3 . 3 9 6 1 8 9 0 0 2 3 5 9 5 6 < / b : _ x > < b : _ y > 1 0 6 . 9 < / b : _ y > < / b : P o i n t > < b : P o i n t > < b : _ x > 3 2 1 . 3 9 6 1 8 9 0 0 2 3 5 9 5 6 < / b : _ x > < b : _ y > 1 0 8 . 9 < / b : _ y > < / b : P o i n t > < b : P o i n t > < b : _ x > 3 2 1 . 3 9 6 1 8 9 0 0 2 3 5 9 5 6 < / b : _ x > < b : _ y > 1 1 7 . 4 < / b : _ y > < / b : P o i n t > < b : P o i n t > < b : _ x > 3 1 9 . 3 9 6 1 8 9 0 0 2 3 5 9 5 6 < / b : _ x > < b : _ y > 1 1 9 . 4 < / b : _ y > < / b : P o i n t > < b : P o i n t > < b : _ x > 2 3 0 < / b : _ x > < b : _ y > 1 1 9 . 4 < / b : _ y > < / b : P o i n t > < / P o i n t s > < / a : V a l u e > < / a : K e y V a l u e O f D i a g r a m O b j e c t K e y a n y T y p e z b w N T n L X > < a : K e y V a l u e O f D i a g r a m O b j e c t K e y a n y T y p e z b w N T n L X > < a : K e y > < K e y > R e l a t i o n s h i p s \ & l t ; T a b l e s \ R e t a i l   S a l e s \ C o l u m n s \ P r o d u c t   I D & g t ; - & l t ; T a b l e s \ P r o d u c t s \ C o l u m n s \ P r o d u c t   I D & g t ; \ F K < / K e y > < / a : K e y > < a : V a l u e   i : t y p e = " D i a g r a m D i s p l a y L i n k E n d p o i n t V i e w S t a t e " > < H e i g h t > 1 6 < / H e i g h t > < L a b e l L o c a t i o n   x m l n s : b = " h t t p : / / s c h e m a s . d a t a c o n t r a c t . o r g / 2 0 0 4 / 0 7 / S y s t e m . W i n d o w s " > < b : _ x > 4 2 2 . 8 9 6 1 8 9 < / b : _ x > < b : _ y > 1 1 0 . 4 0 0 0 0 0 0 0 0 0 0 0 1 1 < / b : _ y > < / L a b e l L o c a t i o n > < L o c a t i o n   x m l n s : b = " h t t p : / / s c h e m a s . d a t a c o n t r a c t . o r g / 2 0 0 4 / 0 7 / S y s t e m . W i n d o w s " > < b : _ x > 4 3 0 . 8 9 6 1 8 9 < / b : _ x > < b : _ y > 1 2 6 . 4 0 0 0 0 0 0 0 0 0 0 0 1 1 < / b : _ y > < / L o c a t i o n > < S h a p e R o t a t e A n g l e > 2 7 0 < / S h a p e R o t a t e A n g l e > < W i d t h > 1 6 < / W i d t h > < / a : V a l u e > < / a : K e y V a l u e O f D i a g r a m O b j e c t K e y a n y T y p e z b w N T n L X > < a : K e y V a l u e O f D i a g r a m O b j e c t K e y a n y T y p e z b w N T n L X > < a : K e y > < K e y > R e l a t i o n s h i p s \ & l t ; T a b l e s \ R e t a i l   S a l e s \ C o l u m n s \ P r o d u c t   I D & g t ; - & l t ; T a b l e s \ P r o d u c t s \ C o l u m n s \ P r o d u c t   I D & g t ; \ P K < / K e y > < / a : K e y > < a : V a l u e   i : t y p e = " D i a g r a m D i s p l a y L i n k E n d p o i n t V i e w S t a t e " > < H e i g h t > 1 6 < / H e i g h t > < L a b e l L o c a t i o n   x m l n s : b = " h t t p : / / s c h e m a s . d a t a c o n t r a c t . o r g / 2 0 0 4 / 0 7 / S y s t e m . W i n d o w s " > < b : _ x > 2 1 4 < / b : _ x > < b : _ y > 1 1 1 . 4 < / b : _ y > < / L a b e l L o c a t i o n > < L o c a t i o n   x m l n s : b = " h t t p : / / s c h e m a s . d a t a c o n t r a c t . o r g / 2 0 0 4 / 0 7 / S y s t e m . W i n d o w s " > < b : _ x > 2 1 4 < / b : _ x > < b : _ y > 1 1 9 . 4 < / b : _ y > < / L o c a t i o n > < S h a p e R o t a t e A n g l e > 3 6 0 < / S h a p e R o t a t e A n g l e > < W i d t h > 1 6 < / W i d t h > < / a : V a l u e > < / a : K e y V a l u e O f D i a g r a m O b j e c t K e y a n y T y p e z b w N T n L X > < a : K e y V a l u e O f D i a g r a m O b j e c t K e y a n y T y p e z b w N T n L X > < a : K e y > < K e y > R e l a t i o n s h i p s \ & l t ; T a b l e s \ R e t a i l   S a l e s \ C o l u m n s \ P r o d u c t   I D & g t ; - & l t ; T a b l e s \ P r o d u c t s \ C o l u m n s \ P r o d u c t   I D & g t ; \ C r o s s F i l t e r < / K e y > < / a : K e y > < a : V a l u e   i : t y p e = " D i a g r a m D i s p l a y L i n k C r o s s F i l t e r V i e w S t a t e " > < P o i n t s   x m l n s : b = " h t t p : / / s c h e m a s . d a t a c o n t r a c t . o r g / 2 0 0 4 / 0 7 / S y s t e m . W i n d o w s " > < b : P o i n t > < b : _ x > 4 3 0 . 8 9 6 1 8 9 < / b : _ x > < b : _ y > 1 1 0 . 4 0 0 0 0 0 0 0 0 0 0 0 1 1 < / b : _ y > < / b : P o i n t > < b : P o i n t > < b : _ x > 4 3 0 . 8 9 6 1 8 9 < / b : _ x > < b : _ y > 1 0 8 . 9 < / b : _ y > < / b : P o i n t > < b : P o i n t > < b : _ x > 4 2 8 . 8 9 6 1 8 9 < / b : _ x > < b : _ y > 1 0 6 . 9 < / b : _ y > < / b : P o i n t > < b : P o i n t > < b : _ x > 3 2 3 . 3 9 6 1 8 9 0 0 2 3 5 9 5 6 < / b : _ x > < b : _ y > 1 0 6 . 9 < / b : _ y > < / b : P o i n t > < b : P o i n t > < b : _ x > 3 2 1 . 3 9 6 1 8 9 0 0 2 3 5 9 5 6 < / b : _ x > < b : _ y > 1 0 8 . 9 < / b : _ y > < / b : P o i n t > < b : P o i n t > < b : _ x > 3 2 1 . 3 9 6 1 8 9 0 0 2 3 5 9 5 6 < / b : _ x > < b : _ y > 1 1 7 . 4 < / b : _ y > < / b : P o i n t > < b : P o i n t > < b : _ x > 3 1 9 . 3 9 6 1 8 9 0 0 2 3 5 9 5 6 < / b : _ x > < b : _ y > 1 1 9 . 4 < / b : _ y > < / b : P o i n t > < b : P o i n t > < b : _ x > 2 3 0 < / b : _ x > < b : _ y > 1 1 9 . 4 < / b : _ y > < / b : P o i n t > < / P o i n t s > < / a : V a l u e > < / a : K e y V a l u e O f D i a g r a m O b j e c t K e y a n y T y p e z b w N T n L X > < a : K e y V a l u e O f D i a g r a m O b j e c t K e y a n y T y p e z b w N T n L X > < a : K e y > < K e y > R e l a t i o n s h i p s \ & l t ; T a b l e s \ R e t a i l   S a l e s \ C o l u m n s \ L o c a t i o n   I D & g t ; - & l t ; T a b l e s \ L o c a t i o n s \ C o l u m n s \ L o c a t i o n   I D & g t ; < / K e y > < / a : K e y > < a : V a l u e   i : t y p e = " D i a g r a m D i s p l a y L i n k V i e w S t a t e " > < A u t o m a t i o n P r o p e r t y H e l p e r T e x t > E n d   p o i n t   1 :   ( 5 5 6 . 8 9 6 1 8 9 4 3 2 3 3 4 , 3 1 2 . 2 ) .   E n d   p o i n t   2 :   ( 6 8 8 . 7 0 3 8 1 0 5 6 7 6 6 6 , 4 1 6 . 6 )   < / A u t o m a t i o n P r o p e r t y H e l p e r T e x t > < L a y e d O u t > t r u e < / L a y e d O u t > < P o i n t s   x m l n s : b = " h t t p : / / s c h e m a s . d a t a c o n t r a c t . o r g / 2 0 0 4 / 0 7 / S y s t e m . W i n d o w s " > < b : P o i n t > < b : _ x > 5 5 6 . 8 9 6 1 8 9 4 3 2 3 3 4 2 7 < / b : _ x > < b : _ y > 3 1 2 . 1 9 9 9 9 9 9 9 9 9 9 9 9 3 < / b : _ y > < / b : P o i n t > < b : P o i n t > < b : _ x > 6 2 0 . 8 < / b : _ x > < b : _ y > 3 1 2 . 2 < / b : _ y > < / b : P o i n t > < b : P o i n t > < b : _ x > 6 2 2 . 8 < / b : _ x > < b : _ y > 3 1 4 . 2 < / b : _ y > < / b : P o i n t > < b : P o i n t > < b : _ x > 6 2 2 . 8 < / b : _ x > < b : _ y > 4 1 4 . 6 < / b : _ y > < / b : P o i n t > < b : P o i n t > < b : _ x > 6 2 4 . 8 < / b : _ x > < b : _ y > 4 1 6 . 6 < / b : _ y > < / b : P o i n t > < b : P o i n t > < b : _ x > 6 8 8 . 7 0 3 8 1 0 5 6 7 6 6 6 < / b : _ x > < b : _ y > 4 1 6 . 6 < / b : _ y > < / b : P o i n t > < / P o i n t s > < / a : V a l u e > < / a : K e y V a l u e O f D i a g r a m O b j e c t K e y a n y T y p e z b w N T n L X > < a : K e y V a l u e O f D i a g r a m O b j e c t K e y a n y T y p e z b w N T n L X > < a : K e y > < K e y > R e l a t i o n s h i p s \ & l t ; T a b l e s \ R e t a i l   S a l e s \ C o l u m n s \ L o c a t i o n   I D & g t ; - & l t ; T a b l e s \ L o c a t i o n s \ C o l u m n s \ L o c a t i o n   I D & g t ; \ F K < / K e y > < / a : K e y > < a : V a l u e   i : t y p e = " D i a g r a m D i s p l a y L i n k E n d p o i n t V i e w S t a t e " > < H e i g h t > 1 6 < / H e i g h t > < L a b e l L o c a t i o n   x m l n s : b = " h t t p : / / s c h e m a s . d a t a c o n t r a c t . o r g / 2 0 0 4 / 0 7 / S y s t e m . W i n d o w s " > < b : _ x > 5 4 0 . 8 9 6 1 8 9 4 3 2 3 3 4 2 7 < / b : _ x > < b : _ y > 3 0 4 . 1 9 9 9 9 9 9 9 9 9 9 9 9 3 < / b : _ y > < / L a b e l L o c a t i o n > < L o c a t i o n   x m l n s : b = " h t t p : / / s c h e m a s . d a t a c o n t r a c t . o r g / 2 0 0 4 / 0 7 / S y s t e m . W i n d o w s " > < b : _ x > 5 4 0 . 8 9 6 1 8 9 4 3 2 3 3 4 2 7 < / b : _ x > < b : _ y > 3 1 2 . 2 < / b : _ y > < / L o c a t i o n > < S h a p e R o t a t e A n g l e > 3 5 9 . 9 9 9 9 9 9 9 9 9 9 9 9 7 7 < / S h a p e R o t a t e A n g l e > < W i d t h > 1 6 < / W i d t h > < / a : V a l u e > < / a : K e y V a l u e O f D i a g r a m O b j e c t K e y a n y T y p e z b w N T n L X > < a : K e y V a l u e O f D i a g r a m O b j e c t K e y a n y T y p e z b w N T n L X > < a : K e y > < K e y > R e l a t i o n s h i p s \ & l t ; T a b l e s \ R e t a i l   S a l e s \ C o l u m n s \ L o c a t i o n   I D & g t ; - & l t ; T a b l e s \ L o c a t i o n s \ C o l u m n s \ L o c a t i o n   I D & g t ; \ P K < / K e y > < / a : K e y > < a : V a l u e   i : t y p e = " D i a g r a m D i s p l a y L i n k E n d p o i n t V i e w S t a t e " > < H e i g h t > 1 6 < / H e i g h t > < L a b e l L o c a t i o n   x m l n s : b = " h t t p : / / s c h e m a s . d a t a c o n t r a c t . o r g / 2 0 0 4 / 0 7 / S y s t e m . W i n d o w s " > < b : _ x > 6 8 8 . 7 0 3 8 1 0 5 6 7 6 6 6 < / b : _ x > < b : _ y > 4 0 8 . 6 < / b : _ y > < / L a b e l L o c a t i o n > < L o c a t i o n   x m l n s : b = " h t t p : / / s c h e m a s . d a t a c o n t r a c t . o r g / 2 0 0 4 / 0 7 / S y s t e m . W i n d o w s " > < b : _ x > 7 0 4 . 7 0 3 8 1 0 5 6 7 6 6 6 < / b : _ x > < b : _ y > 4 1 6 . 6 < / b : _ y > < / L o c a t i o n > < S h a p e R o t a t e A n g l e > 1 8 0 < / S h a p e R o t a t e A n g l e > < W i d t h > 1 6 < / W i d t h > < / a : V a l u e > < / a : K e y V a l u e O f D i a g r a m O b j e c t K e y a n y T y p e z b w N T n L X > < a : K e y V a l u e O f D i a g r a m O b j e c t K e y a n y T y p e z b w N T n L X > < a : K e y > < K e y > R e l a t i o n s h i p s \ & l t ; T a b l e s \ R e t a i l   S a l e s \ C o l u m n s \ L o c a t i o n   I D & g t ; - & l t ; T a b l e s \ L o c a t i o n s \ C o l u m n s \ L o c a t i o n   I D & g t ; \ C r o s s F i l t e r < / K e y > < / a : K e y > < a : V a l u e   i : t y p e = " D i a g r a m D i s p l a y L i n k C r o s s F i l t e r V i e w S t a t e " > < P o i n t s   x m l n s : b = " h t t p : / / s c h e m a s . d a t a c o n t r a c t . o r g / 2 0 0 4 / 0 7 / S y s t e m . W i n d o w s " > < b : P o i n t > < b : _ x > 5 5 6 . 8 9 6 1 8 9 4 3 2 3 3 4 2 7 < / b : _ x > < b : _ y > 3 1 2 . 1 9 9 9 9 9 9 9 9 9 9 9 9 3 < / b : _ y > < / b : P o i n t > < b : P o i n t > < b : _ x > 6 2 0 . 8 < / b : _ x > < b : _ y > 3 1 2 . 2 < / b : _ y > < / b : P o i n t > < b : P o i n t > < b : _ x > 6 2 2 . 8 < / b : _ x > < b : _ y > 3 1 4 . 2 < / b : _ y > < / b : P o i n t > < b : P o i n t > < b : _ x > 6 2 2 . 8 < / b : _ x > < b : _ y > 4 1 4 . 6 < / b : _ y > < / b : P o i n t > < b : P o i n t > < b : _ x > 6 2 4 . 8 < / b : _ x > < b : _ y > 4 1 6 . 6 < / b : _ y > < / b : P o i n t > < b : P o i n t > < b : _ x > 6 8 8 . 7 0 3 8 1 0 5 6 7 6 6 6 < / b : _ x > < b : _ y > 4 1 6 . 6 < / b : _ y > < / b : P o i n t > < / P o i n t s > < / a : V a l u e > < / a : K e y V a l u e O f D i a g r a m O b j e c t K e y a n y T y p e z b w N T n L X > < a : K e y V a l u e O f D i a g r a m O b j e c t K e y a n y T y p e z b w N T n L X > < a : K e y > < K e y > R e l a t i o n s h i p s \ & l t ; T a b l e s \ R e t a i l   S a l e s \ C o l u m n s \ C u s t o m e r   I D & g t ; - & l t ; T a b l e s \ C u s t o m e r s \ C o l u m n s \ C u s t o m e r   I D & g t ; < / K e y > < / a : K e y > < a : V a l u e   i : t y p e = " D i a g r a m D i s p l a y L i n k V i e w S t a t e " > < A u t o m a t i o n P r o p e r t y H e l p e r T e x t > E n d   p o i n t   1 :   ( 3 2 4 . 8 9 6 1 8 9 4 3 2 3 3 4 , 3 0 8 . 2 ) .   E n d   p o i n t   2 :   ( 2 5 3 . 8 0 7 6 2 1 1 3 5 3 3 1 , 3 2 8 . 2 )   < / A u t o m a t i o n P r o p e r t y H e l p e r T e x t > < L a y e d O u t > t r u e < / L a y e d O u t > < P o i n t s   x m l n s : b = " h t t p : / / s c h e m a s . d a t a c o n t r a c t . o r g / 2 0 0 4 / 0 7 / S y s t e m . W i n d o w s " > < b : P o i n t > < b : _ x > 3 2 4 . 8 9 6 1 8 9 4 3 2 3 3 4 2 7 < / b : _ x > < b : _ y > 3 0 8 . 2 < / b : _ y > < / b : P o i n t > < b : P o i n t > < b : _ x > 2 9 1 . 3 5 1 9 0 5 < / b : _ x > < b : _ y > 3 0 8 . 2 < / b : _ y > < / b : P o i n t > < b : P o i n t > < b : _ x > 2 8 9 . 3 5 1 9 0 5 < / b : _ x > < b : _ y > 3 1 0 . 2 < / b : _ y > < / b : P o i n t > < b : P o i n t > < b : _ x > 2 8 9 . 3 5 1 9 0 5 < / b : _ x > < b : _ y > 3 2 6 . 2 < / b : _ y > < / b : P o i n t > < b : P o i n t > < b : _ x > 2 8 7 . 3 5 1 9 0 5 < / b : _ x > < b : _ y > 3 2 8 . 2 < / b : _ y > < / b : P o i n t > < b : P o i n t > < b : _ x > 2 5 3 . 8 0 7 6 2 1 1 3 5 3 3 1 3 2 < / b : _ x > < b : _ y > 3 2 8 . 2 < / b : _ y > < / b : P o i n t > < / P o i n t s > < / a : V a l u e > < / a : K e y V a l u e O f D i a g r a m O b j e c t K e y a n y T y p e z b w N T n L X > < a : K e y V a l u e O f D i a g r a m O b j e c t K e y a n y T y p e z b w N T n L X > < a : K e y > < K e y > R e l a t i o n s h i p s \ & l t ; T a b l e s \ R e t a i l   S a l e s \ C o l u m n s \ C u s t o m e r   I D & g t ; - & l t ; T a b l e s \ C u s t o m e r s \ C o l u m n s \ C u s t o m e r   I D & g t ; \ F K < / K e y > < / a : K e y > < a : V a l u e   i : t y p e = " D i a g r a m D i s p l a y L i n k E n d p o i n t V i e w S t a t e " > < H e i g h t > 1 6 < / H e i g h t > < L a b e l L o c a t i o n   x m l n s : b = " h t t p : / / s c h e m a s . d a t a c o n t r a c t . o r g / 2 0 0 4 / 0 7 / S y s t e m . W i n d o w s " > < b : _ x > 3 2 4 . 8 9 6 1 8 9 4 3 2 3 3 4 2 7 < / b : _ x > < b : _ y > 3 0 0 . 2 < / b : _ y > < / L a b e l L o c a t i o n > < L o c a t i o n   x m l n s : b = " h t t p : / / s c h e m a s . d a t a c o n t r a c t . o r g / 2 0 0 4 / 0 7 / S y s t e m . W i n d o w s " > < b : _ x > 3 4 0 . 8 9 6 1 8 9 4 3 2 3 3 4 2 7 < / b : _ x > < b : _ y > 3 0 8 . 2 < / b : _ y > < / L o c a t i o n > < S h a p e R o t a t e A n g l e > 1 8 0 < / S h a p e R o t a t e A n g l e > < W i d t h > 1 6 < / W i d t h > < / a : V a l u e > < / a : K e y V a l u e O f D i a g r a m O b j e c t K e y a n y T y p e z b w N T n L X > < a : K e y V a l u e O f D i a g r a m O b j e c t K e y a n y T y p e z b w N T n L X > < a : K e y > < K e y > R e l a t i o n s h i p s \ & l t ; T a b l e s \ R e t a i l   S a l e s \ C o l u m n s \ C u s t o m e r   I D & g t ; - & l t ; T a b l e s \ C u s t o m e r s \ C o l u m n s \ C u s t o m e r   I D & g t ; \ P K < / K e y > < / a : K e y > < a : V a l u e   i : t y p e = " D i a g r a m D i s p l a y L i n k E n d p o i n t V i e w S t a t e " > < H e i g h t > 1 6 < / H e i g h t > < L a b e l L o c a t i o n   x m l n s : b = " h t t p : / / s c h e m a s . d a t a c o n t r a c t . o r g / 2 0 0 4 / 0 7 / S y s t e m . W i n d o w s " > < b : _ x > 2 3 7 . 8 0 7 6 2 1 1 3 5 3 3 1 3 2 < / b : _ x > < b : _ y > 3 2 0 . 2 < / b : _ y > < / L a b e l L o c a t i o n > < L o c a t i o n   x m l n s : b = " h t t p : / / s c h e m a s . d a t a c o n t r a c t . o r g / 2 0 0 4 / 0 7 / S y s t e m . W i n d o w s " > < b : _ x > 2 3 7 . 8 0 7 6 2 1 1 3 5 3 3 1 3 2 < / b : _ x > < b : _ y > 3 2 8 . 2 < / b : _ y > < / L o c a t i o n > < S h a p e R o t a t e A n g l e > 3 6 0 < / S h a p e R o t a t e A n g l e > < W i d t h > 1 6 < / W i d t h > < / a : V a l u e > < / a : K e y V a l u e O f D i a g r a m O b j e c t K e y a n y T y p e z b w N T n L X > < a : K e y V a l u e O f D i a g r a m O b j e c t K e y a n y T y p e z b w N T n L X > < a : K e y > < K e y > R e l a t i o n s h i p s \ & l t ; T a b l e s \ R e t a i l   S a l e s \ C o l u m n s \ C u s t o m e r   I D & g t ; - & l t ; T a b l e s \ C u s t o m e r s \ C o l u m n s \ C u s t o m e r   I D & g t ; \ C r o s s F i l t e r < / K e y > < / a : K e y > < a : V a l u e   i : t y p e = " D i a g r a m D i s p l a y L i n k C r o s s F i l t e r V i e w S t a t e " > < P o i n t s   x m l n s : b = " h t t p : / / s c h e m a s . d a t a c o n t r a c t . o r g / 2 0 0 4 / 0 7 / S y s t e m . W i n d o w s " > < b : P o i n t > < b : _ x > 3 2 4 . 8 9 6 1 8 9 4 3 2 3 3 4 2 7 < / b : _ x > < b : _ y > 3 0 8 . 2 < / b : _ y > < / b : P o i n t > < b : P o i n t > < b : _ x > 2 9 1 . 3 5 1 9 0 5 < / b : _ x > < b : _ y > 3 0 8 . 2 < / b : _ y > < / b : P o i n t > < b : P o i n t > < b : _ x > 2 8 9 . 3 5 1 9 0 5 < / b : _ x > < b : _ y > 3 1 0 . 2 < / b : _ y > < / b : P o i n t > < b : P o i n t > < b : _ x > 2 8 9 . 3 5 1 9 0 5 < / b : _ x > < b : _ y > 3 2 6 . 2 < / b : _ y > < / b : P o i n t > < b : P o i n t > < b : _ x > 2 8 7 . 3 5 1 9 0 5 < / b : _ x > < b : _ y > 3 2 8 . 2 < / b : _ y > < / b : P o i n t > < b : P o i n t > < b : _ x > 2 5 3 . 8 0 7 6 2 1 1 3 5 3 3 1 3 2 < / b : _ x > < b : _ y > 3 2 8 . 2 < / b : _ y > < / b : P o i n t > < / P o i n t s > < / a : V a l u e > < / a : K e y V a l u e O f D i a g r a m O b j e c t K e y a n y T y p e z b w N T n L X > < a : K e y V a l u e O f D i a g r a m O b j e c t K e y a n y T y p e z b w N T n L X > < a : K e y > < K e y > R e l a t i o n s h i p s \ & l t ; T a b l e s \ R e t a i l   S a l e s \ C o l u m n s \ S a l e s   P e r s o n   I D & g t ; - & l t ; T a b l e s \ S a l e s   P e o p l e \ C o l u m n s \ S a l e s p e r s o n   I D & g t ; < / K e y > < / a : K e y > < a : V a l u e   i : t y p e = " D i a g r a m D i s p l a y L i n k V i e w S t a t e " > < A u t o m a t i o n P r o p e r t y H e l p e r T e x t > E n d   p o i n t   1 :   ( 4 4 0 . 8 9 6 1 8 9 , 5 1 4 ) .   E n d   p o i n t   2 :   ( 2 2 0 . 5 1 1 4 3 1 7 0 2 9 9 7 , 4 7 9 . 4 )   < / A u t o m a t i o n P r o p e r t y H e l p e r T e x t > < L a y e d O u t > t r u e < / L a y e d O u t > < P o i n t s   x m l n s : b = " h t t p : / / s c h e m a s . d a t a c o n t r a c t . o r g / 2 0 0 4 / 0 7 / S y s t e m . W i n d o w s " > < b : P o i n t > < b : _ x > 4 4 0 . 8 9 6 1 8 9 < / b : _ x > < b : _ y > 5 1 4 . 0 0 0 0 0 0 0 0 0 0 0 0 2 3 < / b : _ y > < / b : P o i n t > < b : P o i n t > < b : _ x > 4 4 0 . 8 9 6 1 8 9 < / b : _ x > < b : _ y > 5 1 5 . 5 < / b : _ y > < / b : P o i n t > < b : P o i n t > < b : _ x > 4 3 8 . 8 9 6 1 8 9 < / b : _ x > < b : _ y > 5 1 7 . 5 < / b : _ y > < / b : P o i n t > < b : P o i n t > < b : _ x > 3 2 3 . 3 9 6 1 8 9 0 0 2 3 5 9 5 6 < / b : _ x > < b : _ y > 5 1 7 . 5 < / b : _ y > < / b : P o i n t > < b : P o i n t > < b : _ x > 3 2 1 . 3 9 6 1 8 9 0 0 2 3 5 9 5 6 < / b : _ x > < b : _ y > 5 1 5 . 5 < / b : _ y > < / b : P o i n t > < b : P o i n t > < b : _ x > 3 2 1 . 3 9 6 1 8 9 0 0 2 3 5 9 5 6 < / b : _ x > < b : _ y > 4 8 1 . 4 < / b : _ y > < / b : P o i n t > < b : P o i n t > < b : _ x > 3 1 9 . 3 9 6 1 8 9 0 0 2 3 5 9 5 6 < / b : _ x > < b : _ y > 4 7 9 . 4 < / b : _ y > < / b : P o i n t > < b : P o i n t > < b : _ x > 2 2 0 . 5 1 1 4 3 1 7 0 2 9 9 7 0 7 < / b : _ x > < b : _ y > 4 7 9 . 4 < / b : _ y > < / b : P o i n t > < / P o i n t s > < / a : V a l u e > < / a : K e y V a l u e O f D i a g r a m O b j e c t K e y a n y T y p e z b w N T n L X > < a : K e y V a l u e O f D i a g r a m O b j e c t K e y a n y T y p e z b w N T n L X > < a : K e y > < K e y > R e l a t i o n s h i p s \ & l t ; T a b l e s \ R e t a i l   S a l e s \ C o l u m n s \ S a l e s   P e r s o n   I D & g t ; - & l t ; T a b l e s \ S a l e s   P e o p l e \ C o l u m n s \ S a l e s p e r s o n   I D & g t ; \ F K < / K e y > < / a : K e y > < a : V a l u e   i : t y p e = " D i a g r a m D i s p l a y L i n k E n d p o i n t V i e w S t a t e " > < H e i g h t > 1 6 < / H e i g h t > < L a b e l L o c a t i o n   x m l n s : b = " h t t p : / / s c h e m a s . d a t a c o n t r a c t . o r g / 2 0 0 4 / 0 7 / S y s t e m . W i n d o w s " > < b : _ x > 4 3 2 . 8 9 6 1 8 9 < / b : _ x > < b : _ y > 4 9 8 . 0 0 0 0 0 0 0 0 0 0 0 0 2 3 < / b : _ y > < / L a b e l L o c a t i o n > < L o c a t i o n   x m l n s : b = " h t t p : / / s c h e m a s . d a t a c o n t r a c t . o r g / 2 0 0 4 / 0 7 / S y s t e m . W i n d o w s " > < b : _ x > 4 4 0 . 8 9 6 1 8 9 < / b : _ x > < b : _ y > 4 9 8 . 0 0 0 0 0 0 0 0 0 0 0 0 2 8 < / b : _ y > < / L o c a t i o n > < S h a p e R o t a t e A n g l e > 9 0 < / S h a p e R o t a t e A n g l e > < W i d t h > 1 6 < / W i d t h > < / a : V a l u e > < / a : K e y V a l u e O f D i a g r a m O b j e c t K e y a n y T y p e z b w N T n L X > < a : K e y V a l u e O f D i a g r a m O b j e c t K e y a n y T y p e z b w N T n L X > < a : K e y > < K e y > R e l a t i o n s h i p s \ & l t ; T a b l e s \ R e t a i l   S a l e s \ C o l u m n s \ S a l e s   P e r s o n   I D & g t ; - & l t ; T a b l e s \ S a l e s   P e o p l e \ C o l u m n s \ S a l e s p e r s o n   I D & g t ; \ P K < / K e y > < / a : K e y > < a : V a l u e   i : t y p e = " D i a g r a m D i s p l a y L i n k E n d p o i n t V i e w S t a t e " > < H e i g h t > 1 6 < / H e i g h t > < L a b e l L o c a t i o n   x m l n s : b = " h t t p : / / s c h e m a s . d a t a c o n t r a c t . o r g / 2 0 0 4 / 0 7 / S y s t e m . W i n d o w s " > < b : _ x > 2 0 4 . 5 1 1 4 3 1 7 0 2 9 9 7 0 7 < / b : _ x > < b : _ y > 4 7 1 . 4 < / b : _ y > < / L a b e l L o c a t i o n > < L o c a t i o n   x m l n s : b = " h t t p : / / s c h e m a s . d a t a c o n t r a c t . o r g / 2 0 0 4 / 0 7 / S y s t e m . W i n d o w s " > < b : _ x > 2 0 4 . 5 1 1 4 3 1 7 0 2 9 9 7 1 3 < / b : _ x > < b : _ y > 4 7 9 . 4 < / b : _ y > < / L o c a t i o n > < S h a p e R o t a t e A n g l e > 3 6 0 < / S h a p e R o t a t e A n g l e > < W i d t h > 1 6 < / W i d t h > < / a : V a l u e > < / a : K e y V a l u e O f D i a g r a m O b j e c t K e y a n y T y p e z b w N T n L X > < a : K e y V a l u e O f D i a g r a m O b j e c t K e y a n y T y p e z b w N T n L X > < a : K e y > < K e y > R e l a t i o n s h i p s \ & l t ; T a b l e s \ R e t a i l   S a l e s \ C o l u m n s \ S a l e s   P e r s o n   I D & g t ; - & l t ; T a b l e s \ S a l e s   P e o p l e \ C o l u m n s \ S a l e s p e r s o n   I D & g t ; \ C r o s s F i l t e r < / K e y > < / a : K e y > < a : V a l u e   i : t y p e = " D i a g r a m D i s p l a y L i n k C r o s s F i l t e r V i e w S t a t e " > < P o i n t s   x m l n s : b = " h t t p : / / s c h e m a s . d a t a c o n t r a c t . o r g / 2 0 0 4 / 0 7 / S y s t e m . W i n d o w s " > < b : P o i n t > < b : _ x > 4 4 0 . 8 9 6 1 8 9 < / b : _ x > < b : _ y > 5 1 4 . 0 0 0 0 0 0 0 0 0 0 0 0 2 3 < / b : _ y > < / b : P o i n t > < b : P o i n t > < b : _ x > 4 4 0 . 8 9 6 1 8 9 < / b : _ x > < b : _ y > 5 1 5 . 5 < / b : _ y > < / b : P o i n t > < b : P o i n t > < b : _ x > 4 3 8 . 8 9 6 1 8 9 < / b : _ x > < b : _ y > 5 1 7 . 5 < / b : _ y > < / b : P o i n t > < b : P o i n t > < b : _ x > 3 2 3 . 3 9 6 1 8 9 0 0 2 3 5 9 5 6 < / b : _ x > < b : _ y > 5 1 7 . 5 < / b : _ y > < / b : P o i n t > < b : P o i n t > < b : _ x > 3 2 1 . 3 9 6 1 8 9 0 0 2 3 5 9 5 6 < / b : _ x > < b : _ y > 5 1 5 . 5 < / b : _ y > < / b : P o i n t > < b : P o i n t > < b : _ x > 3 2 1 . 3 9 6 1 8 9 0 0 2 3 5 9 5 6 < / b : _ x > < b : _ y > 4 8 1 . 4 < / b : _ y > < / b : P o i n t > < b : P o i n t > < b : _ x > 3 1 9 . 3 9 6 1 8 9 0 0 2 3 5 9 5 6 < / b : _ x > < b : _ y > 4 7 9 . 4 < / b : _ y > < / b : P o i n t > < b : P o i n t > < b : _ x > 2 2 0 . 5 1 1 4 3 1 7 0 2 9 9 7 0 7 < / b : _ x > < b : _ y > 4 7 9 . 4 < / b : _ y > < / b : P o i n t > < / P o i n t s > < / a : V a l u e > < / a : K e y V a l u e O f D i a g r a m O b j e c t K e y a n y T y p e z b w N T n L X > < a : K e y V a l u e O f D i a g r a m O b j e c t K e y a n y T y p e z b w N T n L X > < a : K e y > < K e y > R e l a t i o n s h i p s \ & l t ; T a b l e s \ R e t a i l   S a l e s \ C o l u m n s \ P u r c h a s e   D a t e & g t ; - & l t ; T a b l e s \ C a l e n d a r \ C o l u m n s \ D a t e & g t ; < / K e y > < / a : K e y > < a : V a l u e   i : t y p e = " D i a g r a m D i s p l a y L i n k V i e w S t a t e " > < A u t o m a t i o n P r o p e r t y H e l p e r T e x t > E n d   p o i n t   1 :   ( 4 5 0 . 8 9 6 1 8 9 , 1 1 0 . 4 ) .   E n d   p o i n t   2 :   ( 6 8 7 . 1 0 3 8 1 0 5 6 7 6 6 6 , 9 9 . 4 )   < / A u t o m a t i o n P r o p e r t y H e l p e r T e x t > < L a y e d O u t > t r u e < / L a y e d O u t > < P o i n t s   x m l n s : b = " h t t p : / / s c h e m a s . d a t a c o n t r a c t . o r g / 2 0 0 4 / 0 7 / S y s t e m . W i n d o w s " > < b : P o i n t > < b : _ x > 4 5 0 . 8 9 6 1 8 8 9 9 9 9 9 9 9 4 < / b : _ x > < b : _ y > 1 1 0 . 4 0 0 0 0 0 0 0 0 0 0 0 1 2 < / b : _ y > < / b : P o i n t > < b : P o i n t > < b : _ x > 4 5 0 . 8 9 6 1 8 9 < / b : _ x > < b : _ y > 1 0 1 . 4 < / b : _ y > < / b : P o i n t > < b : P o i n t > < b : _ x > 4 5 2 . 8 9 6 1 8 9 < / b : _ x > < b : _ y > 9 9 . 4 < / b : _ y > < / b : P o i n t > < b : P o i n t > < b : _ x > 6 8 7 . 1 0 3 8 1 0 5 6 7 6 6 6 0 7 < / b : _ x > < b : _ y > 9 9 . 4 < / b : _ y > < / b : P o i n t > < / P o i n t s > < / a : V a l u e > < / a : K e y V a l u e O f D i a g r a m O b j e c t K e y a n y T y p e z b w N T n L X > < a : K e y V a l u e O f D i a g r a m O b j e c t K e y a n y T y p e z b w N T n L X > < a : K e y > < K e y > R e l a t i o n s h i p s \ & l t ; T a b l e s \ R e t a i l   S a l e s \ C o l u m n s \ P u r c h a s e   D a t e & g t ; - & l t ; T a b l e s \ C a l e n d a r \ C o l u m n s \ D a t e & g t ; \ F K < / K e y > < / a : K e y > < a : V a l u e   i : t y p e = " D i a g r a m D i s p l a y L i n k E n d p o i n t V i e w S t a t e " > < H e i g h t > 1 6 < / H e i g h t > < L a b e l L o c a t i o n   x m l n s : b = " h t t p : / / s c h e m a s . d a t a c o n t r a c t . o r g / 2 0 0 4 / 0 7 / S y s t e m . W i n d o w s " > < b : _ x > 4 4 2 . 8 9 6 1 8 8 9 9 9 9 9 9 9 4 < / b : _ x > < b : _ y > 1 1 0 . 4 0 0 0 0 0 0 0 0 0 0 0 1 2 < / b : _ y > < / L a b e l L o c a t i o n > < L o c a t i o n   x m l n s : b = " h t t p : / / s c h e m a s . d a t a c o n t r a c t . o r g / 2 0 0 4 / 0 7 / S y s t e m . W i n d o w s " > < b : _ x > 4 5 0 . 8 9 6 1 8 8 9 9 9 9 9 9 9 4 < / b : _ x > < b : _ y > 1 2 6 . 4 0 0 0 0 0 0 0 0 0 0 0 1 2 < / b : _ y > < / L o c a t i o n > < S h a p e R o t a t e A n g l e > 2 7 0 < / S h a p e R o t a t e A n g l e > < W i d t h > 1 6 < / W i d t h > < / a : V a l u e > < / a : K e y V a l u e O f D i a g r a m O b j e c t K e y a n y T y p e z b w N T n L X > < a : K e y V a l u e O f D i a g r a m O b j e c t K e y a n y T y p e z b w N T n L X > < a : K e y > < K e y > R e l a t i o n s h i p s \ & l t ; T a b l e s \ R e t a i l   S a l e s \ C o l u m n s \ P u r c h a s e   D a t e & g t ; - & l t ; T a b l e s \ C a l e n d a r \ C o l u m n s \ D a t e & g t ; \ P K < / K e y > < / a : K e y > < a : V a l u e   i : t y p e = " D i a g r a m D i s p l a y L i n k E n d p o i n t V i e w S t a t e " > < H e i g h t > 1 6 < / H e i g h t > < L a b e l L o c a t i o n   x m l n s : b = " h t t p : / / s c h e m a s . d a t a c o n t r a c t . o r g / 2 0 0 4 / 0 7 / S y s t e m . W i n d o w s " > < b : _ x > 6 8 7 . 1 0 3 8 1 0 5 6 7 6 6 6 0 7 < / b : _ x > < b : _ y > 9 1 . 4 < / b : _ y > < / L a b e l L o c a t i o n > < L o c a t i o n   x m l n s : b = " h t t p : / / s c h e m a s . d a t a c o n t r a c t . o r g / 2 0 0 4 / 0 7 / S y s t e m . W i n d o w s " > < b : _ x > 7 0 3 . 1 0 3 8 1 0 5 6 7 6 6 6 < / b : _ x > < b : _ y > 9 9 . 4 < / b : _ y > < / L o c a t i o n > < S h a p e R o t a t e A n g l e > 1 8 0 < / S h a p e R o t a t e A n g l e > < W i d t h > 1 6 < / W i d t h > < / a : V a l u e > < / a : K e y V a l u e O f D i a g r a m O b j e c t K e y a n y T y p e z b w N T n L X > < a : K e y V a l u e O f D i a g r a m O b j e c t K e y a n y T y p e z b w N T n L X > < a : K e y > < K e y > R e l a t i o n s h i p s \ & l t ; T a b l e s \ R e t a i l   S a l e s \ C o l u m n s \ P u r c h a s e   D a t e & g t ; - & l t ; T a b l e s \ C a l e n d a r \ C o l u m n s \ D a t e & g t ; \ C r o s s F i l t e r < / K e y > < / a : K e y > < a : V a l u e   i : t y p e = " D i a g r a m D i s p l a y L i n k C r o s s F i l t e r V i e w S t a t e " > < P o i n t s   x m l n s : b = " h t t p : / / s c h e m a s . d a t a c o n t r a c t . o r g / 2 0 0 4 / 0 7 / S y s t e m . W i n d o w s " > < b : P o i n t > < b : _ x > 4 5 0 . 8 9 6 1 8 8 9 9 9 9 9 9 9 4 < / b : _ x > < b : _ y > 1 1 0 . 4 0 0 0 0 0 0 0 0 0 0 0 1 2 < / b : _ y > < / b : P o i n t > < b : P o i n t > < b : _ x > 4 5 0 . 8 9 6 1 8 9 < / b : _ x > < b : _ y > 1 0 1 . 4 < / b : _ y > < / b : P o i n t > < b : P o i n t > < b : _ x > 4 5 2 . 8 9 6 1 8 9 < / b : _ x > < b : _ y > 9 9 . 4 < / b : _ y > < / b : P o i n t > < b : P o i n t > < b : _ x > 6 8 7 . 1 0 3 8 1 0 5 6 7 6 6 6 0 7 < / b : _ x > < b : _ y > 9 9 . 4 < / 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 C o s t < / K e y > < / D i a g r a m O b j e c t K e y > < D i a g r a m O b j e c t K e y > < K e y > M e a s u r e s \ S u m   o f   U n i t   C o s t \ T a g I n f o \ F o r m u l a < / K e y > < / D i a g r a m O b j e c t K e y > < D i a g r a m O b j e c t K e y > < K e y > M e a s u r e s \ S u m   o f   U n i t   C o s t \ T a g I n f o \ V a l u e < / K e y > < / D i a g r a m O b j e c t K e y > < D i a g r a m O b j e c t K e y > < K e y > M e a s u r e s \ A v e r a g e   o f   U n i t   C o s t < / K e y > < / D i a g r a m O b j e c t K e y > < D i a g r a m O b j e c t K e y > < K e y > M e a s u r e s \ A v e r a g e   o f   U n i t   C o s t \ T a g I n f o \ F o r m u l a < / K e y > < / D i a g r a m O b j e c t K e y > < D i a g r a m O b j e c t K e y > < K e y > M e a s u r e s \ A v e r a g e   o f   U n i t   C o s t \ T a g I n f o \ V a l u e < / K e y > < / D i a g r a m O b j e c t K e y > < D i a g r a m O b j e c t K e y > < K e y > M e a s u r e s \ S u m   o f   U n i t   P r i c e   2 < / K e y > < / D i a g r a m O b j e c t K e y > < D i a g r a m O b j e c t K e y > < K e y > M e a s u r e s \ S u m   o f   U n i t   P r i c e   2 \ T a g I n f o \ F o r m u l a < / K e y > < / D i a g r a m O b j e c t K e y > < D i a g r a m O b j e c t K e y > < K e y > M e a s u r e s \ S u m   o f   U n i t   P r i c e   2 \ T a g I n f o \ V a l u e < / K e y > < / D i a g r a m O b j e c t K e y > < D i a g r a m O b j e c t K e y > < K e y > M e a s u r e s \ S u m   o f   U n i t   P r i c e < / K e y > < / D i a g r a m O b j e c t K e y > < D i a g r a m O b j e c t K e y > < K e y > M e a s u r e s \ S u m   o f   U n i t   P r i c e \ T a g I n f o \ F o r m u l a < / K e y > < / D i a g r a m O b j e c t K e y > < D i a g r a m O b j e c t K e y > < K e y > M e a s u r e s \ S u m   o f   U n i t   P r i c e \ T a g I n f o \ V a l u e < / K e y > < / D i a g r a m O b j e c t K e y > < D i a g r a m O b j e c t K e y > < K e y > M e a s u r e s \ M i n i m u m   o f   U n i t   P r i c e < / K e y > < / D i a g r a m O b j e c t K e y > < D i a g r a m O b j e c t K e y > < K e y > M e a s u r e s \ M i n i m u m   o f   U n i t   P r i c e \ T a g I n f o \ F o r m u l a < / K e y > < / D i a g r a m O b j e c t K e y > < D i a g r a m O b j e c t K e y > < K e y > M e a s u r e s \ M i n i m u m   o f   U n i t   P r i c e \ T a g I n f o \ V a l u e < / K e y > < / D i a g r a m O b j e c t K e y > < D i a g r a m O b j e c t K e y > < K e y > M e a s u r e s \ M a x i m u m   o f   U n i t   P r i c e < / K e y > < / D i a g r a m O b j e c t K e y > < D i a g r a m O b j e c t K e y > < K e y > M e a s u r e s \ M a x i m u m   o f   U n i t   P r i c e \ T a g I n f o \ F o r m u l a < / K e y > < / D i a g r a m O b j e c t K e y > < D i a g r a m O b j e c t K e y > < K e y > M e a s u r e s \ M a x i m u m   o f   U n i t   P r i c e \ T a g I n f o \ V a l u e < / K e y > < / D i a g r a m O b j e c t K e y > < D i a g r a m O b j e c t K e y > < K e y > M e a s u r e s \ S u m   o f   P r o f i t < / K e y > < / D i a g r a m O b j e c t K e y > < D i a g r a m O b j e c t K e y > < K e y > M e a s u r e s \ S u m   o f   P r o f i t \ T a g I n f o \ F o r m u l a < / K e y > < / D i a g r a m O b j e c t K e y > < D i a g r a m O b j e c t K e y > < K e y > M e a s u r e s \ S u m   o f   P r o f i t \ T a g I n f o \ V a l u e < / K e y > < / D i a g r a m O b j e c t K e y > < D i a g r a m O b j e c t K e y > < K e y > C o l u m n s \ P r o d u c t   I D < / K e y > < / D i a g r a m O b j e c t K e y > < D i a g r a m O b j e c t K e y > < K e y > C o l u m n s \ P r o d u c t   N a m e < / K e y > < / D i a g r a m O b j e c t K e y > < D i a g r a m O b j e c t K e y > < K e y > C o l u m n s \ U n i t   C o s t < / K e y > < / D i a g r a m O b j e c t K e y > < D i a g r a m O b j e c t K e y > < K e y > C o l u m n s \ C u r r e n t   S a l e   P r i c e < / K e y > < / D i a g r a m O b j e c t K e y > < D i a g r a m O b j e c t K e y > < K e y > C o l u m n s \ T a x e s < / K e y > < / D i a g r a m O b j e c t K e y > < D i a g r a m O b j e c t K e y > < K e y > C o l u m n s \ U n i t   P r i c e < / K e y > < / D i a g r a m O b j e c t K e y > < D i a g r a m O b j e c t K e y > < K e y > C o l u m n s \ P r o f i t < / 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 L i n k s \ & l t ; C o l u m n s \ A v e r a g e   o f   U n i t   C o s t & g t ; - & l t ; M e a s u r e s \ U n i t   C o s t & g t ; < / K e y > < / D i a g r a m O b j e c t K e y > < D i a g r a m O b j e c t K e y > < K e y > L i n k s \ & l t ; C o l u m n s \ A v e r a g e   o f   U n i t   C o s t & g t ; - & l t ; M e a s u r e s \ U n i t   C o s t & g t ; \ C O L U M N < / K e y > < / D i a g r a m O b j e c t K e y > < D i a g r a m O b j e c t K e y > < K e y > L i n k s \ & l t ; C o l u m n s \ A v e r a g e   o f   U n i t   C o s t & g t ; - & l t ; M e a s u r e s \ U n i t   C o s t & g t ; \ M E A S U R E < / K e y > < / D i a g r a m O b j e c t K e y > < D i a g r a m O b j e c t K e y > < K e y > L i n k s \ & l t ; C o l u m n s \ S u m   o f   U n i t   P r i c e   2 & g t ; - & l t ; M e a s u r e s \ U n i t   P r i c e & g t ; < / K e y > < / D i a g r a m O b j e c t K e y > < D i a g r a m O b j e c t K e y > < K e y > L i n k s \ & l t ; C o l u m n s \ S u m   o f   U n i t   P r i c e   2 & g t ; - & l t ; M e a s u r e s \ U n i t   P r i c e & g t ; \ C O L U M N < / K e y > < / D i a g r a m O b j e c t K e y > < D i a g r a m O b j e c t K e y > < K e y > L i n k s \ & l t ; C o l u m n s \ S u m   o f   U n i t   P r i c e   2 & g t ; - & l t ; M e a s u r e s \ U n i t 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 1 < / F o c u s R o w > < S e l e c t i o n E n d C o l u m n > 6 < / S e l e c t i o n E n d C o l u m n > < S e l e c t i o n E n d R o w > 1 < / S e l e c t i o n E n d R o w > < S e l e c t i o n S t a r t C o l u m n > 6 < / 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 C o s t < / K e y > < / a : K e y > < a : V a l u e   i : t y p e = " M e a s u r e G r i d N o d e V i e w S t a t e " > < C o l u m n > 3 < / 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 M e a s u r e s \ A v e r a g e   o f   U n i t   C o s t < / K e y > < / a : K e y > < a : V a l u e   i : t y p e = " M e a s u r e G r i d N o d e V i e w S t a t e " > < C o l u m n > 3 < / C o l u m n > < L a y e d O u t > t r u e < / L a y e d O u t > < R o w > 1 < / R o w > < W a s U I I n v i s i b l e > t r u e < / W a s U I I n v i s i b l e > < / a : V a l u e > < / a : K e y V a l u e O f D i a g r a m O b j e c t K e y a n y T y p e z b w N T n L X > < a : K e y V a l u e O f D i a g r a m O b j e c t K e y a n y T y p e z b w N T n L X > < a : K e y > < K e y > M e a s u r e s \ A v e r a g e   o f   U n i t   C o s t \ T a g I n f o \ F o r m u l a < / K e y > < / a : K e y > < a : V a l u e   i : t y p e = " M e a s u r e G r i d V i e w S t a t e I D i a g r a m T a g A d d i t i o n a l I n f o " / > < / a : K e y V a l u e O f D i a g r a m O b j e c t K e y a n y T y p e z b w N T n L X > < a : K e y V a l u e O f D i a g r a m O b j e c t K e y a n y T y p e z b w N T n L X > < a : K e y > < K e y > M e a s u r e s \ A v e r a g e   o f   U n i t   C o s t \ T a g I n f o \ V a l u e < / K e y > < / a : K e y > < a : V a l u e   i : t y p e = " M e a s u r e G r i d V i e w S t a t e I D i a g r a m T a g A d d i t i o n a l I n f o " / > < / a : K e y V a l u e O f D i a g r a m O b j e c t K e y a n y T y p e z b w N T n L X > < a : K e y V a l u e O f D i a g r a m O b j e c t K e y a n y T y p e z b w N T n L X > < a : K e y > < K e y > M e a s u r e s \ S u m   o f   U n i t   P r i c e   2 < / K e y > < / a : K e y > < a : V a l u e   i : t y p e = " M e a s u r e G r i d N o d e V i e w S t a t e " > < C o l u m n > 2 < / C o l u m n > < L a y e d O u t > t r u e < / L a y e d O u t > < R o w > 3 < / R o w > < W a s U I I n v i s i b l e > t r u e < / W a s U I I n v i s i b l e > < / a : V a l u e > < / a : K e y V a l u e O f D i a g r a m O b j e c t K e y a n y T y p e z b w N T n L X > < a : K e y V a l u e O f D i a g r a m O b j e c t K e y a n y T y p e z b w N T n L X > < a : K e y > < K e y > M e a s u r e s \ S u m   o f   U n i t   P r i c e   2 \ T a g I n f o \ F o r m u l a < / K e y > < / a : K e y > < a : V a l u e   i : t y p e = " M e a s u r e G r i d V i e w S t a t e I D i a g r a m T a g A d d i t i o n a l I n f o " / > < / a : K e y V a l u e O f D i a g r a m O b j e c t K e y a n y T y p e z b w N T n L X > < a : K e y V a l u e O f D i a g r a m O b j e c t K e y a n y T y p e z b w N T n L X > < a : K e y > < K e y > M e a s u r e s \ S u m   o f   U n i t   P r i c e   2 \ T a g I n f o \ V a l u e < / K e y > < / a : K e y > < a : V a l u e   i : t y p e = " M e a s u r e G r i d V i e w S t a t e I D i a g r a m T a g A d d i t i o n a l I n f o " / > < / a : K e y V a l u e O f D i a g r a m O b j e c t K e y a n y T y p e z b w N T n L X > < a : K e y V a l u e O f D i a g r a m O b j e c t K e y a n y T y p e z b w N T n L X > < a : K e y > < K e y > M e a s u r e s \ S u m   o f   U n i t   P r i c e < / K e y > < / a : K e y > < a : V a l u e   i : t y p e = " M e a s u r e G r i d N o d e V i e w S t a t e " > < C o l u m n > 2 < / C o l u m n > < L a y e d O u t > t r u e < / L a y e d O u t > < / 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 M e a s u r e s \ M i n i m u m   o f   U n i t   P r i c e < / K e y > < / a : K e y > < a : V a l u e   i : t y p e = " M e a s u r e G r i d N o d e V i e w S t a t e " > < C o l u m n > 2 < / C o l u m n > < L a y e d O u t > t r u e < / L a y e d O u t > < R o w > 1 < / R o w > < / a : V a l u e > < / a : K e y V a l u e O f D i a g r a m O b j e c t K e y a n y T y p e z b w N T n L X > < a : K e y V a l u e O f D i a g r a m O b j e c t K e y a n y T y p e z b w N T n L X > < a : K e y > < K e y > M e a s u r e s \ M i n i m u m   o f   U n i t   P r i c e \ T a g I n f o \ F o r m u l a < / K e y > < / a : K e y > < a : V a l u e   i : t y p e = " M e a s u r e G r i d V i e w S t a t e I D i a g r a m T a g A d d i t i o n a l I n f o " / > < / a : K e y V a l u e O f D i a g r a m O b j e c t K e y a n y T y p e z b w N T n L X > < a : K e y V a l u e O f D i a g r a m O b j e c t K e y a n y T y p e z b w N T n L X > < a : K e y > < K e y > M e a s u r e s \ M i n i m u m   o f   U n i t   P r i c e \ T a g I n f o \ V a l u e < / K e y > < / a : K e y > < a : V a l u e   i : t y p e = " M e a s u r e G r i d V i e w S t a t e I D i a g r a m T a g A d d i t i o n a l I n f o " / > < / a : K e y V a l u e O f D i a g r a m O b j e c t K e y a n y T y p e z b w N T n L X > < a : K e y V a l u e O f D i a g r a m O b j e c t K e y a n y T y p e z b w N T n L X > < a : K e y > < K e y > M e a s u r e s \ M a x i m u m   o f   U n i t   P r i c e < / K e y > < / a : K e y > < a : V a l u e   i : t y p e = " M e a s u r e G r i d N o d e V i e w S t a t e " > < C o l u m n > 2 < / C o l u m n > < L a y e d O u t > t r u e < / L a y e d O u t > < R o w > 2 < / R o w > < / a : V a l u e > < / a : K e y V a l u e O f D i a g r a m O b j e c t K e y a n y T y p e z b w N T n L X > < a : K e y V a l u e O f D i a g r a m O b j e c t K e y a n y T y p e z b w N T n L X > < a : K e y > < K e y > M e a s u r e s \ M a x i m u m   o f   U n i t   P r i c e \ T a g I n f o \ F o r m u l a < / K e y > < / a : K e y > < a : V a l u e   i : t y p e = " M e a s u r e G r i d V i e w S t a t e I D i a g r a m T a g A d d i t i o n a l I n f o " / > < / a : K e y V a l u e O f D i a g r a m O b j e c t K e y a n y T y p e z b w N T n L X > < a : K e y V a l u e O f D i a g r a m O b j e c t K e y a n y T y p e z b w N T n L X > < a : K e y > < K e y > M e a s u r e s \ M a x i m u m   o f   U n i t   P r i c e \ T a g I n f o \ V a l u e < / K e y > < / a : K e y > < a : V a l u e   i : t y p e = " M e a s u r e G r i d V i e w S t a t e I D i a g r a m T a g A d d i t i o n a l I n f o " / > < / a : K e y V a l u e O f D i a g r a m O b j e c t K e y a n y T y p e z b w N T n L X > < a : K e y V a l u e O f D i a g r a m O b j e c t K e y a n y T y p e z b w N T n L X > < a : K e y > < K e y > M e a s u r e s \ S u m   o f   P r o f i t < / K e y > < / a : K e y > < a : V a l u e   i : t y p e = " M e a s u r e G r i d N o d e V i e w S t a t e " > < C o l u m n > 6 < / C o l u m n > < L a y e d O u t > t r u e < / L a y e d O u t > < / 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 C o l u m n s \ U n i t   C o s t < / K e y > < / a : K e y > < a : V a l u e   i : t y p e = " M e a s u r e G r i d N o d e V i e w S t a t e " > < C o l u m n > 3 < / C o l u m n > < L a y e d O u t > t r u e < / L a y e d O u t > < / a : V a l u e > < / a : K e y V a l u e O f D i a g r a m O b j e c t K e y a n y T y p e z b w N T n L X > < a : K e y V a l u e O f D i a g r a m O b j e c t K e y a n y T y p e z b w N T n L X > < a : K e y > < K e y > C o l u m n s \ C u r r e n t   S a l e   P r i c e < / K e y > < / a : K e y > < a : V a l u e   i : t y p e = " M e a s u r e G r i d N o d e V i e w S t a t e " > < C o l u m n > 4 < / C o l u m n > < L a y e d O u t > t r u e < / L a y e d O u t > < / a : V a l u e > < / a : K e y V a l u e O f D i a g r a m O b j e c t K e y a n y T y p e z b w N T n L X > < a : K e y V a l u e O f D i a g r a m O b j e c t K e y a n y T y p e z b w N T n L X > < a : K e y > < K e y > C o l u m n s \ T a x e s < / K e y > < / a : K e y > < a : V a l u e   i : t y p e = " M e a s u r e G r i d N o d e V i e w S t a t e " > < C o l u m n > 5 < / C o l u m n > < L a y e d O u t > t r u e < / L a y e d O u t > < / a : V a l u e > < / a : K e y V a l u e O f D i a g r a m O b j e c t K e y a n y T y p e z b w N T n L X > < a : K e y V a l u e O f D i a g r a m O b j e c t K e y a n y T y p e z b w N T n L X > < a : K e y > < K e y > C o l u m n s \ U n i t   P r i c e < / K e y > < / a : K e y > < a : V a l u e   i : t y p e = " M e a s u r e G r i d N o d e V i e w S t a t e " > < C o l u m n > 2 < / 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 L i n k s \ & l t ; C o l u m n s \ A v e r a g e   o f   U n i t   C o s t & g t ; - & l t ; M e a s u r e s \ U n i t   C o s t & g t ; < / K e y > < / a : K e y > < a : V a l u e   i : t y p e = " M e a s u r e G r i d V i e w S t a t e I D i a g r a m L i n k " / > < / a : K e y V a l u e O f D i a g r a m O b j e c t K e y a n y T y p e z b w N T n L X > < a : K e y V a l u e O f D i a g r a m O b j e c t K e y a n y T y p e z b w N T n L X > < a : K e y > < K e y > L i n k s \ & l t ; C o l u m n s \ A v e r a g e   o f   U n i t   C o s t & g t ; - & l t ; M e a s u r e s \ U n i t   C o s t & g t ; \ C O L U M N < / K e y > < / a : K e y > < a : V a l u e   i : t y p e = " M e a s u r e G r i d V i e w S t a t e I D i a g r a m L i n k E n d p o i n t " / > < / a : K e y V a l u e O f D i a g r a m O b j e c t K e y a n y T y p e z b w N T n L X > < a : K e y V a l u e O f D i a g r a m O b j e c t K e y a n y T y p e z b w N T n L X > < a : K e y > < K e y > L i n k s \ & l t ; C o l u m n s \ A v e r a g e   o f   U n i t   C o s t & g t ; - & l t ; M e a s u r e s \ U n i t   C o s t & g t ; \ M E A S U R E < / K e y > < / a : K e y > < a : V a l u e   i : t y p e = " M e a s u r e G r i d V i e w S t a t e I D i a g r a m L i n k E n d p o i n t " / > < / a : K e y V a l u e O f D i a g r a m O b j e c t K e y a n y T y p e z b w N T n L X > < a : K e y V a l u e O f D i a g r a m O b j e c t K e y a n y T y p e z b w N T n L X > < a : K e y > < K e y > L i n k s \ & l t ; C o l u m n s \ S u m   o f   U n i t   P r i c e   2 & g t ; - & l t ; M e a s u r e s \ U n i t   P r i c e & g t ; < / K e y > < / a : K e y > < a : V a l u e   i : t y p e = " M e a s u r e G r i d V i e w S t a t e I D i a g r a m L i n k " / > < / a : K e y V a l u e O f D i a g r a m O b j e c t K e y a n y T y p e z b w N T n L X > < a : K e y V a l u e O f D i a g r a m O b j e c t K e y a n y T y p e z b w N T n L X > < a : K e y > < K e y > L i n k s \ & l t ; C o l u m n s \ S u m   o f   U n i t   P r i c e   2 & g t ; - & l t ; M e a s u r e s \ U n i t   P r i c e & g t ; \ C O L U M N < / K e y > < / a : K e y > < a : V a l u e   i : t y p e = " M e a s u r e G r i d V i e w S t a t e I D i a g r a m L i n k E n d p o i n t " / > < / a : K e y V a l u e O f D i a g r a m O b j e c t K e y a n y T y p e z b w N T n L X > < a : K e y V a l u e O f D i a g r a m O b j e c t K e y a n y T y p e z b w N T n L X > < a : K e y > < K e y > L i n k s \ & l t ; C o l u m n s \ S u m   o f   U n i t   P r i c e   2 & g t ; - & l t ; M e a s u r e s \ U n i t   P r i c e & g t ; \ M E A S U R E < / K e y > < / a : K e y > < a : V a l u e   i : t y p e = " M e a s u r e G r i d V i e w S t a t e I D i a g r a m L i n k E n d p o i n t " / > < / a : K e y V a l u e O f D i a g r a m O b j e c t K e y a n y T y p e z b w N T n L X > < / V i e w S t a t e s > < / D i a g r a m M a n a g e r . S e r i a l i z a b l e D i a g r a m > < D i a g r a m M a n a g e r . S e r i a l i z a b l e D i a g r a m > < A d a p t e r   i : t y p e = " M e a s u r e D i a g r a m S a n d b o x A d a p t e r " > < T a b l e N a m e > R e t a i l 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 R e t a i l 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 I D < / K e y > < / D i a g r a m O b j e c t K e y > < D i a g r a m O b j e c t K e y > < K e y > M e a s u r e s \ C o u n t   o f   O r d e r   I D \ T a g I n f o \ F o r m u l a < / K e y > < / D i a g r a m O b j e c t K e y > < D i a g r a m O b j e c t K e y > < K e y > M e a s u r e s \ C o u n t   o f   P r o d u c t   I D < / K e y > < / D i a g r a m O b j e c t K e y > < D i a g r a m O b j e c t K e y > < K e y > M e a s u r e s \ C o u n t   o f   P r o d u c t   I D \ T a g I n f o \ F o r m u l a < / K e y > < / D i a g r a m O b j e c t K e y > < D i a g r a m O b j e c t K e y > < K e y > M e a s u r e s \ S u m   o f   Q u a n t i t y < / K e y > < / D i a g r a m O b j e c t K e y > < D i a g r a m O b j e c t K e y > < K e y > M e a s u r e s \ S u m   o f   Q u a n t i t y \ T a g I n f o \ F o r m u l a < / K e y > < / D i a g r a m O b j e c t K e y > < D i a g r a m O b j e c t K e y > < K e y > M e a s u r e s \ C o u n t   o f   S t a t e < / K e y > < / D i a g r a m O b j e c t K e y > < D i a g r a m O b j e c t K e y > < K e y > M e a s u r e s \ C o u n t   o f   S t a t e \ T a g I n f o \ F o r m u l a < / K e y > < / D i a g r a m O b j e c t K e y > < D i a g r a m O b j e c t K e y > < K e y > M e a s u r e s \ C o u n t   o f   S a l e s p e r s o n < / K e y > < / D i a g r a m O b j e c t K e y > < D i a g r a m O b j e c t K e y > < K e y > M e a s u r e s \ C o u n t   o f   S a l e s p e r s o n \ T a g I n f o \ F o r m u l a < / K e y > < / D i a g r a m O b j e c t K e y > < D i a g r a m O b j e c t K e y > < K e y > M e a s u r e s \ C o u n t   o f   C u s t o m e r   N a m e   2 < / K e y > < / D i a g r a m O b j e c t K e y > < D i a g r a m O b j e c t K e y > < K e y > M e a s u r e s \ C o u n t   o f   C u s t o m e r   N a m e   2 \ T a g I n f o \ F o r m u l a < / K e y > < / D i a g r a m O b j e c t K e y > < D i a g r a m O b j e c t K e y > < K e y > M e a s u r e s \ S u m   o f   S a l e s   A m o u n t < / K e y > < / D i a g r a m O b j e c t K e y > < D i a g r a m O b j e c t K e y > < K e y > M e a s u r e s \ S u m   o f   S a l e s   A m o u n t \ T a g I n f o \ F o r m u l a < / K e y > < / D i a g r a m O b j e c t K e y > < D i a g r a m O b j e c t K e y > < K e y > M e a s u r e s \ T o t a l   U n i t   S a l e s < / K e y > < / D i a g r a m O b j e c t K e y > < D i a g r a m O b j e c t K e y > < K e y > M e a s u r e s \ T o t a l   U n i t   S a l e s \ T a g I n f o \ F o r m u l a < / K e y > < / D i a g r a m O b j e c t K e y > < D i a g r a m O b j e c t K e y > < K e y > M e a s u r e s \ T o t a l   S a l e s   C o s t < / K e y > < / D i a g r a m O b j e c t K e y > < D i a g r a m O b j e c t K e y > < K e y > M e a s u r e s \ T o t a l   S a l e s   C o s t \ T a g I n f o \ F o r m u l a < / K e y > < / D i a g r a m O b j e c t K e y > < D i a g r a m O b j e c t K e y > < K e y > M e a s u r e s \ T o t a l   P r o f i t < / K e y > < / D i a g r a m O b j e c t K e y > < D i a g r a m O b j e c t K e y > < K e y > M e a s u r e s \ T o t a l   P r o f i t \ T a g I n f o \ F o r m u l a < / K e y > < / D i a g r a m O b j e c t K e y > < D i a g r a m O b j e c t K e y > < K e y > M e a s u r e s \ L Y   T o t a l   S a l e s < / K e y > < / D i a g r a m O b j e c t K e y > < D i a g r a m O b j e c t K e y > < K e y > M e a s u r e s \ L Y   T o t a l   S a l e s \ T a g I n f o \ F o r m u l a < / K e y > < / D i a g r a m O b j e c t K e y > < D i a g r a m O b j e c t K e y > < K e y > M e a s u r e s \ L Y   S a l e s   C h a n g e < / K e y > < / D i a g r a m O b j e c t K e y > < D i a g r a m O b j e c t K e y > < K e y > M e a s u r e s \ L Y   S a l e s   C h a n g e \ T a g I n f o \ F o r m u l a < / K e y > < / D i a g r a m O b j e c t K e y > < D i a g r a m O b j e c t K e y > < K e y > M e a s u r e s \ % L Y   S a l e s   C h a n g e < / K e y > < / D i a g r a m O b j e c t K e y > < D i a g r a m O b j e c t K e y > < K e y > M e a s u r e s \ % L Y   S a l e s   C h a n g e \ T a g I n f o \ F o r m u l a < / K e y > < / D i a g r a m O b j e c t K e y > < D i a g r a m O b j e c t K e y > < K e y > M e a s u r e s \ Y T D   S a l e s < / K e y > < / D i a g r a m O b j e c t K e y > < D i a g r a m O b j e c t K e y > < K e y > M e a s u r e s \ Y T D   S a l e s \ T a g I n f o \ F o r m u l a < / K e y > < / D i a g r a m O b j e c t K e y > < D i a g r a m O b j e c t K e y > < K e y > M e a s u r e s \ L Y T D   S a l e s < / K e y > < / D i a g r a m O b j e c t K e y > < D i a g r a m O b j e c t K e y > < K e y > M e a s u r e s \ L Y T D   S a l e s \ T a g I n f o \ F o r m u l a < / K e y > < / D i a g r a m O b j e c t K e y > < D i a g r a m O b j e c t K e y > < K e y > M e a s u r e s \ L Y T D   S a l e s   C h a n g e < / K e y > < / D i a g r a m O b j e c t K e y > < D i a g r a m O b j e c t K e y > < K e y > M e a s u r e s \ L Y T D   S a l e s   C h a n g e \ T a g I n f o \ F o r m u l a < / K e y > < / D i a g r a m O b j e c t K e y > < D i a g r a m O b j e c t K e y > < K e y > M e a s u r e s \ % L Y T D   S a l e s   C h a n g e < / K e y > < / D i a g r a m O b j e c t K e y > < D i a g r a m O b j e c t K e y > < K e y > M e a s u r e s \ % L Y T D   S a l e s   C h a n g e \ T a g I n f o \ F o r m u l a < / K e y > < / D i a g r a m O b j e c t K e y > < D i a g r a m O b j e c t K e y > < K e y > M e a s u r e s \ L Y   T o t a l   U n i t   S a l e s < / K e y > < / D i a g r a m O b j e c t K e y > < D i a g r a m O b j e c t K e y > < K e y > M e a s u r e s \ L Y   T o t a l   U n i t   S a l e s \ T a g I n f o \ F o r m u l a < / K e y > < / D i a g r a m O b j e c t K e y > < D i a g r a m O b j e c t K e y > < K e y > M e a s u r e s \ L Y   U n i t   S a l e s   C h a n g e < / K e y > < / D i a g r a m O b j e c t K e y > < D i a g r a m O b j e c t K e y > < K e y > M e a s u r e s \ L Y   U n i t   S a l e s   C h a n g e \ T a g I n f o \ F o r m u l a < / K e y > < / D i a g r a m O b j e c t K e y > < D i a g r a m O b j e c t K e y > < K e y > M e a s u r e s \ % L Y   U n i t   S a l e s   C h a n g e < / K e y > < / D i a g r a m O b j e c t K e y > < D i a g r a m O b j e c t K e y > < K e y > M e a s u r e s \ % L Y   U n i t   S a l e s   C h a n g e \ T a g I n f o \ F o r m u l a < / K e y > < / D i a g r a m O b j e c t K e y > < D i a g r a m O b j e c t K e y > < K e y > M e a s u r e s \ Y T D   U n i t   S a l e s < / K e y > < / D i a g r a m O b j e c t K e y > < D i a g r a m O b j e c t K e y > < K e y > M e a s u r e s \ Y T D   U n i t   S a l e s \ T a g I n f o \ F o r m u l a < / K e y > < / D i a g r a m O b j e c t K e y > < D i a g r a m O b j e c t K e y > < K e y > M e a s u r e s \ L Y T D   U n i t   S a l e s < / K e y > < / D i a g r a m O b j e c t K e y > < D i a g r a m O b j e c t K e y > < K e y > M e a s u r e s \ L Y T D   U n i t   S a l e s \ T a g I n f o \ F o r m u l a < / K e y > < / D i a g r a m O b j e c t K e y > < D i a g r a m O b j e c t K e y > < K e y > M e a s u r e s \ L Y T D   U n i t   S a l e s   C h a n g e < / K e y > < / D i a g r a m O b j e c t K e y > < D i a g r a m O b j e c t K e y > < K e y > M e a s u r e s \ L Y T D   U n i t   S a l e s   C h a n g e \ T a g I n f o \ F o r m u l a < / K e y > < / D i a g r a m O b j e c t K e y > < D i a g r a m O b j e c t K e y > < K e y > M e a s u r e s \ % L Y T D   U n i t   S a l e s   C h a n g e < / K e y > < / D i a g r a m O b j e c t K e y > < D i a g r a m O b j e c t K e y > < K e y > M e a s u r e s \ % L Y T D   U n i t   S a l e s   C h a n g e \ T a g I n f o \ F o r m u l a < / K e y > < / D i a g r a m O b j e c t K e y > < D i a g r a m O b j e c t K e y > < K e y > M e a s u r e s \ A V G   U n i t   S a l e s   P r i c e < / K e y > < / D i a g r a m O b j e c t K e y > < D i a g r a m O b j e c t K e y > < K e y > M e a s u r e s \ A V G   U n i t   S a l e s   P r i c e \ T a g I n f o \ F o r m u l a < / K e y > < / D i a g r a m O b j e c t K e y > < D i a g r a m O b j e c t K e y > < K e y > M e a s u r e s \ R y a n   W e l c h   S a l e s < / K e y > < / D i a g r a m O b j e c t K e y > < D i a g r a m O b j e c t K e y > < K e y > M e a s u r e s \ R y a n   W e l c h   S a l e s \ T a g I n f o \ F o r m u l a < / K e y > < / D i a g r a m O b j e c t K e y > < D i a g r a m O b j e c t K e y > < K e y > M e a s u r e s \ % R y a n   W e l c h   S a l e s < / K e y > < / D i a g r a m O b j e c t K e y > < D i a g r a m O b j e c t K e y > < K e y > M e a s u r e s \ % R y a n   W e l c h   S a l e s \ T a g I n f o \ F o r m u l a < / K e y > < / D i a g r a m O b j e c t K e y > < D i a g r a m O b j e c t K e y > < K e y > M e a s u r e s \ M a r t i n   B e r r y   S a l e s < / K e y > < / D i a g r a m O b j e c t K e y > < D i a g r a m O b j e c t K e y > < K e y > M e a s u r e s \ M a r t i n   B e r r y   S a l e s \ T a g I n f o \ F o r m u l a < / K e y > < / D i a g r a m O b j e c t K e y > < D i a g r a m O b j e c t K e y > < K e y > M e a s u r e s \ % M a r t i n   B e r r y   S a l e s < / K e y > < / D i a g r a m O b j e c t K e y > < D i a g r a m O b j e c t K e y > < K e y > M e a s u r e s \ % M a r t i n   B e r r y   S a l e s \ T a g I n f o \ F o r m u l a < / K e y > < / D i a g r a m O b j e c t K e y > < D i a g r a m O b j e c t K e y > < K e y > M e a s u r e s \ D i s t i n c t   C o u n t   o f   O r d e r   I D < / K e y > < / D i a g r a m O b j e c t K e y > < D i a g r a m O b j e c t K e y > < K e y > M e a s u r e s \ D i s t i n c t   C o u n t   o f   O r d e r   I D \ T a g I n f o \ F o r m u l a < / K e y > < / D i a g r a m O b j e c t K e y > < D i a g r a m O b j e c t K e y > < K e y > M e a s u r e s \ M a x i m u m   o f   Q u a n t i t y < / K e y > < / D i a g r a m O b j e c t K e y > < D i a g r a m O b j e c t K e y > < K e y > M e a s u r e s \ M a x i m u m   o f   Q u a n t i t y \ T a g I n f o \ F o r m u l a < / K e y > < / D i a g r a m O b j e c t K e y > < D i a g r a m O b j e c t K e y > < K e y > M e a s u r e s \ A V G   o f   S a l e s   A m o u n t < / K e y > < / D i a g r a m O b j e c t K e y > < D i a g r a m O b j e c t K e y > < K e y > M e a s u r e s \ A V G   o f   S a l e s   A m o u n t \ T a g I n f o \ F o r m u l a < / K e y > < / D i a g r a m O b j e c t K e y > < D i a g r a m O b j e c t K e y > < K e y > M e a s u r e s \ P r o f i t   M a r g i n < / K e y > < / D i a g r a m O b j e c t K e y > < D i a g r a m O b j e c t K e y > < K e y > M e a s u r e s \ P r o f i t   M a r g i n \ T a g I n f o \ F o r m u l a < / K e y > < / D i a g r a m O b j e c t K e y > < D i a g r a m O b j e c t K e y > < K e y > M e a s u r e s \ T o t a l   S a l e s < / K e y > < / D i a g r a m O b j e c t K e y > < D i a g r a m O b j e c t K e y > < K e y > M e a s u r e s \ T o t a l   S a l e s \ T a g I n f o \ F o r m u l a < / K e y > < / D i a g r a m O b j e c t K e y > < D i a g r a m O b j e c t K e y > < K e y > C o l u m n s \ O r d e r   I D < / K e y > < / D i a g r a m O b j e c t K e y > < D i a g r a m O b j e c t K e y > < K e y > C o l u m n s \ L o c a t i o n   I D < / K e y > < / D i a g r a m O b j e c t K e y > < D i a g r a m O b j e c t K e y > < K e y > C o l u m n s \ L o c a t i o n   T y p e < / K e y > < / D i a g r a m O b j e c t K e y > < D i a g r a m O b j e c t K e y > < K e y > C o l u m n s \ L o c a t i o n   N a m e < / K e y > < / D i a g r a m O b j e c t K e y > < D i a g r a m O b j e c t K e y > < K e y > C o l u m n s \ C o u n t y < / K e y > < / D i a g r a m O b j e c t K e y > < D i a g r a m O b j e c t K e y > < K e y > C o l u m n s \ S a l e s   P e r s o n   I D < / K e y > < / D i a g r a m O b j e c t K e y > < D i a g r a m O b j e c t K e y > < K e y > C o l u m n s \ S a l e s p e r s o n < / K e y > < / D i a g r a m O b j e c t K e y > < D i a g r a m O b j e c t K e y > < K e y > C o l u m n s \ C u s t o m e r   I D < / K e y > < / D i a g r a m O b j e c t K e y > < D i a g r a m O b j e c t K e y > < K e y > C o l u m n s \ C u s t o m e r   N a m e < / K e y > < / D i a g r a m O b j e c t K e y > < D i a g r a m O b j e c t K e y > < K e y > C o l u m n s \ P u r c h a s e   D a t e < / K e y > < / D i a g r a m O b j e c t K e y > < D i a g r a m O b j e c t K e y > < K e y > C o l u m n s \ P r o d u c t   I D < / K e y > < / D i a g r a m O b j e c t K e y > < D i a g r a m O b j e c t K e y > < K e y > C o l u m n s \ P r o d u c t   N a m e < / K e y > < / D i a g r a m O b j e c t K e y > < D i a g r a m O b j e c t K e y > < K e y > C o l u m n s \ Q u a n t i t y < / K e y > < / D i a g r a m O b j e c t K e y > < D i a g r a m O b j e c t K e y > < K e y > C o l u m n s \ S a l e s   C o s t < / K e y > < / D i a g r a m O b j e c t K e y > < D i a g r a m O b j e c t K e y > < K e y > C o l u m n s \ S a l e s   A m o u n t < / K e y > < / D i a g r a m O b j e c t K e y > < D i a g r a m O b j e c t K e y > < K e y > C o l u m n s \ S a l e s   P r o f i t < / K e y > < / D i a g r a m O b j e c t K e y > < D i a g r a m O b j e c t K e y > < K e y > C o l u m n s \ S t a t e 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 L i n k s \ & l t ; C o l u m n s \ C o u n t   o f   S a l e s p e r s o n & g t ; - & l t ; M e a s u r e s \ S a l e s p e r s o n & g t ; < / K e y > < / D i a g r a m O b j e c t K e y > < D i a g r a m O b j e c t K e y > < K e y > L i n k s \ & l t ; C o l u m n s \ C o u n t   o f   S a l e s p e r s o n & g t ; - & l t ; M e a s u r e s \ S a l e s p e r s o n & g t ; \ C O L U M N < / K e y > < / D i a g r a m O b j e c t K e y > < D i a g r a m O b j e c t K e y > < K e y > L i n k s \ & l t ; C o l u m n s \ C o u n t   o f   S a l e s p e r s o n & g t ; - & l t ; M e a s u r e s \ S a l e s p e r s o n & g t ; \ M E A S U R E < / K e y > < / D i a g r a m O b j e c t K e y > < D i a g r a m O b j e c t K e y > < K e y > L i n k s \ & l t ; C o l u m n s \ C o u n t   o f   C u s t o m e r   N a m e   2 & g t ; - & l t ; M e a s u r e s \ C u s t o m e r   N a m e & g t ; < / K e y > < / D i a g r a m O b j e c t K e y > < D i a g r a m O b j e c t K e y > < K e y > L i n k s \ & l t ; C o l u m n s \ C o u n t   o f   C u s t o m e r   N a m e   2 & g t ; - & l t ; M e a s u r e s \ C u s t o m e r   N a m e & g t ; \ C O L U M N < / K e y > < / D i a g r a m O b j e c t K e y > < D i a g r a m O b j e c t K e y > < K e y > L i n k s \ & l t ; C o l u m n s \ C o u n t   o f   C u s t o m e r   N a m e   2 & g t ; - & l t ; M e a s u r e s \ C u s t o m e r   N a m e & g t ; \ M E A S U R E < / 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 3 < / F o c u s R o w > < S e l e c t i o n E n d C o l u m n > 1 1 < / S e l e c t i o n E n d C o l u m n > < S e l e c t i o n E n d R o w > 3 < / S e l e c t i o n E n d R o w > < S e l e c t i o n S t a r t C o l u m n > 1 1 < / S e l e c t i o n S t a r t C o l u m n > < S e l e c t i o n S t a r t R o w > 3 < / S e l e c t i o n S t a r t R o w > < T e x t s > < M e a s u r e G r i d T e x t > < C o l u m n > 7 < / C o l u m n > < L a y e d O u t > t r u e < / L a y e d O u t > < R o w > 1 3 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 P r o d u c t   I D < / K e y > < / a : K e y > < a : V a l u e   i : t y p e = " M e a s u r e G r i d N o d e V i e w S t a t e " > < C o l u m n > 1 < / C o l u m n > < 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 M e a s u r e s \ C o u n t   o f   S t a t e < / K e y > < / a : K e y > < a : V a l u e   i : t y p e = " M e a s u r e G r i d N o d e V i e w S t a t e " > < C o l u m n > 1 6 < / 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 S a l e s p e r s o n < / K e y > < / a : K e y > < a : V a l u e   i : t y p e = " M e a s u r e G r i d N o d e V i e w S t a t e " > < C o l u m n > 1 5 < / C o l u m n > < L a y e d O u t > t r u e < / L a y e d O u t > < W a s U I I n v i s i b l e > t r u e < / W a s U I I n v i s i b l e > < / a : V a l u e > < / a : K e y V a l u e O f D i a g r a m O b j e c t K e y a n y T y p e z b w N T n L X > < a : K e y V a l u e O f D i a g r a m O b j e c t K e y a n y T y p e z b w N T n L X > < a : K e y > < K e y > M e a s u r e s \ C o u n t   o f   S a l e s p e r s o n \ T a g I n f o \ F o r m u l a < / K e y > < / a : K e y > < a : V a l u e   i : t y p e = " M e a s u r e G r i d V i e w S t a t e I D i a g r a m T a g A d d i t i o n a l I n f o " / > < / a : K e y V a l u e O f D i a g r a m O b j e c t K e y a n y T y p e z b w N T n L X > < a : K e y V a l u e O f D i a g r a m O b j e c t K e y a n y T y p e z b w N T n L X > < a : K e y > < K e y > M e a s u r e s \ C o u n t   o f   C u s t o m e r   N a m e   2 < / K e y > < / a : K e y > < a : V a l u e   i : t y p e = " M e a s u r e G r i d N o d e V i e w S t a t e " > < C o l u m n > 5 < / C o l u m n > < L a y e d O u t > t r u e < / L a y e d O u t > < W a s U I I n v i s i b l e > t r u e < / W a s U I I n v i s i b l e > < / a : V a l u e > < / a : K e y V a l u e O f D i a g r a m O b j e c t K e y a n y T y p e z b w N T n L X > < a : K e y V a l u e O f D i a g r a m O b j e c t K e y a n y T y p e z b w N T n L X > < a : K e y > < K e y > M e a s u r e s \ C o u n t   o f   C u s t o m e r   N a m e   2 \ T a g I n f o \ F o r m u l a < / K e y > < / a : K e y > < a : V a l u e   i : t y p e = " M e a s u r e G r i d V i e w S t a t e I D i a g r a m T a g A d d i t i o n a l I n f o " / > < / 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 M e a s u r e s \ T o t a l   U n i t   S a l e s < / K e y > < / a : K e y > < a : V a l u e   i : t y p e = " M e a s u r e G r i d N o d e V i e w S t a t e " > < C o l u m n > 7 < / C o l u m n > < L a y e d O u t > t r u e < / L a y e d O u t > < R o w > 1 < / R o w > < / a : V a l u e > < / a : K e y V a l u e O f D i a g r a m O b j e c t K e y a n y T y p e z b w N T n L X > < a : K e y V a l u e O f D i a g r a m O b j e c t K e y a n y T y p e z b w N T n L X > < a : K e y > < K e y > M e a s u r e s \ T o t a l   U n i t   S a l e s \ T a g I n f o \ F o r m u l a < / K e y > < / a : K e y > < a : V a l u e   i : t y p e = " M e a s u r e G r i d V i e w S t a t e I D i a g r a m T a g A d d i t i o n a l I n f o " / > < / a : K e y V a l u e O f D i a g r a m O b j e c t K e y a n y T y p e z b w N T n L X > < a : K e y V a l u e O f D i a g r a m O b j e c t K e y a n y T y p e z b w N T n L X > < a : K e y > < K e y > M e a s u r e s \ T o t a l   S a l e s   C o s t < / K e y > < / a : K e y > < a : V a l u e   i : t y p e = " M e a s u r e G r i d N o d e V i e w S t a t e " > < C o l u m n > 9 < / C o l u m n > < L a y e d O u t > t r u e < / L a y e d O u t > < R o w > 1 < / R o w > < / a : V a l u e > < / a : K e y V a l u e O f D i a g r a m O b j e c t K e y a n y T y p e z b w N T n L X > < a : K e y V a l u e O f D i a g r a m O b j e c t K e y a n y T y p e z b w N T n L X > < a : K e y > < K e y > M e a s u r e s \ T o t a l   S a l e s   C o s t \ T a g I n f o \ F o r m u l a < / K e y > < / a : K e y > < a : V a l u e   i : t y p e = " M e a s u r e G r i d V i e w S t a t e I D i a g r a m T a g A d d i t i o n a l I n f o " / > < / a : K e y V a l u e O f D i a g r a m O b j e c t K e y a n y T y p e z b w N T n L X > < a : K e y V a l u e O f D i a g r a m O b j e c t K e y a n y T y p e z b w N T n L X > < a : K e y > < K e y > M e a s u r e s \ T o t a l   P r o f i t < / K e y > < / a : K e y > < a : V a l u e   i : t y p e = " M e a s u r e G r i d N o d e V i e w S t a t e " > < C o l u m n > 1 1 < / C o l u m n > < 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 M e a s u r e s \ L Y   T o t a l   S a l e s < / K e y > < / a : K e y > < a : V a l u e   i : t y p e = " M e a s u r e G r i d N o d e V i e w S t a t e " > < C o l u m n > 1 0 < / C o l u m n > < L a y e d O u t > t r u e < / L a y e d O u t > < R o w > 3 < / R o w > < / a : V a l u e > < / a : K e y V a l u e O f D i a g r a m O b j e c t K e y a n y T y p e z b w N T n L X > < a : K e y V a l u e O f D i a g r a m O b j e c t K e y a n y T y p e z b w N T n L X > < a : K e y > < K e y > M e a s u r e s \ L Y   T o t a l   S a l e s \ T a g I n f o \ F o r m u l a < / K e y > < / a : K e y > < a : V a l u e   i : t y p e = " M e a s u r e G r i d V i e w S t a t e I D i a g r a m T a g A d d i t i o n a l I n f o " / > < / a : K e y V a l u e O f D i a g r a m O b j e c t K e y a n y T y p e z b w N T n L X > < a : K e y V a l u e O f D i a g r a m O b j e c t K e y a n y T y p e z b w N T n L X > < a : K e y > < K e y > M e a s u r e s \ L Y   S a l e s   C h a n g e < / K e y > < / a : K e y > < a : V a l u e   i : t y p e = " M e a s u r e G r i d N o d e V i e w S t a t e " > < C o l u m n > 1 0 < / C o l u m n > < L a y e d O u t > t r u e < / L a y e d O u t > < R o w > 4 < / R o w > < / a : V a l u e > < / a : K e y V a l u e O f D i a g r a m O b j e c t K e y a n y T y p e z b w N T n L X > < a : K e y V a l u e O f D i a g r a m O b j e c t K e y a n y T y p e z b w N T n L X > < a : K e y > < K e y > M e a s u r e s \ L Y   S a l e s   C h a n g e \ T a g I n f o \ F o r m u l a < / K e y > < / a : K e y > < a : V a l u e   i : t y p e = " M e a s u r e G r i d V i e w S t a t e I D i a g r a m T a g A d d i t i o n a l I n f o " / > < / a : K e y V a l u e O f D i a g r a m O b j e c t K e y a n y T y p e z b w N T n L X > < a : K e y V a l u e O f D i a g r a m O b j e c t K e y a n y T y p e z b w N T n L X > < a : K e y > < K e y > M e a s u r e s \ % L Y   S a l e s   C h a n g e < / K e y > < / a : K e y > < a : V a l u e   i : t y p e = " M e a s u r e G r i d N o d e V i e w S t a t e " > < C o l u m n > 1 0 < / C o l u m n > < L a y e d O u t > t r u e < / L a y e d O u t > < R o w > 5 < / R o w > < / a : V a l u e > < / a : K e y V a l u e O f D i a g r a m O b j e c t K e y a n y T y p e z b w N T n L X > < a : K e y V a l u e O f D i a g r a m O b j e c t K e y a n y T y p e z b w N T n L X > < a : K e y > < K e y > M e a s u r e s \ % L Y   S a l e s   C h a n g e \ T a g I n f o \ F o r m u l a < / K e y > < / a : K e y > < a : V a l u e   i : t y p e = " M e a s u r e G r i d V i e w S t a t e I D i a g r a m T a g A d d i t i o n a l I n f o " / > < / a : K e y V a l u e O f D i a g r a m O b j e c t K e y a n y T y p e z b w N T n L X > < a : K e y V a l u e O f D i a g r a m O b j e c t K e y a n y T y p e z b w N T n L X > < a : K e y > < K e y > M e a s u r e s \ Y T D   S a l e s < / K e y > < / a : K e y > < a : V a l u e   i : t y p e = " M e a s u r e G r i d N o d e V i e w S t a t e " > < C o l u m n > 1 0 < / C o l u m n > < L a y e d O u t > t r u e < / L a y e d O u t > < R o w > 7 < / R o w > < / a : V a l u e > < / a : K e y V a l u e O f D i a g r a m O b j e c t K e y a n y T y p e z b w N T n L X > < a : K e y V a l u e O f D i a g r a m O b j e c t K e y a n y T y p e z b w N T n L X > < a : K e y > < K e y > M e a s u r e s \ Y T D   S a l e s \ T a g I n f o \ F o r m u l a < / K e y > < / a : K e y > < a : V a l u e   i : t y p e = " M e a s u r e G r i d V i e w S t a t e I D i a g r a m T a g A d d i t i o n a l I n f o " / > < / a : K e y V a l u e O f D i a g r a m O b j e c t K e y a n y T y p e z b w N T n L X > < a : K e y V a l u e O f D i a g r a m O b j e c t K e y a n y T y p e z b w N T n L X > < a : K e y > < K e y > M e a s u r e s \ L Y T D   S a l e s < / K e y > < / a : K e y > < a : V a l u e   i : t y p e = " M e a s u r e G r i d N o d e V i e w S t a t e " > < C o l u m n > 1 0 < / C o l u m n > < L a y e d O u t > t r u e < / L a y e d O u t > < R o w > 8 < / R o w > < / a : V a l u e > < / a : K e y V a l u e O f D i a g r a m O b j e c t K e y a n y T y p e z b w N T n L X > < a : K e y V a l u e O f D i a g r a m O b j e c t K e y a n y T y p e z b w N T n L X > < a : K e y > < K e y > M e a s u r e s \ L Y T D   S a l e s \ T a g I n f o \ F o r m u l a < / K e y > < / a : K e y > < a : V a l u e   i : t y p e = " M e a s u r e G r i d V i e w S t a t e I D i a g r a m T a g A d d i t i o n a l I n f o " / > < / a : K e y V a l u e O f D i a g r a m O b j e c t K e y a n y T y p e z b w N T n L X > < a : K e y V a l u e O f D i a g r a m O b j e c t K e y a n y T y p e z b w N T n L X > < a : K e y > < K e y > M e a s u r e s \ L Y T D   S a l e s   C h a n g e < / K e y > < / a : K e y > < a : V a l u e   i : t y p e = " M e a s u r e G r i d N o d e V i e w S t a t e " > < C o l u m n > 1 0 < / C o l u m n > < L a y e d O u t > t r u e < / L a y e d O u t > < R o w > 9 < / R o w > < / a : V a l u e > < / a : K e y V a l u e O f D i a g r a m O b j e c t K e y a n y T y p e z b w N T n L X > < a : K e y V a l u e O f D i a g r a m O b j e c t K e y a n y T y p e z b w N T n L X > < a : K e y > < K e y > M e a s u r e s \ L Y T D   S a l e s   C h a n g e \ T a g I n f o \ F o r m u l a < / K e y > < / a : K e y > < a : V a l u e   i : t y p e = " M e a s u r e G r i d V i e w S t a t e I D i a g r a m T a g A d d i t i o n a l I n f o " / > < / a : K e y V a l u e O f D i a g r a m O b j e c t K e y a n y T y p e z b w N T n L X > < a : K e y V a l u e O f D i a g r a m O b j e c t K e y a n y T y p e z b w N T n L X > < a : K e y > < K e y > M e a s u r e s \ % L Y T D   S a l e s   C h a n g e < / K e y > < / a : K e y > < a : V a l u e   i : t y p e = " M e a s u r e G r i d N o d e V i e w S t a t e " > < C o l u m n > 1 0 < / C o l u m n > < L a y e d O u t > t r u e < / L a y e d O u t > < R o w > 1 0 < / R o w > < / a : V a l u e > < / a : K e y V a l u e O f D i a g r a m O b j e c t K e y a n y T y p e z b w N T n L X > < a : K e y V a l u e O f D i a g r a m O b j e c t K e y a n y T y p e z b w N T n L X > < a : K e y > < K e y > M e a s u r e s \ % L Y T D   S a l e s   C h a n g e \ T a g I n f o \ F o r m u l a < / K e y > < / a : K e y > < a : V a l u e   i : t y p e = " M e a s u r e G r i d V i e w S t a t e I D i a g r a m T a g A d d i t i o n a l I n f o " / > < / a : K e y V a l u e O f D i a g r a m O b j e c t K e y a n y T y p e z b w N T n L X > < a : K e y V a l u e O f D i a g r a m O b j e c t K e y a n y T y p e z b w N T n L X > < a : K e y > < K e y > M e a s u r e s \ L Y   T o t a l   U n i t   S a l e s < / K e y > < / a : K e y > < a : V a l u e   i : t y p e = " M e a s u r e G r i d N o d e V i e w S t a t e " > < C o l u m n > 7 < / C o l u m n > < L a y e d O u t > t r u e < / L a y e d O u t > < R o w > 3 < / R o w > < / a : V a l u e > < / a : K e y V a l u e O f D i a g r a m O b j e c t K e y a n y T y p e z b w N T n L X > < a : K e y V a l u e O f D i a g r a m O b j e c t K e y a n y T y p e z b w N T n L X > < a : K e y > < K e y > M e a s u r e s \ L Y   T o t a l   U n i t   S a l e s \ T a g I n f o \ F o r m u l a < / K e y > < / a : K e y > < a : V a l u e   i : t y p e = " M e a s u r e G r i d V i e w S t a t e I D i a g r a m T a g A d d i t i o n a l I n f o " / > < / a : K e y V a l u e O f D i a g r a m O b j e c t K e y a n y T y p e z b w N T n L X > < a : K e y V a l u e O f D i a g r a m O b j e c t K e y a n y T y p e z b w N T n L X > < a : K e y > < K e y > M e a s u r e s \ L Y   U n i t   S a l e s   C h a n g e < / K e y > < / a : K e y > < a : V a l u e   i : t y p e = " M e a s u r e G r i d N o d e V i e w S t a t e " > < C o l u m n > 7 < / C o l u m n > < L a y e d O u t > t r u e < / L a y e d O u t > < R o w > 4 < / R o w > < / a : V a l u e > < / a : K e y V a l u e O f D i a g r a m O b j e c t K e y a n y T y p e z b w N T n L X > < a : K e y V a l u e O f D i a g r a m O b j e c t K e y a n y T y p e z b w N T n L X > < a : K e y > < K e y > M e a s u r e s \ L Y   U n i t   S a l e s   C h a n g e \ T a g I n f o \ F o r m u l a < / K e y > < / a : K e y > < a : V a l u e   i : t y p e = " M e a s u r e G r i d V i e w S t a t e I D i a g r a m T a g A d d i t i o n a l I n f o " / > < / a : K e y V a l u e O f D i a g r a m O b j e c t K e y a n y T y p e z b w N T n L X > < a : K e y V a l u e O f D i a g r a m O b j e c t K e y a n y T y p e z b w N T n L X > < a : K e y > < K e y > M e a s u r e s \ % L Y   U n i t   S a l e s   C h a n g e < / K e y > < / a : K e y > < a : V a l u e   i : t y p e = " M e a s u r e G r i d N o d e V i e w S t a t e " > < C o l u m n > 7 < / C o l u m n > < L a y e d O u t > t r u e < / L a y e d O u t > < R o w > 5 < / R o w > < / a : V a l u e > < / a : K e y V a l u e O f D i a g r a m O b j e c t K e y a n y T y p e z b w N T n L X > < a : K e y V a l u e O f D i a g r a m O b j e c t K e y a n y T y p e z b w N T n L X > < a : K e y > < K e y > M e a s u r e s \ % L Y   U n i t   S a l e s   C h a n g e \ T a g I n f o \ F o r m u l a < / K e y > < / a : K e y > < a : V a l u e   i : t y p e = " M e a s u r e G r i d V i e w S t a t e I D i a g r a m T a g A d d i t i o n a l I n f o " / > < / a : K e y V a l u e O f D i a g r a m O b j e c t K e y a n y T y p e z b w N T n L X > < a : K e y V a l u e O f D i a g r a m O b j e c t K e y a n y T y p e z b w N T n L X > < a : K e y > < K e y > M e a s u r e s \ Y T D   U n i t   S a l e s < / K e y > < / a : K e y > < a : V a l u e   i : t y p e = " M e a s u r e G r i d N o d e V i e w S t a t e " > < C o l u m n > 7 < / C o l u m n > < L a y e d O u t > t r u e < / L a y e d O u t > < R o w > 7 < / R o w > < / a : V a l u e > < / a : K e y V a l u e O f D i a g r a m O b j e c t K e y a n y T y p e z b w N T n L X > < a : K e y V a l u e O f D i a g r a m O b j e c t K e y a n y T y p e z b w N T n L X > < a : K e y > < K e y > M e a s u r e s \ Y T D   U n i t   S a l e s \ T a g I n f o \ F o r m u l a < / K e y > < / a : K e y > < a : V a l u e   i : t y p e = " M e a s u r e G r i d V i e w S t a t e I D i a g r a m T a g A d d i t i o n a l I n f o " / > < / a : K e y V a l u e O f D i a g r a m O b j e c t K e y a n y T y p e z b w N T n L X > < a : K e y V a l u e O f D i a g r a m O b j e c t K e y a n y T y p e z b w N T n L X > < a : K e y > < K e y > M e a s u r e s \ L Y T D   U n i t   S a l e s < / K e y > < / a : K e y > < a : V a l u e   i : t y p e = " M e a s u r e G r i d N o d e V i e w S t a t e " > < C o l u m n > 7 < / C o l u m n > < L a y e d O u t > t r u e < / L a y e d O u t > < R o w > 8 < / R o w > < / a : V a l u e > < / a : K e y V a l u e O f D i a g r a m O b j e c t K e y a n y T y p e z b w N T n L X > < a : K e y V a l u e O f D i a g r a m O b j e c t K e y a n y T y p e z b w N T n L X > < a : K e y > < K e y > M e a s u r e s \ L Y T D   U n i t   S a l e s \ T a g I n f o \ F o r m u l a < / K e y > < / a : K e y > < a : V a l u e   i : t y p e = " M e a s u r e G r i d V i e w S t a t e I D i a g r a m T a g A d d i t i o n a l I n f o " / > < / a : K e y V a l u e O f D i a g r a m O b j e c t K e y a n y T y p e z b w N T n L X > < a : K e y V a l u e O f D i a g r a m O b j e c t K e y a n y T y p e z b w N T n L X > < a : K e y > < K e y > M e a s u r e s \ L Y T D   U n i t   S a l e s   C h a n g e < / K e y > < / a : K e y > < a : V a l u e   i : t y p e = " M e a s u r e G r i d N o d e V i e w S t a t e " > < C o l u m n > 7 < / C o l u m n > < L a y e d O u t > t r u e < / L a y e d O u t > < R o w > 9 < / R o w > < / a : V a l u e > < / a : K e y V a l u e O f D i a g r a m O b j e c t K e y a n y T y p e z b w N T n L X > < a : K e y V a l u e O f D i a g r a m O b j e c t K e y a n y T y p e z b w N T n L X > < a : K e y > < K e y > M e a s u r e s \ L Y T D   U n i t   S a l e s   C h a n g e \ T a g I n f o \ F o r m u l a < / K e y > < / a : K e y > < a : V a l u e   i : t y p e = " M e a s u r e G r i d V i e w S t a t e I D i a g r a m T a g A d d i t i o n a l I n f o " / > < / a : K e y V a l u e O f D i a g r a m O b j e c t K e y a n y T y p e z b w N T n L X > < a : K e y V a l u e O f D i a g r a m O b j e c t K e y a n y T y p e z b w N T n L X > < a : K e y > < K e y > M e a s u r e s \ % L Y T D   U n i t   S a l e s   C h a n g e < / K e y > < / a : K e y > < a : V a l u e   i : t y p e = " M e a s u r e G r i d N o d e V i e w S t a t e " > < C o l u m n > 7 < / C o l u m n > < L a y e d O u t > t r u e < / L a y e d O u t > < R o w > 1 0 < / R o w > < / a : V a l u e > < / a : K e y V a l u e O f D i a g r a m O b j e c t K e y a n y T y p e z b w N T n L X > < a : K e y V a l u e O f D i a g r a m O b j e c t K e y a n y T y p e z b w N T n L X > < a : K e y > < K e y > M e a s u r e s \ % L Y T D   U n i t   S a l e s   C h a n g e \ T a g I n f o \ F o r m u l a < / K e y > < / a : K e y > < a : V a l u e   i : t y p e = " M e a s u r e G r i d V i e w S t a t e I D i a g r a m T a g A d d i t i o n a l I n f o " / > < / a : K e y V a l u e O f D i a g r a m O b j e c t K e y a n y T y p e z b w N T n L X > < a : K e y V a l u e O f D i a g r a m O b j e c t K e y a n y T y p e z b w N T n L X > < a : K e y > < K e y > M e a s u r e s \ A V G   U n i t   S a l e s   P r i c e < / K e y > < / a : K e y > < a : V a l u e   i : t y p e = " M e a s u r e G r i d N o d e V i e w S t a t e " > < C o l u m n > 7 < / C o l u m n > < L a y e d O u t > t r u e < / L a y e d O u t > < R o w > 1 2 < / R o w > < / a : V a l u e > < / a : K e y V a l u e O f D i a g r a m O b j e c t K e y a n y T y p e z b w N T n L X > < a : K e y V a l u e O f D i a g r a m O b j e c t K e y a n y T y p e z b w N T n L X > < a : K e y > < K e y > M e a s u r e s \ A V G   U n i t   S a l e s   P r i c e \ T a g I n f o \ F o r m u l a < / K e y > < / a : K e y > < a : V a l u e   i : t y p e = " M e a s u r e G r i d V i e w S t a t e I D i a g r a m T a g A d d i t i o n a l I n f o " / > < / a : K e y V a l u e O f D i a g r a m O b j e c t K e y a n y T y p e z b w N T n L X > < a : K e y V a l u e O f D i a g r a m O b j e c t K e y a n y T y p e z b w N T n L X > < a : K e y > < K e y > M e a s u r e s \ R y a n   W e l c h   S a l e s < / K e y > < / a : K e y > < a : V a l u e   i : t y p e = " M e a s u r e G r i d N o d e V i e w S t a t e " > < C o l u m n > 1 0 < / C o l u m n > < L a y e d O u t > t r u e < / L a y e d O u t > < R o w > 1 3 < / R o w > < / a : V a l u e > < / a : K e y V a l u e O f D i a g r a m O b j e c t K e y a n y T y p e z b w N T n L X > < a : K e y V a l u e O f D i a g r a m O b j e c t K e y a n y T y p e z b w N T n L X > < a : K e y > < K e y > M e a s u r e s \ R y a n   W e l c h   S a l e s \ T a g I n f o \ F o r m u l a < / K e y > < / a : K e y > < a : V a l u e   i : t y p e = " M e a s u r e G r i d V i e w S t a t e I D i a g r a m T a g A d d i t i o n a l I n f o " / > < / a : K e y V a l u e O f D i a g r a m O b j e c t K e y a n y T y p e z b w N T n L X > < a : K e y V a l u e O f D i a g r a m O b j e c t K e y a n y T y p e z b w N T n L X > < a : K e y > < K e y > M e a s u r e s \ % R y a n   W e l c h   S a l e s < / K e y > < / a : K e y > < a : V a l u e   i : t y p e = " M e a s u r e G r i d N o d e V i e w S t a t e " > < C o l u m n > 1 0 < / C o l u m n > < L a y e d O u t > t r u e < / L a y e d O u t > < R o w > 1 4 < / R o w > < / a : V a l u e > < / a : K e y V a l u e O f D i a g r a m O b j e c t K e y a n y T y p e z b w N T n L X > < a : K e y V a l u e O f D i a g r a m O b j e c t K e y a n y T y p e z b w N T n L X > < a : K e y > < K e y > M e a s u r e s \ % R y a n   W e l c h   S a l e s \ T a g I n f o \ F o r m u l a < / K e y > < / a : K e y > < a : V a l u e   i : t y p e = " M e a s u r e G r i d V i e w S t a t e I D i a g r a m T a g A d d i t i o n a l I n f o " / > < / a : K e y V a l u e O f D i a g r a m O b j e c t K e y a n y T y p e z b w N T n L X > < a : K e y V a l u e O f D i a g r a m O b j e c t K e y a n y T y p e z b w N T n L X > < a : K e y > < K e y > M e a s u r e s \ M a r t i n   B e r r y   S a l e s < / K e y > < / a : K e y > < a : V a l u e   i : t y p e = " M e a s u r e G r i d N o d e V i e w S t a t e " > < C o l u m n > 1 0 < / C o l u m n > < L a y e d O u t > t r u e < / L a y e d O u t > < R o w > 1 6 < / R o w > < / a : V a l u e > < / a : K e y V a l u e O f D i a g r a m O b j e c t K e y a n y T y p e z b w N T n L X > < a : K e y V a l u e O f D i a g r a m O b j e c t K e y a n y T y p e z b w N T n L X > < a : K e y > < K e y > M e a s u r e s \ M a r t i n   B e r r y   S a l e s \ T a g I n f o \ F o r m u l a < / K e y > < / a : K e y > < a : V a l u e   i : t y p e = " M e a s u r e G r i d V i e w S t a t e I D i a g r a m T a g A d d i t i o n a l I n f o " / > < / a : K e y V a l u e O f D i a g r a m O b j e c t K e y a n y T y p e z b w N T n L X > < a : K e y V a l u e O f D i a g r a m O b j e c t K e y a n y T y p e z b w N T n L X > < a : K e y > < K e y > M e a s u r e s \ % M a r t i n   B e r r y   S a l e s < / K e y > < / a : K e y > < a : V a l u e   i : t y p e = " M e a s u r e G r i d N o d e V i e w S t a t e " > < C o l u m n > 1 0 < / C o l u m n > < L a y e d O u t > t r u e < / L a y e d O u t > < R o w > 1 7 < / R o w > < / a : V a l u e > < / a : K e y V a l u e O f D i a g r a m O b j e c t K e y a n y T y p e z b w N T n L X > < a : K e y V a l u e O f D i a g r a m O b j e c t K e y a n y T y p e z b w N T n L X > < a : K e y > < K e y > M e a s u r e s \ % M a r t i n   B e r r y   S a l e s \ T a g I n f o \ F o r m u l a < / K e y > < / a : K e y > < a : V a l u e   i : t y p e = " M e a s u r e G r i d V i e w S t a t e I D i a g r a m T a g A d d i t i o n a l I n f o " / > < / a : K e y V a l u e O f D i a g r a m O b j e c t K e y a n y T y p e z b w N T n L X > < a : K e y V a l u e O f D i a g r a m O b j e c t K e y a n y T y p e z b w N T n L X > < a : K e y > < K e y > M e a s u r e s \ D i s t i n c t   C o u n t   o f   O r d e r   I D < / K e y > < / a : K e y > < a : V a l u e   i : t y p e = " M e a s u r e G r i d N o d e V i e w S t a t e " > < L a y e d O u t > t r u e < / L a y e d O u t > < / 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 M e a s u r e s \ M a x i m u m   o f   Q u a n t i t y < / K e y > < / a : K e y > < a : V a l u e   i : t y p e = " M e a s u r e G r i d N o d e V i e w S t a t e " > < C o l u m n > 7 < / C o l u m n > < L a y e d O u t > t r u e < / L a y e d O u t > < R o w > 1 5 < / R o w > < / a : V a l u e > < / a : K e y V a l u e O f D i a g r a m O b j e c t K e y a n y T y p e z b w N T n L X > < a : K e y V a l u e O f D i a g r a m O b j e c t K e y a n y T y p e z b w N T n L X > < a : K e y > < K e y > M e a s u r e s \ M a x i m u m   o f   Q u a n t i t y \ T a g I n f o \ F o r m u l a < / K e y > < / a : K e y > < a : V a l u e   i : t y p e = " M e a s u r e G r i d V i e w S t a t e I D i a g r a m T a g A d d i t i o n a l I n f o " / > < / a : K e y V a l u e O f D i a g r a m O b j e c t K e y a n y T y p e z b w N T n L X > < a : K e y V a l u e O f D i a g r a m O b j e c t K e y a n y T y p e z b w N T n L X > < a : K e y > < K e y > M e a s u r e s \ A V G   o f   S a l e s   A m o u n t < / K e y > < / a : K e y > < a : V a l u e   i : t y p e = " M e a s u r e G r i d N o d e V i e w S t a t e " > < C o l u m n > 1 0 < / C o l u m n > < L a y e d O u t > t r u e < / L a y e d O u t > < R o w > 1 9 < / R o w > < / a : V a l u e > < / a : K e y V a l u e O f D i a g r a m O b j e c t K e y a n y T y p e z b w N T n L X > < a : K e y V a l u e O f D i a g r a m O b j e c t K e y a n y T y p e z b w N T n L X > < a : K e y > < K e y > M e a s u r e s \ A V G   o f   S a l e s   A m o u n t \ T a g I n f o \ F o r m u l a < / K e y > < / a : K e y > < a : V a l u e   i : t y p e = " M e a s u r e G r i d V i e w S t a t e I D i a g r a m T a g A d d i t i o n a l I n f o " / > < / a : K e y V a l u e O f D i a g r a m O b j e c t K e y a n y T y p e z b w N T n L X > < a : K e y V a l u e O f D i a g r a m O b j e c t K e y a n y T y p e z b w N T n L X > < a : K e y > < K e y > M e a s u r e s \ P r o f i t   M a r g i n < / K e y > < / a : K e y > < a : V a l u e   i : t y p e = " M e a s u r e G r i d N o d e V i e w S t a t e " > < C o l u m n > 1 1 < / C o l u m n > < L a y e d O u t > t r u e < / L a y e d O u t > < R o w > 3 < / 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 M e a s u r e s \ T o t a l   S a l e s < / K e y > < / a : K e y > < a : V a l u e   i : t y p e = " M e a s u r e G r i d N o d e V i e w S t a t e " > < C o l u m n > 1 0 < / 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 C o l u m n s \ L o c a t i o n   T y p e < / K e y > < / a : K e y > < a : V a l u e   i : t y p e = " M e a s u r e G r i d N o d e V i e w S t a t e " > < C o l u m n > 1 2 < / C o l u m n > < L a y e d O u t > t r u e < / L a y e d O u t > < / a : V a l u e > < / a : K e y V a l u e O f D i a g r a m O b j e c t K e y a n y T y p e z b w N T n L X > < a : K e y V a l u e O f D i a g r a m O b j e c t K e y a n y T y p e z b w N T n L X > < a : K e y > < K e y > C o l u m n s \ L o c a t i o n   N a m e < / K e y > < / a : K e y > < a : V a l u e   i : t y p e = " M e a s u r e G r i d N o d e V i e w S t a t e " > < C o l u m n > 1 3 < / C o l u m n > < L a y e d O u t > t r u e < / L a y e d O u t > < / a : V a l u e > < / a : K e y V a l u e O f D i a g r a m O b j e c t K e y a n y T y p e z b w N T n L X > < a : K e y V a l u e O f D i a g r a m O b j e c t K e y a n y T y p e z b w N T n L X > < a : K e y > < K e y > C o l u m n s \ C o u n t y < / K e y > < / a : K e y > < a : V a l u e   i : t y p e = " M e a s u r e G r i d N o d e V i e w S t a t e " > < C o l u m n > 1 4 < / C o l u m n > < L a y e d O u t > t r u e < / L a y e d O u t > < / a : V a l u e > < / a : K e y V a l u e O f D i a g r a m O b j e c t K e y a n y T y p e z b w N T n L X > < a : K e y V a l u e O f D i a g r a m O b j e c t K e y a n y T y p e z b w N T n L X > < a : K e y > < K e y > C o l u m n s \ S a l e s   P e r s o n   I D < / K e y > < / a : K e y > < a : V a l u e   i : t y p e = " M e a s u r e G r i d N o d e V i e w S t a t e " > < C o l u m n > 3 < / C o l u m n > < L a y e d O u t > t r u e < / L a y e d O u t > < / a : V a l u e > < / a : K e y V a l u e O f D i a g r a m O b j e c t K e y a n y T y p e z b w N T n L X > < a : K e y V a l u e O f D i a g r a m O b j e c t K e y a n y T y p e z b w N T n L X > < a : K e y > < K e y > C o l u m n s \ S a l e s p e r s o n < / K e y > < / a : K e y > < a : V a l u e   i : t y p e = " M e a s u r e G r i d N o d e V i e w S t a t e " > < C o l u m n > 1 5 < / 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 C o l u m n s \ P u r c h a s e   D a t e < / K e y > < / a : K e y > < a : V a l u e   i : t y p e = " M e a s u r e G r i d N o d e V i e w S t a t e " > < C o l u m n > 6 < / C o l u m n > < 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 C o l u m n s \ P r o d u c t   N a m e < / K e y > < / a : K e y > < a : V a l u e   i : t y p e = " M e a s u r e G r i d N o d e V i e w S t a t e " > < C o l u m n > 8 < / 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 C o l u m n s \ S a l e s   C o s t 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 C o l u m n s \ S a l e s   P r o f i t < / K e y > < / a : K e y > < a : V a l u e   i : t y p e = " M e a s u r e G r i d N o d e V i e w S t a t e " > < C o l u m n > 1 1 < / C o l u m n > < L a y e d O u t > t r u e < / L a y e d O u t > < / a : V a l u e > < / a : K e y V a l u e O f D i a g r a m O b j e c t K e y a n y T y p e z b w N T n L X > < a : K e y V a l u e O f D i a g r a m O b j e c t K e y a n y T y p e z b w N T n L X > < a : K e y > < K e y > C o l u m n s \ S t a t e < / K e y > < / a : K e y > < a : V a l u e   i : t y p e = " M e a s u r e G r i d N o d e V i e w S t a t e " > < C o l u m n > 1 6 < / C o l u m n > < L a y e d O u t > t r u e < / L a y e d O u t > < / a : V a l u e > < / 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 L i n k s \ & l t ; C o l u m n s \ C o u n t   o f   S a l e s p e r s o n & g t ; - & l t ; M e a s u r e s \ S a l e s p e r s o n & g t ; < / K e y > < / a : K e y > < a : V a l u e   i : t y p e = " M e a s u r e G r i d V i e w S t a t e I D i a g r a m L i n k " / > < / a : K e y V a l u e O f D i a g r a m O b j e c t K e y a n y T y p e z b w N T n L X > < a : K e y V a l u e O f D i a g r a m O b j e c t K e y a n y T y p e z b w N T n L X > < a : K e y > < K e y > L i n k s \ & l t ; C o l u m n s \ C o u n t   o f   S a l e s p e r s o n & g t ; - & l t ; M e a s u r e s \ S a l e s p e r s o n & g t ; \ C O L U M N < / K e y > < / a : K e y > < a : V a l u e   i : t y p e = " M e a s u r e G r i d V i e w S t a t e I D i a g r a m L i n k E n d p o i n t " / > < / a : K e y V a l u e O f D i a g r a m O b j e c t K e y a n y T y p e z b w N T n L X > < a : K e y V a l u e O f D i a g r a m O b j e c t K e y a n y T y p e z b w N T n L X > < a : K e y > < K e y > L i n k s \ & l t ; C o l u m n s \ C o u n t   o f   S a l e s p e r s o n & g t ; - & l t ; M e a s u r e s \ S a l e s p e r s o n & g t ; \ M E A S U R E < / K e y > < / a : K e y > < a : V a l u e   i : t y p e = " M e a s u r e G r i d V i e w S t a t e I D i a g r a m L i n k E n d p o i n t " / > < / a : K e y V a l u e O f D i a g r a m O b j e c t K e y a n y T y p e z b w N T n L X > < a : K e y V a l u e O f D i a g r a m O b j e c t K e y a n y T y p e z b w N T n L X > < a : K e y > < K e y > L i n k s \ & l t ; C o l u m n s \ C o u n t   o f   C u s t o m e r   N a m e   2 & g t ; - & l t ; M e a s u r e s \ C u s t o m e r   N a m e & g t ; < / K e y > < / a : K e y > < a : V a l u e   i : t y p e = " M e a s u r e G r i d V i e w S t a t e I D i a g r a m L i n k " / > < / a : K e y V a l u e O f D i a g r a m O b j e c t K e y a n y T y p e z b w N T n L X > < a : K e y V a l u e O f D i a g r a m O b j e c t K e y a n y T y p e z b w N T n L X > < a : K e y > < K e y > L i n k s \ & l t ; C o l u m n s \ C o u n t   o f   C u s t o m e r   N a m e   2 & g t ; - & l t ; M e a s u r e s \ C u s t o m e r   N a m e & g t ; \ C O L U M N < / K e y > < / a : K e y > < a : V a l u e   i : t y p e = " M e a s u r e G r i d V i e w S t a t e I D i a g r a m L i n k E n d p o i n t " / > < / a : K e y V a l u e O f D i a g r a m O b j e c t K e y a n y T y p e z b w N T n L X > < a : K e y V a l u e O f D i a g r a m O b j e c t K e y a n y T y p e z b w N T n L X > < a : K e y > < K e y > L i n k s \ & l t ; C o l u m n s \ C o u n t   o f   C u s t o m e r   N a m e   2 & g t ; - & l t ; M e a s u r e s \ C u s t o m e r   N a m e & g t ; \ M E A S U R E < / K e y > < / a : K e y > < a : V a l u e   i : t y p e = " M e a s u r e G r i d V i e w S t a t e I D i a g r a m L i n k E n d p o i n t " / > < / 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 C o l u m n s \ M o n t h Y e a r < / 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 C o l u m n s \ M o n t h Y e a r < / 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5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 R e t a i l   S a l e s _ 6 4 a c 2 1 8 a - e 0 3 a - 4 4 7 1 - 8 b c 5 - d 0 4 d 4 3 2 8 b e 4 f < / K e y > < V a l u e   x m l n s : a = " h t t p : / / s c h e m a s . d a t a c o n t r a c t . o r g / 2 0 0 4 / 0 7 / M i c r o s o f t . A n a l y s i s S e r v i c e s . C o m m o n " > < a : H a s F o c u s > t r u e < / a : H a s F o c u s > < a : S i z e A t D p i 9 6 > 2 7 3 < / a : S i z e A t D p i 9 6 > < a : V i s i b l e > t r u e < / a : V i s i b l e > < / V a l u e > < / K e y V a l u e O f s t r i n g S a n d b o x E d i t o r . M e a s u r e G r i d S t a t e S c d E 3 5 R y > < K e y V a l u e O f s t r i n g S a n d b o x E d i t o r . M e a s u r e G r i d S t a t e S c d E 3 5 R y > < K e y > P r o d u c t s _ 4 0 7 c 1 c b 5 - 8 e 5 c - 4 c f 9 - a e 5 e - 1 e 3 d 0 8 5 9 7 0 a 4 < / K e y > < V a l u e   x m l n s : a = " h t t p : / / s c h e m a s . d a t a c o n t r a c t . o r g / 2 0 0 4 / 0 7 / M i c r o s o f t . A n a l y s i s S e r v i c e s . C o m m o n " > < a : H a s F o c u s > t r u e < / a : H a s F o c u s > < a : S i z e A t D p i 9 6 > 1 3 0 < / a : S i z e A t D p i 9 6 > < a : V i s i b l e > t r u e < / a : V i s i b l e > < / V a l u e > < / K e y V a l u e O f s t r i n g S a n d b o x E d i t o r . M e a s u r e G r i d S t a t e S c d E 3 5 R y > < K e y V a l u e O f s t r i n g S a n d b o x E d i t o r . M e a s u r e G r i d S t a t e S c d E 3 5 R y > < K e y > S a l e s   P e o p l e _ 4 3 0 1 1 2 7 3 - f 2 4 2 - 4 7 a c - b 5 b 8 - 5 1 2 f 9 a 8 c c 8 7 9 < / K e y > < V a l u e   x m l n s : a = " h t t p : / / s c h e m a s . d a t a c o n t r a c t . o r g / 2 0 0 4 / 0 7 / M i c r o s o f t . A n a l y s i s S e r v i c e s . C o m m o n " > < a : H a s F o c u s > t r u e < / a : H a s F o c u s > < a : S i z e A t D p i 9 6 > 1 2 8 < / a : S i z e A t D p i 9 6 > < a : V i s i b l e > t r u e < / a : V i s i b l e > < / V a l u e > < / K e y V a l u e O f s t r i n g S a n d b o x E d i t o r . M e a s u r e G r i d S t a t e S c d E 3 5 R y > < K e y V a l u e O f s t r i n g S a n d b o x E d i t o r . M e a s u r e G r i d S t a t e S c d E 3 5 R y > < K e y > C a l e n d a r < / K e y > < V a l u e   x m l n s : a = " h t t p : / / s c h e m a s . d a t a c o n t r a c t . o r g / 2 0 0 4 / 0 7 / M i c r o s o f t . A n a l y s i s S e r v i c e s . C o m m o n " > < a : H a s F o c u s > t r u e < / a : H a s F o c u s > < a : S i z e A t D p i 9 6 > 1 3 0 < / a : S i z e A t D p i 9 6 > < a : V i s i b l e > t r u e < / a : V i s i b l e > < / V a l u e > < / K e y V a l u e O f s t r i n g S a n d b o x E d i t o r . M e a s u r e G r i d S t a t e S c d E 3 5 R y > < K e y V a l u e O f s t r i n g S a n d b o x E d i t o r . M e a s u r e G r i d S t a t e S c d E 3 5 R y > < K e y > L o c a t i o n s _ 7 8 f 4 3 5 3 4 - 6 d c 5 - 4 1 c f - 9 7 4 c - 8 0 d 9 7 8 2 1 9 e e 5 < / K e y > < V a l u e   x m l n s : a = " h t t p : / / s c h e m a s . d a t a c o n t r a c t . o r g / 2 0 0 4 / 0 7 / M i c r o s o f t . A n a l y s i s S e r v i c e s . C o m m o n " > < a : H a s F o c u s > t r u e < / a : H a s F o c u s > < a : S i z e A t D p i 9 6 > 1 3 0 < / a : S i z e A t D p i 9 6 > < a : V i s i b l e > t r u e < / a : V i s i b l e > < / V a l u e > < / K e y V a l u e O f s t r i n g S a n d b o x E d i t o r . M e a s u r e G r i d S t a t e S c d E 3 5 R y > < K e y V a l u e O f s t r i n g S a n d b o x E d i t o r . M e a s u r e G r i d S t a t e S c d E 3 5 R y > < K e y > C u s t o m e r s _ b a 6 9 6 a b 6 - 1 9 9 c - 4 d 0 a - b f 9 0 - 7 4 8 0 a 1 5 d 6 1 7 5 < / 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51.xml>��< ? x m l   v e r s i o n = " 1 . 0 "   e n c o d i n g = " U T F - 1 6 " ? > < G e m i n i   x m l n s = " h t t p : / / g e m i n i / p i v o t c u s t o m i z a t i o n / 3 8 4 5 7 8 b 7 - 7 b 7 9 - 4 c d c - 9 8 f e - b 9 d 0 3 c 7 0 2 7 a 7 " > < 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i t e m > < M e a s u r e N a m e > S u m   o f   P r o f i t < / M e a s u r e N a m e > < D i s p l a y N a m e > S u m   o f   P r o f i t < / D i s p l a y N a m e > < V i s i b l e > F a l s e < / V i s i b l e > < / i t e m > < i t e m > < M e a s u r e N a m e > P r o f i t   M a r g i n < / M e a s u r e N a m e > < D i s p l a y N a m e > P r o f i t   M a r g i n < / D i s p l a y N a m e > < V i s i b l e > F a l s e < / V i s i b l e > < / i t e m > < / C a l c u l a t e d F i e l d s > < S A H o s t H a s h > 0 < / S A H o s t H a s h > < G e m i n i F i e l d L i s t V i s i b l e > T r u e < / G e m i n i F i e l d L i s t V i s i b l e > < / S e t t i n g s > ] ] > < / C u s t o m C o n t e n t > < / G e m i n i > 
</file>

<file path=customXml/item52.xml>��< ? x m l   v e r s i o n = " 1 . 0 "   e n c o d i n g = " U T F - 1 6 " ? > < G e m i n i   x m l n s = " h t t p : / / g e m i n i / p i v o t c u s t o m i z a t i o n / 5 8 4 3 8 4 4 5 - 6 e f 5 - 4 d 0 3 - b c 9 d - d e 9 b a f 9 a 6 7 b 0 " > < 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 S u m   o f   P r o f i t < / M e a s u r e N a m e > < D i s p l a y N a m e > S u m   o f   P r o f i t < / D i s p l a y N a m e > < V i s i b l e > F a l s e < / V i s i b l e > < / i t e m > < i t e m > < M e a s u r e N a m e > P r o f i t   M a r g i n < / M e a s u r e N a m e > < D i s p l a y N a m e > P r o f i t   M a r g i n < / D i s p l a y N a m e > < V i s i b l e > F a l s e < / V i s i b l e > < / i t e m > < / C a l c u l a t e d F i e l d s > < S A H o s t H a s h > 0 < / S A H o s t H a s h > < G e m i n i F i e l d L i s t V i s i b l e > T r u e < / G e m i n i F i e l d L i s t V i s i b l e > < / S e t t i n g s > ] ] > < / C u s t o m C o n t e n t > < / G e m i n i > 
</file>

<file path=customXml/item53.xml>��< ? x m l   v e r s i o n = " 1 . 0 "   e n c o d i n g = " U T F - 1 6 " ? > < G e m i n i   x m l n s = " h t t p : / / g e m i n i / p i v o t c u s t o m i z a t i o n / S a n d b o x N o n E m p t y " > < C u s t o m C o n t e n t > < ! [ C D A T A [ 1 ] ] > < / C u s t o m C o n t e n t > < / G e m i n i > 
</file>

<file path=customXml/item54.xml>��< ? x m l   v e r s i o n = " 1 . 0 "   e n c o d i n g = " U T F - 1 6 " ? > < G e m i n i   x m l n s = " h t t p : / / g e m i n i / p i v o t c u s t o m i z a t i o n / I s S a n d b o x E m b e d d e d " > < C u s t o m C o n t e n t > < ! [ C D A T A [ y e s ] ] > < / C u s t o m C o n t e n t > < / G e m i n i > 
</file>

<file path=customXml/item55.xml>��< ? x m l   v e r s i o n = " 1 . 0 "   e n c o d i n g = " U T F - 1 6 " ? > < G e m i n i   x m l n s = " h t t p : / / g e m i n i / p i v o t c u s t o m i z a t i o n / P o w e r P i v o t V e r s i o n " > < C u s t o m C o n t e n t > < ! [ C D A T A [ 2 0 1 5 . 1 3 0 . 1 6 0 5 . 1 5 2 6 ] ] > < / C u s t o m C o n t e n t > < / G e m i n i > 
</file>

<file path=customXml/item56.xml>��< ? x m l   v e r s i o n = " 1 . 0 "   e n c o d i n g = " U T F - 1 6 " ? > < G e m i n i   x m l n s = " h t t p : / / g e m i n i / p i v o t c u s t o m i z a t i o n / R e l a t i o n s h i p A u t o D e t e c t i o n E n a b l e d " > < C u s t o m C o n t e n t > < ! [ C D A T A [ T r u e ] ] > < / C u s t o m C o n t e n t > < / G e m i n i > 
</file>

<file path=customXml/item5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 2 0 2 3 - 1 1 - 3 0 T 1 9 : 0 4 : 5 1 . 4 4 3 5 9 6 1 + 0 1 : 0 0 < / L a s t P r o c e s s e d T i m e > < / D a t a M o d e l i n g S a n d b o x . S e r i a l i z e d S a n d b o x E r r o r C a c h e > ] ] > < / C u s t o m C o n t e n t > < / G e m i n i > 
</file>

<file path=customXml/item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 2 2 9 < / i n t > < / v a l u e > < / i t e m > < i t e m > < k e y > < s t r i n g > Y e a r < / s t r i n g > < / k e y > < v a l u e > < i n t > 7 6 < / i n t > < / v a l u e > < / i t e m > < i t e m > < k e y > < s t r i n g > M o n t h   N u m b e r < / s t r i n g > < / k e y > < v a l u e > < i n t > 1 3 5 < / i n t > < / v a l u e > < / i t e m > < i t e m > < k e y > < s t r i n g > M o n t h < / s t r i n g > < / k e y > < v a l u e > < i n t > 9 5 < / i n t > < / v a l u e > < / i t e m > < i t e m > < k e y > < s t r i n g > D a y   O f   W e e k   N u m b e r < / s t r i n g > < / k e y > < v a l u e > < i n t > 8 3 < / i n t > < / v a l u e > < / i t e m > < i t e m > < k e y > < s t r i n g > D a y   O f   W e e k < / s t r i n g > < / k e y > < v a l u e > < i n t > 1 4 3 < / i n t > < / v a l u e > < / i t e m > < i t e m > < k e y > < s t r i n g > M o n t h Y e a r < / s t r i n g > < / k e y > < v a l u e > < i n t > 1 3 2 < / i n t > < / v a l u e > < / i t e m > < i t e m > < k e y > < s t r i n g > Q u a r t e r < / s t r i n g > < / k e y > < v a l u e > < i n t > 1 0 4 < / i n t > < / v a l u e > < / i t e m > < / C o l u m n W i d t h s > < C o l u m n D i s p l a y I n d e x > < i t e m > < k e y > < s t r i n g > D a t e < / s t r i n g > < / k e y > < v a l u e > < i n t > 0 < / i n t > < / v a l u e > < / i t e m > < i t e m > < k e y > < s t r i n g > Y e a r < / s t r i n g > < / k e y > < v a l u e > < i n t > 1 < / i n t > < / v a l u e > < / i t e m > < i t e m > < k e y > < s t r i n g > M o n t h   N u m b e r < / s t r i n g > < / k e y > < v a l u e > < i n t > 2 < / i n t > < / v a l u e > < / i t e m > < i t e m > < k e y > < s t r i n g > M o n t h < / s t r i n g > < / k e y > < v a l u e > < i n t > 3 < / i n t > < / v a l u e > < / i t e m > < i t e m > < k e y > < s t r i n g > D a y   O f   W e e k   N u m b e r < / s t r i n g > < / k e y > < v a l u e > < i n t > 5 < / i n t > < / v a l u e > < / i t e m > < i t e m > < k e y > < s t r i n g > D a y   O f   W e e k < / s t r i n g > < / k e y > < v a l u e > < i n t > 6 < / i n t > < / v a l u e > < / i t e m > < i t e m > < k e y > < s t r i n g > M o n t h Y e a r < / s t r i n g > < / k e y > < v a l u e > < i n t > 4 < / i n t > < / v a l u e > < / i t e m > < i t e m > < k e y > < s t r i n g > Q u a r t e r < / 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3 7 5 b 5 5 0 b - a 2 4 7 - 4 3 c 2 - 8 a 3 6 - 1 5 a a 7 d c 8 2 2 e 6 " > < 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 S a l e s < / M e a s u r e N a m e > < D i s p l a y N a m e > T o t a l   S a l e s < / 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 K P I   T o t a l   S a l e s < / M e a s u r e N a m e > < D i s p l a y N a m e > K P I   T o t a l   S a l e s < / D i s p l a y N a m e > < V i s i b l e > F a l s e < / V i s i b l e > < S u b c o l u m n s > < i t e m > < R o l e > V a l u e < / R o l e > < D i s p l a y N a m e > K P I   T o t a l   S a l e s   V a l u e < / D i s p l a y N a m e > < V i s i b l e > F a l s e < / V i s i b l e > < / i t e m > < i t e m > < R o l e > S t a t u s < / R o l e > < D i s p l a y N a m e > K P I   T o t a l   S a l e s   S t a t u s < / D i s p l a y N a m e > < V i s i b l e > F a l s e < / V i s i b l e > < / i t e m > < i t e m > < R o l e > G o a l < / R o l e > < D i s p l a y N a m e > K P I   T o t a l   S a l e s   T a r g e t < / D i s p l a y N a m e > < V i s i b l e > F a l s e < / V i s i b l e > < / i t e m > < / S u b c o l u m n s > < / i t e m > < i t e m > < M e a s u r e N a m e > K P I   T o t a l   U n i t   S a l e s < / M e a s u r e N a m e > < D i s p l a y N a m e > K P I   T o t a l   U n i t   S a l e s < / D i s p l a y N a m e > < V i s i b l e > F a l s e < / V i s i b l e > < S u b c o l u m n s > < i t e m > < R o l e > V a l u e < / R o l e > < D i s p l a y N a m e > K P I   T o t a l   U n i t   S a l e s   V a l u e < / D i s p l a y N a m e > < V i s i b l e > F a l s e < / V i s i b l e > < / i t e m > < i t e m > < R o l e > S t a t u s < / R o l e > < D i s p l a y N a m e > K P I   T o t a l   U n i t   S a l e s   S t a t u s < / D i s p l a y N a m e > < V i s i b l e > F a l s e < / V i s i b l e > < / i t e m > < i t e m > < R o l e > G o a l < / R o l e > < D i s p l a y N a m e > K P I   T o t a l   U n i t   S a l e s   T a r g e t < / D i s p l a y N a m e > < V i s i b l e > F a l s e < / V i s i b l e > < / i t e m > < / S u b c o l u m n s > < / 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 L o c a t i o n   N a m e < / M e a s u r e N a m e > < D i s p l a y N a m e > D i s t i n c t   C o u n t   o f   L o c a t i o n   N a m e < / D i s p l a y N a m e > < V i s i b l e > F a l s e < / V i s i b l e > < / i t e m > < i t e m > < M e a s u r e N a m e > D i s t i n c t   C o u n t   o f   L o c a t i o n   T y p e < / M e a s u r e N a m e > < D i s p l a y N a m e > D i s t i n c t   C o u n t   o f   L o c a t i o n   T y p e < / D i s p l a y N a m e > < V i s i b l e > F a l s e < / V i s i b l e > < / i t e m > < i t e m > < M e a s u r e N a m e > D i s t i n c t   C o u n t   o f   C o u n t y < / M e a s u r e N a m e > < D i s p l a y N a m e > D i s t i n c t   C o u n t   o f   C o u n t y < / D i s p l a y N a m e > < V i s i b l e > F a l s e < / V i s i b l e > < / i t e m > < i t e m > < M e a s u r e N a m e > D i s t i n c t   C o u n t   o f   O r d e r   I D < / M e a s u r e N a m e > < D i s p l a y N a m e > D i s t i n c t   C o u n t   o f   O r d e r   I D < / D i s p l a y N a m e > < V i s i b l e > F a l s e < / V i s i b l e > < / i t e m > < i t e m > < M e a s u r e N a m e > M a x i m u m   o f   Q u a n t i t y < / M e a s u r e N a m e > < D i s p l a y N a m e > M a x i m u m   o f   Q u a n t i t y < / D i s p l a y N a m e > < V i s i b l e > F a l s e < / V i s i b l e > < / i t e m > < / C a l c u l a t e d F i e l d s > < S A H o s t H a s h > 0 < / S A H o s t H a s h > < G e m i n i F i e l d L i s t V i s i b l e > T r u e < / G e m i n i F i e l d L i s t V i s i b l e > < / S e t t i n g s > ] ] > < / C u s t o m C o n t e n t > < / G e m i n i > 
</file>

<file path=customXml/item8.xml>��< ? x m l   v e r s i o n = " 1 . 0 "   e n c o d i n g = " U T F - 1 6 " ? > < G e m i n i   x m l n s = " h t t p : / / g e m i n i / p i v o t c u s t o m i z a t i o n / 0 e 3 8 3 3 4 7 - 8 c c e - 4 0 7 5 - a f d 5 - 4 f 0 0 7 c 1 3 7 a 1 c " > < 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 L o c a t i o n   N a m e < / M e a s u r e N a m e > < D i s p l a y N a m e > D i s t i n c t   C o u n t   o f   L o c a t i o n   N a m e < / D i s p l a y N a m e > < V i s i b l e > F a l s e < / V i s i b l e > < / i t e m > < i t e m > < M e a s u r e N a m e > D i s t i n c t   C o u n t   o f   L o c a t i o n   T y p e < / M e a s u r e N a m e > < D i s p l a y N a m e > D i s t i n c t   C o u n t   o f   L o c a t i o n   T y p e < / D i s p l a y N a m e > < V i s i b l e > F a l s e < / V i s i b l e > < / i t e m > < i t e m > < M e a s u r e N a m e > D i s t i n c t   C o u n t   o f   C o u n t y < / M e a s u r e N a m e > < D i s p l a y N a m e > D i s t i n c t   C o u n t   o f   C o u n t y < / 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 A V G   o f   S a l e s   A m o u n t < / M e a s u r e N a m e > < D i s p l a y N a m e > A V G   o f   S a l e s   A m o u n t < / 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9.xml>��< ? x m l   v e r s i o n = " 1 . 0 "   e n c o d i n g = " U T F - 1 6 " ? > < G e m i n i   x m l n s = " h t t p : / / g e m i n i / p i v o t c u s t o m i z a t i o n / 5 2 3 5 4 3 5 0 - d d d b - 4 5 4 6 - b 6 5 7 - 6 c d 8 b f 7 d 4 7 4 5 " > < C u s t o m C o n t e n t > < ! [ C D A T A [ < ? x m l   v e r s i o n = " 1 . 0 "   e n c o d i n g = " u t f - 1 6 " ? > < S e t t i n g s > < C a l c u l a t e d F i e l d s > < i t e m > < M e a s u r e N a m e > T o t a l   U n i t   S a l e s < / M e a s u r e N a m e > < D i s p l a y N a m e > T o t a l   U n i t   S a l e s < / D i s p l a y N a m e > < V i s i b l e > F a l s e < / V i s i b l e > < / i t e m > < i t e m > < M e a s u r e N a m e > T o t a l   S a l e s   C o s t < / M e a s u r e N a m e > < D i s p l a y N a m e > T o t a l   S a l e s   C o s t < / D i s p l a y N a m e > < V i s i b l e > F a l s e < / V i s i b l e > < / i t e m > < i t e m > < M e a s u r e N a m e > T o t a l   P r o f i t < / M e a s u r e N a m e > < D i s p l a y N a m e > T o t a l   P r o f i t < / D i s p l a y N a m e > < V i s i b l e > F a l s e < / V i s i b l e > < / i t e m > < i t e m > < M e a s u r e N a m e > L Y   T o t a l   S a l e s < / M e a s u r e N a m e > < D i s p l a y N a m e > L Y   T o t a l   S a l e s < / D i s p l a y N a m e > < V i s i b l e > F a l s e < / V i s i b l e > < / i t e m > < i t e m > < M e a s u r e N a m e > L Y   S a l e s   C h a n g e < / M e a s u r e N a m e > < D i s p l a y N a m e > L Y   S a l e s   C h a n g e < / D i s p l a y N a m e > < V i s i b l e > F a l s e < / V i s i b l e > < / i t e m > < i t e m > < M e a s u r e N a m e > % L Y   S a l e s   C h a n g e < / M e a s u r e N a m e > < D i s p l a y N a m e > % L Y   S a l e s   C h a n g e < / D i s p l a y N a m e > < V i s i b l e > F a l s e < / V i s i b l e > < / i t e m > < i t e m > < M e a s u r e N a m e > Y T D   S a l e s < / M e a s u r e N a m e > < D i s p l a y N a m e > Y T D   S a l e s < / D i s p l a y N a m e > < V i s i b l e > F a l s e < / V i s i b l e > < / i t e m > < i t e m > < M e a s u r e N a m e > L Y T D   S a l e s < / M e a s u r e N a m e > < D i s p l a y N a m e > L Y T D   S a l e s < / D i s p l a y N a m e > < V i s i b l e > F a l s e < / V i s i b l e > < / i t e m > < i t e m > < M e a s u r e N a m e > L Y T D   S a l e s   C h a n g e < / M e a s u r e N a m e > < D i s p l a y N a m e > L Y T D   S a l e s   C h a n g e < / D i s p l a y N a m e > < V i s i b l e > F a l s e < / V i s i b l e > < / i t e m > < i t e m > < M e a s u r e N a m e > % L Y T D   S a l e s   C h a n g e < / M e a s u r e N a m e > < D i s p l a y N a m e > % L Y T D   S a l e s   C h a n g e < / D i s p l a y N a m e > < V i s i b l e > F a l s e < / V i s i b l e > < / i t e m > < i t e m > < M e a s u r e N a m e > L Y   T o t a l   U n i t   S a l e s < / M e a s u r e N a m e > < D i s p l a y N a m e > L Y   T o t a l   U n i t   S a l e s < / D i s p l a y N a m e > < V i s i b l e > F a l s e < / V i s i b l e > < / i t e m > < i t e m > < M e a s u r e N a m e > L Y   U n i t   S a l e s   C h a n g e < / M e a s u r e N a m e > < D i s p l a y N a m e > L Y   U n i t   S a l e s   C h a n g e < / D i s p l a y N a m e > < V i s i b l e > F a l s e < / V i s i b l e > < / i t e m > < i t e m > < M e a s u r e N a m e > % L Y   U n i t   S a l e s   C h a n g e < / M e a s u r e N a m e > < D i s p l a y N a m e > % L Y   U n i t   S a l e s   C h a n g e < / D i s p l a y N a m e > < V i s i b l e > F a l s e < / V i s i b l e > < / i t e m > < i t e m > < M e a s u r e N a m e > Y T D   U n i t   S a l e s < / M e a s u r e N a m e > < D i s p l a y N a m e > Y T D   U n i t   S a l e s < / D i s p l a y N a m e > < V i s i b l e > F a l s e < / V i s i b l e > < / i t e m > < i t e m > < M e a s u r e N a m e > L Y T D   U n i t   S a l e s < / M e a s u r e N a m e > < D i s p l a y N a m e > L Y T D   U n i t   S a l e s < / D i s p l a y N a m e > < V i s i b l e > F a l s e < / V i s i b l e > < / i t e m > < i t e m > < M e a s u r e N a m e > L Y T D   U n i t   S a l e s   C h a n g e < / M e a s u r e N a m e > < D i s p l a y N a m e > L Y T D   U n i t   S a l e s   C h a n g e < / D i s p l a y N a m e > < V i s i b l e > F a l s e < / V i s i b l e > < / i t e m > < i t e m > < M e a s u r e N a m e > % L Y T D   U n i t   S a l e s   C h a n g e < / M e a s u r e N a m e > < D i s p l a y N a m e > % L Y T D   U n i t   S a l e s   C h a n g e < / D i s p l a y N a m e > < V i s i b l e > F a l s e < / V i s i b l e > < / i t e m > < i t e m > < M e a s u r e N a m e > A V G   U n i t   S a l e s   P r i c e < / M e a s u r e N a m e > < D i s p l a y N a m e > A V G   U n i t   S a l e s   P r i c e < / D i s p l a y N a m e > < V i s i b l e > F a l s e < / V i s i b l e > < / i t e m > < i t e m > < M e a s u r e N a m e > S u m   o f   P o p u l a t i o n < / M e a s u r e N a m e > < D i s p l a y N a m e > S u m   o f   P o p u l a t i o n < / D i s p l a y N a m e > < V i s i b l e > F a l s e < / V i s i b l e > < / i t e m > < i t e m > < M e a s u r e N a m e > S u m   o f   H o u s e h o l d s < / M e a s u r e N a m e > < D i s p l a y N a m e > S u m   o f   H o u s e h o l d s < / D i s p l a y N a m e > < V i s i b l e > F a l s e < / V i s i b l e > < / i t e m > < i t e m > < M e a s u r e N a m e > S u m   o f   M e d i a n   I n c o m e < / M e a s u r e N a m e > < D i s p l a y N a m e > S u m   o f   M e d i a n   I n c o m e < / D i s p l a y N a m e > < V i s i b l e > F a l s e < / V i s i b l e > < / i t e m > < i t e m > < M e a s u r e N a m e > S u m   o f   L a n d   A r e a < / M e a s u r e N a m e > < D i s p l a y N a m e > S u m   o f   L a n d   A r e a < / D i s p l a y N a m e > < V i s i b l e > F a l s e < / V i s i b l e > < / i t e m > < i t e m > < M e a s u r e N a m e > S u m   o f   W a t e r   A r e a < / M e a s u r e N a m e > < D i s p l a y N a m e > S u m   o f   W a t e r   A r e a < / D i s p l a y N a m e > < V i s i b l e > F a l s e < / V i s i b l e > < / i t e m > < i t e m > < M e a s u r e N a m e > M i n i m u m   o f   P o p u l a t i o n < / M e a s u r e N a m e > < D i s p l a y N a m e > M i n i m u m   o f   P o p u l a t i o n < / D i s p l a y N a m e > < V i s i b l e > F a l s e < / V i s i b l e > < / i t e m > < i t e m > < M e a s u r e N a m e > M a x i m u m   o f   P o p u l a t i o n < / M e a s u r e N a m e > < D i s p l a y N a m e > M a x i m u m   o f   P o p u l a t i o n < / D i s p l a y N a m e > < V i s i b l e > F a l s e < / V i s i b l e > < / i t e m > < i t e m > < M e a s u r e N a m e > A v e r a g e   o f   P o p u l a t i o n < / M e a s u r e N a m e > < D i s p l a y N a m e > A v e r a g e   o f   P o p u l a t i o n < / D i s p l a y N a m e > < V i s i b l e > F a l s e < / V i s i b l e > < / i t e m > < i t e m > < M e a s u r e N a m e > M i n i m u m   o f   H o u s e h o l d s < / M e a s u r e N a m e > < D i s p l a y N a m e > M i n i m u m   o f   H o u s e h o l d s < / D i s p l a y N a m e > < V i s i b l e > F a l s e < / V i s i b l e > < / i t e m > < i t e m > < M e a s u r e N a m e > M a x i m u m   o f   H o u s e h o l d s < / M e a s u r e N a m e > < D i s p l a y N a m e > M a x i m u m   o f   H o u s e h o l d s < / D i s p l a y N a m e > < V i s i b l e > F a l s e < / V i s i b l e > < / i t e m > < i t e m > < M e a s u r e N a m e > A v e r a g e   o f   H o u s e h o l d s < / M e a s u r e N a m e > < D i s p l a y N a m e > A v e r a g e   o f   H o u s e h o l d s < / D i s p l a y N a m e > < V i s i b l e > F a l s e < / V i s i b l e > < / i t e m > < i t e m > < M e a s u r e N a m e > M i n i m u m   o f   M e d i a n   I n c o m e < / M e a s u r e N a m e > < D i s p l a y N a m e > M i n i m u m   o f   M e d i a n   I n c o m e < / D i s p l a y N a m e > < V i s i b l e > F a l s e < / V i s i b l e > < / i t e m > < i t e m > < M e a s u r e N a m e > M a x i m u m   o f   M e d i a n   I n c o m e < / M e a s u r e N a m e > < D i s p l a y N a m e > M a x i m u m   o f   M e d i a n   I n c o m e < / D i s p l a y N a m e > < V i s i b l e > F a l s e < / V i s i b l e > < / i t e m > < i t e m > < M e a s u r e N a m e > A v e r a g e   o f   M e d i a n   I n c o m e < / M e a s u r e N a m e > < D i s p l a y N a m e > A v e r a g e   o f   M e d i a n   I n c o m e < / D i s p l a y N a m e > < V i s i b l e > F a l s e < / V i s i b l e > < / i t e m > < i t e m > < M e a s u r e N a m e > M i n i m u m   o f   L a n d   A r e a < / M e a s u r e N a m e > < D i s p l a y N a m e > M i n i m u m   o f   L a n d   A r e a < / D i s p l a y N a m e > < V i s i b l e > F a l s e < / V i s i b l e > < / i t e m > < i t e m > < M e a s u r e N a m e > M i n i m u m   o f   W a t e r   A r e a < / M e a s u r e N a m e > < D i s p l a y N a m e > M i n i m u m   o f   W a t e r   A r e a < / D i s p l a y N a m e > < V i s i b l e > F a l s e < / V i s i b l e > < / i t e m > < i t e m > < M e a s u r e N a m e > M a x i m u m   o f   W a t e r   A r e a < / M e a s u r e N a m e > < D i s p l a y N a m e > M a x i m u m   o f   W a t e r   A r e a < / D i s p l a y N a m e > < V i s i b l e > F a l s e < / V i s i b l e > < / i t e m > < i t e m > < M e a s u r e N a m e > M a x i m u m   o f   L a n d   A r e a < / M e a s u r e N a m e > < D i s p l a y N a m e > M a x i m u m   o f   L a n d   A r e a < / D i s p l a y N a m e > < V i s i b l e > F a l s e < / V i s i b l e > < / i t e m > < i t e m > < M e a s u r e N a m e > A v e r a g e   o f   L a n d   A r e a < / M e a s u r e N a m e > < D i s p l a y N a m e > A v e r a g e   o f   L a n d   A r e a < / D i s p l a y N a m e > < V i s i b l e > F a l s e < / V i s i b l e > < / i t e m > < i t e m > < M e a s u r e N a m e > A v e r a g e   o f   W a t e r   A r e a < / M e a s u r e N a m e > < D i s p l a y N a m e > A v e r a g e   o f   W a t e r   A r e a < / D i s p l a y N a m e > < V i s i b l e > F a l s e < / V i s i b l e > < / i t e m > < i t e m > < M e a s u r e N a m e > R y a n   W e l c h   S a l e s < / M e a s u r e N a m e > < D i s p l a y N a m e > R y a n   W e l c h   S a l e s < / D i s p l a y N a m e > < V i s i b l e > F a l s e < / V i s i b l e > < / i t e m > < i t e m > < M e a s u r e N a m e > % R y a n   W e l c h   S a l e s < / M e a s u r e N a m e > < D i s p l a y N a m e > % R y a n   W e l c h   S a l e s < / D i s p l a y N a m e > < V i s i b l e > F a l s e < / V i s i b l e > < / i t e m > < i t e m > < M e a s u r e N a m e > M a r t i n   B e r r y   S a l e s < / M e a s u r e N a m e > < D i s p l a y N a m e > M a r t i n   B e r r y   S a l e s < / D i s p l a y N a m e > < V i s i b l e > F a l s e < / V i s i b l e > < / i t e m > < i t e m > < M e a s u r e N a m e > % M a r t i n   B e r r y   S a l e s < / M e a s u r e N a m e > < D i s p l a y N a m e > % M a r t i n   B e r r y   S a l e s < / D i s p l a y N a m e > < V i s i b l e > F a l s e < / V i s i b l e > < / i t e m > < i t e m > < M e a s u r e N a m e > S u m   o f   U n i t   P r i c e < / M e a s u r e N a m e > < D i s p l a y N a m e > S u m   o f   U n i t   P r i c e < / D i s p l a y N a m e > < V i s i b l e > F a l s e < / V i s i b l e > < / i t e m > < i t e m > < M e a s u r e N a m e > M i n i m u m   o f   U n i t   P r i c e < / M e a s u r e N a m e > < D i s p l a y N a m e > M i n i m u m   o f   U n i t   P r i c e < / D i s p l a y N a m e > < V i s i b l e > F a l s e < / V i s i b l e > < / i t e m > < i t e m > < M e a s u r e N a m e > M a x i m u m   o f   U n i t   P r i c e < / M e a s u r e N a m e > < D i s p l a y N a m e > M a x i m u m   o f   U n i t   P r i c e < / D i s p l a y N a m e > < V i s i b l e > F a l s e < / V i s i b l e > < / i t e m > < i t e m > < M e a s u r e N a m e > D i s t i n c t   C o u n t   o f   L o c a t i o n   N a m e < / M e a s u r e N a m e > < D i s p l a y N a m e > D i s t i n c t   C o u n t   o f   L o c a t i o n   N a m e < / D i s p l a y N a m e > < V i s i b l e > F a l s e < / V i s i b l e > < / i t e m > < i t e m > < M e a s u r e N a m e > D i s t i n c t   C o u n t   o f   L o c a t i o n   T y p e < / M e a s u r e N a m e > < D i s p l a y N a m e > D i s t i n c t   C o u n t   o f   L o c a t i o n   T y p e < / D i s p l a y N a m e > < V i s i b l e > F a l s e < / V i s i b l e > < / i t e m > < i t e m > < M e a s u r e N a m e > D i s t i n c t   C o u n t   o f   C o u n t y < / M e a s u r e N a m e > < D i s p l a y N a m e > D i s t i n c t   C o u n t   o f   C o u n t y < / D i s p l a y N a m e > < V i s i b l e > F a l s e < / V i s i b l e > < / i t e m > < i t e m > < M e a s u r e N a m e > D i s t i n c t   C o u n t   o f   O r d e r   I D < / M e a s u r e N a m e > < D i s p l a y N a m e > D i s t i n c t   C o u n t   o f   O r d e r   I D < / D i s p l a y N a m e > < V i s i b l e > F a l s e < / V i s i b l e > < / i t e m > < i t e m > < M e a s u r e N a m e > M a x i m u m   o f   Q u a n t i t y < / M e a s u r e N a m e > < D i s p l a y N a m e > M a x i m u m   o f   Q u a n t i t y < / 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i t e m > < M e a s u r e N a m e > A V G   o f   S a l e s   A m o u n t < / M e a s u r e N a m e > < D i s p l a y N a m e > A V G   o f   S a l e s   A m o u n t 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C9DA15A-F9DF-412F-A261-5B7D5EBF2031}">
  <ds:schemaRefs/>
</ds:datastoreItem>
</file>

<file path=customXml/itemProps10.xml><?xml version="1.0" encoding="utf-8"?>
<ds:datastoreItem xmlns:ds="http://schemas.openxmlformats.org/officeDocument/2006/customXml" ds:itemID="{D8B24A5E-D9FE-4C2E-B22B-7D8FC2EC647C}">
  <ds:schemaRefs/>
</ds:datastoreItem>
</file>

<file path=customXml/itemProps11.xml><?xml version="1.0" encoding="utf-8"?>
<ds:datastoreItem xmlns:ds="http://schemas.openxmlformats.org/officeDocument/2006/customXml" ds:itemID="{2318B464-5C67-4594-8A46-DF9BAA2FB0CD}">
  <ds:schemaRefs/>
</ds:datastoreItem>
</file>

<file path=customXml/itemProps12.xml><?xml version="1.0" encoding="utf-8"?>
<ds:datastoreItem xmlns:ds="http://schemas.openxmlformats.org/officeDocument/2006/customXml" ds:itemID="{191BCB00-DB7C-4C3F-821E-DD6079632E4C}">
  <ds:schemaRefs/>
</ds:datastoreItem>
</file>

<file path=customXml/itemProps13.xml><?xml version="1.0" encoding="utf-8"?>
<ds:datastoreItem xmlns:ds="http://schemas.openxmlformats.org/officeDocument/2006/customXml" ds:itemID="{83540E16-AC36-4DBA-B94E-E3F00402A678}">
  <ds:schemaRefs/>
</ds:datastoreItem>
</file>

<file path=customXml/itemProps14.xml><?xml version="1.0" encoding="utf-8"?>
<ds:datastoreItem xmlns:ds="http://schemas.openxmlformats.org/officeDocument/2006/customXml" ds:itemID="{EDB8754E-F39A-45B8-9A44-2F59761840BE}">
  <ds:schemaRefs/>
</ds:datastoreItem>
</file>

<file path=customXml/itemProps15.xml><?xml version="1.0" encoding="utf-8"?>
<ds:datastoreItem xmlns:ds="http://schemas.openxmlformats.org/officeDocument/2006/customXml" ds:itemID="{683A34F3-221C-478C-82F6-8F1F32F10FA4}">
  <ds:schemaRefs/>
</ds:datastoreItem>
</file>

<file path=customXml/itemProps16.xml><?xml version="1.0" encoding="utf-8"?>
<ds:datastoreItem xmlns:ds="http://schemas.openxmlformats.org/officeDocument/2006/customXml" ds:itemID="{D5ACFE9B-2AAC-46B9-8463-742C45904E34}">
  <ds:schemaRefs/>
</ds:datastoreItem>
</file>

<file path=customXml/itemProps17.xml><?xml version="1.0" encoding="utf-8"?>
<ds:datastoreItem xmlns:ds="http://schemas.openxmlformats.org/officeDocument/2006/customXml" ds:itemID="{2C97B96F-071F-4C5B-AD10-95E581695846}">
  <ds:schemaRefs/>
</ds:datastoreItem>
</file>

<file path=customXml/itemProps18.xml><?xml version="1.0" encoding="utf-8"?>
<ds:datastoreItem xmlns:ds="http://schemas.openxmlformats.org/officeDocument/2006/customXml" ds:itemID="{CC1BABFB-E269-44BB-A4AC-AF0CCB40C2E3}">
  <ds:schemaRefs/>
</ds:datastoreItem>
</file>

<file path=customXml/itemProps19.xml><?xml version="1.0" encoding="utf-8"?>
<ds:datastoreItem xmlns:ds="http://schemas.openxmlformats.org/officeDocument/2006/customXml" ds:itemID="{4348E297-82DC-4717-B478-1ABD9BB660EB}">
  <ds:schemaRefs/>
</ds:datastoreItem>
</file>

<file path=customXml/itemProps2.xml><?xml version="1.0" encoding="utf-8"?>
<ds:datastoreItem xmlns:ds="http://schemas.openxmlformats.org/officeDocument/2006/customXml" ds:itemID="{0FAACBC4-83BB-412D-827F-CDBD05B2ACC5}">
  <ds:schemaRefs/>
</ds:datastoreItem>
</file>

<file path=customXml/itemProps20.xml><?xml version="1.0" encoding="utf-8"?>
<ds:datastoreItem xmlns:ds="http://schemas.openxmlformats.org/officeDocument/2006/customXml" ds:itemID="{FE7C647F-813E-408B-9D4B-C196E94EFC83}">
  <ds:schemaRefs/>
</ds:datastoreItem>
</file>

<file path=customXml/itemProps21.xml><?xml version="1.0" encoding="utf-8"?>
<ds:datastoreItem xmlns:ds="http://schemas.openxmlformats.org/officeDocument/2006/customXml" ds:itemID="{02BBB789-A00F-4AF8-8278-AD9663751BDD}">
  <ds:schemaRefs/>
</ds:datastoreItem>
</file>

<file path=customXml/itemProps22.xml><?xml version="1.0" encoding="utf-8"?>
<ds:datastoreItem xmlns:ds="http://schemas.openxmlformats.org/officeDocument/2006/customXml" ds:itemID="{FD0C0D32-FC6B-4D0D-A9DA-BF3C9C1D9312}">
  <ds:schemaRefs/>
</ds:datastoreItem>
</file>

<file path=customXml/itemProps23.xml><?xml version="1.0" encoding="utf-8"?>
<ds:datastoreItem xmlns:ds="http://schemas.openxmlformats.org/officeDocument/2006/customXml" ds:itemID="{D014E3DD-7B2E-4D81-9E32-9CF1ECD0AE50}">
  <ds:schemaRefs/>
</ds:datastoreItem>
</file>

<file path=customXml/itemProps24.xml><?xml version="1.0" encoding="utf-8"?>
<ds:datastoreItem xmlns:ds="http://schemas.openxmlformats.org/officeDocument/2006/customXml" ds:itemID="{0E2EC6CA-D6E8-49D1-BE2D-6EDA30D05A65}">
  <ds:schemaRefs/>
</ds:datastoreItem>
</file>

<file path=customXml/itemProps25.xml><?xml version="1.0" encoding="utf-8"?>
<ds:datastoreItem xmlns:ds="http://schemas.openxmlformats.org/officeDocument/2006/customXml" ds:itemID="{A82B0186-CCBD-4D54-A1A0-495931BDFE00}">
  <ds:schemaRefs/>
</ds:datastoreItem>
</file>

<file path=customXml/itemProps26.xml><?xml version="1.0" encoding="utf-8"?>
<ds:datastoreItem xmlns:ds="http://schemas.openxmlformats.org/officeDocument/2006/customXml" ds:itemID="{82EB9140-492F-4CED-A1AB-D7B5D871A7CE}">
  <ds:schemaRefs/>
</ds:datastoreItem>
</file>

<file path=customXml/itemProps27.xml><?xml version="1.0" encoding="utf-8"?>
<ds:datastoreItem xmlns:ds="http://schemas.openxmlformats.org/officeDocument/2006/customXml" ds:itemID="{E210E0F3-A873-4FBB-AE32-6F25C3DEAA7A}">
  <ds:schemaRefs/>
</ds:datastoreItem>
</file>

<file path=customXml/itemProps28.xml><?xml version="1.0" encoding="utf-8"?>
<ds:datastoreItem xmlns:ds="http://schemas.openxmlformats.org/officeDocument/2006/customXml" ds:itemID="{18BF86AF-1B0C-45A2-B7D9-796A358B1395}">
  <ds:schemaRefs/>
</ds:datastoreItem>
</file>

<file path=customXml/itemProps29.xml><?xml version="1.0" encoding="utf-8"?>
<ds:datastoreItem xmlns:ds="http://schemas.openxmlformats.org/officeDocument/2006/customXml" ds:itemID="{CADAF082-CF6E-481D-805B-E71DFC51FA28}">
  <ds:schemaRefs/>
</ds:datastoreItem>
</file>

<file path=customXml/itemProps3.xml><?xml version="1.0" encoding="utf-8"?>
<ds:datastoreItem xmlns:ds="http://schemas.openxmlformats.org/officeDocument/2006/customXml" ds:itemID="{F04FCF22-4071-47F3-A4AB-FEBC35A045D7}">
  <ds:schemaRefs/>
</ds:datastoreItem>
</file>

<file path=customXml/itemProps30.xml><?xml version="1.0" encoding="utf-8"?>
<ds:datastoreItem xmlns:ds="http://schemas.openxmlformats.org/officeDocument/2006/customXml" ds:itemID="{719752A0-AA03-43D6-A52C-B02D81B366FE}">
  <ds:schemaRefs/>
</ds:datastoreItem>
</file>

<file path=customXml/itemProps31.xml><?xml version="1.0" encoding="utf-8"?>
<ds:datastoreItem xmlns:ds="http://schemas.openxmlformats.org/officeDocument/2006/customXml" ds:itemID="{BBEA1679-7547-4C62-A73A-C3D3B96D3C80}">
  <ds:schemaRefs/>
</ds:datastoreItem>
</file>

<file path=customXml/itemProps32.xml><?xml version="1.0" encoding="utf-8"?>
<ds:datastoreItem xmlns:ds="http://schemas.openxmlformats.org/officeDocument/2006/customXml" ds:itemID="{32325BAC-1A4E-4623-BC46-85434C010D7C}">
  <ds:schemaRefs/>
</ds:datastoreItem>
</file>

<file path=customXml/itemProps33.xml><?xml version="1.0" encoding="utf-8"?>
<ds:datastoreItem xmlns:ds="http://schemas.openxmlformats.org/officeDocument/2006/customXml" ds:itemID="{D6A964A1-2A21-4998-AA60-FB1F814CA25B}">
  <ds:schemaRefs/>
</ds:datastoreItem>
</file>

<file path=customXml/itemProps34.xml><?xml version="1.0" encoding="utf-8"?>
<ds:datastoreItem xmlns:ds="http://schemas.openxmlformats.org/officeDocument/2006/customXml" ds:itemID="{B22E113D-507F-4BE6-84E1-170B4C345EEF}">
  <ds:schemaRefs/>
</ds:datastoreItem>
</file>

<file path=customXml/itemProps35.xml><?xml version="1.0" encoding="utf-8"?>
<ds:datastoreItem xmlns:ds="http://schemas.openxmlformats.org/officeDocument/2006/customXml" ds:itemID="{EFEA664C-5E5B-4181-96CE-DD10682BB22C}">
  <ds:schemaRefs/>
</ds:datastoreItem>
</file>

<file path=customXml/itemProps36.xml><?xml version="1.0" encoding="utf-8"?>
<ds:datastoreItem xmlns:ds="http://schemas.openxmlformats.org/officeDocument/2006/customXml" ds:itemID="{3F638AB3-4778-4ECA-A234-7F2870B63EEE}">
  <ds:schemaRefs/>
</ds:datastoreItem>
</file>

<file path=customXml/itemProps37.xml><?xml version="1.0" encoding="utf-8"?>
<ds:datastoreItem xmlns:ds="http://schemas.openxmlformats.org/officeDocument/2006/customXml" ds:itemID="{43A33547-2702-4B51-A63E-359B9775C9D1}">
  <ds:schemaRefs/>
</ds:datastoreItem>
</file>

<file path=customXml/itemProps38.xml><?xml version="1.0" encoding="utf-8"?>
<ds:datastoreItem xmlns:ds="http://schemas.openxmlformats.org/officeDocument/2006/customXml" ds:itemID="{1EE3B8FC-9C41-4B58-B3D9-B04EB745D721}">
  <ds:schemaRefs/>
</ds:datastoreItem>
</file>

<file path=customXml/itemProps39.xml><?xml version="1.0" encoding="utf-8"?>
<ds:datastoreItem xmlns:ds="http://schemas.openxmlformats.org/officeDocument/2006/customXml" ds:itemID="{D4A816E3-4D2C-40A4-B104-BEFEFFF42BCB}">
  <ds:schemaRefs/>
</ds:datastoreItem>
</file>

<file path=customXml/itemProps4.xml><?xml version="1.0" encoding="utf-8"?>
<ds:datastoreItem xmlns:ds="http://schemas.openxmlformats.org/officeDocument/2006/customXml" ds:itemID="{15623CB4-50A6-4B59-9063-45A215A00CB4}">
  <ds:schemaRefs/>
</ds:datastoreItem>
</file>

<file path=customXml/itemProps40.xml><?xml version="1.0" encoding="utf-8"?>
<ds:datastoreItem xmlns:ds="http://schemas.openxmlformats.org/officeDocument/2006/customXml" ds:itemID="{5168D934-1650-4D59-B951-26F4912FA148}">
  <ds:schemaRefs/>
</ds:datastoreItem>
</file>

<file path=customXml/itemProps41.xml><?xml version="1.0" encoding="utf-8"?>
<ds:datastoreItem xmlns:ds="http://schemas.openxmlformats.org/officeDocument/2006/customXml" ds:itemID="{7C0409D1-C881-46CE-B7C8-6BB23D5BA103}">
  <ds:schemaRefs/>
</ds:datastoreItem>
</file>

<file path=customXml/itemProps42.xml><?xml version="1.0" encoding="utf-8"?>
<ds:datastoreItem xmlns:ds="http://schemas.openxmlformats.org/officeDocument/2006/customXml" ds:itemID="{DB957A18-D00C-4503-8C2C-FAA2575DD196}">
  <ds:schemaRefs/>
</ds:datastoreItem>
</file>

<file path=customXml/itemProps43.xml><?xml version="1.0" encoding="utf-8"?>
<ds:datastoreItem xmlns:ds="http://schemas.openxmlformats.org/officeDocument/2006/customXml" ds:itemID="{8B9B99FF-D60F-4C34-90C7-0FB3DF1E29CD}">
  <ds:schemaRefs>
    <ds:schemaRef ds:uri="http://schemas.microsoft.com/DataMashup"/>
  </ds:schemaRefs>
</ds:datastoreItem>
</file>

<file path=customXml/itemProps44.xml><?xml version="1.0" encoding="utf-8"?>
<ds:datastoreItem xmlns:ds="http://schemas.openxmlformats.org/officeDocument/2006/customXml" ds:itemID="{0EC82F10-992D-4008-88A0-254C9F306DCA}">
  <ds:schemaRefs/>
</ds:datastoreItem>
</file>

<file path=customXml/itemProps45.xml><?xml version="1.0" encoding="utf-8"?>
<ds:datastoreItem xmlns:ds="http://schemas.openxmlformats.org/officeDocument/2006/customXml" ds:itemID="{7EDC5194-2DF0-4878-9247-4AB5ED04C36A}">
  <ds:schemaRefs/>
</ds:datastoreItem>
</file>

<file path=customXml/itemProps46.xml><?xml version="1.0" encoding="utf-8"?>
<ds:datastoreItem xmlns:ds="http://schemas.openxmlformats.org/officeDocument/2006/customXml" ds:itemID="{A831E2A0-A058-433E-A6A2-7C10856BDB50}">
  <ds:schemaRefs/>
</ds:datastoreItem>
</file>

<file path=customXml/itemProps47.xml><?xml version="1.0" encoding="utf-8"?>
<ds:datastoreItem xmlns:ds="http://schemas.openxmlformats.org/officeDocument/2006/customXml" ds:itemID="{6FFAC22B-6F2A-43A6-9BFB-DFB5CD127C9F}">
  <ds:schemaRefs/>
</ds:datastoreItem>
</file>

<file path=customXml/itemProps48.xml><?xml version="1.0" encoding="utf-8"?>
<ds:datastoreItem xmlns:ds="http://schemas.openxmlformats.org/officeDocument/2006/customXml" ds:itemID="{CAFE1AF0-32DD-450E-95BA-5C2D957A36CD}">
  <ds:schemaRefs/>
</ds:datastoreItem>
</file>

<file path=customXml/itemProps49.xml><?xml version="1.0" encoding="utf-8"?>
<ds:datastoreItem xmlns:ds="http://schemas.openxmlformats.org/officeDocument/2006/customXml" ds:itemID="{23628B50-FCD6-4276-9202-3FADD048E78B}">
  <ds:schemaRefs/>
</ds:datastoreItem>
</file>

<file path=customXml/itemProps5.xml><?xml version="1.0" encoding="utf-8"?>
<ds:datastoreItem xmlns:ds="http://schemas.openxmlformats.org/officeDocument/2006/customXml" ds:itemID="{55075109-2298-4565-A40B-40D74146EB51}">
  <ds:schemaRefs/>
</ds:datastoreItem>
</file>

<file path=customXml/itemProps50.xml><?xml version="1.0" encoding="utf-8"?>
<ds:datastoreItem xmlns:ds="http://schemas.openxmlformats.org/officeDocument/2006/customXml" ds:itemID="{20F6DB51-9409-403B-9521-08C65AA34BB5}">
  <ds:schemaRefs/>
</ds:datastoreItem>
</file>

<file path=customXml/itemProps51.xml><?xml version="1.0" encoding="utf-8"?>
<ds:datastoreItem xmlns:ds="http://schemas.openxmlformats.org/officeDocument/2006/customXml" ds:itemID="{B2CEB3B4-1707-469D-946D-B7BA33103660}">
  <ds:schemaRefs/>
</ds:datastoreItem>
</file>

<file path=customXml/itemProps52.xml><?xml version="1.0" encoding="utf-8"?>
<ds:datastoreItem xmlns:ds="http://schemas.openxmlformats.org/officeDocument/2006/customXml" ds:itemID="{0305BF7F-0B6A-477F-80AA-D391A19E0ADF}">
  <ds:schemaRefs/>
</ds:datastoreItem>
</file>

<file path=customXml/itemProps53.xml><?xml version="1.0" encoding="utf-8"?>
<ds:datastoreItem xmlns:ds="http://schemas.openxmlformats.org/officeDocument/2006/customXml" ds:itemID="{A8F156C4-944F-48F3-B6E7-1F5BEA1FB7E7}">
  <ds:schemaRefs/>
</ds:datastoreItem>
</file>

<file path=customXml/itemProps54.xml><?xml version="1.0" encoding="utf-8"?>
<ds:datastoreItem xmlns:ds="http://schemas.openxmlformats.org/officeDocument/2006/customXml" ds:itemID="{0DC44581-8579-48AB-A8FE-301D77EE1B10}">
  <ds:schemaRefs/>
</ds:datastoreItem>
</file>

<file path=customXml/itemProps55.xml><?xml version="1.0" encoding="utf-8"?>
<ds:datastoreItem xmlns:ds="http://schemas.openxmlformats.org/officeDocument/2006/customXml" ds:itemID="{D3FCEDB0-409B-48E5-A78D-38B4BBB39BBC}">
  <ds:schemaRefs/>
</ds:datastoreItem>
</file>

<file path=customXml/itemProps56.xml><?xml version="1.0" encoding="utf-8"?>
<ds:datastoreItem xmlns:ds="http://schemas.openxmlformats.org/officeDocument/2006/customXml" ds:itemID="{87F818C0-FEC6-4935-971C-79696B84AB04}">
  <ds:schemaRefs/>
</ds:datastoreItem>
</file>

<file path=customXml/itemProps57.xml><?xml version="1.0" encoding="utf-8"?>
<ds:datastoreItem xmlns:ds="http://schemas.openxmlformats.org/officeDocument/2006/customXml" ds:itemID="{05E8C822-5EE5-4697-A2C3-644DFCE3EAF6}">
  <ds:schemaRefs/>
</ds:datastoreItem>
</file>

<file path=customXml/itemProps6.xml><?xml version="1.0" encoding="utf-8"?>
<ds:datastoreItem xmlns:ds="http://schemas.openxmlformats.org/officeDocument/2006/customXml" ds:itemID="{41F5A8A4-5F35-4BF6-A06E-E47CED841A3A}">
  <ds:schemaRefs/>
</ds:datastoreItem>
</file>

<file path=customXml/itemProps7.xml><?xml version="1.0" encoding="utf-8"?>
<ds:datastoreItem xmlns:ds="http://schemas.openxmlformats.org/officeDocument/2006/customXml" ds:itemID="{689BA04F-560E-4B01-8720-14B84AEF5C93}">
  <ds:schemaRefs/>
</ds:datastoreItem>
</file>

<file path=customXml/itemProps8.xml><?xml version="1.0" encoding="utf-8"?>
<ds:datastoreItem xmlns:ds="http://schemas.openxmlformats.org/officeDocument/2006/customXml" ds:itemID="{C9401EA1-2E20-4A52-9AD3-D1B2EDFC2703}">
  <ds:schemaRefs/>
</ds:datastoreItem>
</file>

<file path=customXml/itemProps9.xml><?xml version="1.0" encoding="utf-8"?>
<ds:datastoreItem xmlns:ds="http://schemas.openxmlformats.org/officeDocument/2006/customXml" ds:itemID="{E6FC1C84-B1E7-4D85-A8B3-3F2D19781F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Sales details</vt:lpstr>
      <vt:lpstr>Relative sales</vt:lpstr>
      <vt:lpstr>Demographic correlation</vt:lpstr>
      <vt:lpstr>Date distribution sales</vt:lpstr>
      <vt:lpstr>Customer profit</vt:lpstr>
      <vt:lpstr>Salesperson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Sanela Nikodinoska</cp:lastModifiedBy>
  <dcterms:created xsi:type="dcterms:W3CDTF">2015-06-05T18:17:20Z</dcterms:created>
  <dcterms:modified xsi:type="dcterms:W3CDTF">2023-11-30T18:04:52Z</dcterms:modified>
</cp:coreProperties>
</file>